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eg" ContentType="image/jpeg"/>
  <Default Extension="png" ContentType="image/png"/>
  <Default Extension="rels" ContentType="application/vnd.openxmlformats-package.relationships+xml"/>
  <Default Extension="svg" ContentType="image/svg+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pivotCache/pivotCacheDefinition10.xml" ContentType="application/vnd.openxmlformats-officedocument.spreadsheetml.pivotCacheDefinition+xml"/>
  <Override PartName="/xl/pivotCache/pivotCacheDefinition11.xml" ContentType="application/vnd.openxmlformats-officedocument.spreadsheetml.pivotCacheDefinition+xml"/>
  <Override PartName="/xl/pivotCache/pivotCacheDefinition12.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6.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pivotTables/pivotTable7.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10.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1.xml" ContentType="application/vnd.openxmlformats-officedocument.spreadsheetml.pivotTable+xml"/>
  <Override PartName="/xl/drawings/drawing7.xml" ContentType="application/vnd.openxmlformats-officedocument.drawing+xml"/>
  <Override PartName="/xl/charts/chart11.xml" ContentType="application/vnd.openxmlformats-officedocument.drawingml.chart+xml"/>
  <Override PartName="/xl/charts/style10.xml" ContentType="application/vnd.ms-office.chartstyle+xml"/>
  <Override PartName="/xl/charts/colors10.xml" ContentType="application/vnd.ms-office.chartcolorsty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filterPrivacy="1" codeName="ThisWorkbook" hidePivotFieldList="1"/>
  <xr:revisionPtr revIDLastSave="0" documentId="13_ncr:1_{49D89FD2-5BAA-4817-8378-93E9A822E5A4}" xr6:coauthVersionLast="47" xr6:coauthVersionMax="47" xr10:uidLastSave="{00000000-0000-0000-0000-000000000000}"/>
  <bookViews>
    <workbookView xWindow="-120" yWindow="-120" windowWidth="29040" windowHeight="15840" tabRatio="891" xr2:uid="{00000000-000D-0000-FFFF-FFFF00000000}"/>
  </bookViews>
  <sheets>
    <sheet name="Dashboard" sheetId="6" r:id="rId1"/>
    <sheet name="Data" sheetId="3" state="hidden" r:id="rId2"/>
    <sheet name="Plan Data" sheetId="13" state="hidden" r:id="rId3"/>
    <sheet name="Test" sheetId="32" state="hidden" r:id="rId4"/>
    <sheet name="Report Actual Pivot" sheetId="22" state="hidden" r:id="rId5"/>
    <sheet name="Report Plan Pivot" sheetId="27" state="hidden" r:id="rId6"/>
    <sheet name="Income v Expense" sheetId="33" state="hidden" r:id="rId7"/>
    <sheet name="PlanvActual by Cat Pivot" sheetId="25" state="hidden" r:id="rId8"/>
    <sheet name="Actual by SubCat Pivot" sheetId="28" state="hidden" r:id="rId9"/>
    <sheet name="PlanvActual by Year Pivot" sheetId="24" state="hidden" r:id="rId10"/>
    <sheet name="Plan Piechart" sheetId="20" state="hidden" r:id="rId11"/>
    <sheet name="Actual Piechart" sheetId="23" state="hidden" r:id="rId12"/>
    <sheet name="IncomevSaving" sheetId="34" state="hidden" r:id="rId13"/>
    <sheet name="UniqueLists" sheetId="21" state="hidden" r:id="rId14"/>
    <sheet name="Payslip" sheetId="31" state="hidden" r:id="rId15"/>
  </sheets>
  <definedNames>
    <definedName name="_xlnm._FilterDatabase" localSheetId="1" hidden="1">Data!$F$1:$F$535</definedName>
    <definedName name="_xlcn.WorksheetConnection_KhanhMonthlyBudget.xlsxData" hidden="1">Data[]</definedName>
    <definedName name="_xlcn.WorksheetConnection_KhanhMonthlyBudget.xlsxFirst_List" hidden="1">CategoryTable[]</definedName>
    <definedName name="_xlcn.WorksheetConnection_KhanhMonthlyBudget.xlsxMonth" hidden="1">Month[]</definedName>
    <definedName name="_xlcn.WorksheetConnection_KhanhMonthlyBudget.xlsxPlan.v.Actual" hidden="1">Plan_Data[]</definedName>
    <definedName name="_xlcn.WorksheetConnection_KhanhMonthlyBudget.xlsxSecond_List" hidden="1">SubCategory[]</definedName>
    <definedName name="_xlcn.WorksheetConnection_KhanhMonthlyBudget.xlsxTable24" hidden="1">Year[]</definedName>
    <definedName name="Category">UniqueLists!$B$3:$B$17</definedName>
    <definedName name="Entertainment">UniqueLists!$E$3:$E$12</definedName>
    <definedName name="_xlnm.Extract" localSheetId="1">Data!$N$15</definedName>
    <definedName name="Food">UniqueLists!$J$3:$J$12</definedName>
    <definedName name="Gifts_and_Donations">UniqueLists!$M$3:$M$12</definedName>
    <definedName name="Housing">UniqueLists!$D$3:$D$12</definedName>
    <definedName name="Income">UniqueLists!$Q$3:$Q$12</definedName>
    <definedName name="Insurance">UniqueLists!$H$3:$H$12</definedName>
    <definedName name="Legal">UniqueLists!$O$4:$O$12</definedName>
    <definedName name="Loans">UniqueLists!$G$3:$G$12</definedName>
    <definedName name="Other">SubCategory[Other]</definedName>
    <definedName name="Personal_Care">UniqueLists!$N$3:$N$12</definedName>
    <definedName name="Pets">UniqueLists!$L$3:$L$12</definedName>
    <definedName name="Savings_or_Investments">UniqueLists!$K$3:$K$12</definedName>
    <definedName name="Shopping">UniqueLists!$P$3:$P$12</definedName>
    <definedName name="Slicer_Category1">#N/A</definedName>
    <definedName name="Slicer_Month">#N/A</definedName>
    <definedName name="Slicer_Sub_Category">#N/A</definedName>
    <definedName name="Slicer_Year">#N/A</definedName>
    <definedName name="Taxes">UniqueLists!$I$3:$I$12</definedName>
    <definedName name="Transportation">UniqueLists!$F$3:$F$12</definedName>
  </definedNames>
  <calcPr calcId="191029"/>
  <pivotCaches>
    <pivotCache cacheId="0" r:id="rId16"/>
    <pivotCache cacheId="1" r:id="rId17"/>
    <pivotCache cacheId="2" r:id="rId18"/>
    <pivotCache cacheId="3" r:id="rId19"/>
    <pivotCache cacheId="4" r:id="rId20"/>
    <pivotCache cacheId="68" r:id="rId21"/>
    <pivotCache cacheId="74" r:id="rId22"/>
    <pivotCache cacheId="77" r:id="rId23"/>
    <pivotCache cacheId="80" r:id="rId24"/>
    <pivotCache cacheId="83" r:id="rId25"/>
    <pivotCache cacheId="86" r:id="rId26"/>
  </pivotCaches>
  <extLst>
    <ext xmlns:x14="http://schemas.microsoft.com/office/spreadsheetml/2009/9/main" uri="{876F7934-8845-4945-9796-88D515C7AA90}">
      <x14:pivotCaches>
        <pivotCache cacheId="11" r:id="rId27"/>
      </x14:pivotCaches>
    </ext>
    <ext xmlns:x14="http://schemas.microsoft.com/office/spreadsheetml/2009/9/main" uri="{BBE1A952-AA13-448e-AADC-164F8A28A991}">
      <x14:slicerCaches>
        <x14:slicerCache r:id="rId28"/>
        <x14:slicerCache r:id="rId29"/>
        <x14:slicerCache r:id="rId30"/>
        <x14:slicerCache r:id="rId3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24" name="Year" connection="WorksheetConnection_Khanh Monthly Budget.xlsx!Table24"/>
          <x15:modelTable id="Second_List" name="SubCategory" connection="WorksheetConnection_Khanh Monthly Budget.xlsx!Second_List"/>
          <x15:modelTable id="Plan v Actual" name="Plan Data" connection="WorksheetConnection_Khanh Monthly Budget.xlsx!Plan.v.Actual"/>
          <x15:modelTable id="Month" name="Month" connection="WorksheetConnection_Khanh Monthly Budget.xlsx!Month"/>
          <x15:modelTable id="First_List" name="Category" connection="WorksheetConnection_Khanh Monthly Budget.xlsx!First_List"/>
          <x15:modelTable id="Data" name="Data" connection="WorksheetConnection_Khanh Monthly Budget.xlsx!Data"/>
        </x15:modelTables>
        <x15:modelRelationships>
          <x15:modelRelationship fromTable="Plan Data" fromColumn="Category" toTable="Category" toColumn="Category"/>
          <x15:modelRelationship fromTable="Plan Data" fromColumn="Month" toTable="Month" toColumn="Month"/>
          <x15:modelRelationship fromTable="Plan Data" fromColumn="Year" toTable="Year" toColumn="Year"/>
          <x15:modelRelationship fromTable="Data" fromColumn="Category" toTable="Category" toColumn="Category"/>
          <x15:modelRelationship fromTable="Data" fromColumn="Year" toTable="Year" toColumn="Year"/>
          <x15:modelRelationship fromTable="Data" fromColumn="Month" toTable="Month" toColumn="Month"/>
        </x15:modelRelationships>
        <x15:extLst>
          <ext xmlns:x16="http://schemas.microsoft.com/office/spreadsheetml/2014/11/main" uri="{9835A34E-60A6-4A7C-AAB8-D5F71C897F49}">
            <x16:modelTimeGroupings>
              <x16:modelTimeGrouping tableName="Data" columnName="Date" columnId="Date">
                <x16:calculatedTimeColumn columnName="Date (Year)" columnId="Date (Year)" contentType="years" isSelected="1"/>
                <x16:calculatedTimeColumn columnName="Date (Quarter)" columnId="Date (Quarter)" contentType="quarters" isSelected="1"/>
                <x16:calculatedTimeColumn columnName="Date (Month Index)" columnId="Date (Month Index)" contentType="monthsindex" isSelected="1"/>
                <x16:calculatedTimeColumn columnName="Date (Month)" columnId="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2" i="3" l="1"/>
  <c r="J3" i="3"/>
  <c r="J4" i="3"/>
  <c r="J5" i="3"/>
  <c r="J6" i="3"/>
  <c r="J7" i="3"/>
  <c r="J8" i="3"/>
  <c r="J9" i="3"/>
  <c r="J10" i="3"/>
  <c r="J11" i="3"/>
  <c r="J12" i="3"/>
  <c r="J13" i="3"/>
  <c r="J14" i="3"/>
  <c r="J15" i="3"/>
  <c r="J16" i="3"/>
  <c r="J17" i="3"/>
  <c r="J18" i="3"/>
  <c r="J19" i="3"/>
  <c r="J20" i="3"/>
  <c r="J21" i="3"/>
  <c r="J22" i="3"/>
  <c r="J23" i="3"/>
  <c r="J24" i="3"/>
  <c r="J25" i="3"/>
  <c r="J26" i="3"/>
  <c r="J27" i="3"/>
  <c r="J28" i="3"/>
  <c r="J29" i="3"/>
  <c r="J30" i="3"/>
  <c r="J31" i="3"/>
  <c r="J32" i="3"/>
  <c r="J33" i="3"/>
  <c r="J34" i="3"/>
  <c r="J35" i="3"/>
  <c r="J36" i="3"/>
  <c r="J37" i="3"/>
  <c r="J38" i="3"/>
  <c r="J39" i="3"/>
  <c r="J40" i="3"/>
  <c r="J41" i="3"/>
  <c r="J42" i="3"/>
  <c r="J43" i="3"/>
  <c r="J44" i="3"/>
  <c r="J45" i="3"/>
  <c r="J46" i="3"/>
  <c r="J47" i="3"/>
  <c r="J48" i="3"/>
  <c r="J49" i="3"/>
  <c r="J50" i="3"/>
  <c r="J51" i="3"/>
  <c r="J52" i="3"/>
  <c r="J53" i="3"/>
  <c r="J54" i="3"/>
  <c r="J55" i="3"/>
  <c r="J56" i="3"/>
  <c r="J57" i="3"/>
  <c r="J58" i="3"/>
  <c r="J59" i="3"/>
  <c r="J60" i="3"/>
  <c r="J61" i="3"/>
  <c r="J62" i="3"/>
  <c r="J63" i="3"/>
  <c r="J64" i="3"/>
  <c r="J65" i="3"/>
  <c r="J66" i="3"/>
  <c r="J67" i="3"/>
  <c r="J68" i="3"/>
  <c r="J69" i="3"/>
  <c r="J70" i="3"/>
  <c r="J71" i="3"/>
  <c r="J72" i="3"/>
  <c r="J73" i="3"/>
  <c r="J74" i="3"/>
  <c r="J75" i="3"/>
  <c r="J76" i="3"/>
  <c r="J77" i="3"/>
  <c r="J78" i="3"/>
  <c r="J79" i="3"/>
  <c r="J80" i="3"/>
  <c r="J81" i="3"/>
  <c r="J82" i="3"/>
  <c r="J83" i="3"/>
  <c r="J84" i="3"/>
  <c r="J85" i="3"/>
  <c r="J86" i="3"/>
  <c r="J87" i="3"/>
  <c r="J88" i="3"/>
  <c r="J89" i="3"/>
  <c r="J90" i="3"/>
  <c r="J91" i="3"/>
  <c r="J92" i="3"/>
  <c r="J93" i="3"/>
  <c r="J94" i="3"/>
  <c r="J95" i="3"/>
  <c r="J96" i="3"/>
  <c r="J97" i="3"/>
  <c r="J98" i="3"/>
  <c r="J99" i="3"/>
  <c r="J100" i="3"/>
  <c r="J101" i="3"/>
  <c r="J102" i="3"/>
  <c r="J103" i="3"/>
  <c r="J104" i="3"/>
  <c r="J105" i="3"/>
  <c r="J106" i="3"/>
  <c r="J107" i="3"/>
  <c r="J108" i="3"/>
  <c r="J109" i="3"/>
  <c r="J110" i="3"/>
  <c r="J111" i="3"/>
  <c r="J112" i="3"/>
  <c r="J113" i="3"/>
  <c r="J114" i="3"/>
  <c r="J115" i="3"/>
  <c r="J116" i="3"/>
  <c r="J117" i="3"/>
  <c r="J118" i="3"/>
  <c r="J119" i="3"/>
  <c r="J120" i="3"/>
  <c r="J121" i="3"/>
  <c r="J122" i="3"/>
  <c r="J123" i="3"/>
  <c r="J124" i="3"/>
  <c r="J125" i="3"/>
  <c r="J126" i="3"/>
  <c r="J127" i="3"/>
  <c r="J128" i="3"/>
  <c r="J129" i="3"/>
  <c r="J130" i="3"/>
  <c r="J131" i="3"/>
  <c r="J132" i="3"/>
  <c r="J133" i="3"/>
  <c r="J134" i="3"/>
  <c r="J135" i="3"/>
  <c r="J136" i="3"/>
  <c r="J137" i="3"/>
  <c r="J138" i="3"/>
  <c r="J139" i="3"/>
  <c r="J140" i="3"/>
  <c r="J141" i="3"/>
  <c r="J142" i="3"/>
  <c r="J143" i="3"/>
  <c r="J144" i="3"/>
  <c r="J145" i="3"/>
  <c r="J146" i="3"/>
  <c r="J147" i="3"/>
  <c r="J148" i="3"/>
  <c r="J149" i="3"/>
  <c r="J150" i="3"/>
  <c r="J151" i="3"/>
  <c r="J152" i="3"/>
  <c r="J153" i="3"/>
  <c r="J154" i="3"/>
  <c r="J155" i="3"/>
  <c r="J156" i="3"/>
  <c r="J157" i="3"/>
  <c r="J158" i="3"/>
  <c r="J159" i="3"/>
  <c r="J160" i="3"/>
  <c r="J161" i="3"/>
  <c r="J162" i="3"/>
  <c r="J163" i="3"/>
  <c r="J164" i="3"/>
  <c r="J165" i="3"/>
  <c r="J166" i="3"/>
  <c r="J167" i="3"/>
  <c r="J168" i="3"/>
  <c r="J169" i="3"/>
  <c r="J170" i="3"/>
  <c r="J171" i="3"/>
  <c r="J172" i="3"/>
  <c r="J173" i="3"/>
  <c r="J174" i="3"/>
  <c r="J175" i="3"/>
  <c r="J176" i="3"/>
  <c r="J177" i="3"/>
  <c r="J178" i="3"/>
  <c r="J179" i="3"/>
  <c r="J180" i="3"/>
  <c r="J181" i="3"/>
  <c r="J182" i="3"/>
  <c r="J183" i="3"/>
  <c r="J184" i="3"/>
  <c r="J185" i="3"/>
  <c r="J186" i="3"/>
  <c r="J187" i="3"/>
  <c r="J188" i="3"/>
  <c r="J189" i="3"/>
  <c r="J190" i="3"/>
  <c r="J191" i="3"/>
  <c r="J192" i="3"/>
  <c r="J193" i="3"/>
  <c r="J194" i="3"/>
  <c r="J195" i="3"/>
  <c r="J196" i="3"/>
  <c r="J197" i="3"/>
  <c r="J198" i="3"/>
  <c r="J199" i="3"/>
  <c r="J200" i="3"/>
  <c r="J201" i="3"/>
  <c r="J202" i="3"/>
  <c r="J203" i="3"/>
  <c r="J204" i="3"/>
  <c r="J205" i="3"/>
  <c r="J206" i="3"/>
  <c r="J207" i="3"/>
  <c r="J208" i="3"/>
  <c r="J209" i="3"/>
  <c r="J210" i="3"/>
  <c r="J211" i="3"/>
  <c r="J212" i="3"/>
  <c r="J213" i="3"/>
  <c r="J214" i="3"/>
  <c r="J215" i="3"/>
  <c r="J216" i="3"/>
  <c r="J217" i="3"/>
  <c r="J218" i="3"/>
  <c r="J219" i="3"/>
  <c r="J220" i="3"/>
  <c r="J221" i="3"/>
  <c r="J222" i="3"/>
  <c r="J223" i="3"/>
  <c r="J224" i="3"/>
  <c r="J225" i="3"/>
  <c r="J226" i="3"/>
  <c r="J227" i="3"/>
  <c r="J228" i="3"/>
  <c r="J229" i="3"/>
  <c r="J230" i="3"/>
  <c r="J231" i="3"/>
  <c r="J232" i="3"/>
  <c r="J233" i="3"/>
  <c r="J234" i="3"/>
  <c r="J235" i="3"/>
  <c r="J236" i="3"/>
  <c r="J237" i="3"/>
  <c r="J238" i="3"/>
  <c r="J239" i="3"/>
  <c r="J240" i="3"/>
  <c r="J241" i="3"/>
  <c r="J242" i="3"/>
  <c r="J243" i="3"/>
  <c r="J244" i="3"/>
  <c r="J245" i="3"/>
  <c r="J246" i="3"/>
  <c r="J247" i="3"/>
  <c r="J248" i="3"/>
  <c r="J249" i="3"/>
  <c r="J250" i="3"/>
  <c r="J251" i="3"/>
  <c r="J252" i="3"/>
  <c r="J253" i="3"/>
  <c r="J254" i="3"/>
  <c r="J255" i="3"/>
  <c r="J256" i="3"/>
  <c r="J257" i="3"/>
  <c r="J258" i="3"/>
  <c r="J259" i="3"/>
  <c r="J260" i="3"/>
  <c r="J261" i="3"/>
  <c r="J262" i="3"/>
  <c r="J263" i="3"/>
  <c r="J264" i="3"/>
  <c r="J265" i="3"/>
  <c r="J266" i="3"/>
  <c r="J267" i="3"/>
  <c r="J268" i="3"/>
  <c r="J269" i="3"/>
  <c r="J270" i="3"/>
  <c r="J271" i="3"/>
  <c r="J272" i="3"/>
  <c r="J273" i="3"/>
  <c r="J274" i="3"/>
  <c r="J275" i="3"/>
  <c r="J276" i="3"/>
  <c r="J277" i="3"/>
  <c r="J278" i="3"/>
  <c r="J279" i="3"/>
  <c r="J280" i="3"/>
  <c r="J281" i="3"/>
  <c r="J282" i="3"/>
  <c r="J283" i="3"/>
  <c r="J284" i="3"/>
  <c r="J285" i="3"/>
  <c r="J286" i="3"/>
  <c r="J287" i="3"/>
  <c r="J288" i="3"/>
  <c r="J289" i="3"/>
  <c r="J290" i="3"/>
  <c r="J291" i="3"/>
  <c r="J292" i="3"/>
  <c r="J293" i="3"/>
  <c r="J294" i="3"/>
  <c r="J295" i="3"/>
  <c r="J296" i="3"/>
  <c r="J297" i="3"/>
  <c r="J298" i="3"/>
  <c r="J299" i="3"/>
  <c r="J300" i="3"/>
  <c r="J301" i="3"/>
  <c r="J302" i="3"/>
  <c r="J303" i="3"/>
  <c r="J304" i="3"/>
  <c r="J305" i="3"/>
  <c r="J306" i="3"/>
  <c r="J307" i="3"/>
  <c r="J308" i="3"/>
  <c r="J309" i="3"/>
  <c r="J310" i="3"/>
  <c r="J311" i="3"/>
  <c r="J312" i="3"/>
  <c r="J313" i="3"/>
  <c r="J314" i="3"/>
  <c r="J315" i="3"/>
  <c r="J316" i="3"/>
  <c r="J317" i="3"/>
  <c r="J318" i="3"/>
  <c r="J319" i="3"/>
  <c r="J320" i="3"/>
  <c r="J321" i="3"/>
  <c r="J322" i="3"/>
  <c r="J323" i="3"/>
  <c r="J324" i="3"/>
  <c r="J325" i="3"/>
  <c r="J326" i="3"/>
  <c r="J327" i="3"/>
  <c r="J328" i="3"/>
  <c r="J329" i="3"/>
  <c r="J330" i="3"/>
  <c r="J331" i="3"/>
  <c r="J332" i="3"/>
  <c r="J333" i="3"/>
  <c r="J334" i="3"/>
  <c r="J335" i="3"/>
  <c r="J336" i="3"/>
  <c r="J337" i="3"/>
  <c r="J338" i="3"/>
  <c r="J339" i="3"/>
  <c r="J340" i="3"/>
  <c r="J341" i="3"/>
  <c r="J342" i="3"/>
  <c r="J343" i="3"/>
  <c r="J344" i="3"/>
  <c r="J345" i="3"/>
  <c r="J346" i="3"/>
  <c r="J347" i="3"/>
  <c r="J348" i="3"/>
  <c r="J349" i="3"/>
  <c r="J350" i="3"/>
  <c r="J351" i="3"/>
  <c r="J352" i="3"/>
  <c r="J353" i="3"/>
  <c r="J354" i="3"/>
  <c r="J355" i="3"/>
  <c r="J356" i="3"/>
  <c r="J357" i="3"/>
  <c r="J358" i="3"/>
  <c r="J359" i="3"/>
  <c r="J360" i="3"/>
  <c r="J361" i="3"/>
  <c r="J362" i="3"/>
  <c r="J363" i="3"/>
  <c r="J364" i="3"/>
  <c r="J365" i="3"/>
  <c r="J366" i="3"/>
  <c r="J367" i="3"/>
  <c r="J368" i="3"/>
  <c r="J369" i="3"/>
  <c r="J370" i="3"/>
  <c r="J371" i="3"/>
  <c r="J372" i="3"/>
  <c r="J373" i="3"/>
  <c r="J374" i="3"/>
  <c r="J375" i="3"/>
  <c r="J376" i="3"/>
  <c r="J377" i="3"/>
  <c r="J378" i="3"/>
  <c r="J379" i="3"/>
  <c r="J380" i="3"/>
  <c r="J381" i="3"/>
  <c r="J382" i="3"/>
  <c r="J383" i="3"/>
  <c r="J384" i="3"/>
  <c r="J385" i="3"/>
  <c r="J386" i="3"/>
  <c r="J387" i="3"/>
  <c r="J388" i="3"/>
  <c r="J389" i="3"/>
  <c r="J390" i="3"/>
  <c r="J391" i="3"/>
  <c r="J392" i="3"/>
  <c r="J393" i="3"/>
  <c r="J394" i="3"/>
  <c r="J395" i="3"/>
  <c r="J396" i="3"/>
  <c r="J397" i="3"/>
  <c r="J398" i="3"/>
  <c r="J399" i="3"/>
  <c r="J400" i="3"/>
  <c r="J401" i="3"/>
  <c r="J402" i="3"/>
  <c r="J403" i="3"/>
  <c r="J404" i="3"/>
  <c r="J405" i="3"/>
  <c r="J406" i="3"/>
  <c r="J407" i="3"/>
  <c r="J408" i="3"/>
  <c r="J409" i="3"/>
  <c r="J410" i="3"/>
  <c r="J411" i="3"/>
  <c r="J412" i="3"/>
  <c r="J413" i="3"/>
  <c r="J414" i="3"/>
  <c r="J415" i="3"/>
  <c r="J416" i="3"/>
  <c r="J417" i="3"/>
  <c r="J418" i="3"/>
  <c r="J419" i="3"/>
  <c r="J420" i="3"/>
  <c r="J421" i="3"/>
  <c r="J422" i="3"/>
  <c r="J423" i="3"/>
  <c r="J424" i="3"/>
  <c r="J425" i="3"/>
  <c r="J426" i="3"/>
  <c r="J427" i="3"/>
  <c r="J428" i="3"/>
  <c r="J429" i="3"/>
  <c r="J430" i="3"/>
  <c r="J431" i="3"/>
  <c r="J432" i="3"/>
  <c r="J433" i="3"/>
  <c r="J434" i="3"/>
  <c r="J435" i="3"/>
  <c r="J436" i="3"/>
  <c r="J437" i="3"/>
  <c r="J438" i="3"/>
  <c r="J439" i="3"/>
  <c r="J440" i="3"/>
  <c r="J441" i="3"/>
  <c r="J442" i="3"/>
  <c r="J443" i="3"/>
  <c r="J444" i="3"/>
  <c r="J445" i="3"/>
  <c r="J446" i="3"/>
  <c r="J447" i="3"/>
  <c r="J448" i="3"/>
  <c r="J449" i="3"/>
  <c r="J450" i="3"/>
  <c r="J451" i="3"/>
  <c r="J452" i="3"/>
  <c r="J453" i="3"/>
  <c r="J454" i="3"/>
  <c r="J455" i="3"/>
  <c r="J456" i="3"/>
  <c r="J457" i="3"/>
  <c r="J458" i="3"/>
  <c r="J459" i="3"/>
  <c r="J460" i="3"/>
  <c r="J461" i="3"/>
  <c r="J462" i="3"/>
  <c r="J463" i="3"/>
  <c r="J464" i="3"/>
  <c r="J465" i="3"/>
  <c r="J466" i="3"/>
  <c r="J467" i="3"/>
  <c r="J468" i="3"/>
  <c r="J469" i="3"/>
  <c r="J470" i="3"/>
  <c r="J471" i="3"/>
  <c r="J472" i="3"/>
  <c r="J473" i="3"/>
  <c r="J474" i="3"/>
  <c r="J475" i="3"/>
  <c r="J476" i="3"/>
  <c r="J477" i="3"/>
  <c r="J478" i="3"/>
  <c r="J479" i="3"/>
  <c r="J480" i="3"/>
  <c r="J481" i="3"/>
  <c r="J482" i="3"/>
  <c r="J483" i="3"/>
  <c r="J484" i="3"/>
  <c r="J485" i="3"/>
  <c r="J486" i="3"/>
  <c r="J487" i="3"/>
  <c r="J488" i="3"/>
  <c r="J489" i="3"/>
  <c r="J490" i="3"/>
  <c r="J491" i="3"/>
  <c r="J492" i="3"/>
  <c r="J493" i="3"/>
  <c r="J494" i="3"/>
  <c r="J495" i="3"/>
  <c r="J496" i="3"/>
  <c r="J497" i="3"/>
  <c r="J498" i="3"/>
  <c r="J499" i="3"/>
  <c r="J500" i="3"/>
  <c r="J501" i="3"/>
  <c r="J502" i="3"/>
  <c r="J503" i="3"/>
  <c r="J504" i="3"/>
  <c r="J505" i="3"/>
  <c r="J506" i="3"/>
  <c r="J507" i="3"/>
  <c r="J508" i="3"/>
  <c r="J509" i="3"/>
  <c r="J510" i="3"/>
  <c r="J511" i="3"/>
  <c r="J512" i="3"/>
  <c r="J513" i="3"/>
  <c r="J514" i="3"/>
  <c r="J515" i="3"/>
  <c r="J516" i="3"/>
  <c r="J517" i="3"/>
  <c r="J518" i="3"/>
  <c r="J519" i="3"/>
  <c r="J520" i="3"/>
  <c r="J521" i="3"/>
  <c r="J522" i="3"/>
  <c r="J523" i="3"/>
  <c r="J524" i="3"/>
  <c r="J525" i="3"/>
  <c r="J526" i="3"/>
  <c r="J527" i="3"/>
  <c r="J528" i="3"/>
  <c r="J529" i="3"/>
  <c r="J530" i="3"/>
  <c r="J531" i="3"/>
  <c r="J532" i="3"/>
  <c r="J533" i="3"/>
  <c r="J534" i="3"/>
  <c r="J535" i="3"/>
  <c r="F122" i="13"/>
  <c r="F123" i="13"/>
  <c r="F124" i="13"/>
  <c r="F125" i="13"/>
  <c r="F126" i="13"/>
  <c r="F127" i="13"/>
  <c r="F128" i="13"/>
  <c r="F129" i="13"/>
  <c r="F130" i="13"/>
  <c r="F131" i="13"/>
  <c r="F132" i="13"/>
  <c r="F133" i="13"/>
  <c r="F134" i="13"/>
  <c r="F135" i="13"/>
  <c r="F136" i="13"/>
  <c r="F137" i="13"/>
  <c r="F138" i="13"/>
  <c r="F139" i="13"/>
  <c r="F140" i="13"/>
  <c r="F141" i="13"/>
  <c r="F142" i="13"/>
  <c r="F143" i="13"/>
  <c r="F144" i="13"/>
  <c r="F145" i="13"/>
  <c r="F146" i="13"/>
  <c r="F147" i="13"/>
  <c r="F148" i="13"/>
  <c r="F149" i="13"/>
  <c r="F150" i="13"/>
  <c r="F151" i="13"/>
  <c r="G122" i="13"/>
  <c r="G123" i="13" s="1"/>
  <c r="G124" i="13" s="1"/>
  <c r="G125" i="13" s="1"/>
  <c r="G126" i="13" s="1"/>
  <c r="G127" i="13" s="1"/>
  <c r="G128" i="13" s="1"/>
  <c r="G129" i="13" s="1"/>
  <c r="G130" i="13" s="1"/>
  <c r="G131" i="13" s="1"/>
  <c r="G132" i="13" s="1"/>
  <c r="G133" i="13" s="1"/>
  <c r="G134" i="13" s="1"/>
  <c r="G135" i="13" s="1"/>
  <c r="G136" i="13" s="1"/>
  <c r="G137" i="13"/>
  <c r="G138" i="13" s="1"/>
  <c r="G139" i="13" s="1"/>
  <c r="G140" i="13" s="1"/>
  <c r="G141" i="13" s="1"/>
  <c r="G142" i="13" s="1"/>
  <c r="G143" i="13" s="1"/>
  <c r="G144" i="13" s="1"/>
  <c r="G145" i="13" s="1"/>
  <c r="G146" i="13" s="1"/>
  <c r="G147" i="13" s="1"/>
  <c r="G148" i="13" s="1"/>
  <c r="G149" i="13" s="1"/>
  <c r="G150" i="13" s="1"/>
  <c r="G151" i="13" s="1"/>
  <c r="A522" i="3"/>
  <c r="A520" i="3"/>
  <c r="A483" i="3"/>
  <c r="A484" i="3"/>
  <c r="A468" i="3"/>
  <c r="A465" i="3"/>
  <c r="A464" i="3"/>
  <c r="A459" i="3"/>
  <c r="A460" i="3"/>
  <c r="A451" i="3"/>
  <c r="A452" i="3"/>
  <c r="A454" i="3"/>
  <c r="A453" i="3"/>
  <c r="A449" i="3"/>
  <c r="A441" i="3"/>
  <c r="A434" i="3"/>
  <c r="A435" i="3"/>
  <c r="A436" i="3"/>
  <c r="A425" i="3"/>
  <c r="A430" i="3"/>
  <c r="A426" i="3"/>
  <c r="B522" i="3"/>
  <c r="B520" i="3"/>
  <c r="B483" i="3"/>
  <c r="B484" i="3"/>
  <c r="B468" i="3"/>
  <c r="B465" i="3"/>
  <c r="B464" i="3"/>
  <c r="B459" i="3"/>
  <c r="B460" i="3"/>
  <c r="B451" i="3"/>
  <c r="B452" i="3"/>
  <c r="B454" i="3"/>
  <c r="B453" i="3"/>
  <c r="B449" i="3"/>
  <c r="B441" i="3"/>
  <c r="B434" i="3"/>
  <c r="B435" i="3"/>
  <c r="B436" i="3"/>
  <c r="B425" i="3"/>
  <c r="B430" i="3"/>
  <c r="B426" i="3"/>
  <c r="A534" i="3"/>
  <c r="A535" i="3"/>
  <c r="A533" i="3"/>
  <c r="A528" i="3"/>
  <c r="A529" i="3"/>
  <c r="A530" i="3"/>
  <c r="A525" i="3"/>
  <c r="A518" i="3"/>
  <c r="A519" i="3"/>
  <c r="A514" i="3"/>
  <c r="A515" i="3"/>
  <c r="A516" i="3"/>
  <c r="A517" i="3"/>
  <c r="A510" i="3"/>
  <c r="A511" i="3"/>
  <c r="A512" i="3"/>
  <c r="A513" i="3"/>
  <c r="A502" i="3"/>
  <c r="A503" i="3"/>
  <c r="A504" i="3"/>
  <c r="A501" i="3"/>
  <c r="A489" i="3"/>
  <c r="A490" i="3"/>
  <c r="A491" i="3"/>
  <c r="A492" i="3"/>
  <c r="A478" i="3"/>
  <c r="A479" i="3"/>
  <c r="A480" i="3"/>
  <c r="A481" i="3"/>
  <c r="A482" i="3"/>
  <c r="A471" i="3"/>
  <c r="A466" i="3"/>
  <c r="A467" i="3"/>
  <c r="A463" i="3"/>
  <c r="A455" i="3"/>
  <c r="A456" i="3"/>
  <c r="A457" i="3"/>
  <c r="A458" i="3"/>
  <c r="A447" i="3"/>
  <c r="A448" i="3"/>
  <c r="A444" i="3"/>
  <c r="A445" i="3"/>
  <c r="A439" i="3"/>
  <c r="A440" i="3"/>
  <c r="B534" i="3"/>
  <c r="B535" i="3"/>
  <c r="B533" i="3"/>
  <c r="B528" i="3"/>
  <c r="B529" i="3"/>
  <c r="B530" i="3"/>
  <c r="B525" i="3"/>
  <c r="B518" i="3"/>
  <c r="B519" i="3"/>
  <c r="B514" i="3"/>
  <c r="B515" i="3"/>
  <c r="B516" i="3"/>
  <c r="B517" i="3"/>
  <c r="B510" i="3"/>
  <c r="B511" i="3"/>
  <c r="B512" i="3"/>
  <c r="B513" i="3"/>
  <c r="B502" i="3"/>
  <c r="B503" i="3"/>
  <c r="B504" i="3"/>
  <c r="B501" i="3"/>
  <c r="B489" i="3"/>
  <c r="B490" i="3"/>
  <c r="B491" i="3"/>
  <c r="B492" i="3"/>
  <c r="B478" i="3"/>
  <c r="B479" i="3"/>
  <c r="B480" i="3"/>
  <c r="B481" i="3"/>
  <c r="B482" i="3"/>
  <c r="B471" i="3"/>
  <c r="B466" i="3"/>
  <c r="B467" i="3"/>
  <c r="B463" i="3"/>
  <c r="B455" i="3"/>
  <c r="B456" i="3"/>
  <c r="B457" i="3"/>
  <c r="B458" i="3"/>
  <c r="B447" i="3"/>
  <c r="B448" i="3"/>
  <c r="B444" i="3"/>
  <c r="B445" i="3"/>
  <c r="B439" i="3"/>
  <c r="B440" i="3"/>
  <c r="A531" i="3"/>
  <c r="A532" i="3"/>
  <c r="A526" i="3"/>
  <c r="A527" i="3"/>
  <c r="A523" i="3"/>
  <c r="A524" i="3"/>
  <c r="A521" i="3"/>
  <c r="A505" i="3"/>
  <c r="A506" i="3"/>
  <c r="A507" i="3"/>
  <c r="A508" i="3"/>
  <c r="A509" i="3"/>
  <c r="A499" i="3"/>
  <c r="A500" i="3"/>
  <c r="A496" i="3"/>
  <c r="A497" i="3"/>
  <c r="A498" i="3"/>
  <c r="A494" i="3"/>
  <c r="A495" i="3"/>
  <c r="A493" i="3"/>
  <c r="A485" i="3"/>
  <c r="A486" i="3"/>
  <c r="A487" i="3"/>
  <c r="A488" i="3"/>
  <c r="A477" i="3"/>
  <c r="A473" i="3"/>
  <c r="A474" i="3"/>
  <c r="A475" i="3"/>
  <c r="A476" i="3"/>
  <c r="A472" i="3"/>
  <c r="A469" i="3"/>
  <c r="A470" i="3"/>
  <c r="A461" i="3"/>
  <c r="A462" i="3"/>
  <c r="A438" i="3"/>
  <c r="B531" i="3"/>
  <c r="B532" i="3"/>
  <c r="B526" i="3"/>
  <c r="B527" i="3"/>
  <c r="B523" i="3"/>
  <c r="B524" i="3"/>
  <c r="B521" i="3"/>
  <c r="B505" i="3"/>
  <c r="B506" i="3"/>
  <c r="B507" i="3"/>
  <c r="B508" i="3"/>
  <c r="B509" i="3"/>
  <c r="B499" i="3"/>
  <c r="B500" i="3"/>
  <c r="B496" i="3"/>
  <c r="B497" i="3"/>
  <c r="B498" i="3"/>
  <c r="B494" i="3"/>
  <c r="B495" i="3"/>
  <c r="B493" i="3"/>
  <c r="B485" i="3"/>
  <c r="B486" i="3"/>
  <c r="B487" i="3"/>
  <c r="B488" i="3"/>
  <c r="B477" i="3"/>
  <c r="B473" i="3"/>
  <c r="B474" i="3"/>
  <c r="B475" i="3"/>
  <c r="B476" i="3"/>
  <c r="B472" i="3"/>
  <c r="B469" i="3"/>
  <c r="B470" i="3"/>
  <c r="B461" i="3"/>
  <c r="B462" i="3"/>
  <c r="B438" i="3"/>
  <c r="G107" i="13"/>
  <c r="G108" i="13" s="1"/>
  <c r="F108" i="13"/>
  <c r="F109" i="13"/>
  <c r="F110" i="13"/>
  <c r="F111" i="13"/>
  <c r="F112" i="13"/>
  <c r="F113" i="13"/>
  <c r="F114" i="13"/>
  <c r="F115" i="13"/>
  <c r="F116" i="13"/>
  <c r="F117" i="13"/>
  <c r="F118" i="13"/>
  <c r="F119" i="13"/>
  <c r="F120" i="13"/>
  <c r="F121" i="13"/>
  <c r="F107" i="13"/>
  <c r="G7" i="34"/>
  <c r="G2" i="6"/>
  <c r="F2" i="6"/>
  <c r="G8" i="34"/>
  <c r="N2" i="6"/>
  <c r="O2" i="6"/>
  <c r="J2" i="6"/>
  <c r="H2" i="6" l="1"/>
  <c r="G109" i="13"/>
  <c r="G110" i="13" s="1"/>
  <c r="G111" i="13" s="1"/>
  <c r="G112" i="13" s="1"/>
  <c r="G113" i="13" s="1"/>
  <c r="G114" i="13" s="1"/>
  <c r="G115" i="13" s="1"/>
  <c r="G116" i="13" s="1"/>
  <c r="G117" i="13" s="1"/>
  <c r="G118" i="13" s="1"/>
  <c r="G119" i="13" s="1"/>
  <c r="G120" i="13" s="1"/>
  <c r="G121" i="13" s="1"/>
  <c r="A450" i="3"/>
  <c r="A446" i="3"/>
  <c r="A442" i="3"/>
  <c r="A443" i="3"/>
  <c r="A437" i="3"/>
  <c r="A431" i="3"/>
  <c r="A432" i="3"/>
  <c r="A433" i="3"/>
  <c r="A423" i="3"/>
  <c r="A429" i="3"/>
  <c r="A424" i="3"/>
  <c r="B450" i="3"/>
  <c r="B446" i="3"/>
  <c r="B442" i="3"/>
  <c r="B443" i="3"/>
  <c r="B437" i="3"/>
  <c r="B431" i="3"/>
  <c r="B432" i="3"/>
  <c r="B433" i="3"/>
  <c r="B423" i="3"/>
  <c r="B429" i="3"/>
  <c r="B424" i="3"/>
  <c r="A421" i="3" l="1"/>
  <c r="A413" i="3"/>
  <c r="A407" i="3"/>
  <c r="A408" i="3"/>
  <c r="A403" i="3"/>
  <c r="A404" i="3"/>
  <c r="A405" i="3"/>
  <c r="A401" i="3"/>
  <c r="A402" i="3"/>
  <c r="A396" i="3"/>
  <c r="A397" i="3"/>
  <c r="A398" i="3"/>
  <c r="A399" i="3"/>
  <c r="A393" i="3"/>
  <c r="B421" i="3"/>
  <c r="B413" i="3"/>
  <c r="B407" i="3"/>
  <c r="B408" i="3"/>
  <c r="B403" i="3"/>
  <c r="B404" i="3"/>
  <c r="B405" i="3"/>
  <c r="B401" i="3"/>
  <c r="B402" i="3"/>
  <c r="B396" i="3"/>
  <c r="B397" i="3"/>
  <c r="B398" i="3"/>
  <c r="B399" i="3"/>
  <c r="B393" i="3"/>
  <c r="A2" i="3"/>
  <c r="B2" i="3"/>
  <c r="A3" i="3"/>
  <c r="B3" i="3"/>
  <c r="A4" i="3"/>
  <c r="B4" i="3"/>
  <c r="A5" i="3"/>
  <c r="B5" i="3"/>
  <c r="A6" i="3"/>
  <c r="B6" i="3"/>
  <c r="A7" i="3"/>
  <c r="B7" i="3"/>
  <c r="A8" i="3"/>
  <c r="B8" i="3"/>
  <c r="A9" i="3"/>
  <c r="B9" i="3"/>
  <c r="A10" i="3"/>
  <c r="B10" i="3"/>
  <c r="A13" i="3"/>
  <c r="B13" i="3"/>
  <c r="A11" i="3"/>
  <c r="B11" i="3"/>
  <c r="A12" i="3"/>
  <c r="B12" i="3"/>
  <c r="A14" i="3"/>
  <c r="B14" i="3"/>
  <c r="A15" i="3"/>
  <c r="B15" i="3"/>
  <c r="A16" i="3"/>
  <c r="B16" i="3"/>
  <c r="A17" i="3"/>
  <c r="B17" i="3"/>
  <c r="A18" i="3"/>
  <c r="B18" i="3"/>
  <c r="A20" i="3"/>
  <c r="B20" i="3"/>
  <c r="A19" i="3"/>
  <c r="B19" i="3"/>
  <c r="A22" i="3"/>
  <c r="B22" i="3"/>
  <c r="A21" i="3"/>
  <c r="B21" i="3"/>
  <c r="A23" i="3"/>
  <c r="B23" i="3"/>
  <c r="A24" i="3"/>
  <c r="B24" i="3"/>
  <c r="A25" i="3"/>
  <c r="B25" i="3"/>
  <c r="A26" i="3"/>
  <c r="B26" i="3"/>
  <c r="A27" i="3"/>
  <c r="B27" i="3"/>
  <c r="A28" i="3"/>
  <c r="B28" i="3"/>
  <c r="A29" i="3"/>
  <c r="B29" i="3"/>
  <c r="A30" i="3"/>
  <c r="B30" i="3"/>
  <c r="A31" i="3"/>
  <c r="B31" i="3"/>
  <c r="A32" i="3"/>
  <c r="B32" i="3"/>
  <c r="A33" i="3"/>
  <c r="B33" i="3"/>
  <c r="A34" i="3"/>
  <c r="B34" i="3"/>
  <c r="A35" i="3"/>
  <c r="B35" i="3"/>
  <c r="A36" i="3"/>
  <c r="B36" i="3"/>
  <c r="A37" i="3"/>
  <c r="B37" i="3"/>
  <c r="A39" i="3"/>
  <c r="B39" i="3"/>
  <c r="A38" i="3"/>
  <c r="B38" i="3"/>
  <c r="A40" i="3"/>
  <c r="B40" i="3"/>
  <c r="A41" i="3"/>
  <c r="B41" i="3"/>
  <c r="A42" i="3"/>
  <c r="B42" i="3"/>
  <c r="A43" i="3"/>
  <c r="B43" i="3"/>
  <c r="A44" i="3"/>
  <c r="B44" i="3"/>
  <c r="A45" i="3"/>
  <c r="B45" i="3"/>
  <c r="A46" i="3"/>
  <c r="B46" i="3"/>
  <c r="A47" i="3"/>
  <c r="B47" i="3"/>
  <c r="A48" i="3"/>
  <c r="B48" i="3"/>
  <c r="A50" i="3"/>
  <c r="B50" i="3"/>
  <c r="A49" i="3"/>
  <c r="B49" i="3"/>
  <c r="A54" i="3"/>
  <c r="B54" i="3"/>
  <c r="A51" i="3"/>
  <c r="B51" i="3"/>
  <c r="A53" i="3"/>
  <c r="B53" i="3"/>
  <c r="A52" i="3"/>
  <c r="B52" i="3"/>
  <c r="A55" i="3"/>
  <c r="B55" i="3"/>
  <c r="A57" i="3"/>
  <c r="B57" i="3"/>
  <c r="A56" i="3"/>
  <c r="B56" i="3"/>
  <c r="A58" i="3"/>
  <c r="B58" i="3"/>
  <c r="A59" i="3"/>
  <c r="B59" i="3"/>
  <c r="A60" i="3"/>
  <c r="B60" i="3"/>
  <c r="A62" i="3"/>
  <c r="B62" i="3"/>
  <c r="A61" i="3"/>
  <c r="B61" i="3"/>
  <c r="A63" i="3"/>
  <c r="B63" i="3"/>
  <c r="A65" i="3"/>
  <c r="B65" i="3"/>
  <c r="A64" i="3"/>
  <c r="B64" i="3"/>
  <c r="A66" i="3"/>
  <c r="B66" i="3"/>
  <c r="A67" i="3"/>
  <c r="B67" i="3"/>
  <c r="A68" i="3"/>
  <c r="B68" i="3"/>
  <c r="A69" i="3"/>
  <c r="B69" i="3"/>
  <c r="A70" i="3"/>
  <c r="B70" i="3"/>
  <c r="A72" i="3"/>
  <c r="B72" i="3"/>
  <c r="A71" i="3"/>
  <c r="B71" i="3"/>
  <c r="A73" i="3"/>
  <c r="B73" i="3"/>
  <c r="A74" i="3"/>
  <c r="B74" i="3"/>
  <c r="A76" i="3"/>
  <c r="B76" i="3"/>
  <c r="A75" i="3"/>
  <c r="B75" i="3"/>
  <c r="A77" i="3"/>
  <c r="B77" i="3"/>
  <c r="A78" i="3"/>
  <c r="B78" i="3"/>
  <c r="A79" i="3"/>
  <c r="B79" i="3"/>
  <c r="A80" i="3"/>
  <c r="B80" i="3"/>
  <c r="A83" i="3"/>
  <c r="B83" i="3"/>
  <c r="A81" i="3"/>
  <c r="B81" i="3"/>
  <c r="A82" i="3"/>
  <c r="B82" i="3"/>
  <c r="A85" i="3"/>
  <c r="B85" i="3"/>
  <c r="A86" i="3"/>
  <c r="B86" i="3"/>
  <c r="A84" i="3"/>
  <c r="B84" i="3"/>
  <c r="A87" i="3"/>
  <c r="B87" i="3"/>
  <c r="A88" i="3"/>
  <c r="B88" i="3"/>
  <c r="A89" i="3"/>
  <c r="B89" i="3"/>
  <c r="A90" i="3"/>
  <c r="B90" i="3"/>
  <c r="A91" i="3"/>
  <c r="B91" i="3"/>
  <c r="A92" i="3"/>
  <c r="B92" i="3"/>
  <c r="A94" i="3"/>
  <c r="B94" i="3"/>
  <c r="A95" i="3"/>
  <c r="B95" i="3"/>
  <c r="A93" i="3"/>
  <c r="B93" i="3"/>
  <c r="A96" i="3"/>
  <c r="B96" i="3"/>
  <c r="A97" i="3"/>
  <c r="B97" i="3"/>
  <c r="A98" i="3"/>
  <c r="B98" i="3"/>
  <c r="A99" i="3"/>
  <c r="B99" i="3"/>
  <c r="A100" i="3"/>
  <c r="B100" i="3"/>
  <c r="A101" i="3"/>
  <c r="B101" i="3"/>
  <c r="A103" i="3"/>
  <c r="B103" i="3"/>
  <c r="A102" i="3"/>
  <c r="B102" i="3"/>
  <c r="A105" i="3"/>
  <c r="B105" i="3"/>
  <c r="A104" i="3"/>
  <c r="B104" i="3"/>
  <c r="A107" i="3"/>
  <c r="B107" i="3"/>
  <c r="A106" i="3"/>
  <c r="B106" i="3"/>
  <c r="A108" i="3"/>
  <c r="B108" i="3"/>
  <c r="A109" i="3"/>
  <c r="B109" i="3"/>
  <c r="A110" i="3"/>
  <c r="B110" i="3"/>
  <c r="A111" i="3"/>
  <c r="B111" i="3"/>
  <c r="A113" i="3"/>
  <c r="B113" i="3"/>
  <c r="A112" i="3"/>
  <c r="B112" i="3"/>
  <c r="A114" i="3"/>
  <c r="B114" i="3"/>
  <c r="A115" i="3"/>
  <c r="B115" i="3"/>
  <c r="A116" i="3"/>
  <c r="B116" i="3"/>
  <c r="A117" i="3"/>
  <c r="B117" i="3"/>
  <c r="A118" i="3"/>
  <c r="B118" i="3"/>
  <c r="A119" i="3"/>
  <c r="B119" i="3"/>
  <c r="A120" i="3"/>
  <c r="B120" i="3"/>
  <c r="A122" i="3"/>
  <c r="B122" i="3"/>
  <c r="A121" i="3"/>
  <c r="B121" i="3"/>
  <c r="A125" i="3"/>
  <c r="B125" i="3"/>
  <c r="A124" i="3"/>
  <c r="B124" i="3"/>
  <c r="A123" i="3"/>
  <c r="B123" i="3"/>
  <c r="A126" i="3"/>
  <c r="B126" i="3"/>
  <c r="A128" i="3"/>
  <c r="B128" i="3"/>
  <c r="A127" i="3"/>
  <c r="B127" i="3"/>
  <c r="A130" i="3"/>
  <c r="B130" i="3"/>
  <c r="G130" i="3"/>
  <c r="A129" i="3"/>
  <c r="B129" i="3"/>
  <c r="G129" i="3"/>
  <c r="A131" i="3"/>
  <c r="B131" i="3"/>
  <c r="A132" i="3"/>
  <c r="B132" i="3"/>
  <c r="A135" i="3"/>
  <c r="B135" i="3"/>
  <c r="A134" i="3"/>
  <c r="B134" i="3"/>
  <c r="A133" i="3"/>
  <c r="B133" i="3"/>
  <c r="A137" i="3"/>
  <c r="B137" i="3"/>
  <c r="A136" i="3"/>
  <c r="B136" i="3"/>
  <c r="A138" i="3"/>
  <c r="B138" i="3"/>
  <c r="A139" i="3"/>
  <c r="B139" i="3"/>
  <c r="A140" i="3"/>
  <c r="B140" i="3"/>
  <c r="A141" i="3"/>
  <c r="B141" i="3"/>
  <c r="A142" i="3"/>
  <c r="B142" i="3"/>
  <c r="A144" i="3"/>
  <c r="B144" i="3"/>
  <c r="A143" i="3"/>
  <c r="B143" i="3"/>
  <c r="A145" i="3"/>
  <c r="B145" i="3"/>
  <c r="A146" i="3"/>
  <c r="B146" i="3"/>
  <c r="A147" i="3"/>
  <c r="B147" i="3"/>
  <c r="A148" i="3"/>
  <c r="B148" i="3"/>
  <c r="A150" i="3"/>
  <c r="B150" i="3"/>
  <c r="A149" i="3"/>
  <c r="B149" i="3"/>
  <c r="A151" i="3"/>
  <c r="B151" i="3"/>
  <c r="A152" i="3"/>
  <c r="B152" i="3"/>
  <c r="A154" i="3"/>
  <c r="B154" i="3"/>
  <c r="A155" i="3"/>
  <c r="B155" i="3"/>
  <c r="A153" i="3"/>
  <c r="B153" i="3"/>
  <c r="A156" i="3"/>
  <c r="B156" i="3"/>
  <c r="A157" i="3"/>
  <c r="B157" i="3"/>
  <c r="A158" i="3"/>
  <c r="B158" i="3"/>
  <c r="G158" i="3"/>
  <c r="A161" i="3"/>
  <c r="B161" i="3"/>
  <c r="A159" i="3"/>
  <c r="B159" i="3"/>
  <c r="A160" i="3"/>
  <c r="B160" i="3"/>
  <c r="A162" i="3"/>
  <c r="B162" i="3"/>
  <c r="A163" i="3"/>
  <c r="B163" i="3"/>
  <c r="A164" i="3"/>
  <c r="B164" i="3"/>
  <c r="A165" i="3"/>
  <c r="B165" i="3"/>
  <c r="A166" i="3"/>
  <c r="B166" i="3"/>
  <c r="A167" i="3"/>
  <c r="B167" i="3"/>
  <c r="G167" i="3"/>
  <c r="A169" i="3"/>
  <c r="B169" i="3"/>
  <c r="A168" i="3"/>
  <c r="B168" i="3"/>
  <c r="A170" i="3"/>
  <c r="B170" i="3"/>
  <c r="A171" i="3"/>
  <c r="B171" i="3"/>
  <c r="A172" i="3"/>
  <c r="B172" i="3"/>
  <c r="A173" i="3"/>
  <c r="B173" i="3"/>
  <c r="A175" i="3"/>
  <c r="B175" i="3"/>
  <c r="G175" i="3"/>
  <c r="A176" i="3"/>
  <c r="B176" i="3"/>
  <c r="G176" i="3"/>
  <c r="A174" i="3"/>
  <c r="B174" i="3"/>
  <c r="A177" i="3"/>
  <c r="B177" i="3"/>
  <c r="A178" i="3"/>
  <c r="B178" i="3"/>
  <c r="A179" i="3"/>
  <c r="B179" i="3"/>
  <c r="A180" i="3"/>
  <c r="B180" i="3"/>
  <c r="A181" i="3"/>
  <c r="B181" i="3"/>
  <c r="G181" i="3"/>
  <c r="A183" i="3"/>
  <c r="B183" i="3"/>
  <c r="A182" i="3"/>
  <c r="B182" i="3"/>
  <c r="A184" i="3"/>
  <c r="B184" i="3"/>
  <c r="A185" i="3"/>
  <c r="B185" i="3"/>
  <c r="A187" i="3"/>
  <c r="B187" i="3"/>
  <c r="A186" i="3"/>
  <c r="B186" i="3"/>
  <c r="A188" i="3"/>
  <c r="B188" i="3"/>
  <c r="A189" i="3"/>
  <c r="B189" i="3"/>
  <c r="A190" i="3"/>
  <c r="B190" i="3"/>
  <c r="A191" i="3"/>
  <c r="B191" i="3"/>
  <c r="A192" i="3"/>
  <c r="B192" i="3"/>
  <c r="A193" i="3"/>
  <c r="B193" i="3"/>
  <c r="A194" i="3"/>
  <c r="B194" i="3"/>
  <c r="A195" i="3"/>
  <c r="B195" i="3"/>
  <c r="A196" i="3"/>
  <c r="B196" i="3"/>
  <c r="A199" i="3"/>
  <c r="B199" i="3"/>
  <c r="A197" i="3"/>
  <c r="B197" i="3"/>
  <c r="A198" i="3"/>
  <c r="B198" i="3"/>
  <c r="A200" i="3"/>
  <c r="B200" i="3"/>
  <c r="A201" i="3"/>
  <c r="B201" i="3"/>
  <c r="A202" i="3"/>
  <c r="B202" i="3"/>
  <c r="A203" i="3"/>
  <c r="B203" i="3"/>
  <c r="A204" i="3"/>
  <c r="B204" i="3"/>
  <c r="A205" i="3"/>
  <c r="B205" i="3"/>
  <c r="A206" i="3"/>
  <c r="B206" i="3"/>
  <c r="A207" i="3"/>
  <c r="B207" i="3"/>
  <c r="A209" i="3"/>
  <c r="B209" i="3"/>
  <c r="A208" i="3"/>
  <c r="B208" i="3"/>
  <c r="A210" i="3"/>
  <c r="B210" i="3"/>
  <c r="A211" i="3"/>
  <c r="B211" i="3"/>
  <c r="A212" i="3"/>
  <c r="B212" i="3"/>
  <c r="A215" i="3"/>
  <c r="B215" i="3"/>
  <c r="A216" i="3"/>
  <c r="B216" i="3"/>
  <c r="A213" i="3"/>
  <c r="B213" i="3"/>
  <c r="A214" i="3"/>
  <c r="B214" i="3"/>
  <c r="A217" i="3"/>
  <c r="B217" i="3"/>
  <c r="A218" i="3"/>
  <c r="B218" i="3"/>
  <c r="A219" i="3"/>
  <c r="B219" i="3"/>
  <c r="A223" i="3"/>
  <c r="B223" i="3"/>
  <c r="A222" i="3"/>
  <c r="B222" i="3"/>
  <c r="A221" i="3"/>
  <c r="B221" i="3"/>
  <c r="A220" i="3"/>
  <c r="B220" i="3"/>
  <c r="A225" i="3"/>
  <c r="B225" i="3"/>
  <c r="A224" i="3"/>
  <c r="B224" i="3"/>
  <c r="A228" i="3"/>
  <c r="B228" i="3"/>
  <c r="A226" i="3"/>
  <c r="B226" i="3"/>
  <c r="A229" i="3"/>
  <c r="B229" i="3"/>
  <c r="A227" i="3"/>
  <c r="B227" i="3"/>
  <c r="A230" i="3"/>
  <c r="B230" i="3"/>
  <c r="A231" i="3"/>
  <c r="B231" i="3"/>
  <c r="A232" i="3"/>
  <c r="B232" i="3"/>
  <c r="A233" i="3"/>
  <c r="B233" i="3"/>
  <c r="A234" i="3"/>
  <c r="B234" i="3"/>
  <c r="A235" i="3"/>
  <c r="B235" i="3"/>
  <c r="A236" i="3"/>
  <c r="B236" i="3"/>
  <c r="A237" i="3"/>
  <c r="B237" i="3"/>
  <c r="A238" i="3"/>
  <c r="B238" i="3"/>
  <c r="A241" i="3"/>
  <c r="B241" i="3"/>
  <c r="A240" i="3"/>
  <c r="B240" i="3"/>
  <c r="A239" i="3"/>
  <c r="B239" i="3"/>
  <c r="A243" i="3"/>
  <c r="B243" i="3"/>
  <c r="A242" i="3"/>
  <c r="B242" i="3"/>
  <c r="A244" i="3"/>
  <c r="B244" i="3"/>
  <c r="G244" i="3"/>
  <c r="A245" i="3"/>
  <c r="B245" i="3"/>
  <c r="A246" i="3"/>
  <c r="B246" i="3"/>
  <c r="A247" i="3"/>
  <c r="B247" i="3"/>
  <c r="A248" i="3"/>
  <c r="B248" i="3"/>
  <c r="A250" i="3"/>
  <c r="B250" i="3"/>
  <c r="A249" i="3"/>
  <c r="B249" i="3"/>
  <c r="G249" i="3"/>
  <c r="A253" i="3"/>
  <c r="B253" i="3"/>
  <c r="A251" i="3"/>
  <c r="B251" i="3"/>
  <c r="A252" i="3"/>
  <c r="B252" i="3"/>
  <c r="A255" i="3"/>
  <c r="B255" i="3"/>
  <c r="A254" i="3"/>
  <c r="B254" i="3"/>
  <c r="A256" i="3"/>
  <c r="B256" i="3"/>
  <c r="A257" i="3"/>
  <c r="B257" i="3"/>
  <c r="G257" i="3"/>
  <c r="A258" i="3"/>
  <c r="B258" i="3"/>
  <c r="A259" i="3"/>
  <c r="B259" i="3"/>
  <c r="A260" i="3"/>
  <c r="B260" i="3"/>
  <c r="A261" i="3"/>
  <c r="B261" i="3"/>
  <c r="A262" i="3"/>
  <c r="B262" i="3"/>
  <c r="A263" i="3"/>
  <c r="B263" i="3"/>
  <c r="A264" i="3"/>
  <c r="B264" i="3"/>
  <c r="A265" i="3"/>
  <c r="B265" i="3"/>
  <c r="G265" i="3"/>
  <c r="A267" i="3"/>
  <c r="B267" i="3"/>
  <c r="A266" i="3"/>
  <c r="B266" i="3"/>
  <c r="A269" i="3"/>
  <c r="B269" i="3"/>
  <c r="A270" i="3"/>
  <c r="B270" i="3"/>
  <c r="A268" i="3"/>
  <c r="B268" i="3"/>
  <c r="A271" i="3"/>
  <c r="B271" i="3"/>
  <c r="A272" i="3"/>
  <c r="B272" i="3"/>
  <c r="A274" i="3"/>
  <c r="B274" i="3"/>
  <c r="A273" i="3"/>
  <c r="B273" i="3"/>
  <c r="A276" i="3"/>
  <c r="B276" i="3"/>
  <c r="A277" i="3"/>
  <c r="B277" i="3"/>
  <c r="A275" i="3"/>
  <c r="B275" i="3"/>
  <c r="A278" i="3"/>
  <c r="B278" i="3"/>
  <c r="A279" i="3"/>
  <c r="B279" i="3"/>
  <c r="A280" i="3"/>
  <c r="B280" i="3"/>
  <c r="A281" i="3"/>
  <c r="B281" i="3"/>
  <c r="A284" i="3"/>
  <c r="B284" i="3"/>
  <c r="A282" i="3"/>
  <c r="B282" i="3"/>
  <c r="A283" i="3"/>
  <c r="B283" i="3"/>
  <c r="A285" i="3"/>
  <c r="B285" i="3"/>
  <c r="A286" i="3"/>
  <c r="B286" i="3"/>
  <c r="A287" i="3"/>
  <c r="B287" i="3"/>
  <c r="A288" i="3"/>
  <c r="B288" i="3"/>
  <c r="A289" i="3"/>
  <c r="B289" i="3"/>
  <c r="A290" i="3"/>
  <c r="B290" i="3"/>
  <c r="A292" i="3"/>
  <c r="B292" i="3"/>
  <c r="A291" i="3"/>
  <c r="B291" i="3"/>
  <c r="A295" i="3"/>
  <c r="B295" i="3"/>
  <c r="A296" i="3"/>
  <c r="B296" i="3"/>
  <c r="A294" i="3"/>
  <c r="B294" i="3"/>
  <c r="A293" i="3"/>
  <c r="B293" i="3"/>
  <c r="A297" i="3"/>
  <c r="B297" i="3"/>
  <c r="A298" i="3"/>
  <c r="B298" i="3"/>
  <c r="A299" i="3"/>
  <c r="B299" i="3"/>
  <c r="A302" i="3"/>
  <c r="B302" i="3"/>
  <c r="A300" i="3"/>
  <c r="B300" i="3"/>
  <c r="A301" i="3"/>
  <c r="B301" i="3"/>
  <c r="A303" i="3"/>
  <c r="B303" i="3"/>
  <c r="A304" i="3"/>
  <c r="B304" i="3"/>
  <c r="A305" i="3"/>
  <c r="B305" i="3"/>
  <c r="A306" i="3"/>
  <c r="B306" i="3"/>
  <c r="A308" i="3"/>
  <c r="B308" i="3"/>
  <c r="A307" i="3"/>
  <c r="B307" i="3"/>
  <c r="A309" i="3"/>
  <c r="B309" i="3"/>
  <c r="A310" i="3"/>
  <c r="B310" i="3"/>
  <c r="A312" i="3"/>
  <c r="B312" i="3"/>
  <c r="A313" i="3"/>
  <c r="B313" i="3"/>
  <c r="A311" i="3"/>
  <c r="B311" i="3"/>
  <c r="A314" i="3"/>
  <c r="B314" i="3"/>
  <c r="A316" i="3"/>
  <c r="B316" i="3"/>
  <c r="A315" i="3"/>
  <c r="B315" i="3"/>
  <c r="A317" i="3"/>
  <c r="B317" i="3"/>
  <c r="A318" i="3"/>
  <c r="B318" i="3"/>
  <c r="A319" i="3"/>
  <c r="B319" i="3"/>
  <c r="A320" i="3"/>
  <c r="B320" i="3"/>
  <c r="A321" i="3"/>
  <c r="B321" i="3"/>
  <c r="A322" i="3"/>
  <c r="B322" i="3"/>
  <c r="A323" i="3"/>
  <c r="B323" i="3"/>
  <c r="A325" i="3"/>
  <c r="B325" i="3"/>
  <c r="A324" i="3"/>
  <c r="B324" i="3"/>
  <c r="A326" i="3"/>
  <c r="B326" i="3"/>
  <c r="A327" i="3"/>
  <c r="B327" i="3"/>
  <c r="A331" i="3"/>
  <c r="B331" i="3"/>
  <c r="A328" i="3"/>
  <c r="B328" i="3"/>
  <c r="A334" i="3"/>
  <c r="B334" i="3"/>
  <c r="A329" i="3"/>
  <c r="B329" i="3"/>
  <c r="A330" i="3"/>
  <c r="B330" i="3"/>
  <c r="A332" i="3"/>
  <c r="B332" i="3"/>
  <c r="A333" i="3"/>
  <c r="B333" i="3"/>
  <c r="A335" i="3"/>
  <c r="B335" i="3"/>
  <c r="A336" i="3"/>
  <c r="B336" i="3"/>
  <c r="A337" i="3"/>
  <c r="B337" i="3"/>
  <c r="A338" i="3"/>
  <c r="B338" i="3"/>
  <c r="A339" i="3"/>
  <c r="B339" i="3"/>
  <c r="A340" i="3"/>
  <c r="B340" i="3"/>
  <c r="A342" i="3"/>
  <c r="B342" i="3"/>
  <c r="A341" i="3"/>
  <c r="B341" i="3"/>
  <c r="A349" i="3"/>
  <c r="B349" i="3"/>
  <c r="A348" i="3"/>
  <c r="B348" i="3"/>
  <c r="A346" i="3"/>
  <c r="B346" i="3"/>
  <c r="A350" i="3"/>
  <c r="B350" i="3"/>
  <c r="A347" i="3"/>
  <c r="B347" i="3"/>
  <c r="A355" i="3"/>
  <c r="B355" i="3"/>
  <c r="A359" i="3"/>
  <c r="B359" i="3"/>
  <c r="A351" i="3"/>
  <c r="B351" i="3"/>
  <c r="A352" i="3"/>
  <c r="B352" i="3"/>
  <c r="A358" i="3"/>
  <c r="B358" i="3"/>
  <c r="A353" i="3"/>
  <c r="B353" i="3"/>
  <c r="A356" i="3"/>
  <c r="B356" i="3"/>
  <c r="A357" i="3"/>
  <c r="B357" i="3"/>
  <c r="A361" i="3"/>
  <c r="B361" i="3"/>
  <c r="A362" i="3"/>
  <c r="B362" i="3"/>
  <c r="A365" i="3"/>
  <c r="B365" i="3"/>
  <c r="A370" i="3"/>
  <c r="B370" i="3"/>
  <c r="A369" i="3"/>
  <c r="B369" i="3"/>
  <c r="A363" i="3"/>
  <c r="B363" i="3"/>
  <c r="A366" i="3"/>
  <c r="B366" i="3"/>
  <c r="A364" i="3"/>
  <c r="B364" i="3"/>
  <c r="A367" i="3"/>
  <c r="B367" i="3"/>
  <c r="A368" i="3"/>
  <c r="B368" i="3"/>
  <c r="A371" i="3"/>
  <c r="B371" i="3"/>
  <c r="A372" i="3"/>
  <c r="B372" i="3"/>
  <c r="A373" i="3"/>
  <c r="B373" i="3"/>
  <c r="A377" i="3"/>
  <c r="B377" i="3"/>
  <c r="A382" i="3"/>
  <c r="B382" i="3"/>
  <c r="A378" i="3"/>
  <c r="B378" i="3"/>
  <c r="A379" i="3"/>
  <c r="B379" i="3"/>
  <c r="A380" i="3"/>
  <c r="B380" i="3"/>
  <c r="A381" i="3"/>
  <c r="B381" i="3"/>
  <c r="A383" i="3"/>
  <c r="B383" i="3"/>
  <c r="A385" i="3"/>
  <c r="B385" i="3"/>
  <c r="A384" i="3"/>
  <c r="B384" i="3"/>
  <c r="A386" i="3"/>
  <c r="B386" i="3"/>
  <c r="A387" i="3"/>
  <c r="B387" i="3"/>
  <c r="A395" i="3"/>
  <c r="B395" i="3"/>
  <c r="A411" i="3"/>
  <c r="B411" i="3"/>
  <c r="A412" i="3"/>
  <c r="B412" i="3"/>
  <c r="A415" i="3"/>
  <c r="B415" i="3"/>
  <c r="A414" i="3"/>
  <c r="B414" i="3"/>
  <c r="A417" i="3"/>
  <c r="B417" i="3"/>
  <c r="A416" i="3"/>
  <c r="B416" i="3"/>
  <c r="A418" i="3"/>
  <c r="B418" i="3"/>
  <c r="A419" i="3"/>
  <c r="B419" i="3"/>
  <c r="A420" i="3"/>
  <c r="B420" i="3"/>
  <c r="A427" i="3"/>
  <c r="B427" i="3"/>
  <c r="A428" i="3"/>
  <c r="B428" i="3"/>
  <c r="A422" i="3"/>
  <c r="B422" i="3"/>
  <c r="A410" i="3"/>
  <c r="B410" i="3"/>
  <c r="A409" i="3"/>
  <c r="B409" i="3"/>
  <c r="A406" i="3"/>
  <c r="B406" i="3"/>
  <c r="A400" i="3"/>
  <c r="B400" i="3"/>
  <c r="A394" i="3"/>
  <c r="B394" i="3"/>
  <c r="A392" i="3"/>
  <c r="B392" i="3"/>
  <c r="A390" i="3"/>
  <c r="B390" i="3"/>
  <c r="A389" i="3"/>
  <c r="B389" i="3"/>
  <c r="A391" i="3"/>
  <c r="B391" i="3"/>
  <c r="A388" i="3"/>
  <c r="B388" i="3"/>
  <c r="A376" i="3"/>
  <c r="B376" i="3"/>
  <c r="A374" i="3"/>
  <c r="B374" i="3"/>
  <c r="A375" i="3"/>
  <c r="B375" i="3"/>
  <c r="A354" i="3"/>
  <c r="B354" i="3"/>
  <c r="A360" i="3"/>
  <c r="B360" i="3"/>
  <c r="A345" i="3"/>
  <c r="B345" i="3"/>
  <c r="A343" i="3"/>
  <c r="B343" i="3"/>
  <c r="A344" i="3"/>
  <c r="B344" i="3"/>
  <c r="D92" i="13" l="1"/>
  <c r="G92" i="13"/>
  <c r="G93" i="13" s="1"/>
  <c r="G94" i="13" s="1"/>
  <c r="G95" i="13" s="1"/>
  <c r="G96" i="13" s="1"/>
  <c r="G97" i="13" s="1"/>
  <c r="G98" i="13" s="1"/>
  <c r="G99" i="13" s="1"/>
  <c r="G100" i="13" s="1"/>
  <c r="G101" i="13" s="1"/>
  <c r="G102" i="13" s="1"/>
  <c r="G103" i="13" s="1"/>
  <c r="G104" i="13" s="1"/>
  <c r="G105" i="13" s="1"/>
  <c r="G106" i="13" s="1"/>
  <c r="F106" i="13"/>
  <c r="F105" i="13"/>
  <c r="F104" i="13"/>
  <c r="F103" i="13"/>
  <c r="F102" i="13"/>
  <c r="F101" i="13"/>
  <c r="F100" i="13"/>
  <c r="F99" i="13"/>
  <c r="F98" i="13"/>
  <c r="F97" i="13"/>
  <c r="E96" i="13"/>
  <c r="F96" i="13" s="1"/>
  <c r="F95" i="13"/>
  <c r="F94" i="13"/>
  <c r="F93" i="13"/>
  <c r="F92" i="13"/>
  <c r="F91" i="13" l="1"/>
  <c r="F90" i="13"/>
  <c r="F89" i="13"/>
  <c r="F88" i="13"/>
  <c r="F87" i="13"/>
  <c r="F86" i="13"/>
  <c r="F85" i="13"/>
  <c r="F84" i="13"/>
  <c r="F83" i="13"/>
  <c r="F82" i="13"/>
  <c r="E81" i="13"/>
  <c r="F81" i="13" s="1"/>
  <c r="F80" i="13"/>
  <c r="F79" i="13"/>
  <c r="F78" i="13"/>
  <c r="G77" i="13"/>
  <c r="G78" i="13" s="1"/>
  <c r="G79" i="13" s="1"/>
  <c r="G80" i="13" s="1"/>
  <c r="G81" i="13" s="1"/>
  <c r="G82" i="13" s="1"/>
  <c r="G83" i="13" s="1"/>
  <c r="G84" i="13" s="1"/>
  <c r="G85" i="13" s="1"/>
  <c r="G86" i="13" s="1"/>
  <c r="G87" i="13" s="1"/>
  <c r="G88" i="13" s="1"/>
  <c r="G89" i="13" s="1"/>
  <c r="G90" i="13" s="1"/>
  <c r="G91" i="13" s="1"/>
  <c r="F77" i="13"/>
  <c r="E66" i="13" l="1"/>
  <c r="P2" i="6"/>
  <c r="G47" i="13" l="1"/>
  <c r="G48" i="13" s="1"/>
  <c r="G49" i="13" s="1"/>
  <c r="G50" i="13" s="1"/>
  <c r="E52" i="13"/>
  <c r="G51" i="13" l="1"/>
  <c r="G52" i="13" s="1"/>
  <c r="G53" i="13" s="1"/>
  <c r="G54" i="13" s="1"/>
  <c r="G55" i="13" s="1"/>
  <c r="G56" i="13" s="1"/>
  <c r="G57" i="13" s="1"/>
  <c r="G58" i="13" s="1"/>
  <c r="G59" i="13" s="1"/>
  <c r="G60" i="13" s="1"/>
  <c r="G61" i="13" s="1"/>
  <c r="E51" i="13"/>
  <c r="E36" i="13"/>
  <c r="F76" i="13" l="1"/>
  <c r="F75" i="13"/>
  <c r="F74" i="13"/>
  <c r="F73" i="13"/>
  <c r="F72" i="13"/>
  <c r="F71" i="13"/>
  <c r="F70" i="13"/>
  <c r="F69" i="13"/>
  <c r="F68" i="13"/>
  <c r="F67" i="13"/>
  <c r="F66" i="13"/>
  <c r="F65" i="13"/>
  <c r="F64" i="13"/>
  <c r="F63" i="13"/>
  <c r="G62" i="13"/>
  <c r="G63" i="13" s="1"/>
  <c r="G64" i="13" s="1"/>
  <c r="G65" i="13" s="1"/>
  <c r="G66" i="13" s="1"/>
  <c r="G67" i="13" s="1"/>
  <c r="G68" i="13" s="1"/>
  <c r="G69" i="13" s="1"/>
  <c r="G70" i="13" s="1"/>
  <c r="G71" i="13" s="1"/>
  <c r="G72" i="13" s="1"/>
  <c r="G73" i="13" s="1"/>
  <c r="G74" i="13" s="1"/>
  <c r="G75" i="13" s="1"/>
  <c r="G76" i="13" s="1"/>
  <c r="F62" i="13"/>
  <c r="F61" i="13" l="1"/>
  <c r="F60" i="13"/>
  <c r="F59" i="13"/>
  <c r="F58" i="13"/>
  <c r="F57" i="13"/>
  <c r="F56" i="13"/>
  <c r="F55" i="13"/>
  <c r="F54" i="13"/>
  <c r="F53" i="13"/>
  <c r="F52" i="13"/>
  <c r="F51" i="13"/>
  <c r="F50" i="13"/>
  <c r="F49" i="13"/>
  <c r="F48" i="13"/>
  <c r="F47" i="13"/>
  <c r="E10" i="31" l="1"/>
  <c r="D10" i="31" s="1"/>
  <c r="F46" i="13"/>
  <c r="F45" i="13"/>
  <c r="F44" i="13"/>
  <c r="F43" i="13"/>
  <c r="F42" i="13"/>
  <c r="F41" i="13"/>
  <c r="F40" i="13"/>
  <c r="F39" i="13"/>
  <c r="F38" i="13"/>
  <c r="F37" i="13"/>
  <c r="F36" i="13"/>
  <c r="F35" i="13"/>
  <c r="F34" i="13"/>
  <c r="F33" i="13"/>
  <c r="G32" i="13"/>
  <c r="G33" i="13" s="1"/>
  <c r="G34" i="13" s="1"/>
  <c r="G35" i="13" s="1"/>
  <c r="G36" i="13" s="1"/>
  <c r="G37" i="13" s="1"/>
  <c r="G38" i="13" s="1"/>
  <c r="G39" i="13" s="1"/>
  <c r="G40" i="13" s="1"/>
  <c r="G41" i="13" s="1"/>
  <c r="G42" i="13" s="1"/>
  <c r="G43" i="13" s="1"/>
  <c r="G44" i="13" s="1"/>
  <c r="G45" i="13" s="1"/>
  <c r="G46" i="13" s="1"/>
  <c r="F32" i="13"/>
  <c r="D22" i="6"/>
  <c r="AE28" i="32"/>
  <c r="AE29" i="32"/>
  <c r="AE30" i="32"/>
  <c r="AE31" i="32"/>
  <c r="AE32" i="32"/>
  <c r="AE33" i="32"/>
  <c r="AE34" i="32"/>
  <c r="AE35" i="32"/>
  <c r="AE36" i="32"/>
  <c r="AE37" i="32"/>
  <c r="AE38" i="32"/>
  <c r="AE39" i="32"/>
  <c r="AE40" i="32"/>
  <c r="AD28" i="32"/>
  <c r="AD29" i="32"/>
  <c r="AD30" i="32"/>
  <c r="AD31" i="32"/>
  <c r="AD32" i="32"/>
  <c r="AD33" i="32"/>
  <c r="AD34" i="32"/>
  <c r="AD35" i="32"/>
  <c r="AD36" i="32"/>
  <c r="AD37" i="32"/>
  <c r="AD38" i="32"/>
  <c r="AD39" i="32"/>
  <c r="AD40" i="32"/>
  <c r="AC28" i="32"/>
  <c r="AC29" i="32"/>
  <c r="AC30" i="32"/>
  <c r="AC31" i="32"/>
  <c r="AC32" i="32"/>
  <c r="AC33" i="32"/>
  <c r="AC34" i="32"/>
  <c r="AC35" i="32"/>
  <c r="AC36" i="32"/>
  <c r="AC37" i="32"/>
  <c r="AC38" i="32"/>
  <c r="AC39" i="32"/>
  <c r="AC40" i="32"/>
  <c r="AB28" i="32"/>
  <c r="AB29" i="32"/>
  <c r="AB30" i="32"/>
  <c r="AB31" i="32"/>
  <c r="AB32" i="32"/>
  <c r="AB33" i="32"/>
  <c r="AB34" i="32"/>
  <c r="AB35" i="32"/>
  <c r="AB36" i="32"/>
  <c r="AB37" i="32"/>
  <c r="AB38" i="32"/>
  <c r="AB39" i="32"/>
  <c r="AB40" i="32"/>
  <c r="AA28" i="32"/>
  <c r="AA29" i="32"/>
  <c r="AA30" i="32"/>
  <c r="AA31" i="32"/>
  <c r="AA32" i="32"/>
  <c r="AA33" i="32"/>
  <c r="AA34" i="32"/>
  <c r="AA35" i="32"/>
  <c r="AA36" i="32"/>
  <c r="AA37" i="32"/>
  <c r="AA38" i="32"/>
  <c r="AA39" i="32"/>
  <c r="AA40" i="32"/>
  <c r="Z28" i="32"/>
  <c r="Z29" i="32"/>
  <c r="Z30" i="32"/>
  <c r="Z31" i="32"/>
  <c r="Z32" i="32"/>
  <c r="Z33" i="32"/>
  <c r="Z34" i="32"/>
  <c r="Z35" i="32"/>
  <c r="Z36" i="32"/>
  <c r="Z37" i="32"/>
  <c r="Z38" i="32"/>
  <c r="Z39" i="32"/>
  <c r="Z40" i="32"/>
  <c r="Y28" i="32"/>
  <c r="Y29" i="32"/>
  <c r="Y30" i="32"/>
  <c r="Y31" i="32"/>
  <c r="Y32" i="32"/>
  <c r="Y33" i="32"/>
  <c r="Y34" i="32"/>
  <c r="Y35" i="32"/>
  <c r="Y36" i="32"/>
  <c r="Y37" i="32"/>
  <c r="Y38" i="32"/>
  <c r="Y39" i="32"/>
  <c r="Y40" i="32"/>
  <c r="X28" i="32"/>
  <c r="X29" i="32"/>
  <c r="X30" i="32"/>
  <c r="X31" i="32"/>
  <c r="X32" i="32"/>
  <c r="X33" i="32"/>
  <c r="X34" i="32"/>
  <c r="X35" i="32"/>
  <c r="X36" i="32"/>
  <c r="X37" i="32"/>
  <c r="X38" i="32"/>
  <c r="X39" i="32"/>
  <c r="X40" i="32"/>
  <c r="W28" i="32"/>
  <c r="W29" i="32"/>
  <c r="W30" i="32"/>
  <c r="W31" i="32"/>
  <c r="W32" i="32"/>
  <c r="W33" i="32"/>
  <c r="W34" i="32"/>
  <c r="W35" i="32"/>
  <c r="W36" i="32"/>
  <c r="W37" i="32"/>
  <c r="W38" i="32"/>
  <c r="W39" i="32"/>
  <c r="W40" i="32"/>
  <c r="V28" i="32"/>
  <c r="V29" i="32"/>
  <c r="V30" i="32"/>
  <c r="V31" i="32"/>
  <c r="V32" i="32"/>
  <c r="V33" i="32"/>
  <c r="V34" i="32"/>
  <c r="V35" i="32"/>
  <c r="V36" i="32"/>
  <c r="V37" i="32"/>
  <c r="V38" i="32"/>
  <c r="V39" i="32"/>
  <c r="V40" i="32"/>
  <c r="U28" i="32"/>
  <c r="U29" i="32"/>
  <c r="U30" i="32"/>
  <c r="U31" i="32"/>
  <c r="U32" i="32"/>
  <c r="U33" i="32"/>
  <c r="U34" i="32"/>
  <c r="U35" i="32"/>
  <c r="U36" i="32"/>
  <c r="U37" i="32"/>
  <c r="U38" i="32"/>
  <c r="U39" i="32"/>
  <c r="U40" i="32"/>
  <c r="U27" i="32"/>
  <c r="V27" i="32"/>
  <c r="W27" i="32"/>
  <c r="X27" i="32"/>
  <c r="Y27" i="32"/>
  <c r="Z27" i="32"/>
  <c r="AA27" i="32"/>
  <c r="AB27" i="32"/>
  <c r="AC27" i="32"/>
  <c r="AD27" i="32"/>
  <c r="AE27" i="32"/>
  <c r="T28" i="32"/>
  <c r="T29" i="32"/>
  <c r="T30" i="32"/>
  <c r="T31" i="32"/>
  <c r="T32" i="32"/>
  <c r="T33" i="32"/>
  <c r="T34" i="32"/>
  <c r="T35" i="32"/>
  <c r="T36" i="32"/>
  <c r="T37" i="32"/>
  <c r="T38" i="32"/>
  <c r="T39" i="32"/>
  <c r="T40" i="32"/>
  <c r="T27" i="32"/>
  <c r="M28" i="32"/>
  <c r="M29" i="32"/>
  <c r="M30" i="32"/>
  <c r="M31" i="32"/>
  <c r="M32" i="32"/>
  <c r="M33" i="32"/>
  <c r="M34" i="32"/>
  <c r="M35" i="32"/>
  <c r="M36" i="32"/>
  <c r="M37" i="32"/>
  <c r="M38" i="32"/>
  <c r="M39" i="32"/>
  <c r="M40" i="32"/>
  <c r="L28" i="32"/>
  <c r="L29" i="32"/>
  <c r="L30" i="32"/>
  <c r="L31" i="32"/>
  <c r="L32" i="32"/>
  <c r="L33" i="32"/>
  <c r="L34" i="32"/>
  <c r="L35" i="32"/>
  <c r="L36" i="32"/>
  <c r="L37" i="32"/>
  <c r="L38" i="32"/>
  <c r="L39" i="32"/>
  <c r="L40" i="32"/>
  <c r="K28" i="32"/>
  <c r="K29" i="32"/>
  <c r="K30" i="32"/>
  <c r="K31" i="32"/>
  <c r="K32" i="32"/>
  <c r="K33" i="32"/>
  <c r="K34" i="32"/>
  <c r="K35" i="32"/>
  <c r="K36" i="32"/>
  <c r="K37" i="32"/>
  <c r="K38" i="32"/>
  <c r="K39" i="32"/>
  <c r="K40" i="32"/>
  <c r="J28" i="32"/>
  <c r="J29" i="32"/>
  <c r="J30" i="32"/>
  <c r="J31" i="32"/>
  <c r="J32" i="32"/>
  <c r="J33" i="32"/>
  <c r="J34" i="32"/>
  <c r="J35" i="32"/>
  <c r="J36" i="32"/>
  <c r="J37" i="32"/>
  <c r="J38" i="32"/>
  <c r="J39" i="32"/>
  <c r="J40" i="32"/>
  <c r="I28" i="32"/>
  <c r="I29" i="32"/>
  <c r="I30" i="32"/>
  <c r="I31" i="32"/>
  <c r="I32" i="32"/>
  <c r="I33" i="32"/>
  <c r="I34" i="32"/>
  <c r="I35" i="32"/>
  <c r="I36" i="32"/>
  <c r="I37" i="32"/>
  <c r="I38" i="32"/>
  <c r="I39" i="32"/>
  <c r="I40" i="32"/>
  <c r="H28" i="32"/>
  <c r="H29" i="32"/>
  <c r="H30" i="32"/>
  <c r="H31" i="32"/>
  <c r="H32" i="32"/>
  <c r="H33" i="32"/>
  <c r="H34" i="32"/>
  <c r="H35" i="32"/>
  <c r="H36" i="32"/>
  <c r="H37" i="32"/>
  <c r="H38" i="32"/>
  <c r="H39" i="32"/>
  <c r="H40" i="32"/>
  <c r="G28" i="32"/>
  <c r="G29" i="32"/>
  <c r="G30" i="32"/>
  <c r="G31" i="32"/>
  <c r="G32" i="32"/>
  <c r="G33" i="32"/>
  <c r="G34" i="32"/>
  <c r="G35" i="32"/>
  <c r="G36" i="32"/>
  <c r="G37" i="32"/>
  <c r="G38" i="32"/>
  <c r="G39" i="32"/>
  <c r="G40" i="32"/>
  <c r="F28" i="32"/>
  <c r="F29" i="32"/>
  <c r="F30" i="32"/>
  <c r="F31" i="32"/>
  <c r="F32" i="32"/>
  <c r="F33" i="32"/>
  <c r="F34" i="32"/>
  <c r="F35" i="32"/>
  <c r="F36" i="32"/>
  <c r="F37" i="32"/>
  <c r="F38" i="32"/>
  <c r="F39" i="32"/>
  <c r="F40" i="32"/>
  <c r="E28" i="32"/>
  <c r="E29" i="32"/>
  <c r="E30" i="32"/>
  <c r="E31" i="32"/>
  <c r="E32" i="32"/>
  <c r="E33" i="32"/>
  <c r="E34" i="32"/>
  <c r="E35" i="32"/>
  <c r="E36" i="32"/>
  <c r="E37" i="32"/>
  <c r="E38" i="32"/>
  <c r="E39" i="32"/>
  <c r="E40" i="32"/>
  <c r="D28" i="32"/>
  <c r="D29" i="32"/>
  <c r="D30" i="32"/>
  <c r="D31" i="32"/>
  <c r="D32" i="32"/>
  <c r="D33" i="32"/>
  <c r="D34" i="32"/>
  <c r="D35" i="32"/>
  <c r="D36" i="32"/>
  <c r="D37" i="32"/>
  <c r="D38" i="32"/>
  <c r="D39" i="32"/>
  <c r="D40" i="32"/>
  <c r="C28" i="32"/>
  <c r="C29" i="32"/>
  <c r="C30" i="32"/>
  <c r="C31" i="32"/>
  <c r="C32" i="32"/>
  <c r="C33" i="32"/>
  <c r="C34" i="32"/>
  <c r="C35" i="32"/>
  <c r="C36" i="32"/>
  <c r="C37" i="32"/>
  <c r="C38" i="32"/>
  <c r="C39" i="32"/>
  <c r="C40" i="32"/>
  <c r="C27" i="32"/>
  <c r="D27" i="32"/>
  <c r="E27" i="32"/>
  <c r="F27" i="32"/>
  <c r="G27" i="32"/>
  <c r="H27" i="32"/>
  <c r="I27" i="32"/>
  <c r="J27" i="32"/>
  <c r="K27" i="32"/>
  <c r="L27" i="32"/>
  <c r="M27" i="32"/>
  <c r="B28" i="32"/>
  <c r="B29" i="32"/>
  <c r="B30" i="32"/>
  <c r="B31" i="32"/>
  <c r="B32" i="32"/>
  <c r="B33" i="32"/>
  <c r="B34" i="32"/>
  <c r="B35" i="32"/>
  <c r="B36" i="32"/>
  <c r="B37" i="32"/>
  <c r="B38" i="32"/>
  <c r="B39" i="32"/>
  <c r="B40" i="32"/>
  <c r="B27" i="32"/>
  <c r="F22" i="6"/>
  <c r="N27" i="32" l="1"/>
  <c r="O27" i="32" s="1"/>
  <c r="F10" i="31" l="1"/>
  <c r="G17" i="13"/>
  <c r="G18" i="13" s="1"/>
  <c r="G19" i="13" s="1"/>
  <c r="G20" i="13" s="1"/>
  <c r="G21" i="13" s="1"/>
  <c r="G22" i="13" s="1"/>
  <c r="G23" i="13" s="1"/>
  <c r="G24" i="13" s="1"/>
  <c r="G25" i="13" s="1"/>
  <c r="G26" i="13" s="1"/>
  <c r="G27" i="13" s="1"/>
  <c r="G28" i="13" s="1"/>
  <c r="G29" i="13" s="1"/>
  <c r="G30" i="13" s="1"/>
  <c r="G31" i="13" s="1"/>
  <c r="D3" i="31"/>
  <c r="D4" i="31"/>
  <c r="E4" i="31"/>
  <c r="D6" i="31"/>
  <c r="D7" i="31"/>
  <c r="D8" i="31"/>
  <c r="D9" i="31"/>
  <c r="D5" i="31"/>
  <c r="F5" i="31"/>
  <c r="F6" i="31"/>
  <c r="F7" i="31"/>
  <c r="F8" i="31"/>
  <c r="F9" i="31"/>
  <c r="F3" i="31"/>
  <c r="G2" i="13"/>
  <c r="G3" i="13" s="1"/>
  <c r="G4" i="13" s="1"/>
  <c r="G5" i="13" s="1"/>
  <c r="G6" i="13" s="1"/>
  <c r="G7" i="13" s="1"/>
  <c r="G8" i="13" s="1"/>
  <c r="G9" i="13" s="1"/>
  <c r="G10" i="13" s="1"/>
  <c r="G11" i="13" s="1"/>
  <c r="G12" i="13" s="1"/>
  <c r="G13" i="13" s="1"/>
  <c r="G14" i="13" s="1"/>
  <c r="G15" i="13" s="1"/>
  <c r="G16" i="13" s="1"/>
  <c r="F3" i="13"/>
  <c r="F2" i="13"/>
  <c r="F4" i="13"/>
  <c r="F5" i="13"/>
  <c r="F6" i="13"/>
  <c r="F7" i="13"/>
  <c r="F8" i="13"/>
  <c r="F9" i="13"/>
  <c r="F10" i="13"/>
  <c r="F11" i="13"/>
  <c r="F12" i="13"/>
  <c r="F13" i="13"/>
  <c r="F14" i="13"/>
  <c r="F15" i="13"/>
  <c r="F16" i="13"/>
  <c r="F17" i="13"/>
  <c r="F18" i="13"/>
  <c r="F19" i="13"/>
  <c r="F20" i="13"/>
  <c r="F21" i="13"/>
  <c r="F22" i="13"/>
  <c r="F23" i="13"/>
  <c r="F24" i="13"/>
  <c r="F25" i="13"/>
  <c r="F26" i="13"/>
  <c r="F27" i="13"/>
  <c r="F28" i="13"/>
  <c r="F29" i="13"/>
  <c r="F30" i="13"/>
  <c r="F31" i="13"/>
  <c r="D18" i="6"/>
  <c r="D19" i="6"/>
  <c r="D20" i="6"/>
  <c r="D21" i="6"/>
  <c r="D23" i="6"/>
  <c r="D24" i="6"/>
  <c r="D25" i="6"/>
  <c r="D26" i="6"/>
  <c r="D27" i="6"/>
  <c r="D28" i="6"/>
  <c r="D29" i="6"/>
  <c r="D30" i="6"/>
  <c r="D31" i="6"/>
  <c r="D32" i="6"/>
  <c r="E27" i="6"/>
  <c r="E32" i="6"/>
  <c r="E31" i="6"/>
  <c r="F25" i="6"/>
  <c r="F23" i="6"/>
  <c r="F27" i="6"/>
  <c r="F21" i="6"/>
  <c r="F29" i="6"/>
  <c r="E25" i="6"/>
  <c r="F18" i="6"/>
  <c r="F20" i="6"/>
  <c r="F30" i="6"/>
  <c r="F19" i="6"/>
  <c r="E23" i="6"/>
  <c r="F32" i="6"/>
  <c r="E21" i="6"/>
  <c r="E29" i="6"/>
  <c r="E19" i="6"/>
  <c r="F26" i="6"/>
  <c r="F28" i="6"/>
  <c r="E30" i="6"/>
  <c r="F31" i="6"/>
  <c r="E24" i="6"/>
  <c r="F24" i="6"/>
  <c r="E28" i="6"/>
  <c r="E20" i="6"/>
  <c r="E22" i="6"/>
  <c r="D11" i="31" l="1"/>
  <c r="E26" i="6"/>
  <c r="E18" i="6"/>
  <c r="K2" i="6" l="1"/>
  <c r="L2" i="6" s="1"/>
  <c r="F4" i="31"/>
  <c r="F11" i="31" s="1"/>
  <c r="E11" i="31"/>
  <c r="I2" i="3"/>
  <c r="I3" i="3" s="1"/>
  <c r="I4" i="3" s="1"/>
  <c r="I5" i="3" s="1"/>
  <c r="I6" i="3" s="1"/>
  <c r="I7" i="3" s="1"/>
  <c r="I8" i="3" s="1"/>
  <c r="I9" i="3" s="1"/>
  <c r="I10" i="3" s="1"/>
  <c r="I11" i="3" s="1"/>
  <c r="I12" i="3" s="1"/>
  <c r="I13" i="3" s="1"/>
  <c r="I14" i="3" s="1"/>
  <c r="I15" i="3" s="1"/>
  <c r="I16" i="3" s="1"/>
  <c r="I17" i="3" s="1"/>
  <c r="I18" i="3" s="1"/>
  <c r="I19" i="3" s="1"/>
  <c r="I20" i="3" s="1"/>
  <c r="I21" i="3" s="1"/>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I88" i="3" s="1"/>
  <c r="I89" i="3" s="1"/>
  <c r="I90" i="3" s="1"/>
  <c r="I91" i="3" s="1"/>
  <c r="I92" i="3" s="1"/>
  <c r="I93" i="3" s="1"/>
  <c r="I94" i="3" s="1"/>
  <c r="I95" i="3" s="1"/>
  <c r="I96" i="3" s="1"/>
  <c r="I97" i="3" s="1"/>
  <c r="I98" i="3" s="1"/>
  <c r="I99" i="3" s="1"/>
  <c r="I100" i="3" s="1"/>
  <c r="I101" i="3" s="1"/>
  <c r="I102" i="3" s="1"/>
  <c r="I103" i="3" s="1"/>
  <c r="I104" i="3" s="1"/>
  <c r="I105" i="3" s="1"/>
  <c r="I106" i="3" s="1"/>
  <c r="I107" i="3" s="1"/>
  <c r="I108" i="3" s="1"/>
  <c r="I109" i="3" s="1"/>
  <c r="I110" i="3" s="1"/>
  <c r="I111" i="3" s="1"/>
  <c r="I112" i="3" s="1"/>
  <c r="I113" i="3" s="1"/>
  <c r="I114" i="3" s="1"/>
  <c r="I115" i="3" s="1"/>
  <c r="I116" i="3" s="1"/>
  <c r="I117" i="3" s="1"/>
  <c r="I118" i="3" s="1"/>
  <c r="I119" i="3" s="1"/>
  <c r="I120" i="3" s="1"/>
  <c r="I121" i="3" s="1"/>
  <c r="I122" i="3" s="1"/>
  <c r="I123" i="3" s="1"/>
  <c r="I124" i="3" s="1"/>
  <c r="I125" i="3" s="1"/>
  <c r="I126" i="3" s="1"/>
  <c r="I127" i="3" s="1"/>
  <c r="I128" i="3" s="1"/>
  <c r="I129" i="3" s="1"/>
  <c r="I130" i="3" s="1"/>
  <c r="I131" i="3" s="1"/>
  <c r="I132" i="3" s="1"/>
  <c r="I133" i="3" s="1"/>
  <c r="I134" i="3" s="1"/>
  <c r="I135" i="3" s="1"/>
  <c r="I136" i="3" s="1"/>
  <c r="I137" i="3" s="1"/>
  <c r="I138" i="3" s="1"/>
  <c r="I139" i="3" s="1"/>
  <c r="I140" i="3" s="1"/>
  <c r="I141" i="3" s="1"/>
  <c r="I142" i="3" s="1"/>
  <c r="I143" i="3" s="1"/>
  <c r="I144" i="3" s="1"/>
  <c r="I145" i="3" s="1"/>
  <c r="I146" i="3" s="1"/>
  <c r="I147" i="3" s="1"/>
  <c r="I148" i="3" s="1"/>
  <c r="I149" i="3" s="1"/>
  <c r="I150" i="3" s="1"/>
  <c r="I151" i="3" s="1"/>
  <c r="I152" i="3" s="1"/>
  <c r="I153" i="3" s="1"/>
  <c r="I154" i="3" s="1"/>
  <c r="I155" i="3" s="1"/>
  <c r="I156" i="3" s="1"/>
  <c r="I157" i="3" s="1"/>
  <c r="I158" i="3" s="1"/>
  <c r="I159" i="3" s="1"/>
  <c r="I160" i="3" s="1"/>
  <c r="I161" i="3" s="1"/>
  <c r="I162" i="3" s="1"/>
  <c r="I163" i="3" s="1"/>
  <c r="I164" i="3" s="1"/>
  <c r="I165" i="3" s="1"/>
  <c r="I166" i="3" s="1"/>
  <c r="I167" i="3" s="1"/>
  <c r="I168" i="3" s="1"/>
  <c r="I169" i="3" s="1"/>
  <c r="I170" i="3" s="1"/>
  <c r="I171" i="3" s="1"/>
  <c r="I172" i="3" s="1"/>
  <c r="I173" i="3" s="1"/>
  <c r="I174" i="3" s="1"/>
  <c r="I175" i="3" s="1"/>
  <c r="I176" i="3" s="1"/>
  <c r="I177" i="3" s="1"/>
  <c r="I178" i="3" s="1"/>
  <c r="I179" i="3" s="1"/>
  <c r="I180" i="3" s="1"/>
  <c r="I181" i="3" s="1"/>
  <c r="I182" i="3" s="1"/>
  <c r="I183" i="3" s="1"/>
  <c r="I184" i="3" s="1"/>
  <c r="I185" i="3" s="1"/>
  <c r="I186" i="3" s="1"/>
  <c r="I187" i="3" s="1"/>
  <c r="I188" i="3" s="1"/>
  <c r="I189" i="3" s="1"/>
  <c r="I190" i="3" s="1"/>
  <c r="I191" i="3" s="1"/>
  <c r="I192" i="3" s="1"/>
  <c r="I193" i="3" s="1"/>
  <c r="I194" i="3" s="1"/>
  <c r="I195" i="3" s="1"/>
  <c r="I196" i="3" s="1"/>
  <c r="I197" i="3" s="1"/>
  <c r="I198" i="3" s="1"/>
  <c r="I199" i="3" s="1"/>
  <c r="I200" i="3" s="1"/>
  <c r="I201" i="3" s="1"/>
  <c r="I202" i="3" s="1"/>
  <c r="I203" i="3" s="1"/>
  <c r="I204" i="3" s="1"/>
  <c r="I205" i="3" s="1"/>
  <c r="I206" i="3" s="1"/>
  <c r="I207" i="3" s="1"/>
  <c r="I208" i="3" s="1"/>
  <c r="I209" i="3" s="1"/>
  <c r="I210" i="3" s="1"/>
  <c r="I211" i="3" s="1"/>
  <c r="I212" i="3" s="1"/>
  <c r="I213" i="3" s="1"/>
  <c r="I214" i="3" s="1"/>
  <c r="I215" i="3" s="1"/>
  <c r="I216" i="3" s="1"/>
  <c r="I217" i="3" s="1"/>
  <c r="I218" i="3" s="1"/>
  <c r="I219" i="3" s="1"/>
  <c r="I220" i="3" s="1"/>
  <c r="I221" i="3" s="1"/>
  <c r="I222" i="3" s="1"/>
  <c r="I223" i="3" s="1"/>
  <c r="I224" i="3" s="1"/>
  <c r="I225" i="3" s="1"/>
  <c r="I226" i="3" s="1"/>
  <c r="I227" i="3" s="1"/>
  <c r="I228" i="3" s="1"/>
  <c r="I229" i="3" s="1"/>
  <c r="I230" i="3" s="1"/>
  <c r="I231" i="3" s="1"/>
  <c r="I232" i="3" s="1"/>
  <c r="I233" i="3" s="1"/>
  <c r="I234" i="3" s="1"/>
  <c r="I235" i="3" s="1"/>
  <c r="I236" i="3" s="1"/>
  <c r="I237" i="3" s="1"/>
  <c r="I238" i="3" s="1"/>
  <c r="I239" i="3" s="1"/>
  <c r="I240" i="3" s="1"/>
  <c r="I241" i="3" s="1"/>
  <c r="I242" i="3" s="1"/>
  <c r="I243" i="3" s="1"/>
  <c r="I244" i="3" s="1"/>
  <c r="I245" i="3" s="1"/>
  <c r="I246" i="3" s="1"/>
  <c r="I247" i="3" s="1"/>
  <c r="I248" i="3" s="1"/>
  <c r="I249" i="3" s="1"/>
  <c r="I250" i="3" s="1"/>
  <c r="I251" i="3" s="1"/>
  <c r="I252" i="3" s="1"/>
  <c r="I253" i="3" s="1"/>
  <c r="I254" i="3" s="1"/>
  <c r="I255" i="3" s="1"/>
  <c r="I256" i="3" s="1"/>
  <c r="I257" i="3" s="1"/>
  <c r="I258" i="3" s="1"/>
  <c r="I259" i="3" s="1"/>
  <c r="I260" i="3" s="1"/>
  <c r="I261" i="3" s="1"/>
  <c r="I262" i="3" s="1"/>
  <c r="I263" i="3" s="1"/>
  <c r="I264" i="3" s="1"/>
  <c r="I265" i="3" s="1"/>
  <c r="I266" i="3" s="1"/>
  <c r="I267" i="3" s="1"/>
  <c r="I268" i="3" s="1"/>
  <c r="I269" i="3" s="1"/>
  <c r="I270" i="3" s="1"/>
  <c r="I271" i="3" s="1"/>
  <c r="I272" i="3" s="1"/>
  <c r="I273" i="3" s="1"/>
  <c r="I274" i="3" s="1"/>
  <c r="I275" i="3" s="1"/>
  <c r="I276" i="3" s="1"/>
  <c r="I277" i="3" s="1"/>
  <c r="I278" i="3" s="1"/>
  <c r="I279" i="3" s="1"/>
  <c r="I280" i="3" s="1"/>
  <c r="I281" i="3" s="1"/>
  <c r="I282" i="3" s="1"/>
  <c r="I283" i="3" s="1"/>
  <c r="I284" i="3" s="1"/>
  <c r="I285" i="3" s="1"/>
  <c r="I286" i="3" s="1"/>
  <c r="I287" i="3" s="1"/>
  <c r="I288" i="3" s="1"/>
  <c r="I289" i="3" s="1"/>
  <c r="I290" i="3" s="1"/>
  <c r="I291" i="3" s="1"/>
  <c r="I292" i="3" s="1"/>
  <c r="I293" i="3" s="1"/>
  <c r="I294" i="3" s="1"/>
  <c r="I295" i="3" s="1"/>
  <c r="I296" i="3" s="1"/>
  <c r="I297" i="3" s="1"/>
  <c r="I298" i="3" s="1"/>
  <c r="I299" i="3" s="1"/>
  <c r="I300" i="3" s="1"/>
  <c r="I301" i="3" s="1"/>
  <c r="I302" i="3" s="1"/>
  <c r="I303" i="3" s="1"/>
  <c r="I304" i="3" s="1"/>
  <c r="I305" i="3" s="1"/>
  <c r="I306" i="3" s="1"/>
  <c r="I307" i="3" s="1"/>
  <c r="I308" i="3" s="1"/>
  <c r="I309" i="3" s="1"/>
  <c r="I310" i="3" s="1"/>
  <c r="I311" i="3" s="1"/>
  <c r="I312" i="3" s="1"/>
  <c r="I313" i="3" s="1"/>
  <c r="I314" i="3" s="1"/>
  <c r="I315" i="3" s="1"/>
  <c r="I316" i="3" s="1"/>
  <c r="I317" i="3" s="1"/>
  <c r="I318" i="3" s="1"/>
  <c r="I319" i="3" s="1"/>
  <c r="I320" i="3" s="1"/>
  <c r="I321" i="3" s="1"/>
  <c r="I322" i="3" s="1"/>
  <c r="I323" i="3" s="1"/>
  <c r="I324" i="3" s="1"/>
  <c r="I325" i="3" s="1"/>
  <c r="I326" i="3" s="1"/>
  <c r="I327" i="3" s="1"/>
  <c r="I328" i="3" s="1"/>
  <c r="I329" i="3" s="1"/>
  <c r="I330" i="3" s="1"/>
  <c r="I331" i="3" s="1"/>
  <c r="I332" i="3" s="1"/>
  <c r="I333" i="3" s="1"/>
  <c r="I334" i="3" s="1"/>
  <c r="I335" i="3" s="1"/>
  <c r="I336" i="3" s="1"/>
  <c r="I337" i="3" s="1"/>
  <c r="I338" i="3" s="1"/>
  <c r="I339" i="3" s="1"/>
  <c r="I340" i="3" s="1"/>
  <c r="I341" i="3" s="1"/>
  <c r="I342" i="3" s="1"/>
  <c r="I343" i="3" s="1"/>
  <c r="I344" i="3" s="1"/>
  <c r="I345" i="3" s="1"/>
  <c r="I346" i="3" s="1"/>
  <c r="I347" i="3" s="1"/>
  <c r="I348" i="3" s="1"/>
  <c r="I349" i="3" s="1"/>
  <c r="I350" i="3" s="1"/>
  <c r="I351" i="3" s="1"/>
  <c r="I352" i="3" s="1"/>
  <c r="I353" i="3" s="1"/>
  <c r="I354" i="3" s="1"/>
  <c r="I355" i="3" s="1"/>
  <c r="I356" i="3" s="1"/>
  <c r="I357" i="3" s="1"/>
  <c r="I358" i="3" s="1"/>
  <c r="I359" i="3" s="1"/>
  <c r="I360" i="3" s="1"/>
  <c r="I361" i="3" s="1"/>
  <c r="I362" i="3" s="1"/>
  <c r="I363" i="3" s="1"/>
  <c r="I364" i="3" s="1"/>
  <c r="I365" i="3" s="1"/>
  <c r="I366" i="3" s="1"/>
  <c r="I367" i="3" s="1"/>
  <c r="I368" i="3" s="1"/>
  <c r="I369" i="3" s="1"/>
  <c r="I370" i="3" s="1"/>
  <c r="I371" i="3" s="1"/>
  <c r="I372" i="3" s="1"/>
  <c r="I373" i="3" s="1"/>
  <c r="I374" i="3" s="1"/>
  <c r="I375" i="3" s="1"/>
  <c r="I376" i="3" s="1"/>
  <c r="I377" i="3" s="1"/>
  <c r="I378" i="3" s="1"/>
  <c r="I379" i="3" s="1"/>
  <c r="I380" i="3" s="1"/>
  <c r="I381" i="3" s="1"/>
  <c r="I382" i="3" s="1"/>
  <c r="I383" i="3" s="1"/>
  <c r="I384" i="3" s="1"/>
  <c r="I385" i="3" s="1"/>
  <c r="I386" i="3" s="1"/>
  <c r="I387" i="3" s="1"/>
  <c r="I388" i="3" s="1"/>
  <c r="I389" i="3" s="1"/>
  <c r="I390" i="3" s="1"/>
  <c r="I391" i="3" s="1"/>
  <c r="I392" i="3" s="1"/>
  <c r="I393" i="3" s="1"/>
  <c r="I394" i="3" s="1"/>
  <c r="I395" i="3" s="1"/>
  <c r="I396" i="3" s="1"/>
  <c r="I397" i="3" s="1"/>
  <c r="I398" i="3" s="1"/>
  <c r="I399" i="3" s="1"/>
  <c r="I400" i="3" s="1"/>
  <c r="I401" i="3" s="1"/>
  <c r="I402" i="3" s="1"/>
  <c r="I403" i="3" s="1"/>
  <c r="I404" i="3" s="1"/>
  <c r="I405" i="3" s="1"/>
  <c r="I406" i="3" s="1"/>
  <c r="I407" i="3" s="1"/>
  <c r="I408" i="3" s="1"/>
  <c r="I409" i="3" s="1"/>
  <c r="I410" i="3" s="1"/>
  <c r="I411" i="3" s="1"/>
  <c r="I412" i="3" s="1"/>
  <c r="I413" i="3" s="1"/>
  <c r="I414" i="3" s="1"/>
  <c r="I415" i="3" s="1"/>
  <c r="I416" i="3" s="1"/>
  <c r="I417" i="3" s="1"/>
  <c r="I418" i="3" s="1"/>
  <c r="I419" i="3" s="1"/>
  <c r="I420" i="3" s="1"/>
  <c r="I421" i="3" s="1"/>
  <c r="I422" i="3" s="1"/>
  <c r="I423" i="3" l="1"/>
  <c r="I424" i="3" s="1"/>
  <c r="I425" i="3" s="1"/>
  <c r="I426" i="3" s="1"/>
  <c r="I427" i="3" s="1"/>
  <c r="I428" i="3" s="1"/>
  <c r="I429" i="3" s="1"/>
  <c r="I430" i="3" s="1"/>
  <c r="I431" i="3" s="1"/>
  <c r="I432" i="3" s="1"/>
  <c r="I433" i="3" s="1"/>
  <c r="I434" i="3" s="1"/>
  <c r="I435" i="3" s="1"/>
  <c r="I436" i="3" s="1"/>
  <c r="I437" i="3" s="1"/>
  <c r="I438" i="3" s="1"/>
  <c r="I439" i="3" s="1"/>
  <c r="I440" i="3" s="1"/>
  <c r="I441" i="3" s="1"/>
  <c r="I442" i="3" s="1"/>
  <c r="I443" i="3" s="1"/>
  <c r="I444" i="3" s="1"/>
  <c r="I445" i="3" s="1"/>
  <c r="I446" i="3" s="1"/>
  <c r="I447" i="3" s="1"/>
  <c r="I448" i="3" s="1"/>
  <c r="I449" i="3" s="1"/>
  <c r="I450" i="3" s="1"/>
  <c r="I451" i="3" s="1"/>
  <c r="I452" i="3" s="1"/>
  <c r="I453" i="3" s="1"/>
  <c r="I454" i="3" s="1"/>
  <c r="I455" i="3" s="1"/>
  <c r="I456" i="3" s="1"/>
  <c r="I457" i="3" s="1"/>
  <c r="I458" i="3" s="1"/>
  <c r="I459" i="3" s="1"/>
  <c r="I460" i="3" s="1"/>
  <c r="I461" i="3" s="1"/>
  <c r="I462" i="3" s="1"/>
  <c r="I463" i="3" s="1"/>
  <c r="I464" i="3" s="1"/>
  <c r="I465" i="3" s="1"/>
  <c r="I466" i="3" s="1"/>
  <c r="I467" i="3" s="1"/>
  <c r="I468" i="3" s="1"/>
  <c r="I469" i="3" s="1"/>
  <c r="I470" i="3" s="1"/>
  <c r="I471" i="3" s="1"/>
  <c r="I472" i="3" s="1"/>
  <c r="I473" i="3" s="1"/>
  <c r="I474" i="3" s="1"/>
  <c r="I475" i="3" s="1"/>
  <c r="I476" i="3" s="1"/>
  <c r="I477" i="3" s="1"/>
  <c r="I478" i="3" s="1"/>
  <c r="I479" i="3" s="1"/>
  <c r="I480" i="3" s="1"/>
  <c r="I481" i="3" s="1"/>
  <c r="I482" i="3" s="1"/>
  <c r="I483" i="3" s="1"/>
  <c r="I484" i="3" s="1"/>
  <c r="I485" i="3" s="1"/>
  <c r="I486" i="3" s="1"/>
  <c r="I487" i="3" s="1"/>
  <c r="I488" i="3" s="1"/>
  <c r="I489" i="3" s="1"/>
  <c r="I490" i="3" s="1"/>
  <c r="I491" i="3" s="1"/>
  <c r="I492" i="3" s="1"/>
  <c r="I493" i="3" s="1"/>
  <c r="I494" i="3" s="1"/>
  <c r="I495" i="3" s="1"/>
  <c r="I496" i="3" s="1"/>
  <c r="I497" i="3" s="1"/>
  <c r="I498" i="3" s="1"/>
  <c r="I499" i="3" s="1"/>
  <c r="I500" i="3" s="1"/>
  <c r="I501" i="3" s="1"/>
  <c r="I502" i="3" s="1"/>
  <c r="I503" i="3" s="1"/>
  <c r="I504" i="3" s="1"/>
  <c r="I505" i="3" s="1"/>
  <c r="I506" i="3" s="1"/>
  <c r="I507" i="3" s="1"/>
  <c r="I508" i="3" s="1"/>
  <c r="I509" i="3" s="1"/>
  <c r="I510" i="3" s="1"/>
  <c r="I511" i="3" s="1"/>
  <c r="I512" i="3" s="1"/>
  <c r="I513" i="3" s="1"/>
  <c r="I514" i="3" s="1"/>
  <c r="I515" i="3" s="1"/>
  <c r="I516" i="3" s="1"/>
  <c r="I517" i="3" s="1"/>
  <c r="I518" i="3" s="1"/>
  <c r="I519" i="3" s="1"/>
  <c r="I520" i="3" s="1"/>
  <c r="I521" i="3" s="1"/>
  <c r="I522" i="3" s="1"/>
  <c r="I523" i="3" s="1"/>
  <c r="I524" i="3" s="1"/>
  <c r="I525" i="3" s="1"/>
  <c r="I526" i="3" s="1"/>
  <c r="I527" i="3" s="1"/>
  <c r="I528" i="3" s="1"/>
  <c r="I529" i="3" s="1"/>
  <c r="I530" i="3" s="1"/>
  <c r="I531" i="3" s="1"/>
  <c r="I532" i="3" s="1"/>
  <c r="I533" i="3" s="1"/>
  <c r="I534" i="3" s="1"/>
  <c r="I53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tc={83D993FC-6C7A-424B-B43A-515FA469A8E9}</author>
    <author>tc={0FB2D435-8E36-47B9-BCE9-E18468A7E702}</author>
    <author>tc={59AA6DB9-FFB5-43A9-B4DF-0E7714DFB3C8}</author>
    <author>tc={0FBCD017-6B52-44E9-9B8E-33E19EA0E960}</author>
    <author>tc={8EB89FB8-7C94-4309-82E9-A15AEF53EE30}</author>
  </authors>
  <commentList>
    <comment ref="E36" authorId="0" shapeId="0" xr:uid="{83D993FC-6C7A-424B-B43A-515FA469A8E9}">
      <text>
        <t>[Threaded comment]
Your version of Excel allows you to read this threaded comment; however, any edits to it will get removed if the file is opened in a newer version of Excel. Learn more: https://go.microsoft.com/fwlink/?linkid=870924
Comment:
    65 (gas), 500 (Rav4 deposit)</t>
      </text>
    </comment>
    <comment ref="E51" authorId="1" shapeId="0" xr:uid="{0FB2D435-8E36-47B9-BCE9-E18468A7E702}">
      <text>
        <t>[Threaded comment]
Your version of Excel allows you to read this threaded comment; however, any edits to it will get removed if the file is opened in a newer version of Excel. Learn more: https://go.microsoft.com/fwlink/?linkid=870924
Comment:
    5000 (down payment) + 930 (insurance 6 months) +65 (gas)</t>
      </text>
    </comment>
    <comment ref="E66" authorId="2" shapeId="0" xr:uid="{59AA6DB9-FFB5-43A9-B4DF-0E7714DFB3C8}">
      <text>
        <t>[Threaded comment]
Your version of Excel allows you to read this threaded comment; however, any edits to it will get removed if the file is opened in a newer version of Excel. Learn more: https://go.microsoft.com/fwlink/?linkid=870924
Comment:
    =420 (car payment), 65 (gas)</t>
      </text>
    </comment>
    <comment ref="E81" authorId="3" shapeId="0" xr:uid="{0FBCD017-6B52-44E9-9B8E-33E19EA0E960}">
      <text>
        <t>[Threaded comment]
Your version of Excel allows you to read this threaded comment; however, any edits to it will get removed if the file is opened in a newer version of Excel. Learn more: https://go.microsoft.com/fwlink/?linkid=870924
Comment:
    =420 (car payment), 65 (gas)</t>
      </text>
    </comment>
    <comment ref="E96" authorId="4" shapeId="0" xr:uid="{8EB89FB8-7C94-4309-82E9-A15AEF53EE30}">
      <text>
        <t>[Threaded comment]
Your version of Excel allows you to read this threaded comment; however, any edits to it will get removed if the file is opened in a newer version of Excel. Learn more: https://go.microsoft.com/fwlink/?linkid=870924
Comment:
    =420 (car payment), 65 (gas)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tc={6E1CB9A5-1CFC-4697-8B8F-8E851AFC4078}</author>
    <author>tc={52B27E79-40CC-4D0C-BCF5-E544B82C9AFB}</author>
  </authors>
  <commentList>
    <comment ref="B6" authorId="0" shapeId="0" xr:uid="{6E1CB9A5-1CFC-4697-8B8F-8E851AFC4078}">
      <text>
        <t>[Threaded comment]
Your version of Excel allows you to read this threaded comment; however, any edits to it will get removed if the file is opened in a newer version of Excel. Learn more: https://go.microsoft.com/fwlink/?linkid=870924
Comment:
    Medicare Tax</t>
      </text>
    </comment>
    <comment ref="B7" authorId="1" shapeId="0" xr:uid="{52B27E79-40CC-4D0C-BCF5-E544B82C9AFB}">
      <text>
        <t>[Threaded comment]
Your version of Excel allows you to read this threaded comment; however, any edits to it will get removed if the file is opened in a newer version of Excel. Learn more: https://go.microsoft.com/fwlink/?linkid=870924
Comment:
    Social Security Tax</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683D9FB6-F642-4574-8F33-B1F76C7603F7}"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25CC9FE3-699E-4C64-85A5-0ACE36DADB36}" name="WorksheetConnection_Khanh Monthly Budget.xlsx!Data" type="102" refreshedVersion="7" minRefreshableVersion="5">
    <extLst>
      <ext xmlns:x15="http://schemas.microsoft.com/office/spreadsheetml/2010/11/main" uri="{DE250136-89BD-433C-8126-D09CA5730AF9}">
        <x15:connection id="Data">
          <x15:rangePr sourceName="_xlcn.WorksheetConnection_KhanhMonthlyBudget.xlsxData"/>
        </x15:connection>
      </ext>
    </extLst>
  </connection>
  <connection id="3" xr16:uid="{3C693C05-7FFE-4D12-89F9-F2E7C7CB1151}" name="WorksheetConnection_Khanh Monthly Budget.xlsx!First_List" type="102" refreshedVersion="7" minRefreshableVersion="5">
    <extLst>
      <ext xmlns:x15="http://schemas.microsoft.com/office/spreadsheetml/2010/11/main" uri="{DE250136-89BD-433C-8126-D09CA5730AF9}">
        <x15:connection id="First_List">
          <x15:rangePr sourceName="_xlcn.WorksheetConnection_KhanhMonthlyBudget.xlsxFirst_List"/>
        </x15:connection>
      </ext>
    </extLst>
  </connection>
  <connection id="4" xr16:uid="{97720798-43B9-4C9A-91F5-83D76C2E54E2}" name="WorksheetConnection_Khanh Monthly Budget.xlsx!Month" type="102" refreshedVersion="7" minRefreshableVersion="5">
    <extLst>
      <ext xmlns:x15="http://schemas.microsoft.com/office/spreadsheetml/2010/11/main" uri="{DE250136-89BD-433C-8126-D09CA5730AF9}">
        <x15:connection id="Month">
          <x15:rangePr sourceName="_xlcn.WorksheetConnection_KhanhMonthlyBudget.xlsxMonth"/>
        </x15:connection>
      </ext>
    </extLst>
  </connection>
  <connection id="5" xr16:uid="{B5F43456-BED5-431A-9CA5-81EA3EEE8205}" name="WorksheetConnection_Khanh Monthly Budget.xlsx!Plan.v.Actual" type="102" refreshedVersion="7" minRefreshableVersion="5" saveData="1">
    <extLst>
      <ext xmlns:x15="http://schemas.microsoft.com/office/spreadsheetml/2010/11/main" uri="{DE250136-89BD-433C-8126-D09CA5730AF9}">
        <x15:connection id="Plan v Actual" autoDelete="1">
          <x15:rangePr sourceName="_xlcn.WorksheetConnection_KhanhMonthlyBudget.xlsxPlan.v.Actual"/>
        </x15:connection>
      </ext>
    </extLst>
  </connection>
  <connection id="6" xr16:uid="{2D8CDC97-81C9-4315-8527-CAA2423E8CCD}" name="WorksheetConnection_Khanh Monthly Budget.xlsx!Second_List" type="102" refreshedVersion="7" minRefreshableVersion="5">
    <extLst>
      <ext xmlns:x15="http://schemas.microsoft.com/office/spreadsheetml/2010/11/main" uri="{DE250136-89BD-433C-8126-D09CA5730AF9}">
        <x15:connection id="Second_List">
          <x15:rangePr sourceName="_xlcn.WorksheetConnection_KhanhMonthlyBudget.xlsxSecond_List"/>
        </x15:connection>
      </ext>
    </extLst>
  </connection>
  <connection id="7" xr16:uid="{293EE294-D6A8-4E2A-94B9-883430C7FCD8}" name="WorksheetConnection_Khanh Monthly Budget.xlsx!Table24" type="102" refreshedVersion="7" minRefreshableVersion="5">
    <extLst>
      <ext xmlns:x15="http://schemas.microsoft.com/office/spreadsheetml/2010/11/main" uri="{DE250136-89BD-433C-8126-D09CA5730AF9}">
        <x15:connection id="Table24">
          <x15:rangePr sourceName="_xlcn.WorksheetConnection_KhanhMonthlyBudget.xlsxTable24"/>
        </x15:connection>
      </ext>
    </extLst>
  </connection>
</connections>
</file>

<file path=xl/metadata.xml><?xml version="1.0" encoding="utf-8"?>
<metadata xmlns="http://schemas.openxmlformats.org/spreadsheetml/2006/main">
  <metadataTypes count="1">
    <metadataType name="XLMDX" minSupportedVersion="120000" copy="1" pasteAll="1" pasteValues="1" merge="1" splitFirst="1" rowColShift="1" clearFormats="1" clearComments="1" assign="1" coerce="1"/>
  </metadataTypes>
  <metadataStrings count="3">
    <s v="ThisWorkbookDataModel"/>
    <s v="{[Year].[Year].&amp;[2021]}"/>
    <s v="{[Month].[Month].&amp;[Jun]}"/>
  </metadataStrings>
  <mdxMetadata count="2">
    <mdx n="0" f="s">
      <ms ns="1" c="0"/>
    </mdx>
    <mdx n="0" f="s">
      <ms ns="2" c="0"/>
    </mdx>
  </mdxMetadata>
  <valueMetadata count="2">
    <bk>
      <rc t="1" v="0"/>
    </bk>
    <bk>
      <rc t="1" v="1"/>
    </bk>
  </valueMetadata>
</metadata>
</file>

<file path=xl/sharedStrings.xml><?xml version="1.0" encoding="utf-8"?>
<sst xmlns="http://schemas.openxmlformats.org/spreadsheetml/2006/main" count="2581" uniqueCount="479">
  <si>
    <t>Mortgage or rent</t>
  </si>
  <si>
    <t>Phone</t>
  </si>
  <si>
    <t>Electricity</t>
  </si>
  <si>
    <t>Movies</t>
  </si>
  <si>
    <t>Gas</t>
  </si>
  <si>
    <t>Concerts</t>
  </si>
  <si>
    <t>Water and sewer</t>
  </si>
  <si>
    <t>Sporting events</t>
  </si>
  <si>
    <t>Cable</t>
  </si>
  <si>
    <t>Live theater</t>
  </si>
  <si>
    <t>Waste removal</t>
  </si>
  <si>
    <t>Other</t>
  </si>
  <si>
    <t>Maintenance or repairs</t>
  </si>
  <si>
    <t>Supplies</t>
  </si>
  <si>
    <t>Personal</t>
  </si>
  <si>
    <t>Vehicle payment</t>
  </si>
  <si>
    <t>Student</t>
  </si>
  <si>
    <t>Bus/taxi fare</t>
  </si>
  <si>
    <t>Insurance</t>
  </si>
  <si>
    <t>Fuel</t>
  </si>
  <si>
    <t>Maintenance</t>
  </si>
  <si>
    <t>Federal</t>
  </si>
  <si>
    <t>State</t>
  </si>
  <si>
    <t>Home</t>
  </si>
  <si>
    <t>Local</t>
  </si>
  <si>
    <t>Health</t>
  </si>
  <si>
    <t>Life</t>
  </si>
  <si>
    <t>Retirement account</t>
  </si>
  <si>
    <t>Investment account</t>
  </si>
  <si>
    <t>Groceries</t>
  </si>
  <si>
    <t>Dining out</t>
  </si>
  <si>
    <t>Food</t>
  </si>
  <si>
    <t>Medical</t>
  </si>
  <si>
    <t>Grooming</t>
  </si>
  <si>
    <t>Toys</t>
  </si>
  <si>
    <t>Attorney</t>
  </si>
  <si>
    <t>Alimony</t>
  </si>
  <si>
    <t>Payments on lien or judgment</t>
  </si>
  <si>
    <t>Hair/nails</t>
  </si>
  <si>
    <t>Clothing</t>
  </si>
  <si>
    <t>Dry cleaning</t>
  </si>
  <si>
    <t>Organization dues or fees</t>
  </si>
  <si>
    <t>Housing</t>
  </si>
  <si>
    <t>Entertainment</t>
  </si>
  <si>
    <t>Transportation</t>
  </si>
  <si>
    <t>Loans</t>
  </si>
  <si>
    <t>Taxes</t>
  </si>
  <si>
    <t>Pets</t>
  </si>
  <si>
    <t>Savings or Investments</t>
  </si>
  <si>
    <t>Gifts and Donations</t>
  </si>
  <si>
    <t>Legal</t>
  </si>
  <si>
    <t>Personal Care</t>
  </si>
  <si>
    <t>Rent</t>
  </si>
  <si>
    <t>Shopping</t>
  </si>
  <si>
    <t>Coinbase - BTC</t>
  </si>
  <si>
    <t>Drink</t>
  </si>
  <si>
    <t>Date</t>
  </si>
  <si>
    <t>Expenses</t>
  </si>
  <si>
    <t>Category</t>
  </si>
  <si>
    <t>Boba Island</t>
  </si>
  <si>
    <t>Taco Bell</t>
  </si>
  <si>
    <t>Courts Order - Name change certificate</t>
  </si>
  <si>
    <t>Downtown Parking</t>
  </si>
  <si>
    <t>Fedex Office</t>
  </si>
  <si>
    <t>Sushi Choo Choo</t>
  </si>
  <si>
    <t>Modern Tea</t>
  </si>
  <si>
    <t>Aldi</t>
  </si>
  <si>
    <t>Sub-Category</t>
  </si>
  <si>
    <t>McDonald's</t>
  </si>
  <si>
    <t>Parking</t>
  </si>
  <si>
    <t>Cryptocurrencies</t>
  </si>
  <si>
    <t>Ramen</t>
  </si>
  <si>
    <t>Friends party</t>
  </si>
  <si>
    <t>Pho Dien</t>
  </si>
  <si>
    <t>Gold</t>
  </si>
  <si>
    <t>Technology</t>
  </si>
  <si>
    <t>Row Labels</t>
  </si>
  <si>
    <t>Grand Total</t>
  </si>
  <si>
    <t>Amazon</t>
  </si>
  <si>
    <t>Income</t>
  </si>
  <si>
    <t>Balance</t>
  </si>
  <si>
    <t>2021</t>
  </si>
  <si>
    <t>Credit card 1</t>
  </si>
  <si>
    <t>Credit card 2</t>
  </si>
  <si>
    <t>Credit card 3</t>
  </si>
  <si>
    <t>Order</t>
  </si>
  <si>
    <t>First level drop down</t>
  </si>
  <si>
    <t>Second level drop down</t>
  </si>
  <si>
    <t>Chase Credit Crd Amazon</t>
  </si>
  <si>
    <t>Year</t>
  </si>
  <si>
    <t>Month</t>
  </si>
  <si>
    <t>Percent</t>
  </si>
  <si>
    <t>Handam BBQ</t>
  </si>
  <si>
    <t>Party nha Phuong</t>
  </si>
  <si>
    <t>Coinbase - ETH</t>
  </si>
  <si>
    <t>Chevron Gas</t>
  </si>
  <si>
    <t>Walmart</t>
  </si>
  <si>
    <t>Actual Income</t>
  </si>
  <si>
    <t>Plan Budget</t>
  </si>
  <si>
    <t>Sum of Plan Budget</t>
  </si>
  <si>
    <t>Apple Card Payment</t>
  </si>
  <si>
    <t>Robinhood Funds</t>
  </si>
  <si>
    <t>Actual YTD</t>
  </si>
  <si>
    <t>Plan v Actual Var. YTD</t>
  </si>
  <si>
    <t>Plan Income</t>
  </si>
  <si>
    <t>Sum of Actual Income</t>
  </si>
  <si>
    <t>Sum of Plan Income</t>
  </si>
  <si>
    <t>Feb</t>
  </si>
  <si>
    <t>Actual Full Year</t>
  </si>
  <si>
    <t>Plan v Actual Var. Full Year</t>
  </si>
  <si>
    <t>Obtain document</t>
  </si>
  <si>
    <t>Fidelity</t>
  </si>
  <si>
    <t>Jan</t>
  </si>
  <si>
    <t>Mar</t>
  </si>
  <si>
    <t>Apr</t>
  </si>
  <si>
    <t>May</t>
  </si>
  <si>
    <t>Jun</t>
  </si>
  <si>
    <t>Jul</t>
  </si>
  <si>
    <t>Aug</t>
  </si>
  <si>
    <t>Sep</t>
  </si>
  <si>
    <t>Oct</t>
  </si>
  <si>
    <t>Nov</t>
  </si>
  <si>
    <t>Dec</t>
  </si>
  <si>
    <t>% of Plan Budget</t>
  </si>
  <si>
    <t>Spotify</t>
  </si>
  <si>
    <t>Netflix</t>
  </si>
  <si>
    <t>Registration fee</t>
  </si>
  <si>
    <t>Saving Account</t>
  </si>
  <si>
    <t>My income breakdown</t>
  </si>
  <si>
    <t>Monthly</t>
  </si>
  <si>
    <t>401k</t>
  </si>
  <si>
    <t>Fed Withholding</t>
  </si>
  <si>
    <t>Fed MED/EE</t>
  </si>
  <si>
    <t>Fed OASDI/EE</t>
  </si>
  <si>
    <t>Dental</t>
  </si>
  <si>
    <t>Vision</t>
  </si>
  <si>
    <t>Before-Tax Deductions</t>
  </si>
  <si>
    <t>After-Tax Deductions</t>
  </si>
  <si>
    <t>Gross Salary</t>
  </si>
  <si>
    <t>Net Earning</t>
  </si>
  <si>
    <t>Gross Earning</t>
  </si>
  <si>
    <t>Type</t>
  </si>
  <si>
    <t>Item</t>
  </si>
  <si>
    <t>Bi-weekly</t>
  </si>
  <si>
    <t>Yearly</t>
  </si>
  <si>
    <t>Net Pay</t>
  </si>
  <si>
    <t>Multiplier</t>
  </si>
  <si>
    <t>Rate</t>
  </si>
  <si>
    <t>Rosary Dental</t>
  </si>
  <si>
    <t>Tea Top</t>
  </si>
  <si>
    <t>Chase Credit Crd Amazon (minus Mom's part)</t>
  </si>
  <si>
    <t>Family</t>
  </si>
  <si>
    <t>Friends</t>
  </si>
  <si>
    <t>Charity</t>
  </si>
  <si>
    <t>Tet Lixi for a Ny</t>
  </si>
  <si>
    <t>Actual</t>
  </si>
  <si>
    <t>Plan</t>
  </si>
  <si>
    <t>Yumcha</t>
  </si>
  <si>
    <t>Beautiful Life Hair Salon</t>
  </si>
  <si>
    <t>Star Snow Ice</t>
  </si>
  <si>
    <t>Piano lesson</t>
  </si>
  <si>
    <t>ExxonMobil</t>
  </si>
  <si>
    <t>Kungfu milktea</t>
  </si>
  <si>
    <t>TurboTax</t>
  </si>
  <si>
    <t>Service</t>
  </si>
  <si>
    <t>Venmo - Piano</t>
  </si>
  <si>
    <t>Cane's Chicken</t>
  </si>
  <si>
    <t>Circle K</t>
  </si>
  <si>
    <t>Feng Cha</t>
  </si>
  <si>
    <t>Coinbase</t>
  </si>
  <si>
    <t>Coinbase Profit</t>
  </si>
  <si>
    <t>Job</t>
  </si>
  <si>
    <t>Investment Profit</t>
  </si>
  <si>
    <t>Stimulus</t>
  </si>
  <si>
    <t>Go Far Awards</t>
  </si>
  <si>
    <t>Bank Profit</t>
  </si>
  <si>
    <t>ATM Withdraw - Tien cho ma Hai</t>
  </si>
  <si>
    <t>ATM Withdraw - Tien cho Vincent</t>
  </si>
  <si>
    <t>Lims Chicken</t>
  </si>
  <si>
    <t>Gongcha</t>
  </si>
  <si>
    <t>Raising Cane Chicken</t>
  </si>
  <si>
    <t>NTB - car tire and air&amp;fuel filter</t>
  </si>
  <si>
    <t>Toyota Rav4 Deposit</t>
  </si>
  <si>
    <t>Burger King</t>
  </si>
  <si>
    <t>Starbucks</t>
  </si>
  <si>
    <t>Personal Care Product</t>
  </si>
  <si>
    <t>Walmart - Vincent</t>
  </si>
  <si>
    <t>Chick Fil A</t>
  </si>
  <si>
    <t>Slick Willie Pool</t>
  </si>
  <si>
    <t>Lims Chicken Ramen</t>
  </si>
  <si>
    <t>Printing</t>
  </si>
  <si>
    <t>Pet Food</t>
  </si>
  <si>
    <t>Ebay Shipping</t>
  </si>
  <si>
    <t>Shipping</t>
  </si>
  <si>
    <t>Gyoku Japanese BBQ</t>
  </si>
  <si>
    <t>Piano lessons</t>
  </si>
  <si>
    <t>Coinbase Ethereum</t>
  </si>
  <si>
    <t>Texaco Chevron</t>
  </si>
  <si>
    <t>Paypal Progressive Insurance</t>
  </si>
  <si>
    <t>Paypal Shoes Sold on Ebay</t>
  </si>
  <si>
    <t>Resale</t>
  </si>
  <si>
    <t>Apple Cash Back</t>
  </si>
  <si>
    <t>Canyon Lake</t>
  </si>
  <si>
    <t>Camping</t>
  </si>
  <si>
    <t>Popeyes</t>
  </si>
  <si>
    <t>Marshall shopping</t>
  </si>
  <si>
    <t>Lowe's</t>
  </si>
  <si>
    <t>Car Project</t>
  </si>
  <si>
    <t>Home Depot</t>
  </si>
  <si>
    <t>Lowe's Canyon Lake</t>
  </si>
  <si>
    <t>KFC</t>
  </si>
  <si>
    <t>Tea Holic</t>
  </si>
  <si>
    <t>Giau Bar</t>
  </si>
  <si>
    <t>Crawfish</t>
  </si>
  <si>
    <t>Toukei Ramen</t>
  </si>
  <si>
    <t>Agora</t>
  </si>
  <si>
    <t>Mint Mobile</t>
  </si>
  <si>
    <t>Intendo Game - Vincent</t>
  </si>
  <si>
    <t>Paypal Sales Fee</t>
  </si>
  <si>
    <t>Duc Chuong Bun Bo Hue</t>
  </si>
  <si>
    <t>Teahouse</t>
  </si>
  <si>
    <t>Hair Dye</t>
  </si>
  <si>
    <t>Coinbase - ETh</t>
  </si>
  <si>
    <t>Robinhood Profit Doge</t>
  </si>
  <si>
    <t>Resale Fee</t>
  </si>
  <si>
    <t>Mein Mothers Day</t>
  </si>
  <si>
    <t>Coinbase Ethereum profit</t>
  </si>
  <si>
    <t>AmMex High Yeild Saving</t>
  </si>
  <si>
    <t>Coinbase ADA</t>
  </si>
  <si>
    <t>Crypto.com VET</t>
  </si>
  <si>
    <t>Crypto.com ETC</t>
  </si>
  <si>
    <t>Crypto.com DOT</t>
  </si>
  <si>
    <t>Crypto.com LINK</t>
  </si>
  <si>
    <t>Coinbase ETH</t>
  </si>
  <si>
    <t>Robinhood DOGE gain</t>
  </si>
  <si>
    <t>Crypto.com SHIB</t>
  </si>
  <si>
    <t>Toyota Rav4 Payment</t>
  </si>
  <si>
    <t>Crypto.com SHIB (lost)</t>
  </si>
  <si>
    <t>Coinbase LTC</t>
  </si>
  <si>
    <t>Coinbse BTC</t>
  </si>
  <si>
    <t>Fidelity Sold Coinbase (-128.46) and Nio (-138.35) (lost)</t>
  </si>
  <si>
    <t>Crypto.com ETC (lost)</t>
  </si>
  <si>
    <t>Pho con bo</t>
  </si>
  <si>
    <t>High Yeild Saving Account</t>
  </si>
  <si>
    <t>Sushi with Thanh</t>
  </si>
  <si>
    <t>Bellaire Optometry Eyes exam</t>
  </si>
  <si>
    <t>Crypto sell profit</t>
  </si>
  <si>
    <t>ATM cash withdraw</t>
  </si>
  <si>
    <t>Cash withdraw</t>
  </si>
  <si>
    <t>Western union - cho anh Ny</t>
  </si>
  <si>
    <t>Clothes</t>
  </si>
  <si>
    <t>Dakao Restaurant</t>
  </si>
  <si>
    <t>J Tea</t>
  </si>
  <si>
    <t>Magic Cup</t>
  </si>
  <si>
    <t>Ocean crawfish</t>
  </si>
  <si>
    <t>Shell Oil</t>
  </si>
  <si>
    <t>Actual income  vs spending</t>
  </si>
  <si>
    <t>Bambu Dessert</t>
  </si>
  <si>
    <t>Bath and Body Works</t>
  </si>
  <si>
    <t>Kroger</t>
  </si>
  <si>
    <t>Octopus pushie</t>
  </si>
  <si>
    <t>Lolli and pops</t>
  </si>
  <si>
    <t>Lee Sandwiches</t>
  </si>
  <si>
    <t>TeaFix</t>
  </si>
  <si>
    <t>Tan Tan</t>
  </si>
  <si>
    <t>One Hot Pot and Grill</t>
  </si>
  <si>
    <t>Intel Dividends</t>
  </si>
  <si>
    <t>Toyota Rav 4 Payment</t>
  </si>
  <si>
    <t>Saving</t>
  </si>
  <si>
    <t>Long Coffee</t>
  </si>
  <si>
    <t>Sold Ethereum</t>
  </si>
  <si>
    <t>Me tra tien Amazon</t>
  </si>
  <si>
    <t>Baby shared for Baby the Cat $30 medical care</t>
  </si>
  <si>
    <t>Baby's medical care</t>
  </si>
  <si>
    <t>Violaion Fee</t>
  </si>
  <si>
    <t>Card</t>
  </si>
  <si>
    <t>Chase Sapphire</t>
  </si>
  <si>
    <t>Seattle Trip - hotel</t>
  </si>
  <si>
    <t>Travel</t>
  </si>
  <si>
    <t>Kura</t>
  </si>
  <si>
    <t>Bun Bo Hue Tay Do</t>
  </si>
  <si>
    <t>TeaHolic</t>
  </si>
  <si>
    <t>Baby's Louie Vaccine</t>
  </si>
  <si>
    <t>Shell OIl</t>
  </si>
  <si>
    <t>Seattle Trip - car rental</t>
  </si>
  <si>
    <t>Shabu (birthday Kim)</t>
  </si>
  <si>
    <t>Hanh tra Shabu (birthday Kim)</t>
  </si>
  <si>
    <t>Murgler Alien perfume for Baby</t>
  </si>
  <si>
    <t>my love</t>
  </si>
  <si>
    <t>Marshall return</t>
  </si>
  <si>
    <t>Teafix</t>
  </si>
  <si>
    <t>Tram Teahouse</t>
  </si>
  <si>
    <t>Forever 21</t>
  </si>
  <si>
    <t>Kim's Cosmetics</t>
  </si>
  <si>
    <t>Seattle Trip - car parking</t>
  </si>
  <si>
    <t>American Eagle</t>
  </si>
  <si>
    <t>Shabu zone with baby</t>
  </si>
  <si>
    <t>Susuhi 9</t>
  </si>
  <si>
    <t>Pho Duy Noodle House</t>
  </si>
  <si>
    <t>Seattle Trip - 5 point café</t>
  </si>
  <si>
    <t>Seattle Trip - O-cha Thai Renton</t>
  </si>
  <si>
    <t>Seattle Trip - Meekong bar restaurant</t>
  </si>
  <si>
    <t>MCDONALD'S F2708</t>
  </si>
  <si>
    <t>T H SALON 168</t>
  </si>
  <si>
    <t>EXXONMOBIL    48053474</t>
  </si>
  <si>
    <t>KURA REVOLVING SUSHI BAR</t>
  </si>
  <si>
    <t>RAISING CANE'S #346</t>
  </si>
  <si>
    <t>J TEA</t>
  </si>
  <si>
    <t>TBMBM</t>
  </si>
  <si>
    <t>H-E-B #724</t>
  </si>
  <si>
    <t>OCEAN CRAWFISH</t>
  </si>
  <si>
    <t>MARSHALLS #0585</t>
  </si>
  <si>
    <t>Phanh Ky Hu Tieu Mi My Th</t>
  </si>
  <si>
    <t>Amazon.com*295K96VG2</t>
  </si>
  <si>
    <t>STMNT CRDT GROCERY PURCHS</t>
  </si>
  <si>
    <t>WAL-MART #3302</t>
  </si>
  <si>
    <t>PETCO 2441    63524417</t>
  </si>
  <si>
    <t>85C BAKERY CAFE USA</t>
  </si>
  <si>
    <t>ROSARY DENTAL</t>
  </si>
  <si>
    <t>MARSHALLS #0608</t>
  </si>
  <si>
    <t>LONG COFFEE - HOUSTON</t>
  </si>
  <si>
    <t>TONY THAI RESTAURANT</t>
  </si>
  <si>
    <t>DOUBLETREE SEATTLE AIRPOR</t>
  </si>
  <si>
    <t>MEEKONG BAR</t>
  </si>
  <si>
    <t>SPACE NEEDLE TICKETS</t>
  </si>
  <si>
    <t>SHELL OIL 57444029904</t>
  </si>
  <si>
    <t>5 POINT CAFE</t>
  </si>
  <si>
    <t>O-CHA THAI RENTON</t>
  </si>
  <si>
    <t>Phanh Ky Asian Noodle Hou</t>
  </si>
  <si>
    <t>WALGREENS #10926</t>
  </si>
  <si>
    <t>HOTEL MAX</t>
  </si>
  <si>
    <t>FORTUNE STAR CHINESE REST</t>
  </si>
  <si>
    <t>IAHCS-NORTH BRIDGE CIBO</t>
  </si>
  <si>
    <t>SQ *BOBALUST TEA HOUSE</t>
  </si>
  <si>
    <t>76 - BACKDHU INC</t>
  </si>
  <si>
    <t>CHEVRON 0203582</t>
  </si>
  <si>
    <t>RAINIER RESTAURANT AND</t>
  </si>
  <si>
    <t>WAL-MART #5939</t>
  </si>
  <si>
    <t>TEXACO 0306976</t>
  </si>
  <si>
    <t>WF Checking</t>
  </si>
  <si>
    <t>PURCHASE AUTHORIZED ON 07/19 COSTCO GAS #1146 SUGAR LAND TX P00381201044471235 CARD 1700</t>
  </si>
  <si>
    <t>PURCHASE AUTHORIZED ON 07/18 7 LEAVES HOUSTON 2 HOUSTON TX S461199680759631 CARD 1700</t>
  </si>
  <si>
    <t>PURCHASE AUTHORIZED ON 07/11 J TEA Houston TX S581192706406318 CARD 1700</t>
  </si>
  <si>
    <t>PURCHASE AUTHORIZED ON 07/12 H MART - HOUSTON II HOUSTON TX P00301193600552751 CARD 1700</t>
  </si>
  <si>
    <t>PURCHASE AUTHORIZED ON 07/12 H MART - HOUSTON II HOUSTON TX P00461193599671889 CARD 1700</t>
  </si>
  <si>
    <t>PURCHASE AUTHORIZED ON 07/10 WAL-MART #3302 HOUSTON TX P00000000979528118 CARD 1700</t>
  </si>
  <si>
    <t>SAFE BOX ANNUAL FEE TX-FIB00056-00848</t>
  </si>
  <si>
    <t>BUSINESS TO BUSINESS ACH TOYOTA ACH RTL 07052021 XVIS2LO9GLKFN1D P00106973-26269</t>
  </si>
  <si>
    <t>job</t>
  </si>
  <si>
    <t>Safebox fee</t>
  </si>
  <si>
    <t>by Apple Card</t>
  </si>
  <si>
    <t>TST* MAGIC CUP - HOUSTON HOUSTON TX</t>
  </si>
  <si>
    <t>DAKAO RESTAURANT AND B HOUSTON TX</t>
  </si>
  <si>
    <t>J TEA HOUSTON TX</t>
  </si>
  <si>
    <t>KOKEE TEA 00-08035580011 SUGAR LAND TX</t>
  </si>
  <si>
    <t>MCDONALD'S F2708 00000000HOUSTON TX</t>
  </si>
  <si>
    <t>HONG KONG FOOD MARKET #4 HOUSTON TX</t>
  </si>
  <si>
    <t>EXXONMOBIL 4805 HOUSTON TX</t>
  </si>
  <si>
    <t>WHATABURGER 1019 HOUSTON TX</t>
  </si>
  <si>
    <t>HOUSTON BIKE SHARE HOUSTON TX</t>
  </si>
  <si>
    <t>CITY W BISTRO 3187 HOUSTON TX</t>
  </si>
  <si>
    <t>CHEVRON 0352441/CHEVRON HOUSTON TX</t>
  </si>
  <si>
    <t>HANDAM BBQ 14500000744388HOUSTON TX</t>
  </si>
  <si>
    <t>Biking</t>
  </si>
  <si>
    <t>WF Propel</t>
  </si>
  <si>
    <t>Teeth</t>
  </si>
  <si>
    <t>Actual Expense</t>
  </si>
  <si>
    <t>H MART - HOUSTON II</t>
  </si>
  <si>
    <t>CIRCLE K #2741464</t>
  </si>
  <si>
    <t>BWW 3339 SUGAR LAND TX</t>
  </si>
  <si>
    <t>WM SUPERCENTER #3509</t>
  </si>
  <si>
    <t>WAL-MART #3509</t>
  </si>
  <si>
    <t>DAC HUNG BBQ</t>
  </si>
  <si>
    <t>DAKAO RESTAURANT AND BAR</t>
  </si>
  <si>
    <t>HOA MAP HU TIEU GO</t>
  </si>
  <si>
    <t>TEXACO 0306976/CHEVRON HOUSTON TX</t>
  </si>
  <si>
    <t>OTSUKA RAMEN BAR 0001 DEER PARK TX</t>
  </si>
  <si>
    <t>BURGER KING #3815 0000 HOUSTON TX</t>
  </si>
  <si>
    <t>CIRCLE K # 03310/CIRCLE KHOUSTON TX</t>
  </si>
  <si>
    <t>PHO CENTRAL 0000 DEER PARK TX</t>
  </si>
  <si>
    <t>GREAT WALL SUPERMARKET - HOUSTON TX</t>
  </si>
  <si>
    <t>CIRCLE K #2741464 0000000RICHMOND TX</t>
  </si>
  <si>
    <t>ALDI 78010 00000000004341SUGAR LAND TX</t>
  </si>
  <si>
    <t>TEAFIX 0000 HOUSTON TX</t>
  </si>
  <si>
    <t>WAL-MART NEIGHBORHOOD MARHOUSTON TX</t>
  </si>
  <si>
    <t>SHABU SHABU ZONE HOUSTON TX</t>
  </si>
  <si>
    <t>CHEVRON 0202327/CHEVRON MISSOURI CITYTX</t>
  </si>
  <si>
    <t>BOBA ISLAND 0000 HOUSTON TX</t>
  </si>
  <si>
    <t>POSTAL PLUS COPY CENTE RICHMOND TX</t>
  </si>
  <si>
    <t>BUNNY STOP #3 PASADENA TX</t>
  </si>
  <si>
    <t>CIRCLE K #2742533 0000000PASADENA TX</t>
  </si>
  <si>
    <t>MCDONALD'S F31855 0000000HOUSTON TX</t>
  </si>
  <si>
    <t>SWEET MEMES DESSERT &amp; HOUSTON TX</t>
  </si>
  <si>
    <t>USA*VEND AT AIR SERV RICHMOND TX</t>
  </si>
  <si>
    <t>CHEVRON 0357735/CHEVRON NEW WAVERLY TX</t>
  </si>
  <si>
    <t>WAL-MART SUPERCENTER 3296HOUSTON TX</t>
  </si>
  <si>
    <t>SHELL OIL 12567205005 HOUSTON TX</t>
  </si>
  <si>
    <t>H MART - HOUSTON II 1724 HOUSTON TX</t>
  </si>
  <si>
    <t>PHO DIEN HOUSTON TX</t>
  </si>
  <si>
    <t>MMS-MHHS-SOUTHEAST HSP 54HOUSTON TX</t>
  </si>
  <si>
    <t>UBER USA 6787 EDI PAYMNT AUG 30 KINIT9KQWRMA7CD REF*TN*KINIT9KQWR\</t>
  </si>
  <si>
    <t>PURCHASE AUTHORIZED ON 08/26 THE TEAHOUSE SUGAR LAND TX S381239049938099 CARD 1700</t>
  </si>
  <si>
    <t>PURCHASE AUTHORIZED ON 08/25 MCDONALD'S F2708 HOUSTON TX S461237410594538 CARD 1700</t>
  </si>
  <si>
    <t>PURCHASE AUTHORIZED ON 08/26 VIET STREET HOUSTON TX P00000000031409539 CARD 1700</t>
  </si>
  <si>
    <t>PURCHASE AUTHORIZED ON 08/26 HONG KONG FOOD HOUSTON TX P00000000171105356 CARD 1700</t>
  </si>
  <si>
    <t>PURCHASE AUTHORIZED ON 08/26 CHO THANH BINH HOUSTON TX P00581238587023334 CARD 1700</t>
  </si>
  <si>
    <t>PURCHASE AUTHORIZED ON 08/25 PHO VI VI PASADENA TX S301237642278745 CARD 1700</t>
  </si>
  <si>
    <t>PURCHASE AUTHORIZED ON 08/25 Wal-Mart Super Center SUGAR LAND TX P00000000080878120 CARD 1700</t>
  </si>
  <si>
    <t>PURCHASE AUTHORIZED ON 08/25 WAL-MART #4466 SUGAR LAND TX P00000000384716248 CARD 1700</t>
  </si>
  <si>
    <t>UBER USA 6787 EDI PAYMNT AUG 23 2IR27SR05W66T0J REF*TN*2IR27SR05W\</t>
  </si>
  <si>
    <t>UBER USA 6787 EDI PAYMNT AUG 16 B9PS4YAD96KOUXM REF*TN*B9PS4YAD96\</t>
  </si>
  <si>
    <t>PURCHASE AUTHORIZED ON 08/14 TX STATE PKS FIELD EGOV.COM TX S461226676300392 CARD 1700</t>
  </si>
  <si>
    <t>PURCHASE RETURN AUTHORIZED ON 08/14 TX STATE PKS FIELD AUSTIN TX S621227121154165 CARD 1700</t>
  </si>
  <si>
    <t>PURCHASE AUTHORIZED ON 08/12 COSTCO WHSE #1146 SUGAR LAND TX P00581224852533727 CARD 1700</t>
  </si>
  <si>
    <t>BUSINESS TO BUSINESS ACH TOYOTA ACH RTL 08062021 XWPL4N2XAIHFK8G P00846818-26269</t>
  </si>
  <si>
    <t>Food Delivery Job</t>
  </si>
  <si>
    <t>Bank Investigation</t>
  </si>
  <si>
    <t>SHABU SHABU ZONE</t>
  </si>
  <si>
    <t>TEX DEPT LICEN N REG</t>
  </si>
  <si>
    <t>WAL-MART #3296</t>
  </si>
  <si>
    <t>365 Market D 888 432-3299</t>
  </si>
  <si>
    <t>WHATABURGER 432    Q26</t>
  </si>
  <si>
    <t>EXXONMOBIL    48132914</t>
  </si>
  <si>
    <t>TOP SUSHI - RICHMOND</t>
  </si>
  <si>
    <t>CHAO LONG THANG MO</t>
  </si>
  <si>
    <t>BOBA ISLAND</t>
  </si>
  <si>
    <t>PHO DIEN</t>
  </si>
  <si>
    <t>Expense</t>
  </si>
  <si>
    <t>Budget</t>
  </si>
  <si>
    <t>(blank)</t>
  </si>
  <si>
    <t>Sum of Actual Expense</t>
  </si>
  <si>
    <t>Saving/Investment</t>
  </si>
  <si>
    <t>Sum of Saving/Investment</t>
  </si>
  <si>
    <t>Earning</t>
  </si>
  <si>
    <t>Monthly Budget</t>
  </si>
  <si>
    <t xml:space="preserve"> paycheck</t>
  </si>
  <si>
    <t xml:space="preserve">Coinbase.com 7SDQ8FY6 7SDQ8FY6471a </t>
  </si>
  <si>
    <t xml:space="preserve">Coinbase.com XR3ASK7V XR3ASK7V471a </t>
  </si>
  <si>
    <t xml:space="preserve">Coinbase.com HPBJWYKM HPBJWYKM471a </t>
  </si>
  <si>
    <t xml:space="preserve">Coinbase.com RY6ZR89H RY6ZR89H471a </t>
  </si>
  <si>
    <t xml:space="preserve">Coinbase.com RERFZNA2 RERFZNA2471a </t>
  </si>
  <si>
    <t xml:space="preserve">Coinbase.com YGJCYVTP YGJCYVTP471a </t>
  </si>
  <si>
    <t xml:space="preserve">Coinbase.com B67YLV8L B67YLV8L471a </t>
  </si>
  <si>
    <t xml:space="preserve">Coinbase.com NKBQJP2E NKBQJP2E471a </t>
  </si>
  <si>
    <t xml:space="preserve">Coinbase.com UMRJMR34 UMRJMR34471a </t>
  </si>
  <si>
    <t xml:space="preserve">Coinbase.com JALUZ5TA JALUZ5TA471a </t>
  </si>
  <si>
    <t xml:space="preserve">Coinbase.com JXLVJGWC JXLVJGWC471a </t>
  </si>
  <si>
    <t xml:space="preserve">Coinbase.com 7C3G886S 7C3G886S471a </t>
  </si>
  <si>
    <t xml:space="preserve">AMERICANEXPRESS TRANSFER 000320015883368 </t>
  </si>
  <si>
    <t xml:space="preserve"> INTERN PAYROLL 210627 6776090H  D</t>
  </si>
  <si>
    <t xml:space="preserve"> INTERN PAYROLL 210711 6776090H  D</t>
  </si>
  <si>
    <t xml:space="preserve"> INTERN PAYROLL 210725 6776090H  D</t>
  </si>
  <si>
    <t xml:space="preserve"> INTERN PAYROLL 210808 6776090H  D</t>
  </si>
  <si>
    <t xml:space="preserve"> INTERN PAYROLL 210822 6776090H  D</t>
  </si>
  <si>
    <t>2 Ledger for  and Mom</t>
  </si>
  <si>
    <t xml:space="preserve">FID BKG SVC LLC MONEYLINE 210708 2373226231F112W  </t>
  </si>
  <si>
    <t xml:space="preserve">FID BKG SVC LLC MONEYLINE 210809 2373226231GWHEX  </t>
  </si>
  <si>
    <t xml:space="preserve">JPMorgan Chase Ext Trnsfr 210701 11858276061  </t>
  </si>
  <si>
    <t xml:space="preserve">JPMorgan Chase Ext Trnsfr 210730 12073858804  </t>
  </si>
  <si>
    <t xml:space="preserve">JPMorgan Chase Ext Trnsfr 210901 12266592015  </t>
  </si>
  <si>
    <t>Zelle  Boba Island</t>
  </si>
  <si>
    <t xml:space="preserve"> tra tien nuoc</t>
  </si>
  <si>
    <t xml:space="preserve">APPLECARD GSBANK PAYMENT 063021 2552657  </t>
  </si>
  <si>
    <t xml:space="preserve">ZELLE TO LE TRUCMAI ON 06/30 REF #PP0BTB22TK SPEEDING TICKET DISMISS FOR  </t>
  </si>
  <si>
    <t xml:space="preserve">APPLECARD GSBANK PAYMENT 073121 2552657  </t>
  </si>
  <si>
    <t>ZELLE FROM   ON 08/02 REF # PP0C3J9373</t>
  </si>
  <si>
    <t xml:space="preserve">WESTERN UNION FI TRANSFER 210803 121184358867394  </t>
  </si>
  <si>
    <t>ZELLE FROM   ON 08/04 REF # PP0C3XCK6J</t>
  </si>
  <si>
    <t xml:space="preserve">Apple Cash TRANSFER    </t>
  </si>
  <si>
    <t>ZELLE FROM   ON 08/12 REF # PP0C5MBRHL</t>
  </si>
  <si>
    <t xml:space="preserve">APPLECARD GSBANK PAYMENT 081321 2552657  </t>
  </si>
  <si>
    <t>ZELLE TO THAO  ON 08/17 REF #PP0C6RFRKW BUFFALO WING</t>
  </si>
  <si>
    <t>ZELLE FROM   ON 08/17 REF # PP0C6LL7MR</t>
  </si>
  <si>
    <t>ZELLE FROM THUTRANG  ON 08/24 REF # BACVOPGDXO1S GAS</t>
  </si>
  <si>
    <t xml:space="preserve">DoorDash, Inc. DoorDash, ST-V3N6L5C2A2S5  </t>
  </si>
  <si>
    <t xml:space="preserve">PAYPAL INST XFER 210825 GETAWAYHOUS  </t>
  </si>
  <si>
    <t>ZELLE FROM   ON 08/25 REF # PP0C882YD8</t>
  </si>
  <si>
    <t>ZELLE FROM THUTRANG  ON 08/31 REF # BACI0AFLABQJ GAS</t>
  </si>
  <si>
    <t xml:space="preserve">DoorDash, Inc. DoorDash, ST-D7Y4D3J2G4P3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</si>
</sst>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2" formatCode="_(&quot;$&quot;* #,##0_);_(&quot;$&quot;* \(#,##0\);_(&quot;$&quot;* &quot;-&quot;_);_(@_)"/>
    <numFmt numFmtId="41" formatCode="_(* #,##0_);_(* \(#,##0\);_(* &quot;-&quot;_);_(@_)"/>
    <numFmt numFmtId="44" formatCode="_(&quot;$&quot;* #,##0.00_);_(&quot;$&quot;* \(#,##0.00\);_(&quot;$&quot;* &quot;-&quot;??_);_(@_)"/>
    <numFmt numFmtId="164" formatCode="[&lt;=9999999]###\-####;\(###\)\ ###\-####"/>
    <numFmt numFmtId="165" formatCode="[$-409]mmm\-yy;@"/>
    <numFmt numFmtId="166" formatCode="_(&quot;$&quot;* #,##0_);_(&quot;$&quot;* \(#,##0\);_(&quot;$&quot;* &quot;-&quot;??_);_(@_)"/>
    <numFmt numFmtId="167" formatCode="0.0%"/>
    <numFmt numFmtId="168" formatCode="&quot;$&quot;#,##0"/>
  </numFmts>
  <fonts count="19" x14ac:knownFonts="1">
    <font>
      <sz val="10"/>
      <color theme="1" tint="0.24994659260841701"/>
      <name val="Century Gothic"/>
      <family val="2"/>
      <scheme val="minor"/>
    </font>
    <font>
      <sz val="10"/>
      <color theme="1" tint="0.24994659260841701"/>
      <name val="Century Gothic"/>
      <family val="2"/>
      <scheme val="major"/>
    </font>
    <font>
      <b/>
      <sz val="10"/>
      <color theme="1" tint="0.24994659260841701"/>
      <name val="Century Gothic"/>
      <family val="2"/>
      <scheme val="major"/>
    </font>
    <font>
      <sz val="22"/>
      <color theme="3" tint="0.24994659260841701"/>
      <name val="Century Gothic"/>
      <family val="2"/>
      <scheme val="major"/>
    </font>
    <font>
      <sz val="11"/>
      <color theme="4" tint="-0.499984740745262"/>
      <name val="Century Gothic"/>
      <family val="2"/>
      <scheme val="minor"/>
    </font>
    <font>
      <sz val="10"/>
      <color theme="1" tint="0.24994659260841701"/>
      <name val="Century Gothic"/>
      <family val="2"/>
      <scheme val="minor"/>
    </font>
    <font>
      <b/>
      <sz val="10"/>
      <color theme="1"/>
      <name val="Century Gothic"/>
      <family val="2"/>
      <scheme val="minor"/>
    </font>
    <font>
      <sz val="10"/>
      <color theme="1"/>
      <name val="Century Gothic"/>
      <family val="2"/>
      <scheme val="minor"/>
    </font>
    <font>
      <b/>
      <sz val="10"/>
      <color theme="0"/>
      <name val="Century Gothic"/>
      <family val="2"/>
      <scheme val="minor"/>
    </font>
    <font>
      <b/>
      <sz val="10"/>
      <color rgb="FF0070C0"/>
      <name val="Century Gothic"/>
      <family val="2"/>
      <scheme val="minor"/>
    </font>
    <font>
      <sz val="22"/>
      <color theme="0"/>
      <name val="Century Gothic"/>
      <family val="2"/>
      <scheme val="major"/>
    </font>
    <font>
      <b/>
      <sz val="12"/>
      <color theme="1" tint="0.24994659260841701"/>
      <name val="Century Gothic"/>
      <family val="2"/>
      <scheme val="major"/>
    </font>
    <font>
      <sz val="8"/>
      <name val="Century Gothic"/>
      <family val="2"/>
      <scheme val="minor"/>
    </font>
    <font>
      <b/>
      <sz val="11"/>
      <name val="Century Gothic"/>
      <family val="2"/>
      <scheme val="minor"/>
    </font>
    <font>
      <b/>
      <sz val="10"/>
      <color theme="1" tint="0.24994659260841701"/>
      <name val="Century Gothic"/>
      <family val="2"/>
      <scheme val="minor"/>
    </font>
    <font>
      <sz val="16"/>
      <color theme="0"/>
      <name val="Century Gothic"/>
      <family val="2"/>
      <scheme val="major"/>
    </font>
    <font>
      <b/>
      <sz val="14"/>
      <color theme="1" tint="0.24994659260841701"/>
      <name val="Century Gothic"/>
      <family val="2"/>
      <scheme val="minor"/>
    </font>
    <font>
      <sz val="16"/>
      <color rgb="FF00B050"/>
      <name val="Century Gothic"/>
      <family val="2"/>
      <scheme val="major"/>
    </font>
    <font>
      <b/>
      <sz val="12"/>
      <color theme="0"/>
      <name val="Century Gothic"/>
      <family val="2"/>
      <scheme val="major"/>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indexed="64"/>
      </patternFill>
    </fill>
    <fill>
      <patternFill patternType="solid">
        <fgColor theme="4"/>
        <bgColor indexed="64"/>
      </patternFill>
    </fill>
  </fills>
  <borders count="33">
    <border>
      <left/>
      <right/>
      <top/>
      <bottom/>
      <diagonal/>
    </border>
    <border>
      <left/>
      <right/>
      <top/>
      <bottom style="medium">
        <color theme="4" tint="-0.24994659260841701"/>
      </bottom>
      <diagonal/>
    </border>
    <border>
      <left/>
      <right/>
      <top/>
      <bottom style="thick">
        <color theme="4" tint="0.499984740745262"/>
      </bottom>
      <diagonal/>
    </border>
    <border>
      <left/>
      <right/>
      <top/>
      <bottom style="medium">
        <color theme="4" tint="0.39997558519241921"/>
      </bottom>
      <diagonal/>
    </border>
    <border>
      <left style="thin">
        <color theme="7"/>
      </left>
      <right style="thin">
        <color theme="7"/>
      </right>
      <top style="thin">
        <color theme="7"/>
      </top>
      <bottom style="medium">
        <color theme="7"/>
      </bottom>
      <diagonal/>
    </border>
    <border>
      <left/>
      <right/>
      <top style="thin">
        <color theme="4"/>
      </top>
      <bottom/>
      <diagonal/>
    </border>
    <border>
      <left/>
      <right/>
      <top/>
      <bottom style="thin">
        <color indexed="64"/>
      </bottom>
      <diagonal/>
    </border>
    <border>
      <left style="thin">
        <color theme="4"/>
      </left>
      <right style="thin">
        <color theme="4"/>
      </right>
      <top style="thin">
        <color theme="4"/>
      </top>
      <bottom style="thin">
        <color theme="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medium">
        <color theme="4"/>
      </left>
      <right style="thin">
        <color theme="4"/>
      </right>
      <top style="thin">
        <color theme="4"/>
      </top>
      <bottom style="thin">
        <color theme="4"/>
      </bottom>
      <diagonal/>
    </border>
    <border>
      <left style="thin">
        <color theme="4"/>
      </left>
      <right style="medium">
        <color theme="4"/>
      </right>
      <top style="thin">
        <color theme="4"/>
      </top>
      <bottom style="thin">
        <color theme="4"/>
      </bottom>
      <diagonal/>
    </border>
    <border>
      <left style="medium">
        <color theme="4"/>
      </left>
      <right style="thin">
        <color theme="4"/>
      </right>
      <top style="thin">
        <color theme="4"/>
      </top>
      <bottom style="medium">
        <color theme="4"/>
      </bottom>
      <diagonal/>
    </border>
    <border>
      <left style="thin">
        <color theme="4"/>
      </left>
      <right style="thin">
        <color theme="4"/>
      </right>
      <top style="thin">
        <color theme="4"/>
      </top>
      <bottom style="medium">
        <color theme="4"/>
      </bottom>
      <diagonal/>
    </border>
    <border>
      <left style="medium">
        <color theme="4"/>
      </left>
      <right style="thin">
        <color theme="4"/>
      </right>
      <top/>
      <bottom style="thin">
        <color theme="4"/>
      </bottom>
      <diagonal/>
    </border>
    <border>
      <left style="thin">
        <color theme="4"/>
      </left>
      <right style="thin">
        <color theme="4"/>
      </right>
      <top/>
      <bottom style="thin">
        <color theme="4"/>
      </bottom>
      <diagonal/>
    </border>
    <border>
      <left style="thin">
        <color theme="4"/>
      </left>
      <right style="medium">
        <color theme="4"/>
      </right>
      <top/>
      <bottom style="thin">
        <color theme="4"/>
      </bottom>
      <diagonal/>
    </border>
    <border>
      <left style="medium">
        <color theme="4"/>
      </left>
      <right style="thin">
        <color theme="4"/>
      </right>
      <top style="medium">
        <color theme="4"/>
      </top>
      <bottom style="double">
        <color theme="4"/>
      </bottom>
      <diagonal/>
    </border>
    <border>
      <left style="thin">
        <color theme="4"/>
      </left>
      <right style="thin">
        <color theme="4"/>
      </right>
      <top style="medium">
        <color theme="4"/>
      </top>
      <bottom style="double">
        <color theme="4"/>
      </bottom>
      <diagonal/>
    </border>
    <border>
      <left style="thin">
        <color theme="4"/>
      </left>
      <right style="medium">
        <color theme="4"/>
      </right>
      <top style="medium">
        <color theme="4"/>
      </top>
      <bottom style="double">
        <color theme="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double">
        <color indexed="64"/>
      </top>
      <bottom style="medium">
        <color indexed="64"/>
      </bottom>
      <diagonal/>
    </border>
    <border>
      <left style="thin">
        <color indexed="64"/>
      </left>
      <right style="thin">
        <color indexed="64"/>
      </right>
      <top style="double">
        <color indexed="64"/>
      </top>
      <bottom style="medium">
        <color indexed="64"/>
      </bottom>
      <diagonal/>
    </border>
    <border>
      <left style="thin">
        <color indexed="64"/>
      </left>
      <right style="medium">
        <color indexed="64"/>
      </right>
      <top style="double">
        <color indexed="64"/>
      </top>
      <bottom style="medium">
        <color indexed="64"/>
      </bottom>
      <diagonal/>
    </border>
  </borders>
  <cellStyleXfs count="8">
    <xf numFmtId="0" fontId="0" fillId="0" borderId="0"/>
    <xf numFmtId="0" fontId="3" fillId="0" borderId="1" applyNumberFormat="0" applyFill="0" applyAlignment="0" applyProtection="0"/>
    <xf numFmtId="0" fontId="1" fillId="0" borderId="2" applyNumberFormat="0" applyFill="0" applyBorder="0" applyAlignment="0" applyProtection="0"/>
    <xf numFmtId="0" fontId="2" fillId="0" borderId="3" applyNumberFormat="0" applyFill="0" applyBorder="0" applyAlignment="0" applyProtection="0"/>
    <xf numFmtId="164" fontId="4" fillId="0" borderId="0" applyFont="0" applyFill="0" applyBorder="0" applyAlignment="0" applyProtection="0"/>
    <xf numFmtId="14" fontId="4" fillId="0" borderId="0" applyFont="0" applyFill="0" applyBorder="0" applyAlignment="0" applyProtection="0"/>
    <xf numFmtId="44" fontId="5" fillId="0" borderId="0" applyFont="0" applyFill="0" applyBorder="0" applyAlignment="0" applyProtection="0"/>
    <xf numFmtId="9" fontId="5" fillId="0" borderId="0" applyFont="0" applyFill="0" applyBorder="0" applyAlignment="0" applyProtection="0"/>
  </cellStyleXfs>
  <cellXfs count="82">
    <xf numFmtId="0" fontId="0" fillId="0" borderId="0" xfId="0"/>
    <xf numFmtId="44" fontId="0" fillId="0" borderId="0" xfId="6" applyFont="1"/>
    <xf numFmtId="44" fontId="0" fillId="0" borderId="0" xfId="0" applyNumberFormat="1"/>
    <xf numFmtId="14" fontId="0" fillId="0" borderId="0" xfId="0" applyNumberFormat="1"/>
    <xf numFmtId="0" fontId="0" fillId="0" borderId="0" xfId="0" pivotButton="1"/>
    <xf numFmtId="0" fontId="0" fillId="0" borderId="0" xfId="0" applyNumberFormat="1"/>
    <xf numFmtId="0" fontId="0" fillId="0" borderId="0" xfId="0" applyAlignment="1">
      <alignment horizontal="left"/>
    </xf>
    <xf numFmtId="0" fontId="0" fillId="0" borderId="0" xfId="0" applyAlignment="1">
      <alignment horizontal="left" indent="1"/>
    </xf>
    <xf numFmtId="0" fontId="6" fillId="0" borderId="4" xfId="0" applyFont="1" applyBorder="1"/>
    <xf numFmtId="0" fontId="9" fillId="0" borderId="0" xfId="0" applyFont="1"/>
    <xf numFmtId="0" fontId="7" fillId="0" borderId="5" xfId="0" applyFont="1" applyBorder="1"/>
    <xf numFmtId="0" fontId="8" fillId="2" borderId="0" xfId="0" applyFont="1" applyFill="1" applyBorder="1"/>
    <xf numFmtId="165" fontId="8" fillId="2" borderId="0" xfId="0" applyNumberFormat="1" applyFont="1" applyFill="1" applyBorder="1"/>
    <xf numFmtId="0" fontId="7" fillId="0" borderId="0" xfId="0" applyFont="1" applyBorder="1"/>
    <xf numFmtId="0" fontId="7" fillId="0" borderId="5" xfId="0" applyFont="1" applyFill="1" applyBorder="1"/>
    <xf numFmtId="0" fontId="8" fillId="2" borderId="0" xfId="0" applyFont="1" applyFill="1"/>
    <xf numFmtId="0" fontId="11" fillId="0" borderId="6" xfId="3" applyFont="1" applyBorder="1"/>
    <xf numFmtId="0" fontId="11" fillId="0" borderId="4" xfId="3" applyFont="1" applyBorder="1"/>
    <xf numFmtId="166" fontId="0" fillId="0" borderId="0" xfId="6" applyNumberFormat="1" applyFont="1"/>
    <xf numFmtId="0" fontId="7" fillId="0" borderId="7" xfId="0" applyFont="1" applyBorder="1"/>
    <xf numFmtId="0" fontId="11" fillId="0" borderId="0" xfId="3" applyFont="1" applyBorder="1"/>
    <xf numFmtId="0" fontId="11" fillId="0" borderId="4" xfId="0" applyFont="1" applyBorder="1"/>
    <xf numFmtId="44" fontId="13" fillId="0" borderId="0" xfId="0" applyNumberFormat="1" applyFont="1" applyBorder="1"/>
    <xf numFmtId="167" fontId="0" fillId="0" borderId="0" xfId="7" applyNumberFormat="1" applyFont="1"/>
    <xf numFmtId="0" fontId="0" fillId="0" borderId="0" xfId="0" applyBorder="1"/>
    <xf numFmtId="0" fontId="13" fillId="0" borderId="17" xfId="0" applyFont="1" applyBorder="1"/>
    <xf numFmtId="0" fontId="13" fillId="0" borderId="19" xfId="0" applyFont="1" applyBorder="1"/>
    <xf numFmtId="0" fontId="13" fillId="0" borderId="21" xfId="0" applyFont="1" applyBorder="1"/>
    <xf numFmtId="0" fontId="15" fillId="5" borderId="0" xfId="1" applyFont="1" applyFill="1" applyBorder="1" applyAlignment="1"/>
    <xf numFmtId="168" fontId="0" fillId="0" borderId="0" xfId="0" applyNumberFormat="1"/>
    <xf numFmtId="0" fontId="6" fillId="0" borderId="20" xfId="0" applyFont="1" applyBorder="1"/>
    <xf numFmtId="0" fontId="7" fillId="3" borderId="7" xfId="0" applyFont="1" applyFill="1" applyBorder="1"/>
    <xf numFmtId="42" fontId="0" fillId="0" borderId="0" xfId="0" applyNumberFormat="1"/>
    <xf numFmtId="166" fontId="15" fillId="5" borderId="0" xfId="1" applyNumberFormat="1" applyFont="1" applyFill="1" applyBorder="1"/>
    <xf numFmtId="166" fontId="15" fillId="5" borderId="0" xfId="6" applyNumberFormat="1" applyFont="1" applyFill="1" applyBorder="1"/>
    <xf numFmtId="166" fontId="13" fillId="0" borderId="22" xfId="6" applyNumberFormat="1" applyFont="1" applyBorder="1"/>
    <xf numFmtId="166" fontId="13" fillId="0" borderId="7" xfId="6" applyNumberFormat="1" applyFont="1" applyBorder="1"/>
    <xf numFmtId="166" fontId="13" fillId="0" borderId="20" xfId="6" applyNumberFormat="1" applyFont="1" applyBorder="1"/>
    <xf numFmtId="166" fontId="13" fillId="0" borderId="23" xfId="0" applyNumberFormat="1" applyFont="1" applyBorder="1"/>
    <xf numFmtId="166" fontId="13" fillId="0" borderId="18" xfId="0" applyNumberFormat="1" applyFont="1" applyBorder="1"/>
    <xf numFmtId="0" fontId="0" fillId="0" borderId="9" xfId="0" applyBorder="1"/>
    <xf numFmtId="0" fontId="0" fillId="0" borderId="8" xfId="0" applyBorder="1"/>
    <xf numFmtId="44" fontId="0" fillId="0" borderId="8" xfId="6" applyFont="1" applyBorder="1"/>
    <xf numFmtId="44" fontId="0" fillId="0" borderId="10" xfId="6" applyFont="1" applyBorder="1"/>
    <xf numFmtId="0" fontId="0" fillId="0" borderId="11" xfId="0" applyBorder="1"/>
    <xf numFmtId="0" fontId="0" fillId="0" borderId="12" xfId="0" applyBorder="1"/>
    <xf numFmtId="44" fontId="0" fillId="0" borderId="12" xfId="6" applyFont="1" applyBorder="1"/>
    <xf numFmtId="44" fontId="0" fillId="0" borderId="13" xfId="6" applyFont="1" applyBorder="1"/>
    <xf numFmtId="0" fontId="0" fillId="0" borderId="27" xfId="0" applyBorder="1"/>
    <xf numFmtId="0" fontId="0" fillId="0" borderId="28" xfId="0" applyBorder="1"/>
    <xf numFmtId="44" fontId="0" fillId="0" borderId="28" xfId="6" applyFont="1" applyBorder="1"/>
    <xf numFmtId="44" fontId="0" fillId="0" borderId="29" xfId="6" applyFont="1" applyBorder="1"/>
    <xf numFmtId="0" fontId="14" fillId="0" borderId="30" xfId="0" applyFont="1" applyBorder="1"/>
    <xf numFmtId="0" fontId="14" fillId="0" borderId="31" xfId="0" applyFont="1" applyFill="1" applyBorder="1"/>
    <xf numFmtId="0" fontId="0" fillId="0" borderId="31" xfId="0" applyBorder="1"/>
    <xf numFmtId="44" fontId="14" fillId="0" borderId="31" xfId="6" applyFont="1" applyBorder="1"/>
    <xf numFmtId="44" fontId="14" fillId="0" borderId="32" xfId="6" applyFont="1" applyBorder="1"/>
    <xf numFmtId="0" fontId="14" fillId="0" borderId="14" xfId="0" applyFont="1" applyBorder="1"/>
    <xf numFmtId="0" fontId="14" fillId="0" borderId="15" xfId="0" applyFont="1" applyBorder="1"/>
    <xf numFmtId="0" fontId="14" fillId="0" borderId="15" xfId="0" applyFont="1" applyFill="1" applyBorder="1"/>
    <xf numFmtId="0" fontId="14" fillId="0" borderId="16" xfId="0" applyFont="1" applyFill="1" applyBorder="1"/>
    <xf numFmtId="9" fontId="0" fillId="0" borderId="0" xfId="7" applyFont="1"/>
    <xf numFmtId="9" fontId="0" fillId="0" borderId="0" xfId="0" applyNumberFormat="1"/>
    <xf numFmtId="2" fontId="0" fillId="0" borderId="0" xfId="0" applyNumberFormat="1"/>
    <xf numFmtId="166" fontId="0" fillId="0" borderId="0" xfId="0" applyNumberFormat="1" applyBorder="1"/>
    <xf numFmtId="41" fontId="0" fillId="0" borderId="0" xfId="0" applyNumberFormat="1"/>
    <xf numFmtId="0" fontId="0" fillId="0" borderId="0" xfId="0" applyNumberFormat="1" applyFill="1"/>
    <xf numFmtId="14" fontId="0" fillId="0" borderId="0" xfId="0" applyNumberFormat="1" applyFill="1"/>
    <xf numFmtId="0" fontId="0" fillId="0" borderId="0" xfId="0" applyFill="1"/>
    <xf numFmtId="44" fontId="0" fillId="0" borderId="0" xfId="6" applyFont="1" applyFill="1"/>
    <xf numFmtId="166" fontId="0" fillId="0" borderId="0" xfId="0" applyNumberFormat="1"/>
    <xf numFmtId="9" fontId="15" fillId="5" borderId="0" xfId="7" applyFont="1" applyFill="1" applyBorder="1" applyAlignment="1"/>
    <xf numFmtId="0" fontId="0" fillId="5" borderId="0" xfId="0" applyFont="1" applyFill="1" applyBorder="1"/>
    <xf numFmtId="9" fontId="17" fillId="5" borderId="0" xfId="7" applyFont="1" applyFill="1" applyBorder="1" applyAlignment="1">
      <alignment horizontal="left"/>
    </xf>
    <xf numFmtId="44" fontId="18" fillId="5" borderId="0" xfId="6" applyFont="1" applyFill="1" applyBorder="1" applyAlignment="1">
      <alignment horizontal="center" vertical="center"/>
    </xf>
    <xf numFmtId="44" fontId="18" fillId="5" borderId="0" xfId="6" applyFont="1" applyFill="1" applyBorder="1" applyAlignment="1">
      <alignment horizontal="center"/>
    </xf>
    <xf numFmtId="0" fontId="11" fillId="4" borderId="24" xfId="3" applyFont="1" applyFill="1" applyBorder="1" applyAlignment="1">
      <alignment horizontal="center"/>
    </xf>
    <xf numFmtId="0" fontId="11" fillId="4" borderId="25" xfId="3" applyFont="1" applyFill="1" applyBorder="1" applyAlignment="1">
      <alignment horizontal="center"/>
    </xf>
    <xf numFmtId="0" fontId="11" fillId="4" borderId="26" xfId="3" applyFont="1" applyFill="1" applyBorder="1" applyAlignment="1">
      <alignment horizontal="center"/>
    </xf>
    <xf numFmtId="0" fontId="10" fillId="5" borderId="0" xfId="1" applyFont="1" applyFill="1" applyBorder="1" applyAlignment="1">
      <alignment horizontal="left" vertical="center"/>
    </xf>
    <xf numFmtId="44" fontId="18" fillId="5" borderId="0" xfId="6" applyFont="1" applyFill="1" applyBorder="1" applyAlignment="1">
      <alignment horizontal="center"/>
    </xf>
    <xf numFmtId="0" fontId="16" fillId="0" borderId="0" xfId="0" applyFont="1" applyBorder="1" applyAlignment="1">
      <alignment horizontal="center"/>
    </xf>
  </cellXfs>
  <cellStyles count="8">
    <cellStyle name="Currency" xfId="6" builtinId="4"/>
    <cellStyle name="Date" xfId="5" xr:uid="{FE33F3B2-B201-45AD-A81E-81BCB12ED9D2}"/>
    <cellStyle name="Heading 1" xfId="1" builtinId="16" customBuiltin="1"/>
    <cellStyle name="Heading 2" xfId="2" builtinId="17" customBuiltin="1"/>
    <cellStyle name="Heading 3" xfId="3" builtinId="18" customBuiltin="1"/>
    <cellStyle name="Normal" xfId="0" builtinId="0" customBuiltin="1"/>
    <cellStyle name="Percent" xfId="7" builtinId="5"/>
    <cellStyle name="Phone" xfId="4" xr:uid="{70E46558-98AC-446F-861A-54F270CBD905}"/>
  </cellStyles>
  <dxfs count="124">
    <dxf>
      <numFmt numFmtId="33" formatCode="_(* #,##0_);_(* \(#,##0\);_(*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8" formatCode="&quot;$&quot;#,##0"/>
    </dxf>
    <dxf>
      <numFmt numFmtId="32" formatCode="_(&quot;$&quot;* #,##0_);_(&quot;$&quot;* \(#,##0\);_(&quot;$&quot;* &quot;-&quot;_);_(@_)"/>
    </dxf>
    <dxf>
      <numFmt numFmtId="33" formatCode="_(* #,##0_);_(* \(#,##0\);_(* &quot;-&quot;_);_(@_)"/>
    </dxf>
    <dxf>
      <numFmt numFmtId="168" formatCode="&quot;$&quot;#,##0"/>
    </dxf>
    <dxf>
      <numFmt numFmtId="32" formatCode="_(&quot;$&quot;* #,##0_);_(&quot;$&quot;* \(#,##0\);_(&quot;$&quot;* &quot;-&quot;_);_(@_)"/>
    </dxf>
    <dxf>
      <numFmt numFmtId="168" formatCode="&quot;$&quot;#,##0"/>
    </dxf>
    <dxf>
      <numFmt numFmtId="32" formatCode="_(&quot;$&quot;* #,##0_);_(&quot;$&quot;* \(#,##0\);_(&quot;$&quot;* &quot;-&quot;_);_(@_)"/>
    </dxf>
    <dxf>
      <numFmt numFmtId="33" formatCode="_(* #,##0_);_(* \(#,##0\);_(*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3" formatCode="_(* #,##0_);_(* \(#,##0\);_(*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2" formatCode="_(&quot;$&quot;* #,##0_);_(&quot;$&quot;* \(#,##0\);_(&quot;$&quot;* &quot;-&quot;_);_(@_)"/>
    </dxf>
    <dxf>
      <numFmt numFmtId="168" formatCode="&quot;$&quot;#,##0"/>
    </dxf>
    <dxf>
      <numFmt numFmtId="32" formatCode="_(&quot;$&quot;* #,##0_);_(&quot;$&quot;* \(#,##0\);_(&quot;$&quot;* &quot;-&quot;_);_(@_)"/>
    </dxf>
    <dxf>
      <numFmt numFmtId="33" formatCode="_(* #,##0_);_(* \(#,##0\);_(* &quot;-&quot;_);_(@_)"/>
    </dxf>
    <dxf>
      <numFmt numFmtId="168" formatCode="&quot;$&quot;#,##0"/>
    </dxf>
    <dxf>
      <numFmt numFmtId="32" formatCode="_(&quot;$&quot;* #,##0_);_(&quot;$&quot;* \(#,##0\);_(&quot;$&quot;* &quot;-&quot;_);_(@_)"/>
    </dxf>
    <dxf>
      <numFmt numFmtId="168" formatCode="&quot;$&quot;#,##0"/>
    </dxf>
    <dxf>
      <numFmt numFmtId="32" formatCode="_(&quot;$&quot;* #,##0_);_(&quot;$&quot;* \(#,##0\);_(&quot;$&quot;* &quot;-&quot;_);_(@_)"/>
    </dxf>
    <dxf>
      <numFmt numFmtId="33" formatCode="_(* #,##0_);_(* \(#,##0\);_(*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168" formatCode="&quot;$&quot;#,##0"/>
    </dxf>
    <dxf>
      <numFmt numFmtId="32" formatCode="_(&quot;$&quot;* #,##0_);_(&quot;$&quot;* \(#,##0\);_(&quot;$&quot;* &quot;-&quot;_);_(@_)"/>
    </dxf>
    <dxf>
      <numFmt numFmtId="168" formatCode="&quot;$&quot;#,##0"/>
    </dxf>
    <dxf>
      <numFmt numFmtId="32" formatCode="_(&quot;$&quot;* #,##0_);_(&quot;$&quot;* \(#,##0\);_(&quot;$&quot;* &quot;-&quot;_);_(@_)"/>
    </dxf>
    <dxf>
      <numFmt numFmtId="33" formatCode="_(* #,##0_);_(* \(#,##0\);_(* &quot;-&quot;_);_(@_)"/>
    </dxf>
    <dxf>
      <numFmt numFmtId="34" formatCode="_(&quot;$&quot;* #,##0.00_);_(&quot;$&quot;* \(#,##0.00\);_(&quot;$&quot;* &quot;-&quot;??_);_(@_)"/>
    </dxf>
    <dxf>
      <numFmt numFmtId="32" formatCode="_(&quot;$&quot;* #,##0_);_(&quot;$&quot;* \(#,##0\);_(&quot;$&quot;* &quot;-&quot;_);_(@_)"/>
    </dxf>
    <dxf>
      <numFmt numFmtId="32" formatCode="_(&quot;$&quot;* #,##0_);_(&quot;$&quot;* \(#,##0\);_(&quot;$&quot;* &quot;-&quot;_);_(@_)"/>
    </dxf>
    <dxf>
      <font>
        <b val="0"/>
        <i val="0"/>
        <strike val="0"/>
        <condense val="0"/>
        <extend val="0"/>
        <outline val="0"/>
        <shadow val="0"/>
        <u val="none"/>
        <vertAlign val="baseline"/>
        <sz val="10"/>
        <color theme="1"/>
        <name val="Century Gothic"/>
        <family val="2"/>
        <scheme val="minor"/>
      </font>
      <border diagonalUp="0" diagonalDown="0">
        <left style="thin">
          <color theme="4"/>
        </left>
        <right style="thin">
          <color theme="4"/>
        </right>
        <top style="thin">
          <color theme="4"/>
        </top>
        <bottom style="thin">
          <color theme="4"/>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0"/>
        <color theme="1"/>
        <name val="Century Gothic"/>
        <family val="2"/>
        <scheme val="minor"/>
      </font>
    </dxf>
    <dxf>
      <font>
        <b/>
        <i val="0"/>
        <strike val="0"/>
        <condense val="0"/>
        <extend val="0"/>
        <outline val="0"/>
        <shadow val="0"/>
        <u val="none"/>
        <vertAlign val="baseline"/>
        <sz val="10"/>
        <color theme="0"/>
        <name val="Century Gothic"/>
        <family val="2"/>
        <scheme val="minor"/>
      </font>
      <fill>
        <patternFill patternType="solid">
          <fgColor theme="4"/>
          <bgColor theme="4"/>
        </patternFill>
      </fill>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font>
        <b val="0"/>
        <i val="0"/>
        <strike val="0"/>
        <condense val="0"/>
        <extend val="0"/>
        <outline val="0"/>
        <shadow val="0"/>
        <u val="none"/>
        <vertAlign val="baseline"/>
        <sz val="10"/>
        <color theme="1"/>
        <name val="Century Gothic"/>
        <family val="2"/>
        <scheme val="minor"/>
      </font>
      <border diagonalUp="0" diagonalDown="0">
        <left/>
        <right/>
        <top style="thin">
          <color theme="4"/>
        </top>
        <bottom/>
        <vertical/>
        <horizontal/>
      </border>
    </dxf>
    <dxf>
      <border outline="0">
        <left style="thin">
          <color theme="4"/>
        </left>
        <right style="thin">
          <color theme="4"/>
        </right>
        <top style="thin">
          <color theme="4"/>
        </top>
        <bottom style="thin">
          <color theme="4"/>
        </bottom>
      </border>
    </dxf>
    <dxf>
      <font>
        <b val="0"/>
        <i val="0"/>
        <strike val="0"/>
        <condense val="0"/>
        <extend val="0"/>
        <outline val="0"/>
        <shadow val="0"/>
        <u val="none"/>
        <vertAlign val="baseline"/>
        <sz val="10"/>
        <color theme="1"/>
        <name val="Century Gothic"/>
        <family val="2"/>
        <scheme val="minor"/>
      </font>
    </dxf>
    <dxf>
      <numFmt numFmtId="32" formatCode="_(&quot;$&quot;* #,##0_);_(&quot;$&quot;* \(#,##0\);_(&quot;$&quot;* &quot;-&quot;_);_(@_)"/>
    </dxf>
    <dxf>
      <numFmt numFmtId="33" formatCode="_(* #,##0_);_(* \(#,##0\);_(* &quot;-&quot;_);_(@_)"/>
    </dxf>
    <dxf>
      <font>
        <color theme="0"/>
      </font>
    </dxf>
    <dxf>
      <font>
        <color theme="0"/>
      </font>
    </dxf>
    <dxf>
      <numFmt numFmtId="13" formatCode="0%"/>
    </dxf>
    <dxf>
      <numFmt numFmtId="32" formatCode="_(&quot;$&quot;* #,##0_);_(&quot;$&quot;* \(#,##0\);_(&quot;$&quot;* &quot;-&quot;_);_(@_)"/>
    </dxf>
    <dxf>
      <numFmt numFmtId="34" formatCode="_(&quot;$&quot;* #,##0.00_);_(&quot;$&quot;* \(#,##0.00\);_(&quot;$&quot;* &quot;-&quot;??_);_(@_)"/>
    </dxf>
    <dxf>
      <numFmt numFmtId="168" formatCode="&quot;$&quot;#,##0"/>
    </dxf>
    <dxf>
      <numFmt numFmtId="33" formatCode="_(* #,##0_);_(* \(#,##0\);_(* &quot;-&quot;_);_(@_)"/>
    </dxf>
    <dxf>
      <numFmt numFmtId="32" formatCode="_(&quot;$&quot;* #,##0_);_(&quot;$&quot;* \(#,##0\);_(&quot;$&quot;* &quot;-&quot;_);_(@_)"/>
    </dxf>
    <dxf>
      <font>
        <color theme="0"/>
      </font>
    </dxf>
    <dxf>
      <numFmt numFmtId="168" formatCode="&quot;$&quot;#,##0"/>
    </dxf>
    <dxf>
      <numFmt numFmtId="32" formatCode="_(&quot;$&quot;* #,##0_);_(&quot;$&quot;* \(#,##0\);_(&quot;$&quot;* &quot;-&quot;_);_(@_)"/>
    </dxf>
    <dxf>
      <font>
        <color theme="0"/>
      </font>
    </dxf>
    <dxf>
      <numFmt numFmtId="33" formatCode="_(* #,##0_);_(* \(#,##0\);_(* &quot;-&quot;_);_(@_)"/>
    </dxf>
    <dxf>
      <numFmt numFmtId="34" formatCode="_(&quot;$&quot;* #,##0.00_);_(&quot;$&quot;* \(#,##0.00\);_(&quot;$&quot;* &quot;-&quot;??_);_(@_)"/>
    </dxf>
    <dxf>
      <numFmt numFmtId="34" formatCode="_(&quot;$&quot;* #,##0.00_);_(&quot;$&quot;* \(#,##0.00\);_(&quot;$&quot;* &quot;-&quot;??_);_(@_)"/>
    </dxf>
    <dxf>
      <numFmt numFmtId="32" formatCode="_(&quot;$&quot;* #,##0_);_(&quot;$&quot;* \(#,##0\);_(&quot;$&quot;* &quot;-&quot;_);_(@_)"/>
    </dxf>
    <dxf>
      <numFmt numFmtId="34" formatCode="_(&quot;$&quot;* #,##0.00_);_(&quot;$&quot;* \(#,##0.00\);_(&quot;$&quot;* &quot;-&quot;??_);_(@_)"/>
    </dxf>
    <dxf>
      <numFmt numFmtId="32" formatCode="_(&quot;$&quot;* #,##0_);_(&quot;$&quot;* \(#,##0\);_(&quot;$&quot;* &quot;-&quot;_);_(@_)"/>
    </dxf>
    <dxf>
      <numFmt numFmtId="32" formatCode="_(&quot;$&quot;* #,##0_);_(&quot;$&quot;* \(#,##0\);_(&quot;$&quot;* &quot;-&quot;_);_(@_)"/>
    </dxf>
    <dxf>
      <numFmt numFmtId="34" formatCode="_(&quot;$&quot;* #,##0.00_);_(&quot;$&quot;* \(#,##0.00\);_(&quot;$&quot;* &quot;-&quot;??_);_(@_)"/>
    </dxf>
    <dxf>
      <font>
        <color theme="0"/>
      </font>
    </dxf>
    <dxf>
      <numFmt numFmtId="166" formatCode="_(&quot;$&quot;* #,##0_);_(&quot;$&quot;* \(#,##0\);_(&quot;$&quot;* &quot;-&quot;??_);_(@_)"/>
    </dxf>
    <dxf>
      <numFmt numFmtId="166" formatCode="_(&quot;$&quot;* #,##0_);_(&quot;$&quot;* \(#,##0\);_(&quot;$&quot;* &quot;-&quot;??_);_(@_)"/>
    </dxf>
    <dxf>
      <numFmt numFmtId="0" formatCode="General"/>
    </dxf>
    <dxf>
      <numFmt numFmtId="0" formatCode="General"/>
    </dxf>
    <dxf>
      <font>
        <b/>
        <i val="0"/>
        <strike val="0"/>
        <condense val="0"/>
        <extend val="0"/>
        <outline val="0"/>
        <shadow val="0"/>
        <u val="none"/>
        <vertAlign val="baseline"/>
        <sz val="12"/>
        <color theme="1" tint="0.24994659260841701"/>
        <name val="Century Gothic"/>
        <family val="2"/>
        <scheme val="major"/>
      </font>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i val="0"/>
      </font>
      <border>
        <top style="thin">
          <color theme="3"/>
        </top>
        <bottom/>
        <vertical/>
        <horizontal/>
      </border>
    </dxf>
    <dxf>
      <font>
        <b val="0"/>
        <i val="0"/>
        <strike val="0"/>
        <condense val="0"/>
        <extend val="0"/>
        <outline val="0"/>
        <shadow val="0"/>
        <u val="none"/>
        <vertAlign val="baseline"/>
        <sz val="10"/>
        <color theme="1" tint="0.24994659260841701"/>
        <name val="Century Gothic"/>
        <family val="2"/>
        <scheme val="minor"/>
      </font>
    </dxf>
    <dxf>
      <font>
        <b val="0"/>
        <i val="0"/>
        <strike val="0"/>
        <condense val="0"/>
        <extend val="0"/>
        <outline val="0"/>
        <shadow val="0"/>
        <u val="none"/>
        <vertAlign val="baseline"/>
        <sz val="10"/>
        <color theme="1" tint="0.24994659260841701"/>
        <name val="Century Gothic"/>
        <family val="2"/>
        <scheme val="minor"/>
      </font>
    </dxf>
    <dxf>
      <numFmt numFmtId="19" formatCode="m/d/yyyy"/>
    </dxf>
    <dxf>
      <numFmt numFmtId="0" formatCode="General"/>
    </dxf>
    <dxf>
      <numFmt numFmtId="0" formatCode="General"/>
    </dxf>
    <dxf>
      <font>
        <color theme="0"/>
      </font>
    </dxf>
    <dxf>
      <font>
        <color rgb="FFFFC000"/>
      </font>
      <fill>
        <patternFill>
          <bgColor theme="4"/>
        </patternFill>
      </fill>
    </dxf>
    <dxf>
      <font>
        <color rgb="FF00B050"/>
      </font>
      <fill>
        <patternFill patternType="solid">
          <bgColor theme="4"/>
        </patternFill>
      </fill>
    </dxf>
    <dxf>
      <font>
        <color rgb="FFFFC000"/>
      </font>
      <fill>
        <patternFill>
          <bgColor theme="4"/>
        </patternFill>
      </fill>
    </dxf>
    <dxf>
      <font>
        <color rgb="FF00B050"/>
      </font>
      <fill>
        <patternFill patternType="solid">
          <bgColor theme="4"/>
        </patternFill>
      </fill>
    </dxf>
    <dxf>
      <font>
        <color theme="0"/>
      </font>
    </dxf>
    <dxf>
      <font>
        <b/>
        <sz val="11"/>
        <color theme="1"/>
      </font>
    </dxf>
    <dxf>
      <fill>
        <patternFill patternType="solid">
          <fgColor theme="0"/>
          <bgColor theme="0"/>
        </patternFill>
      </fill>
      <border>
        <left style="thin">
          <color theme="1" tint="-0.499984740745262"/>
        </left>
        <right style="thin">
          <color theme="1" tint="-0.499984740745262"/>
        </right>
        <top style="thin">
          <color theme="1" tint="-0.499984740745262"/>
        </top>
        <bottom style="thin">
          <color theme="1" tint="-0.499984740745262"/>
        </bottom>
      </border>
    </dxf>
    <dxf>
      <fill>
        <patternFill patternType="solid">
          <fgColor theme="4" tint="0.79998168889431442"/>
          <bgColor theme="4" tint="0.79998168889431442"/>
        </patternFill>
      </fill>
    </dxf>
    <dxf>
      <fill>
        <patternFill patternType="solid">
          <fgColor theme="4" tint="0.79998168889431442"/>
          <bgColor theme="4" tint="0.79998168889431442"/>
        </patternFill>
      </fill>
    </dxf>
    <dxf>
      <font>
        <b/>
        <color theme="1"/>
      </font>
    </dxf>
    <dxf>
      <font>
        <b val="0"/>
        <i val="0"/>
        <color theme="1"/>
      </font>
    </dxf>
    <dxf>
      <font>
        <b/>
        <color theme="1"/>
      </font>
      <border>
        <top style="double">
          <color theme="4"/>
        </top>
      </border>
    </dxf>
    <dxf>
      <font>
        <b/>
        <color theme="0"/>
      </font>
      <fill>
        <patternFill patternType="solid">
          <fgColor theme="4"/>
          <bgColor theme="4" tint="-0.499984740745262"/>
        </patternFill>
      </fill>
    </dxf>
    <dxf>
      <font>
        <color theme="1"/>
      </font>
      <border>
        <left style="thin">
          <color theme="4" tint="0.39997558519241921"/>
        </left>
        <right style="thin">
          <color theme="4" tint="0.39997558519241921"/>
        </right>
        <top style="thin">
          <color theme="4" tint="0.39997558519241921"/>
        </top>
        <bottom style="thin">
          <color theme="4" tint="0.39997558519241921"/>
        </bottom>
        <horizontal style="thin">
          <color theme="4" tint="0.39997558519241921"/>
        </horizontal>
      </border>
    </dxf>
    <dxf>
      <fill>
        <patternFill patternType="solid">
          <fgColor theme="2" tint="0.59996337778862885"/>
          <bgColor theme="0" tint="-4.9989318521683403E-2"/>
        </patternFill>
      </fill>
    </dxf>
    <dxf>
      <fill>
        <patternFill patternType="solid">
          <fgColor theme="2" tint="0.79995117038483843"/>
          <bgColor theme="2"/>
        </patternFill>
      </fill>
    </dxf>
    <dxf>
      <border>
        <top style="thin">
          <color theme="6" tint="-0.499984740745262"/>
        </top>
      </border>
    </dxf>
    <dxf>
      <font>
        <color theme="2" tint="0.79995117038483843"/>
      </font>
      <fill>
        <patternFill>
          <bgColor theme="6" tint="-0.499984740745262"/>
        </patternFill>
      </fill>
      <border>
        <top style="thick">
          <color theme="0"/>
        </top>
      </border>
    </dxf>
    <dxf>
      <font>
        <b val="0"/>
        <i val="0"/>
        <color auto="1"/>
      </font>
      <fill>
        <patternFill patternType="none">
          <bgColor auto="1"/>
        </patternFill>
      </fill>
      <border diagonalUp="0" diagonalDown="0">
        <left/>
        <right/>
        <top/>
        <bottom style="thin">
          <color theme="6" tint="-0.499984740745262"/>
        </bottom>
        <vertical/>
        <horizontal/>
      </border>
    </dxf>
  </dxfs>
  <tableStyles count="3" defaultTableStyle="TableStyleMedium2" defaultPivotStyle="PivotStyleLight16">
    <tableStyle name="Address Book" pivot="0" count="5" xr9:uid="{00000000-0011-0000-FFFF-FFFF00000000}">
      <tableStyleElement type="wholeTable" dxfId="123"/>
      <tableStyleElement type="headerRow" dxfId="122"/>
      <tableStyleElement type="totalRow" dxfId="121"/>
      <tableStyleElement type="firstRowStripe" dxfId="120"/>
      <tableStyleElement type="secondRowStripe" dxfId="119"/>
    </tableStyle>
    <tableStyle name="Personal monthly budget" pivot="0" count="7" xr9:uid="{DF2684C2-C435-47FA-9646-E632C3AE8948}">
      <tableStyleElement type="wholeTable" dxfId="118"/>
      <tableStyleElement type="headerRow" dxfId="117"/>
      <tableStyleElement type="totalRow" dxfId="116"/>
      <tableStyleElement type="firstColumn" dxfId="115"/>
      <tableStyleElement type="lastColumn" dxfId="114"/>
      <tableStyleElement type="firstRowStripe" dxfId="113"/>
      <tableStyleElement type="firstColumnStripe" dxfId="112"/>
    </tableStyle>
    <tableStyle name="Timeline Style 1" pivot="0" table="0" count="8" xr9:uid="{9AE4F987-9DBB-4055-8F77-10E2DAD8557C}">
      <tableStyleElement type="wholeTable" dxfId="111"/>
      <tableStyleElement type="headerRow" dxfId="110"/>
    </tableStyle>
  </tableStyles>
  <colors>
    <mruColors>
      <color rgb="FFDE0000"/>
      <color rgb="FFFE9186"/>
      <color rgb="FFFF4343"/>
    </mruColors>
  </colors>
  <extLst>
    <ext xmlns:x14="http://schemas.microsoft.com/office/spreadsheetml/2009/9/main" uri="{EB79DEF2-80B8-43e5-95BD-54CBDDF9020C}">
      <x14:slicerStyles defaultSlicerStyle="SlicerStyleLight1"/>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pivotCacheDefinition" Target="pivotCache/pivotCacheDefinition3.xml"/><Relationship Id="rId26" Type="http://schemas.openxmlformats.org/officeDocument/2006/relationships/pivotCacheDefinition" Target="pivotCache/pivotCacheDefinition11.xml"/><Relationship Id="rId39" Type="http://schemas.openxmlformats.org/officeDocument/2006/relationships/customXml" Target="../customXml/item1.xml"/><Relationship Id="rId21" Type="http://schemas.openxmlformats.org/officeDocument/2006/relationships/pivotCacheDefinition" Target="pivotCache/pivotCacheDefinition6.xml"/><Relationship Id="rId34" Type="http://schemas.openxmlformats.org/officeDocument/2006/relationships/styles" Target="styles.xml"/><Relationship Id="rId42" Type="http://schemas.openxmlformats.org/officeDocument/2006/relationships/customXml" Target="../customXml/item4.xml"/><Relationship Id="rId47" Type="http://schemas.openxmlformats.org/officeDocument/2006/relationships/customXml" Target="../customXml/item9.xml"/><Relationship Id="rId50" Type="http://schemas.openxmlformats.org/officeDocument/2006/relationships/customXml" Target="../customXml/item12.xml"/><Relationship Id="rId55"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pivotCacheDefinition" Target="pivotCache/pivotCacheDefinition1.xml"/><Relationship Id="rId29" Type="http://schemas.microsoft.com/office/2007/relationships/slicerCache" Target="slicerCaches/slicerCache2.xml"/><Relationship Id="rId11" Type="http://schemas.openxmlformats.org/officeDocument/2006/relationships/worksheet" Target="worksheets/sheet11.xml"/><Relationship Id="rId24" Type="http://schemas.openxmlformats.org/officeDocument/2006/relationships/pivotCacheDefinition" Target="pivotCache/pivotCacheDefinition9.xml"/><Relationship Id="rId32" Type="http://schemas.openxmlformats.org/officeDocument/2006/relationships/theme" Target="theme/theme1.xml"/><Relationship Id="rId37" Type="http://schemas.openxmlformats.org/officeDocument/2006/relationships/powerPivotData" Target="model/item.data"/><Relationship Id="rId40" Type="http://schemas.openxmlformats.org/officeDocument/2006/relationships/customXml" Target="../customXml/item2.xml"/><Relationship Id="rId45" Type="http://schemas.openxmlformats.org/officeDocument/2006/relationships/customXml" Target="../customXml/item7.xml"/><Relationship Id="rId53" Type="http://schemas.openxmlformats.org/officeDocument/2006/relationships/customXml" Target="../customXml/item15.xml"/><Relationship Id="rId58" Type="http://schemas.openxmlformats.org/officeDocument/2006/relationships/customXml" Target="../customXml/item20.xml"/><Relationship Id="rId5" Type="http://schemas.openxmlformats.org/officeDocument/2006/relationships/worksheet" Target="worksheets/sheet5.xml"/><Relationship Id="rId61" Type="http://schemas.openxmlformats.org/officeDocument/2006/relationships/customXml" Target="../customXml/item23.xml"/><Relationship Id="rId19" Type="http://schemas.openxmlformats.org/officeDocument/2006/relationships/pivotCacheDefinition" Target="pivotCache/pivotCacheDefinition4.xml"/><Relationship Id="rId14" Type="http://schemas.openxmlformats.org/officeDocument/2006/relationships/worksheet" Target="worksheets/sheet14.xml"/><Relationship Id="rId22" Type="http://schemas.openxmlformats.org/officeDocument/2006/relationships/pivotCacheDefinition" Target="pivotCache/pivotCacheDefinition7.xml"/><Relationship Id="rId27" Type="http://schemas.openxmlformats.org/officeDocument/2006/relationships/pivotCacheDefinition" Target="pivotCache/pivotCacheDefinition12.xml"/><Relationship Id="rId30" Type="http://schemas.microsoft.com/office/2007/relationships/slicerCache" Target="slicerCaches/slicerCache3.xml"/><Relationship Id="rId35" Type="http://schemas.openxmlformats.org/officeDocument/2006/relationships/sharedStrings" Target="sharedStrings.xml"/><Relationship Id="rId43" Type="http://schemas.openxmlformats.org/officeDocument/2006/relationships/customXml" Target="../customXml/item5.xml"/><Relationship Id="rId48" Type="http://schemas.openxmlformats.org/officeDocument/2006/relationships/customXml" Target="../customXml/item10.xml"/><Relationship Id="rId56" Type="http://schemas.openxmlformats.org/officeDocument/2006/relationships/customXml" Target="../customXml/item18.xml"/><Relationship Id="rId8" Type="http://schemas.openxmlformats.org/officeDocument/2006/relationships/worksheet" Target="worksheets/sheet8.xml"/><Relationship Id="rId51" Type="http://schemas.openxmlformats.org/officeDocument/2006/relationships/customXml" Target="../customXml/item13.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pivotCacheDefinition" Target="pivotCache/pivotCacheDefinition2.xml"/><Relationship Id="rId25" Type="http://schemas.openxmlformats.org/officeDocument/2006/relationships/pivotCacheDefinition" Target="pivotCache/pivotCacheDefinition10.xml"/><Relationship Id="rId33" Type="http://schemas.openxmlformats.org/officeDocument/2006/relationships/connections" Target="connections.xml"/><Relationship Id="rId38" Type="http://schemas.openxmlformats.org/officeDocument/2006/relationships/calcChain" Target="calcChain.xml"/><Relationship Id="rId46" Type="http://schemas.openxmlformats.org/officeDocument/2006/relationships/customXml" Target="../customXml/item8.xml"/><Relationship Id="rId59" Type="http://schemas.openxmlformats.org/officeDocument/2006/relationships/customXml" Target="../customXml/item21.xml"/><Relationship Id="rId20" Type="http://schemas.openxmlformats.org/officeDocument/2006/relationships/pivotCacheDefinition" Target="pivotCache/pivotCacheDefinition5.xml"/><Relationship Id="rId41" Type="http://schemas.openxmlformats.org/officeDocument/2006/relationships/customXml" Target="../customXml/item3.xml"/><Relationship Id="rId54" Type="http://schemas.openxmlformats.org/officeDocument/2006/relationships/customXml" Target="../customXml/item16.xml"/><Relationship Id="rId62" Type="http://schemas.openxmlformats.org/officeDocument/2006/relationships/customXml" Target="../customXml/item24.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pivotCacheDefinition" Target="pivotCache/pivotCacheDefinition8.xml"/><Relationship Id="rId28" Type="http://schemas.microsoft.com/office/2007/relationships/slicerCache" Target="slicerCaches/slicerCache1.xml"/><Relationship Id="rId36" Type="http://schemas.openxmlformats.org/officeDocument/2006/relationships/sheetMetadata" Target="metadata.xml"/><Relationship Id="rId49" Type="http://schemas.openxmlformats.org/officeDocument/2006/relationships/customXml" Target="../customXml/item11.xml"/><Relationship Id="rId57" Type="http://schemas.openxmlformats.org/officeDocument/2006/relationships/customXml" Target="../customXml/item19.xml"/><Relationship Id="rId10" Type="http://schemas.openxmlformats.org/officeDocument/2006/relationships/worksheet" Target="worksheets/sheet10.xml"/><Relationship Id="rId31" Type="http://schemas.microsoft.com/office/2007/relationships/slicerCache" Target="slicerCaches/slicerCache4.xml"/><Relationship Id="rId44" Type="http://schemas.openxmlformats.org/officeDocument/2006/relationships/customXml" Target="../customXml/item6.xml"/><Relationship Id="rId52" Type="http://schemas.openxmlformats.org/officeDocument/2006/relationships/customXml" Target="../customXml/item14.xml"/><Relationship Id="rId60" Type="http://schemas.openxmlformats.org/officeDocument/2006/relationships/customXml" Target="../customXml/item22.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11.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8.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9.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Excel Dashboard.xlsx]Actual Piechart!ActualPivot</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Actual Expense</a:t>
            </a:r>
          </a:p>
        </c:rich>
      </c:tx>
      <c:layout>
        <c:manualLayout>
          <c:xMode val="edge"/>
          <c:yMode val="edge"/>
          <c:x val="4.1237113402061857E-3"/>
          <c:y val="0"/>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1"/>
          <c:showSerName val="0"/>
          <c:showPercent val="1"/>
          <c:showBubbleSize val="0"/>
          <c:extLst>
            <c:ext xmlns:c15="http://schemas.microsoft.com/office/drawing/2012/chart" uri="{CE6537A1-D6FC-4f65-9D91-7224C49458BB}"/>
          </c:extLst>
        </c:dLbl>
      </c:pivotFmt>
      <c:pivotFmt>
        <c:idx val="2"/>
        <c:dLbl>
          <c:idx val="0"/>
          <c:showLegendKey val="0"/>
          <c:showVal val="0"/>
          <c:showCatName val="0"/>
          <c:showSerName val="0"/>
          <c:showPercent val="1"/>
          <c:showBubbleSize val="0"/>
          <c:extLst>
            <c:ext xmlns:c15="http://schemas.microsoft.com/office/drawing/2012/chart" uri="{CE6537A1-D6FC-4f65-9D91-7224C49458BB}"/>
          </c:extLst>
        </c:dLbl>
      </c:pivotFmt>
      <c:pivotFmt>
        <c:idx val="3"/>
        <c:dLbl>
          <c:idx val="0"/>
          <c:showLegendKey val="0"/>
          <c:showVal val="0"/>
          <c:showCatName val="1"/>
          <c:showSerName val="0"/>
          <c:showPercent val="1"/>
          <c:showBubbleSize val="0"/>
          <c:extLst>
            <c:ext xmlns:c15="http://schemas.microsoft.com/office/drawing/2012/chart" uri="{CE6537A1-D6FC-4f65-9D91-7224C49458BB}"/>
          </c:extLst>
        </c:dLbl>
      </c:pivotFmt>
      <c:pivotFmt>
        <c:idx val="4"/>
        <c:dLbl>
          <c:idx val="0"/>
          <c:showLegendKey val="0"/>
          <c:showVal val="0"/>
          <c:showCatName val="0"/>
          <c:showSerName val="0"/>
          <c:showPercent val="1"/>
          <c:showBubbleSize val="0"/>
          <c:extLst>
            <c:ext xmlns:c15="http://schemas.microsoft.com/office/drawing/2012/chart" uri="{CE6537A1-D6FC-4f65-9D91-7224C49458BB}"/>
          </c:extLst>
        </c:dLbl>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dLbl>
          <c:idx val="0"/>
          <c:showLegendKey val="0"/>
          <c:showVal val="0"/>
          <c:showCatName val="1"/>
          <c:showSerName val="0"/>
          <c:showPercent val="1"/>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dLbl>
          <c:idx val="0"/>
          <c:showLegendKey val="0"/>
          <c:showVal val="0"/>
          <c:showCatName val="1"/>
          <c:showSerName val="0"/>
          <c:showPercent val="1"/>
          <c:showBubbleSize val="0"/>
          <c:extLst>
            <c:ext xmlns:c15="http://schemas.microsoft.com/office/drawing/2012/chart" uri="{CE6537A1-D6FC-4f65-9D91-7224C49458BB}"/>
          </c:extLst>
        </c:dLbl>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dLbl>
          <c:idx val="0"/>
          <c:showLegendKey val="0"/>
          <c:showVal val="0"/>
          <c:showCatName val="1"/>
          <c:showSerName val="0"/>
          <c:showPercent val="1"/>
          <c:showBubbleSize val="0"/>
          <c:extLst>
            <c:ext xmlns:c15="http://schemas.microsoft.com/office/drawing/2012/chart" uri="{CE6537A1-D6FC-4f65-9D91-7224C49458BB}"/>
          </c:extLst>
        </c:dLbl>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dLbl>
          <c:idx val="0"/>
          <c:showLegendKey val="0"/>
          <c:showVal val="0"/>
          <c:showCatName val="1"/>
          <c:showSerName val="0"/>
          <c:showPercent val="1"/>
          <c:showBubbleSize val="0"/>
          <c:extLst>
            <c:ext xmlns:c15="http://schemas.microsoft.com/office/drawing/2012/chart" uri="{CE6537A1-D6FC-4f65-9D91-7224C49458BB}"/>
          </c:extLst>
        </c:dLbl>
      </c:pivotFmt>
      <c:pivotFmt>
        <c:idx val="43"/>
      </c:pivotFmt>
      <c:pivotFmt>
        <c:idx val="44"/>
      </c:pivotFmt>
      <c:pivotFmt>
        <c:idx val="45"/>
      </c:pivotFmt>
      <c:pivotFmt>
        <c:idx val="46"/>
      </c:pivotFmt>
      <c:pivotFmt>
        <c:idx val="47"/>
      </c:pivotFmt>
      <c:pivotFmt>
        <c:idx val="48"/>
      </c:pivotFmt>
      <c:pivotFmt>
        <c:idx val="49"/>
      </c:pivotFmt>
      <c:pivotFmt>
        <c:idx val="50"/>
        <c:dLbl>
          <c:idx val="0"/>
          <c:showLegendKey val="0"/>
          <c:showVal val="0"/>
          <c:showCatName val="1"/>
          <c:showSerName val="0"/>
          <c:showPercent val="1"/>
          <c:showBubbleSize val="0"/>
          <c:extLst>
            <c:ext xmlns:c15="http://schemas.microsoft.com/office/drawing/2012/chart" uri="{CE6537A1-D6FC-4f65-9D91-7224C49458BB}"/>
          </c:extLst>
        </c:dLbl>
      </c:pivotFmt>
      <c:pivotFmt>
        <c:idx val="51"/>
        <c:dLbl>
          <c:idx val="0"/>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52"/>
        <c:dLbl>
          <c:idx val="0"/>
          <c:layout>
            <c:manualLayout>
              <c:x val="-2.2053423254828574E-2"/>
              <c:y val="-0.16805214071561214"/>
            </c:manualLayout>
          </c:layout>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53"/>
      </c:pivotFmt>
      <c:pivotFmt>
        <c:idx val="54"/>
        <c:dLbl>
          <c:idx val="0"/>
          <c:layout>
            <c:manualLayout>
              <c:x val="-1.4931745492073347E-2"/>
              <c:y val="2.9727781062940255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5"/>
      </c:pivotFmt>
      <c:pivotFmt>
        <c:idx val="56"/>
        <c:dLbl>
          <c:idx val="0"/>
          <c:layout>
            <c:manualLayout>
              <c:x val="-0.22620163738607951"/>
              <c:y val="1.482213438735177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7"/>
        <c:dLbl>
          <c:idx val="0"/>
          <c:layout>
            <c:manualLayout>
              <c:x val="-0.11657710487755714"/>
              <c:y val="1.4822134387351778E-2"/>
            </c:manualLayout>
          </c:layout>
          <c:showLegendKey val="0"/>
          <c:showVal val="0"/>
          <c:showCatName val="1"/>
          <c:showSerName val="0"/>
          <c:showPercent val="1"/>
          <c:showBubbleSize val="0"/>
          <c:extLst>
            <c:ext xmlns:c15="http://schemas.microsoft.com/office/drawing/2012/chart" uri="{CE6537A1-D6FC-4f65-9D91-7224C49458BB}"/>
          </c:extLst>
        </c:dLbl>
      </c:pivotFmt>
      <c:pivotFmt>
        <c:idx val="5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754028638434862"/>
                  <c:h val="0.23109079843545879"/>
                </c:manualLayout>
              </c15:layout>
            </c:ext>
          </c:extLst>
        </c:dLbl>
      </c:pivotFmt>
      <c:pivotFmt>
        <c:idx val="6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1"/>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2"/>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8111567656387249"/>
                  <c:h val="0.19502927423619612"/>
                </c:manualLayout>
              </c15:layout>
            </c:ext>
          </c:extLst>
        </c:dLbl>
      </c:pivotFmt>
      <c:pivotFmt>
        <c:idx val="63"/>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4"/>
        <c:spPr>
          <a:solidFill>
            <a:schemeClr val="accent1"/>
          </a:solidFill>
          <a:ln w="19050">
            <a:solidFill>
              <a:schemeClr val="lt1"/>
            </a:solidFill>
          </a:ln>
          <a:effectLst/>
        </c:spPr>
        <c:dLbl>
          <c:idx val="0"/>
          <c:layout>
            <c:manualLayout>
              <c:x val="0.16190515380987952"/>
              <c:y val="-0.16704920898827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5"/>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66"/>
        <c:spPr>
          <a:solidFill>
            <a:schemeClr val="accent1"/>
          </a:solidFill>
          <a:ln w="19050">
            <a:solidFill>
              <a:schemeClr val="lt1"/>
            </a:solidFill>
          </a:ln>
          <a:effectLst/>
        </c:spPr>
        <c:dLbl>
          <c:idx val="0"/>
          <c:layout>
            <c:manualLayout>
              <c:x val="2.4025648420054193E-2"/>
              <c:y val="-0.15257449496466796"/>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7"/>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1344623930140508"/>
                  <c:h val="0.25511557679858277"/>
                </c:manualLayout>
              </c15:layout>
            </c:ext>
          </c:extLst>
        </c:dLbl>
      </c:pivotFmt>
      <c:pivotFmt>
        <c:idx val="68"/>
        <c:spPr>
          <a:solidFill>
            <a:schemeClr val="accent1"/>
          </a:solidFill>
          <a:ln w="19050">
            <a:solidFill>
              <a:schemeClr val="lt1"/>
            </a:solidFill>
          </a:ln>
          <a:effectLst/>
        </c:spPr>
        <c:dLbl>
          <c:idx val="0"/>
          <c:layout>
            <c:manualLayout>
              <c:x val="0.39616866603857537"/>
              <c:y val="-8.861595141395939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69"/>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7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dLbl>
          <c:idx val="0"/>
          <c:layout>
            <c:manualLayout>
              <c:x val="2.3305744527189736E-2"/>
              <c:y val="-8.334408120140594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w="19050">
            <a:solidFill>
              <a:schemeClr val="lt1"/>
            </a:solidFill>
          </a:ln>
          <a:effectLst/>
        </c:spPr>
      </c:pivotFmt>
      <c:pivotFmt>
        <c:idx val="82"/>
        <c:spPr>
          <a:solidFill>
            <a:schemeClr val="accent1"/>
          </a:solidFill>
          <a:ln w="19050">
            <a:solidFill>
              <a:schemeClr val="lt1"/>
            </a:solidFill>
          </a:ln>
          <a:effectLst/>
        </c:spPr>
        <c:dLbl>
          <c:idx val="0"/>
          <c:layout>
            <c:manualLayout>
              <c:x val="-2.6469267612084301E-2"/>
              <c:y val="-8.7794622468969463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159775639377003"/>
                  <c:h val="0.17701069400764208"/>
                </c:manualLayout>
              </c15:layout>
            </c:ext>
          </c:extLst>
        </c:dLbl>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dLbl>
          <c:idx val="0"/>
          <c:layout>
            <c:manualLayout>
              <c:x val="-0.12643680831018367"/>
              <c:y val="-0.23138627475075291"/>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
        <c:idx val="92"/>
        <c:spPr>
          <a:solidFill>
            <a:schemeClr val="accent1"/>
          </a:solidFill>
          <a:ln w="19050">
            <a:solidFill>
              <a:schemeClr val="lt1"/>
            </a:solidFill>
          </a:ln>
          <a:effectLst/>
        </c:spPr>
      </c:pivotFmt>
      <c:pivotFmt>
        <c:idx val="93"/>
        <c:spPr>
          <a:solidFill>
            <a:schemeClr val="accent1"/>
          </a:solidFill>
          <a:ln w="19050">
            <a:solidFill>
              <a:schemeClr val="lt1"/>
            </a:solidFill>
          </a:ln>
          <a:effectLst/>
        </c:spPr>
      </c:pivotFmt>
      <c:pivotFmt>
        <c:idx val="94"/>
        <c:spPr>
          <a:solidFill>
            <a:schemeClr val="accent1"/>
          </a:solidFill>
          <a:ln w="19050">
            <a:solidFill>
              <a:schemeClr val="lt1"/>
            </a:solidFill>
          </a:ln>
          <a:effectLst/>
        </c:spPr>
      </c:pivotFmt>
      <c:pivotFmt>
        <c:idx val="95"/>
        <c:spPr>
          <a:solidFill>
            <a:schemeClr val="accent1"/>
          </a:solidFill>
          <a:ln w="19050">
            <a:solidFill>
              <a:schemeClr val="lt1"/>
            </a:solidFill>
          </a:ln>
          <a:effectLst/>
        </c:spPr>
      </c:pivotFmt>
      <c:pivotFmt>
        <c:idx val="96"/>
        <c:spPr>
          <a:solidFill>
            <a:schemeClr val="accent1"/>
          </a:solidFill>
          <a:ln w="19050">
            <a:solidFill>
              <a:schemeClr val="lt1"/>
            </a:solidFill>
          </a:ln>
          <a:effectLst/>
        </c:spPr>
        <c:dLbl>
          <c:idx val="0"/>
          <c:layout>
            <c:manualLayout>
              <c:x val="0.13084824694258132"/>
              <c:y val="-0.23466691894900263"/>
            </c:manualLayout>
          </c:layout>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7"/>
        <c:spPr>
          <a:solidFill>
            <a:schemeClr val="accent1"/>
          </a:solidFill>
          <a:ln w="19050">
            <a:solidFill>
              <a:schemeClr val="lt1"/>
            </a:solidFill>
          </a:ln>
          <a:effectLst/>
        </c:spPr>
      </c:pivotFmt>
      <c:pivotFmt>
        <c:idx val="98"/>
        <c:spPr>
          <a:solidFill>
            <a:schemeClr val="accent1"/>
          </a:solidFill>
          <a:ln w="19050">
            <a:solidFill>
              <a:schemeClr val="lt1"/>
            </a:solidFill>
          </a:ln>
          <a:effectLst/>
        </c:spPr>
      </c:pivotFmt>
      <c:pivotFmt>
        <c:idx val="99"/>
        <c:dLbl>
          <c:idx val="0"/>
          <c:layout>
            <c:manualLayout>
              <c:x val="-2.5325467150177028E-2"/>
              <c:y val="-0.25813361084390291"/>
            </c:manualLayout>
          </c:layout>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100"/>
      </c:pivotFmt>
    </c:pivotFmts>
    <c:plotArea>
      <c:layout>
        <c:manualLayout>
          <c:layoutTarget val="inner"/>
          <c:xMode val="edge"/>
          <c:yMode val="edge"/>
          <c:x val="0.31758059178311643"/>
          <c:y val="0.31648928124498021"/>
          <c:w val="0.45373107917308436"/>
          <c:h val="0.57248416143259306"/>
        </c:manualLayout>
      </c:layout>
      <c:pieChart>
        <c:varyColors val="1"/>
        <c:ser>
          <c:idx val="0"/>
          <c:order val="0"/>
          <c:tx>
            <c:strRef>
              <c:f>'Actual Piechart'!$B$4</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BD16-4FEC-B88E-82639C8B469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BD16-4FEC-B88E-82639C8B469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BD16-4FEC-B88E-82639C8B469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BD16-4FEC-B88E-82639C8B469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BD16-4FEC-B88E-82639C8B469D}"/>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BD16-4FEC-B88E-82639C8B469D}"/>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BD16-4FEC-B88E-82639C8B469D}"/>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BD16-4FEC-B88E-82639C8B469D}"/>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BD16-4FEC-B88E-82639C8B469D}"/>
              </c:ext>
            </c:extLst>
          </c:dPt>
          <c:dLbls>
            <c:spPr>
              <a:noFill/>
              <a:ln>
                <a:noFill/>
              </a:ln>
              <a:effectLst/>
            </c:spPr>
            <c:txPr>
              <a:bodyPr rot="0" spcFirstLastPara="1" vertOverflow="clip" horzOverflow="clip" vert="horz" wrap="non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rect">
                    <a:avLst/>
                  </a:prstGeom>
                  <a:noFill/>
                  <a:ln>
                    <a:noFill/>
                  </a:ln>
                </c15:spPr>
              </c:ext>
            </c:extLst>
          </c:dLbls>
          <c:cat>
            <c:strRef>
              <c:f>'Actual Piechart'!$A$5:$A$14</c:f>
              <c:strCache>
                <c:ptCount val="9"/>
                <c:pt idx="0">
                  <c:v>Housing</c:v>
                </c:pt>
                <c:pt idx="1">
                  <c:v>Savings or Investments</c:v>
                </c:pt>
                <c:pt idx="2">
                  <c:v>Food</c:v>
                </c:pt>
                <c:pt idx="3">
                  <c:v>Transportation</c:v>
                </c:pt>
                <c:pt idx="4">
                  <c:v>Personal Care</c:v>
                </c:pt>
                <c:pt idx="5">
                  <c:v>Shopping</c:v>
                </c:pt>
                <c:pt idx="6">
                  <c:v>Entertainment</c:v>
                </c:pt>
                <c:pt idx="7">
                  <c:v>Gifts and Donations</c:v>
                </c:pt>
                <c:pt idx="8">
                  <c:v>Pets</c:v>
                </c:pt>
              </c:strCache>
            </c:strRef>
          </c:cat>
          <c:val>
            <c:numRef>
              <c:f>'Actual Piechart'!$B$5:$B$14</c:f>
              <c:numCache>
                <c:formatCode>General</c:formatCode>
                <c:ptCount val="9"/>
                <c:pt idx="0">
                  <c:v>500</c:v>
                </c:pt>
                <c:pt idx="1">
                  <c:v>1600</c:v>
                </c:pt>
                <c:pt idx="2">
                  <c:v>1015.6500000000002</c:v>
                </c:pt>
                <c:pt idx="3">
                  <c:v>541.33000000000004</c:v>
                </c:pt>
                <c:pt idx="4">
                  <c:v>260</c:v>
                </c:pt>
                <c:pt idx="5">
                  <c:v>240.12000000000003</c:v>
                </c:pt>
                <c:pt idx="6">
                  <c:v>770.34999999999991</c:v>
                </c:pt>
                <c:pt idx="7">
                  <c:v>192.57</c:v>
                </c:pt>
                <c:pt idx="8">
                  <c:v>215.84</c:v>
                </c:pt>
              </c:numCache>
            </c:numRef>
          </c:val>
          <c:extLst>
            <c:ext xmlns:c16="http://schemas.microsoft.com/office/drawing/2014/chart" uri="{C3380CC4-5D6E-409C-BE32-E72D297353CC}">
              <c16:uniqueId val="{00000013-3135-4926-B491-670C1D811EC9}"/>
            </c:ext>
          </c:extLst>
        </c:ser>
        <c:dLbls>
          <c:showLegendKey val="0"/>
          <c:showVal val="0"/>
          <c:showCatName val="1"/>
          <c:showSerName val="0"/>
          <c:showPercent val="1"/>
          <c:showBubbleSize val="0"/>
          <c:showLeaderLines val="0"/>
        </c:dLbls>
        <c:firstSliceAng val="0"/>
      </c:pieChart>
      <c:spPr>
        <a:noFill/>
        <a:ln>
          <a:noFill/>
        </a:ln>
        <a:effectLst/>
      </c:spPr>
    </c:plotArea>
    <c:plotVisOnly val="1"/>
    <c:dispBlanksAs val="gap"/>
    <c:showDLblsOverMax val="0"/>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Excel Dashboard.xlsx]Actual Piechart!ActualPivot</c:name>
    <c:fmtId val="8"/>
  </c:pivotSource>
  <c:chart>
    <c:autoTitleDeleted val="1"/>
    <c:pivotFmts>
      <c:pivotFmt>
        <c:idx val="0"/>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c:spPr>
      </c:pivotFmt>
      <c:pivotFmt>
        <c:idx val="6"/>
        <c:spPr>
          <a:solidFill>
            <a:schemeClr val="accent1"/>
          </a:solidFill>
          <a:ln>
            <a:noFill/>
          </a:ln>
          <a:effectLst/>
        </c:spPr>
      </c:pivotFmt>
      <c:pivotFmt>
        <c:idx val="7"/>
        <c:spPr>
          <a:solidFill>
            <a:schemeClr val="accent1"/>
          </a:solidFill>
          <a:ln>
            <a:noFill/>
          </a:ln>
          <a:effectLst/>
        </c:spPr>
      </c:pivotFmt>
      <c:pivotFmt>
        <c:idx val="8"/>
        <c:spPr>
          <a:solidFill>
            <a:schemeClr val="accent1"/>
          </a:solidFill>
          <a:ln>
            <a:noFill/>
          </a:ln>
          <a:effectLst/>
        </c:spPr>
      </c:pivotFmt>
      <c:pivotFmt>
        <c:idx val="9"/>
        <c:spPr>
          <a:solidFill>
            <a:schemeClr val="accent1"/>
          </a:solidFill>
          <a:ln>
            <a:noFill/>
          </a:ln>
          <a:effectLst/>
        </c:spPr>
      </c:pivotFmt>
      <c:pivotFmt>
        <c:idx val="10"/>
        <c:spPr>
          <a:solidFill>
            <a:schemeClr val="accent1"/>
          </a:solidFill>
          <a:ln>
            <a:noFill/>
          </a:ln>
          <a:effectLst/>
        </c:spPr>
      </c:pivotFmt>
      <c:pivotFmt>
        <c:idx val="11"/>
        <c:spPr>
          <a:solidFill>
            <a:schemeClr val="accent1"/>
          </a:solidFill>
          <a:ln>
            <a:noFill/>
          </a:ln>
          <a:effectLst/>
        </c:spPr>
      </c:pivotFmt>
      <c:pivotFmt>
        <c:idx val="12"/>
        <c:spPr>
          <a:solidFill>
            <a:schemeClr val="accent1"/>
          </a:solidFill>
          <a:ln>
            <a:noFill/>
          </a:ln>
          <a:effectLst/>
        </c:spPr>
      </c:pivotFmt>
      <c:pivotFmt>
        <c:idx val="13"/>
        <c:spPr>
          <a:solidFill>
            <a:schemeClr val="accent1"/>
          </a:solidFill>
          <a:ln>
            <a:noFill/>
          </a:ln>
          <a:effectLst/>
        </c:spPr>
      </c:pivotFmt>
      <c:pivotFmt>
        <c:idx val="1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c:spPr>
      </c:pivotFmt>
      <c:pivotFmt>
        <c:idx val="16"/>
        <c:spPr>
          <a:solidFill>
            <a:schemeClr val="accent1"/>
          </a:solidFill>
          <a:ln>
            <a:noFill/>
          </a:ln>
          <a:effectLst/>
        </c:spPr>
      </c:pivotFmt>
      <c:pivotFmt>
        <c:idx val="17"/>
        <c:spPr>
          <a:solidFill>
            <a:schemeClr val="accent1"/>
          </a:solidFill>
          <a:ln>
            <a:noFill/>
          </a:ln>
          <a:effectLst/>
        </c:spPr>
      </c:pivotFmt>
      <c:pivotFmt>
        <c:idx val="18"/>
        <c:spPr>
          <a:solidFill>
            <a:schemeClr val="accent1"/>
          </a:solidFill>
          <a:ln>
            <a:noFill/>
          </a:ln>
          <a:effectLst/>
        </c:spPr>
      </c:pivotFmt>
      <c:pivotFmt>
        <c:idx val="19"/>
        <c:spPr>
          <a:solidFill>
            <a:schemeClr val="accent1"/>
          </a:solidFill>
          <a:ln>
            <a:noFill/>
          </a:ln>
          <a:effectLst/>
        </c:spPr>
      </c:pivotFmt>
      <c:pivotFmt>
        <c:idx val="20"/>
        <c:spPr>
          <a:solidFill>
            <a:schemeClr val="accent1"/>
          </a:solidFill>
          <a:ln>
            <a:noFill/>
          </a:ln>
          <a:effectLst/>
        </c:spPr>
      </c:pivotFmt>
      <c:pivotFmt>
        <c:idx val="21"/>
        <c:spPr>
          <a:solidFill>
            <a:schemeClr val="accent1"/>
          </a:solidFill>
          <a:ln>
            <a:noFill/>
          </a:ln>
          <a:effectLst/>
        </c:spPr>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5"/>
        <c:spPr>
          <a:solidFill>
            <a:schemeClr val="accent1"/>
          </a:solidFill>
          <a:ln>
            <a:noFill/>
          </a:ln>
          <a:effectLst/>
        </c:spPr>
      </c:pivotFmt>
      <c:pivotFmt>
        <c:idx val="26"/>
        <c:spPr>
          <a:solidFill>
            <a:schemeClr val="accent1"/>
          </a:solidFill>
          <a:ln>
            <a:noFill/>
          </a:ln>
          <a:effectLst/>
        </c:spPr>
      </c:pivotFmt>
      <c:pivotFmt>
        <c:idx val="27"/>
        <c:spPr>
          <a:solidFill>
            <a:schemeClr val="accent1"/>
          </a:solidFill>
          <a:ln>
            <a:noFill/>
          </a:ln>
          <a:effectLst/>
        </c:spPr>
      </c:pivotFmt>
      <c:pivotFmt>
        <c:idx val="28"/>
        <c:spPr>
          <a:solidFill>
            <a:schemeClr val="accent1"/>
          </a:solidFill>
          <a:ln>
            <a:noFill/>
          </a:ln>
          <a:effectLst/>
        </c:spPr>
      </c:pivotFmt>
      <c:pivotFmt>
        <c:idx val="29"/>
        <c:spPr>
          <a:solidFill>
            <a:schemeClr val="accent1"/>
          </a:solidFill>
          <a:ln>
            <a:noFill/>
          </a:ln>
          <a:effectLst/>
        </c:spPr>
      </c:pivotFmt>
      <c:pivotFmt>
        <c:idx val="30"/>
        <c:spPr>
          <a:solidFill>
            <a:schemeClr val="accent1"/>
          </a:solidFill>
          <a:ln>
            <a:noFill/>
          </a:ln>
          <a:effectLst/>
        </c:spPr>
      </c:pivotFmt>
      <c:pivotFmt>
        <c:idx val="31"/>
        <c:spPr>
          <a:solidFill>
            <a:schemeClr val="accent1"/>
          </a:solidFill>
          <a:ln>
            <a:noFill/>
          </a:ln>
          <a:effectLst/>
        </c:spPr>
      </c:pivotFmt>
      <c:pivotFmt>
        <c:idx val="32"/>
        <c:spPr>
          <a:solidFill>
            <a:schemeClr val="accent1"/>
          </a:solidFill>
          <a:ln>
            <a:noFill/>
          </a:ln>
          <a:effectLst/>
        </c:spPr>
      </c:pivotFmt>
      <c:pivotFmt>
        <c:idx val="33"/>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4"/>
        <c:spPr>
          <a:solidFill>
            <a:schemeClr val="accent1"/>
          </a:solidFill>
          <a:ln>
            <a:noFill/>
          </a:ln>
          <a:effectLst/>
        </c:spPr>
      </c:pivotFmt>
      <c:pivotFmt>
        <c:idx val="35"/>
        <c:spPr>
          <a:solidFill>
            <a:schemeClr val="accent1"/>
          </a:solidFill>
          <a:ln>
            <a:noFill/>
          </a:ln>
          <a:effectLst/>
        </c:spPr>
      </c:pivotFmt>
      <c:pivotFmt>
        <c:idx val="36"/>
        <c:spPr>
          <a:solidFill>
            <a:schemeClr val="accent1"/>
          </a:solidFill>
          <a:ln>
            <a:noFill/>
          </a:ln>
          <a:effectLst/>
        </c:spPr>
      </c:pivotFmt>
      <c:pivotFmt>
        <c:idx val="37"/>
        <c:spPr>
          <a:solidFill>
            <a:schemeClr val="accent1"/>
          </a:solidFill>
          <a:ln>
            <a:noFill/>
          </a:ln>
          <a:effectLst/>
        </c:spPr>
      </c:pivotFmt>
      <c:pivotFmt>
        <c:idx val="38"/>
        <c:spPr>
          <a:solidFill>
            <a:schemeClr val="accent1"/>
          </a:solidFill>
          <a:ln>
            <a:noFill/>
          </a:ln>
          <a:effectLst/>
        </c:spPr>
      </c:pivotFmt>
      <c:pivotFmt>
        <c:idx val="39"/>
        <c:spPr>
          <a:solidFill>
            <a:schemeClr val="accent1"/>
          </a:solidFill>
          <a:ln>
            <a:noFill/>
          </a:ln>
          <a:effectLst/>
        </c:spPr>
      </c:pivotFmt>
      <c:pivotFmt>
        <c:idx val="40"/>
        <c:spPr>
          <a:solidFill>
            <a:schemeClr val="accent1"/>
          </a:solidFill>
          <a:ln>
            <a:noFill/>
          </a:ln>
          <a:effectLst/>
        </c:spPr>
      </c:pivotFmt>
      <c:pivotFmt>
        <c:idx val="41"/>
        <c:spPr>
          <a:solidFill>
            <a:schemeClr val="accent1"/>
          </a:solidFill>
          <a:ln>
            <a:noFill/>
          </a:ln>
          <a:effectLst/>
        </c:spPr>
      </c:pivotFmt>
      <c:pivotFmt>
        <c:idx val="42"/>
        <c:spPr>
          <a:solidFill>
            <a:schemeClr val="accent1"/>
          </a:solidFill>
          <a:ln>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3"/>
        <c:spPr>
          <a:solidFill>
            <a:schemeClr val="accent1"/>
          </a:solidFill>
          <a:ln>
            <a:noFill/>
          </a:ln>
          <a:effectLst/>
        </c:spPr>
      </c:pivotFmt>
      <c:pivotFmt>
        <c:idx val="44"/>
        <c:spPr>
          <a:solidFill>
            <a:schemeClr val="accent1"/>
          </a:solidFill>
          <a:ln>
            <a:noFill/>
          </a:ln>
          <a:effectLst/>
        </c:spPr>
      </c:pivotFmt>
      <c:pivotFmt>
        <c:idx val="45"/>
        <c:spPr>
          <a:solidFill>
            <a:schemeClr val="accent1"/>
          </a:solidFill>
          <a:ln>
            <a:noFill/>
          </a:ln>
          <a:effectLst/>
        </c:spPr>
      </c:pivotFmt>
      <c:pivotFmt>
        <c:idx val="46"/>
        <c:spPr>
          <a:solidFill>
            <a:schemeClr val="accent1"/>
          </a:solidFill>
          <a:ln>
            <a:noFill/>
          </a:ln>
          <a:effectLst/>
        </c:spPr>
      </c:pivotFmt>
      <c:pivotFmt>
        <c:idx val="47"/>
        <c:spPr>
          <a:solidFill>
            <a:schemeClr val="accent1"/>
          </a:solidFill>
          <a:ln>
            <a:noFill/>
          </a:ln>
          <a:effectLst/>
        </c:spPr>
      </c:pivotFmt>
      <c:pivotFmt>
        <c:idx val="48"/>
        <c:spPr>
          <a:solidFill>
            <a:schemeClr val="accent1"/>
          </a:solidFill>
          <a:ln>
            <a:noFill/>
          </a:ln>
          <a:effectLst/>
        </c:spPr>
      </c:pivotFmt>
      <c:pivotFmt>
        <c:idx val="49"/>
        <c:spPr>
          <a:solidFill>
            <a:schemeClr val="accent1"/>
          </a:solidFill>
          <a:ln>
            <a:noFill/>
          </a:ln>
          <a:effectLst/>
        </c:spPr>
      </c:pivotFmt>
      <c:pivotFmt>
        <c:idx val="5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52"/>
        <c:spPr>
          <a:solidFill>
            <a:schemeClr val="accent1"/>
          </a:solidFill>
          <a:ln>
            <a:noFill/>
          </a:ln>
          <a:effectLst/>
        </c:spPr>
        <c:dLbl>
          <c:idx val="0"/>
          <c:layout>
            <c:manualLayout>
              <c:x val="-2.2053423254828574E-2"/>
              <c:y val="-0.168052140715612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53"/>
        <c:spPr>
          <a:solidFill>
            <a:schemeClr val="accent1"/>
          </a:solidFill>
          <a:ln>
            <a:noFill/>
          </a:ln>
          <a:effectLst/>
        </c:spPr>
      </c:pivotFmt>
      <c:pivotFmt>
        <c:idx val="54"/>
        <c:spPr>
          <a:solidFill>
            <a:schemeClr val="accent1"/>
          </a:solidFill>
          <a:ln>
            <a:noFill/>
          </a:ln>
          <a:effectLst/>
        </c:spPr>
      </c:pivotFmt>
      <c:pivotFmt>
        <c:idx val="55"/>
        <c:spPr>
          <a:solidFill>
            <a:schemeClr val="accent1"/>
          </a:solidFill>
          <a:ln>
            <a:noFill/>
          </a:ln>
          <a:effectLst/>
        </c:spPr>
      </c:pivotFmt>
      <c:pivotFmt>
        <c:idx val="56"/>
        <c:spPr>
          <a:solidFill>
            <a:schemeClr val="accent1"/>
          </a:solidFill>
          <a:ln>
            <a:noFill/>
          </a:ln>
          <a:effectLst/>
        </c:spPr>
      </c:pivotFmt>
      <c:pivotFmt>
        <c:idx val="57"/>
        <c:spPr>
          <a:solidFill>
            <a:schemeClr val="accent1"/>
          </a:solidFill>
          <a:ln>
            <a:noFill/>
          </a:ln>
          <a:effectLst/>
        </c:spPr>
      </c:pivotFmt>
      <c:pivotFmt>
        <c:idx val="5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59"/>
        <c:spPr>
          <a:solidFill>
            <a:schemeClr val="accent1"/>
          </a:solidFill>
          <a:ln>
            <a:noFill/>
          </a:ln>
          <a:effectLst/>
        </c:spPr>
      </c:pivotFmt>
      <c:pivotFmt>
        <c:idx val="6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61"/>
        <c:spPr>
          <a:solidFill>
            <a:schemeClr val="accent1"/>
          </a:solidFill>
          <a:ln>
            <a:noFill/>
          </a:ln>
          <a:effectLst/>
        </c:spPr>
      </c:pivotFmt>
      <c:pivotFmt>
        <c:idx val="62"/>
        <c:spPr>
          <a:solidFill>
            <a:schemeClr val="accent1"/>
          </a:solidFill>
          <a:ln>
            <a:noFill/>
          </a:ln>
          <a:effectLst/>
        </c:spPr>
        <c:dLbl>
          <c:idx val="0"/>
          <c:layout>
            <c:manualLayout>
              <c:x val="-2.2053423254828574E-2"/>
              <c:y val="-0.168052140715612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63"/>
        <c:spPr>
          <a:solidFill>
            <a:schemeClr val="accent1"/>
          </a:solidFill>
          <a:ln>
            <a:noFill/>
          </a:ln>
          <a:effectLst/>
        </c:spPr>
      </c:pivotFmt>
      <c:pivotFmt>
        <c:idx val="64"/>
        <c:spPr>
          <a:solidFill>
            <a:schemeClr val="accent1"/>
          </a:solidFill>
          <a:ln>
            <a:noFill/>
          </a:ln>
          <a:effectLst/>
        </c:spPr>
      </c:pivotFmt>
      <c:pivotFmt>
        <c:idx val="65"/>
        <c:spPr>
          <a:solidFill>
            <a:schemeClr val="accent1"/>
          </a:solidFill>
          <a:ln>
            <a:noFill/>
          </a:ln>
          <a:effectLst/>
        </c:spPr>
      </c:pivotFmt>
      <c:pivotFmt>
        <c:idx val="6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67"/>
        <c:spPr>
          <a:solidFill>
            <a:schemeClr val="accent1"/>
          </a:solidFill>
          <a:ln>
            <a:noFill/>
          </a:ln>
          <a:effectLst/>
        </c:spPr>
      </c:pivotFmt>
      <c:pivotFmt>
        <c:idx val="68"/>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2803921568627451"/>
                  <c:h val="0.26185770750988147"/>
                </c:manualLayout>
              </c15:layout>
            </c:ext>
          </c:extLst>
        </c:dLbl>
      </c:pivotFmt>
      <c:pivotFmt>
        <c:idx val="69"/>
        <c:spPr>
          <a:solidFill>
            <a:schemeClr val="accent1"/>
          </a:solidFill>
          <a:ln>
            <a:noFill/>
          </a:ln>
          <a:effectLst/>
        </c:spPr>
      </c:pivotFmt>
      <c:pivotFmt>
        <c:idx val="70"/>
        <c:spPr>
          <a:solidFill>
            <a:schemeClr val="accent1"/>
          </a:solidFill>
          <a:ln>
            <a:noFill/>
          </a:ln>
          <a:effectLst/>
        </c:spPr>
        <c:dLbl>
          <c:idx val="0"/>
          <c:layout>
            <c:manualLayout>
              <c:x val="-2.2053423254828574E-2"/>
              <c:y val="-0.16805214071561214"/>
            </c:manualLayout>
          </c:layout>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2"/>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layout>
                <c:manualLayout>
                  <c:w val="0.16231859750715016"/>
                  <c:h val="0.26185770750988147"/>
                </c:manualLayout>
              </c15:layout>
            </c:ext>
          </c:extLst>
        </c:dLbl>
      </c:pivotFmt>
      <c:pivotFmt>
        <c:idx val="71"/>
        <c:spPr>
          <a:solidFill>
            <a:schemeClr val="accent1"/>
          </a:solidFill>
          <a:ln>
            <a:noFill/>
          </a:ln>
          <a:effectLst/>
        </c:spPr>
      </c:pivotFmt>
      <c:pivotFmt>
        <c:idx val="72"/>
        <c:spPr>
          <a:solidFill>
            <a:schemeClr val="accent1"/>
          </a:solidFill>
          <a:ln>
            <a:noFill/>
          </a:ln>
          <a:effectLst/>
        </c:spPr>
      </c:pivotFmt>
      <c:pivotFmt>
        <c:idx val="73"/>
        <c:spPr>
          <a:solidFill>
            <a:schemeClr val="accent1"/>
          </a:solidFill>
          <a:ln>
            <a:noFill/>
          </a:ln>
          <a:effectLst/>
        </c:spPr>
      </c:pivotFmt>
      <c:pivotFmt>
        <c:idx val="7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75"/>
        <c:spPr>
          <a:solidFill>
            <a:schemeClr val="accent1"/>
          </a:solidFill>
          <a:ln>
            <a:noFill/>
          </a:ln>
          <a:effectLst/>
        </c:spPr>
      </c:pivotFmt>
      <c:pivotFmt>
        <c:idx val="76"/>
        <c:spPr>
          <a:solidFill>
            <a:schemeClr val="accent1"/>
          </a:solidFill>
          <a:ln>
            <a:noFill/>
          </a:ln>
          <a:effectLst/>
        </c:spPr>
      </c:pivotFmt>
      <c:pivotFmt>
        <c:idx val="77"/>
        <c:spPr>
          <a:solidFill>
            <a:schemeClr val="accent1"/>
          </a:solidFill>
          <a:ln>
            <a:noFill/>
          </a:ln>
          <a:effectLst/>
        </c:spPr>
      </c:pivotFmt>
      <c:pivotFmt>
        <c:idx val="78"/>
        <c:spPr>
          <a:solidFill>
            <a:schemeClr val="accent1"/>
          </a:solidFill>
          <a:ln>
            <a:noFill/>
          </a:ln>
          <a:effectLst/>
        </c:spPr>
      </c:pivotFmt>
      <c:pivotFmt>
        <c:idx val="79"/>
        <c:spPr>
          <a:solidFill>
            <a:schemeClr val="accent1"/>
          </a:solidFill>
          <a:ln>
            <a:noFill/>
          </a:ln>
          <a:effectLst/>
        </c:spPr>
      </c:pivotFmt>
      <c:pivotFmt>
        <c:idx val="8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81"/>
        <c:spPr>
          <a:solidFill>
            <a:schemeClr val="accent1"/>
          </a:solidFill>
          <a:ln>
            <a:noFill/>
          </a:ln>
          <a:effectLst/>
        </c:spPr>
      </c:pivotFmt>
      <c:pivotFmt>
        <c:idx val="82"/>
        <c:spPr>
          <a:solidFill>
            <a:schemeClr val="accent1"/>
          </a:solidFill>
          <a:ln>
            <a:noFill/>
          </a:ln>
          <a:effectLst/>
        </c:spPr>
      </c:pivotFmt>
      <c:pivotFmt>
        <c:idx val="83"/>
        <c:spPr>
          <a:solidFill>
            <a:schemeClr val="accent1"/>
          </a:solidFill>
          <a:ln>
            <a:noFill/>
          </a:ln>
          <a:effectLst/>
        </c:spPr>
      </c:pivotFmt>
      <c:pivotFmt>
        <c:idx val="84"/>
        <c:spPr>
          <a:solidFill>
            <a:schemeClr val="accent1"/>
          </a:solidFill>
          <a:ln>
            <a:noFill/>
          </a:ln>
          <a:effectLst/>
        </c:spPr>
      </c:pivotFmt>
      <c:pivotFmt>
        <c:idx val="85"/>
        <c:spPr>
          <a:solidFill>
            <a:schemeClr val="accent1"/>
          </a:solidFill>
          <a:ln>
            <a:noFill/>
          </a:ln>
          <a:effectLst/>
        </c:spPr>
      </c:pivotFmt>
      <c:pivotFmt>
        <c:idx val="86"/>
        <c:spPr>
          <a:solidFill>
            <a:schemeClr val="accent1"/>
          </a:solidFill>
          <a:ln>
            <a:noFill/>
          </a:ln>
          <a:effectLst/>
        </c:spPr>
      </c:pivotFmt>
      <c:pivotFmt>
        <c:idx val="87"/>
        <c:spPr>
          <a:solidFill>
            <a:schemeClr val="accent1"/>
          </a:solidFill>
          <a:ln>
            <a:noFill/>
          </a:ln>
          <a:effectLst/>
        </c:spPr>
      </c:pivotFmt>
      <c:pivotFmt>
        <c:idx val="88"/>
        <c:spPr>
          <a:solidFill>
            <a:schemeClr val="accent1"/>
          </a:solidFill>
          <a:ln>
            <a:noFill/>
          </a:ln>
          <a:effectLst/>
        </c:spPr>
      </c:pivotFmt>
      <c:pivotFmt>
        <c:idx val="89"/>
        <c:spPr>
          <a:solidFill>
            <a:schemeClr val="accent1"/>
          </a:solidFill>
          <a:ln>
            <a:noFill/>
          </a:ln>
          <a:effectLst/>
        </c:spPr>
      </c:pivotFmt>
      <c:pivotFmt>
        <c:idx val="90"/>
        <c:spPr>
          <a:solidFill>
            <a:schemeClr val="accent1"/>
          </a:solidFill>
          <a:ln>
            <a:noFill/>
          </a:ln>
          <a:effectLst/>
        </c:spPr>
      </c:pivotFmt>
      <c:pivotFmt>
        <c:idx val="91"/>
        <c:spPr>
          <a:solidFill>
            <a:schemeClr val="accent1"/>
          </a:solidFill>
          <a:ln>
            <a:noFill/>
          </a:ln>
          <a:effectLst/>
        </c:spPr>
      </c:pivotFmt>
      <c:pivotFmt>
        <c:idx val="92"/>
        <c:spPr>
          <a:solidFill>
            <a:schemeClr val="accent1"/>
          </a:solidFill>
          <a:ln>
            <a:noFill/>
          </a:ln>
          <a:effectLst/>
        </c:spPr>
      </c:pivotFmt>
      <c:pivotFmt>
        <c:idx val="93"/>
        <c:spPr>
          <a:solidFill>
            <a:schemeClr val="accent1"/>
          </a:solidFill>
          <a:ln>
            <a:noFill/>
          </a:ln>
          <a:effectLst/>
        </c:spPr>
      </c:pivotFmt>
      <c:pivotFmt>
        <c:idx val="94"/>
        <c:spPr>
          <a:solidFill>
            <a:schemeClr val="accent1"/>
          </a:solidFill>
          <a:ln>
            <a:noFill/>
          </a:ln>
          <a:effectLst/>
        </c:spPr>
      </c:pivotFmt>
      <c:pivotFmt>
        <c:idx val="95"/>
        <c:spPr>
          <a:solidFill>
            <a:schemeClr val="accent1"/>
          </a:solidFill>
          <a:ln>
            <a:noFill/>
          </a:ln>
          <a:effectLst/>
        </c:spPr>
      </c:pivotFmt>
      <c:pivotFmt>
        <c:idx val="96"/>
        <c:spPr>
          <a:solidFill>
            <a:schemeClr val="accent1"/>
          </a:solidFill>
          <a:ln>
            <a:noFill/>
          </a:ln>
          <a:effectLst/>
        </c:spPr>
      </c:pivotFmt>
      <c:pivotFmt>
        <c:idx val="97"/>
        <c:spPr>
          <a:solidFill>
            <a:schemeClr val="accent1"/>
          </a:solidFill>
          <a:ln>
            <a:noFill/>
          </a:ln>
          <a:effectLst/>
        </c:spPr>
      </c:pivotFmt>
      <c:pivotFmt>
        <c:idx val="98"/>
        <c:spPr>
          <a:solidFill>
            <a:schemeClr val="accent1"/>
          </a:solidFill>
          <a:ln>
            <a:noFill/>
          </a:ln>
          <a:effectLst/>
        </c:spPr>
      </c:pivotFmt>
      <c:pivotFmt>
        <c:idx val="99"/>
        <c:spPr>
          <a:solidFill>
            <a:schemeClr val="accent1"/>
          </a:solidFill>
          <a:ln>
            <a:noFill/>
          </a:ln>
          <a:effectLst/>
        </c:spPr>
      </c:pivotFmt>
      <c:pivotFmt>
        <c:idx val="100"/>
        <c:spPr>
          <a:solidFill>
            <a:schemeClr val="accent1"/>
          </a:solidFill>
          <a:ln>
            <a:noFill/>
          </a:ln>
          <a:effectLst/>
        </c:spPr>
      </c:pivotFmt>
      <c:pivotFmt>
        <c:idx val="101"/>
        <c:spPr>
          <a:solidFill>
            <a:schemeClr val="accent1"/>
          </a:solidFill>
          <a:ln>
            <a:noFill/>
          </a:ln>
          <a:effectLst/>
        </c:spPr>
      </c:pivotFmt>
      <c:pivotFmt>
        <c:idx val="102"/>
        <c:spPr>
          <a:solidFill>
            <a:schemeClr val="accent1"/>
          </a:solidFill>
          <a:ln>
            <a:noFill/>
          </a:ln>
          <a:effectLst/>
        </c:spPr>
      </c:pivotFmt>
      <c:pivotFmt>
        <c:idx val="103"/>
        <c:spPr>
          <a:solidFill>
            <a:schemeClr val="accent1"/>
          </a:solidFill>
          <a:ln>
            <a:noFill/>
          </a:ln>
          <a:effectLst/>
        </c:spPr>
      </c:pivotFmt>
      <c:pivotFmt>
        <c:idx val="10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extLst>
        </c:dLbl>
      </c:pivotFmt>
      <c:pivotFmt>
        <c:idx val="105"/>
        <c:spPr>
          <a:solidFill>
            <a:schemeClr val="accent1"/>
          </a:solidFill>
          <a:ln>
            <a:noFill/>
          </a:ln>
          <a:effectLst/>
        </c:spPr>
      </c:pivotFmt>
      <c:pivotFmt>
        <c:idx val="106"/>
        <c:spPr>
          <a:solidFill>
            <a:schemeClr val="accent1"/>
          </a:solidFill>
          <a:ln>
            <a:noFill/>
          </a:ln>
          <a:effectLst/>
        </c:spPr>
      </c:pivotFmt>
      <c:pivotFmt>
        <c:idx val="107"/>
        <c:spPr>
          <a:solidFill>
            <a:schemeClr val="accent1"/>
          </a:solidFill>
          <a:ln>
            <a:noFill/>
          </a:ln>
          <a:effectLst/>
        </c:spPr>
      </c:pivotFmt>
      <c:pivotFmt>
        <c:idx val="108"/>
        <c:spPr>
          <a:solidFill>
            <a:schemeClr val="accent1"/>
          </a:solidFill>
          <a:ln>
            <a:noFill/>
          </a:ln>
          <a:effectLst/>
        </c:spPr>
      </c:pivotFmt>
      <c:pivotFmt>
        <c:idx val="109"/>
        <c:spPr>
          <a:solidFill>
            <a:schemeClr val="accent1"/>
          </a:solidFill>
          <a:ln>
            <a:noFill/>
          </a:ln>
          <a:effectLst/>
        </c:spPr>
      </c:pivotFmt>
      <c:pivotFmt>
        <c:idx val="110"/>
        <c:spPr>
          <a:solidFill>
            <a:schemeClr val="accent1"/>
          </a:solidFill>
          <a:ln>
            <a:noFill/>
          </a:ln>
          <a:effectLst/>
        </c:spPr>
      </c:pivotFmt>
      <c:pivotFmt>
        <c:idx val="111"/>
        <c:spPr>
          <a:solidFill>
            <a:schemeClr val="accent1"/>
          </a:solidFill>
          <a:ln>
            <a:noFill/>
          </a:ln>
          <a:effectLst/>
        </c:spPr>
      </c:pivotFmt>
      <c:pivotFmt>
        <c:idx val="112"/>
        <c:spPr>
          <a:solidFill>
            <a:schemeClr val="accent1"/>
          </a:solidFill>
          <a:ln>
            <a:noFill/>
          </a:ln>
          <a:effectLst/>
        </c:spPr>
      </c:pivotFmt>
      <c:pivotFmt>
        <c:idx val="113"/>
        <c:spPr>
          <a:solidFill>
            <a:schemeClr val="accent1"/>
          </a:solidFill>
          <a:ln>
            <a:noFill/>
          </a:ln>
          <a:effectLst/>
        </c:spPr>
      </c:pivotFmt>
      <c:pivotFmt>
        <c:idx val="114"/>
        <c:spPr>
          <a:solidFill>
            <a:schemeClr val="accent1"/>
          </a:solidFill>
          <a:ln>
            <a:noFill/>
          </a:ln>
          <a:effectLst/>
        </c:spPr>
      </c:pivotFmt>
      <c:pivotFmt>
        <c:idx val="115"/>
        <c:spPr>
          <a:solidFill>
            <a:schemeClr val="accent1"/>
          </a:solidFill>
          <a:ln>
            <a:noFill/>
          </a:ln>
          <a:effectLst/>
        </c:spPr>
      </c:pivotFmt>
    </c:pivotFmts>
    <c:plotArea>
      <c:layout>
        <c:manualLayout>
          <c:layoutTarget val="inner"/>
          <c:xMode val="edge"/>
          <c:yMode val="edge"/>
          <c:x val="0.21995090319592403"/>
          <c:y val="0.12178840787194091"/>
          <c:w val="0.50519623282383819"/>
          <c:h val="0.84864979822186259"/>
        </c:manualLayout>
      </c:layout>
      <c:pieChart>
        <c:varyColors val="1"/>
        <c:ser>
          <c:idx val="0"/>
          <c:order val="0"/>
          <c:tx>
            <c:strRef>
              <c:f>'Actual Piechart'!$B$4</c:f>
              <c:strCache>
                <c:ptCount val="1"/>
                <c:pt idx="0">
                  <c:v>Total</c:v>
                </c:pt>
              </c:strCache>
            </c:strRef>
          </c:tx>
          <c:dPt>
            <c:idx val="0"/>
            <c:bubble3D val="0"/>
            <c:spPr>
              <a:solidFill>
                <a:schemeClr val="accent1"/>
              </a:solidFill>
              <a:ln>
                <a:noFill/>
              </a:ln>
              <a:effectLst/>
            </c:spPr>
            <c:extLst>
              <c:ext xmlns:c16="http://schemas.microsoft.com/office/drawing/2014/chart" uri="{C3380CC4-5D6E-409C-BE32-E72D297353CC}">
                <c16:uniqueId val="{00000001-5134-4EFB-856D-06DE2A94FE8C}"/>
              </c:ext>
            </c:extLst>
          </c:dPt>
          <c:dPt>
            <c:idx val="1"/>
            <c:bubble3D val="0"/>
            <c:spPr>
              <a:solidFill>
                <a:schemeClr val="accent2"/>
              </a:solidFill>
              <a:ln>
                <a:noFill/>
              </a:ln>
              <a:effectLst/>
            </c:spPr>
            <c:extLst>
              <c:ext xmlns:c16="http://schemas.microsoft.com/office/drawing/2014/chart" uri="{C3380CC4-5D6E-409C-BE32-E72D297353CC}">
                <c16:uniqueId val="{00000003-5134-4EFB-856D-06DE2A94FE8C}"/>
              </c:ext>
            </c:extLst>
          </c:dPt>
          <c:dPt>
            <c:idx val="2"/>
            <c:bubble3D val="0"/>
            <c:spPr>
              <a:solidFill>
                <a:schemeClr val="accent3"/>
              </a:solidFill>
              <a:ln>
                <a:noFill/>
              </a:ln>
              <a:effectLst/>
            </c:spPr>
            <c:extLst>
              <c:ext xmlns:c16="http://schemas.microsoft.com/office/drawing/2014/chart" uri="{C3380CC4-5D6E-409C-BE32-E72D297353CC}">
                <c16:uniqueId val="{00000005-5134-4EFB-856D-06DE2A94FE8C}"/>
              </c:ext>
            </c:extLst>
          </c:dPt>
          <c:dPt>
            <c:idx val="3"/>
            <c:bubble3D val="0"/>
            <c:spPr>
              <a:solidFill>
                <a:schemeClr val="accent4"/>
              </a:solidFill>
              <a:ln>
                <a:noFill/>
              </a:ln>
              <a:effectLst/>
            </c:spPr>
            <c:extLst>
              <c:ext xmlns:c16="http://schemas.microsoft.com/office/drawing/2014/chart" uri="{C3380CC4-5D6E-409C-BE32-E72D297353CC}">
                <c16:uniqueId val="{00000007-5134-4EFB-856D-06DE2A94FE8C}"/>
              </c:ext>
            </c:extLst>
          </c:dPt>
          <c:dPt>
            <c:idx val="4"/>
            <c:bubble3D val="0"/>
            <c:spPr>
              <a:solidFill>
                <a:schemeClr val="accent5"/>
              </a:solidFill>
              <a:ln>
                <a:noFill/>
              </a:ln>
              <a:effectLst/>
            </c:spPr>
            <c:extLst>
              <c:ext xmlns:c16="http://schemas.microsoft.com/office/drawing/2014/chart" uri="{C3380CC4-5D6E-409C-BE32-E72D297353CC}">
                <c16:uniqueId val="{00000009-5134-4EFB-856D-06DE2A94FE8C}"/>
              </c:ext>
            </c:extLst>
          </c:dPt>
          <c:dPt>
            <c:idx val="5"/>
            <c:bubble3D val="0"/>
            <c:spPr>
              <a:solidFill>
                <a:schemeClr val="accent6"/>
              </a:solidFill>
              <a:ln>
                <a:noFill/>
              </a:ln>
              <a:effectLst/>
            </c:spPr>
            <c:extLst>
              <c:ext xmlns:c16="http://schemas.microsoft.com/office/drawing/2014/chart" uri="{C3380CC4-5D6E-409C-BE32-E72D297353CC}">
                <c16:uniqueId val="{0000000B-5134-4EFB-856D-06DE2A94FE8C}"/>
              </c:ext>
            </c:extLst>
          </c:dPt>
          <c:dPt>
            <c:idx val="6"/>
            <c:bubble3D val="0"/>
            <c:spPr>
              <a:solidFill>
                <a:schemeClr val="accent1">
                  <a:lumMod val="60000"/>
                </a:schemeClr>
              </a:solidFill>
              <a:ln>
                <a:noFill/>
              </a:ln>
              <a:effectLst/>
            </c:spPr>
            <c:extLst>
              <c:ext xmlns:c16="http://schemas.microsoft.com/office/drawing/2014/chart" uri="{C3380CC4-5D6E-409C-BE32-E72D297353CC}">
                <c16:uniqueId val="{0000000D-5134-4EFB-856D-06DE2A94FE8C}"/>
              </c:ext>
            </c:extLst>
          </c:dPt>
          <c:dPt>
            <c:idx val="7"/>
            <c:bubble3D val="0"/>
            <c:spPr>
              <a:solidFill>
                <a:schemeClr val="accent2">
                  <a:lumMod val="60000"/>
                </a:schemeClr>
              </a:solidFill>
              <a:ln>
                <a:noFill/>
              </a:ln>
              <a:effectLst/>
            </c:spPr>
            <c:extLst>
              <c:ext xmlns:c16="http://schemas.microsoft.com/office/drawing/2014/chart" uri="{C3380CC4-5D6E-409C-BE32-E72D297353CC}">
                <c16:uniqueId val="{0000000F-5134-4EFB-856D-06DE2A94FE8C}"/>
              </c:ext>
            </c:extLst>
          </c:dPt>
          <c:dPt>
            <c:idx val="8"/>
            <c:bubble3D val="0"/>
            <c:spPr>
              <a:solidFill>
                <a:schemeClr val="accent3">
                  <a:lumMod val="60000"/>
                </a:schemeClr>
              </a:solidFill>
              <a:ln>
                <a:noFill/>
              </a:ln>
              <a:effectLst/>
            </c:spPr>
            <c:extLst>
              <c:ext xmlns:c16="http://schemas.microsoft.com/office/drawing/2014/chart" uri="{C3380CC4-5D6E-409C-BE32-E72D297353CC}">
                <c16:uniqueId val="{00000011-6952-4833-BE75-74919FCE4B21}"/>
              </c:ext>
            </c:extLst>
          </c:dPt>
          <c:dLbls>
            <c:spPr>
              <a:noFill/>
              <a:ln>
                <a:noFill/>
              </a:ln>
              <a:effectLst/>
            </c:spPr>
            <c:txPr>
              <a:bodyPr rot="0" spcFirstLastPara="1" vertOverflow="ellipsis" vert="horz" wrap="square" lIns="38100" tIns="19050" rIns="38100" bIns="19050" anchor="ctr" anchorCtr="1">
                <a:spAutoFit/>
              </a:bodyPr>
              <a:lstStyle/>
              <a:p>
                <a:pPr>
                  <a:defRPr sz="1000" b="0" i="0" u="none" strike="noStrike" kern="1200" baseline="0">
                    <a:solidFill>
                      <a:schemeClr val="tx1"/>
                    </a:solidFill>
                    <a:latin typeface="+mn-lt"/>
                    <a:ea typeface="+mn-ea"/>
                    <a:cs typeface="+mn-cs"/>
                  </a:defRPr>
                </a:pPr>
                <a:endParaRPr lang="en-US"/>
              </a:p>
            </c:txPr>
            <c:showLegendKey val="0"/>
            <c:showVal val="0"/>
            <c:showCatName val="1"/>
            <c:showSerName val="0"/>
            <c:showPercent val="1"/>
            <c:showBubbleSize val="0"/>
            <c:showLeaderLines val="1"/>
            <c:leaderLines>
              <c:spPr>
                <a:ln w="9525" cap="rnd" cmpd="sng" algn="ctr">
                  <a:solidFill>
                    <a:schemeClr val="tx1"/>
                  </a:solidFill>
                  <a:prstDash val="solid"/>
                  <a:round/>
                </a:ln>
                <a:effectLst/>
              </c:spPr>
            </c:leaderLines>
            <c:extLst>
              <c:ext xmlns:c15="http://schemas.microsoft.com/office/drawing/2012/chart" uri="{CE6537A1-D6FC-4f65-9D91-7224C49458BB}"/>
            </c:extLst>
          </c:dLbls>
          <c:cat>
            <c:strRef>
              <c:f>'Actual Piechart'!$A$5:$A$14</c:f>
              <c:strCache>
                <c:ptCount val="9"/>
                <c:pt idx="0">
                  <c:v>Housing</c:v>
                </c:pt>
                <c:pt idx="1">
                  <c:v>Savings or Investments</c:v>
                </c:pt>
                <c:pt idx="2">
                  <c:v>Food</c:v>
                </c:pt>
                <c:pt idx="3">
                  <c:v>Transportation</c:v>
                </c:pt>
                <c:pt idx="4">
                  <c:v>Personal Care</c:v>
                </c:pt>
                <c:pt idx="5">
                  <c:v>Shopping</c:v>
                </c:pt>
                <c:pt idx="6">
                  <c:v>Entertainment</c:v>
                </c:pt>
                <c:pt idx="7">
                  <c:v>Gifts and Donations</c:v>
                </c:pt>
                <c:pt idx="8">
                  <c:v>Pets</c:v>
                </c:pt>
              </c:strCache>
            </c:strRef>
          </c:cat>
          <c:val>
            <c:numRef>
              <c:f>'Actual Piechart'!$B$5:$B$14</c:f>
              <c:numCache>
                <c:formatCode>General</c:formatCode>
                <c:ptCount val="9"/>
                <c:pt idx="0">
                  <c:v>500</c:v>
                </c:pt>
                <c:pt idx="1">
                  <c:v>1600</c:v>
                </c:pt>
                <c:pt idx="2">
                  <c:v>1015.6500000000002</c:v>
                </c:pt>
                <c:pt idx="3">
                  <c:v>541.33000000000004</c:v>
                </c:pt>
                <c:pt idx="4">
                  <c:v>260</c:v>
                </c:pt>
                <c:pt idx="5">
                  <c:v>240.12000000000003</c:v>
                </c:pt>
                <c:pt idx="6">
                  <c:v>770.34999999999991</c:v>
                </c:pt>
                <c:pt idx="7">
                  <c:v>192.57</c:v>
                </c:pt>
                <c:pt idx="8">
                  <c:v>215.84</c:v>
                </c:pt>
              </c:numCache>
            </c:numRef>
          </c:val>
          <c:extLst>
            <c:ext xmlns:c16="http://schemas.microsoft.com/office/drawing/2014/chart" uri="{C3380CC4-5D6E-409C-BE32-E72D297353CC}">
              <c16:uniqueId val="{00000012-1C63-40D5-84CF-3343C8C2D19F}"/>
            </c:ext>
          </c:extLst>
        </c:ser>
        <c:dLbls>
          <c:showLegendKey val="0"/>
          <c:showVal val="0"/>
          <c:showCatName val="1"/>
          <c:showSerName val="0"/>
          <c:showPercent val="1"/>
          <c:showBubbleSize val="0"/>
          <c:showLeaderLines val="1"/>
        </c:dLbls>
        <c:firstSliceAng val="0"/>
      </c:pieChart>
      <c:spPr>
        <a:noFill/>
        <a:ln>
          <a:noFill/>
        </a:ln>
        <a:effectLst/>
      </c:spPr>
    </c:plotArea>
    <c:plotVisOnly val="1"/>
    <c:dispBlanksAs val="gap"/>
    <c:showDLblsOverMax val="0"/>
    <c:extLst/>
  </c:chart>
  <c:spPr>
    <a:solidFill>
      <a:schemeClr val="bg1"/>
    </a:solidFill>
    <a:ln w="9525" cap="rnd" cmpd="sng" algn="ctr">
      <a:solidFill>
        <a:schemeClr val="tx1">
          <a:tint val="75000"/>
        </a:schemeClr>
      </a:solidFill>
      <a:prstDash val="solid"/>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Income</a:t>
            </a:r>
            <a:r>
              <a:rPr lang="en-US" baseline="0"/>
              <a:t> v Saving</a:t>
            </a:r>
            <a:endParaRPr lang="en-US"/>
          </a:p>
        </c:rich>
      </c:tx>
      <c:layout>
        <c:manualLayout>
          <c:xMode val="edge"/>
          <c:yMode val="edge"/>
          <c:x val="2.3075907590759101E-2"/>
          <c:y val="3.70370370370370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2"/>
              </a:solidFill>
              <a:ln w="19050">
                <a:solidFill>
                  <a:schemeClr val="lt1"/>
                </a:solidFill>
              </a:ln>
              <a:effectLst/>
            </c:spPr>
            <c:extLst>
              <c:ext xmlns:c16="http://schemas.microsoft.com/office/drawing/2014/chart" uri="{C3380CC4-5D6E-409C-BE32-E72D297353CC}">
                <c16:uniqueId val="{00000001-7731-4BBB-ACEF-1634C96104BA}"/>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7731-4BBB-ACEF-1634C96104BA}"/>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IncomevSaving!$F$7:$F$8</c:f>
              <c:strCache>
                <c:ptCount val="2"/>
                <c:pt idx="0">
                  <c:v>Savings or Investments</c:v>
                </c:pt>
                <c:pt idx="1">
                  <c:v>Income</c:v>
                </c:pt>
              </c:strCache>
            </c:strRef>
          </c:cat>
          <c:val>
            <c:numRef>
              <c:f>IncomevSaving!$G$7:$G$8</c:f>
              <c:numCache>
                <c:formatCode>_("$"* #,##0_);_("$"* \(#,##0\);_("$"* "-"??_);_(@_)</c:formatCode>
                <c:ptCount val="2"/>
                <c:pt idx="0">
                  <c:v>1600</c:v>
                </c:pt>
                <c:pt idx="1">
                  <c:v>4751.1399999999994</c:v>
                </c:pt>
              </c:numCache>
            </c:numRef>
          </c:val>
          <c:extLst>
            <c:ext xmlns:c16="http://schemas.microsoft.com/office/drawing/2014/chart" uri="{C3380CC4-5D6E-409C-BE32-E72D297353CC}">
              <c16:uniqueId val="{00000000-656B-4D6C-8F67-1DF53D052651}"/>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[Monthly Budget Excel Dashboard.xlsx]Actual by SubCat Pivot!ActualbyCatPivot</c:name>
    <c:fmtId val="12"/>
  </c:pivotSource>
  <c:chart>
    <c:autoTitleDeleted val="1"/>
    <c:pivotFmts>
      <c:pivotFmt>
        <c:idx val="0"/>
        <c:spPr>
          <a:solidFill>
            <a:schemeClr val="accent3"/>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3"/>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3"/>
          </a:solidFill>
          <a:ln>
            <a:no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solidFill>
          <a:ln>
            <a:noFill/>
          </a:ln>
          <a:effectLst/>
        </c:spPr>
        <c:dLbl>
          <c:idx val="0"/>
          <c:layout>
            <c:manualLayout>
              <c:x val="0"/>
              <c:y val="3.8654063837034278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FFC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50699130161579"/>
          <c:y val="9.2553508131071223E-3"/>
          <c:w val="0.70243544208018438"/>
          <c:h val="0.93825291594384763"/>
        </c:manualLayout>
      </c:layout>
      <c:barChart>
        <c:barDir val="bar"/>
        <c:grouping val="clustered"/>
        <c:varyColors val="0"/>
        <c:ser>
          <c:idx val="0"/>
          <c:order val="0"/>
          <c:tx>
            <c:strRef>
              <c:f>'Actual by SubCat Pivot'!$B$4</c:f>
              <c:strCache>
                <c:ptCount val="1"/>
                <c:pt idx="0">
                  <c:v>Sum of Actual Income</c:v>
                </c:pt>
              </c:strCache>
            </c:strRef>
          </c:tx>
          <c:spPr>
            <a:solidFill>
              <a:schemeClr val="accent2"/>
            </a:solidFill>
            <a:ln>
              <a:noFill/>
            </a:ln>
            <a:effectLst/>
          </c:spPr>
          <c:invertIfNegative val="0"/>
          <c:dPt>
            <c:idx val="1"/>
            <c:invertIfNegative val="0"/>
            <c:bubble3D val="0"/>
          </c:dPt>
          <c:dLbls>
            <c:dLbl>
              <c:idx val="1"/>
              <c:layout>
                <c:manualLayout>
                  <c:x val="0"/>
                  <c:y val="3.8654063837034278E-2"/>
                </c:manualLayout>
              </c:layout>
              <c:dLblPos val="outEnd"/>
              <c:showLegendKey val="0"/>
              <c:showVal val="1"/>
              <c:showCatName val="0"/>
              <c:showSerName val="0"/>
              <c:showPercent val="0"/>
              <c:showBubbleSize val="0"/>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Pivot'!$A$5:$A$35</c:f>
              <c:multiLvlStrCache>
                <c:ptCount val="20"/>
                <c:lvl>
                  <c:pt idx="0">
                    <c:v>Investment Profit</c:v>
                  </c:pt>
                  <c:pt idx="1">
                    <c:v>Job</c:v>
                  </c:pt>
                  <c:pt idx="2">
                    <c:v>Mortgage or rent</c:v>
                  </c:pt>
                  <c:pt idx="3">
                    <c:v>Cryptocurrencies</c:v>
                  </c:pt>
                  <c:pt idx="4">
                    <c:v>Retirement account</c:v>
                  </c:pt>
                  <c:pt idx="5">
                    <c:v>Saving Account</c:v>
                  </c:pt>
                  <c:pt idx="6">
                    <c:v>Dining out</c:v>
                  </c:pt>
                  <c:pt idx="7">
                    <c:v>Drink</c:v>
                  </c:pt>
                  <c:pt idx="8">
                    <c:v>Groceries</c:v>
                  </c:pt>
                  <c:pt idx="9">
                    <c:v>Fuel</c:v>
                  </c:pt>
                  <c:pt idx="10">
                    <c:v>Vehicle payment</c:v>
                  </c:pt>
                  <c:pt idx="11">
                    <c:v>Piano lesson</c:v>
                  </c:pt>
                  <c:pt idx="12">
                    <c:v>Amazon</c:v>
                  </c:pt>
                  <c:pt idx="13">
                    <c:v>Clothes</c:v>
                  </c:pt>
                  <c:pt idx="14">
                    <c:v>Personal Care Product</c:v>
                  </c:pt>
                  <c:pt idx="15">
                    <c:v>Travel</c:v>
                  </c:pt>
                  <c:pt idx="16">
                    <c:v>Family</c:v>
                  </c:pt>
                  <c:pt idx="17">
                    <c:v>Friends</c:v>
                  </c:pt>
                  <c:pt idx="18">
                    <c:v>my love</c:v>
                  </c:pt>
                  <c:pt idx="19">
                    <c:v>Medical</c:v>
                  </c:pt>
                </c:lvl>
                <c:lvl>
                  <c:pt idx="0">
                    <c:v>Income</c:v>
                  </c:pt>
                  <c:pt idx="2">
                    <c:v>Housing</c:v>
                  </c:pt>
                  <c:pt idx="3">
                    <c:v>Savings or Investments</c:v>
                  </c:pt>
                  <c:pt idx="6">
                    <c:v>Food</c:v>
                  </c:pt>
                  <c:pt idx="9">
                    <c:v>Transportation</c:v>
                  </c:pt>
                  <c:pt idx="11">
                    <c:v>Personal Care</c:v>
                  </c:pt>
                  <c:pt idx="12">
                    <c:v>Shopping</c:v>
                  </c:pt>
                  <c:pt idx="15">
                    <c:v>Entertainment</c:v>
                  </c:pt>
                  <c:pt idx="16">
                    <c:v>Gifts and Donations</c:v>
                  </c:pt>
                  <c:pt idx="19">
                    <c:v>Pets</c:v>
                  </c:pt>
                </c:lvl>
              </c:multiLvlStrCache>
            </c:multiLvlStrRef>
          </c:cat>
          <c:val>
            <c:numRef>
              <c:f>'Actual by SubCat Pivot'!$B$5:$B$35</c:f>
              <c:numCache>
                <c:formatCode>_(* #,##0_);_(* \(#,##0\);_(* "-"_);_(@_)</c:formatCode>
                <c:ptCount val="20"/>
                <c:pt idx="0">
                  <c:v>999.06000000000006</c:v>
                </c:pt>
                <c:pt idx="1">
                  <c:v>3752.08</c:v>
                </c:pt>
              </c:numCache>
            </c:numRef>
          </c:val>
          <c:extLst>
            <c:ext xmlns:c16="http://schemas.microsoft.com/office/drawing/2014/chart" uri="{C3380CC4-5D6E-409C-BE32-E72D297353CC}">
              <c16:uniqueId val="{00000002-5721-40D5-9BE8-6809CC8F493D}"/>
            </c:ext>
          </c:extLst>
        </c:ser>
        <c:ser>
          <c:idx val="1"/>
          <c:order val="1"/>
          <c:tx>
            <c:strRef>
              <c:f>'Actual by SubCat Pivot'!$C$4</c:f>
              <c:strCache>
                <c:ptCount val="1"/>
                <c:pt idx="0">
                  <c:v>Sum of Actual Expense</c:v>
                </c:pt>
              </c:strCache>
            </c:strRef>
          </c:tx>
          <c:spPr>
            <a:solidFill>
              <a:srgbClr val="FFC00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Pivot'!$A$5:$A$35</c:f>
              <c:multiLvlStrCache>
                <c:ptCount val="20"/>
                <c:lvl>
                  <c:pt idx="0">
                    <c:v>Investment Profit</c:v>
                  </c:pt>
                  <c:pt idx="1">
                    <c:v>Job</c:v>
                  </c:pt>
                  <c:pt idx="2">
                    <c:v>Mortgage or rent</c:v>
                  </c:pt>
                  <c:pt idx="3">
                    <c:v>Cryptocurrencies</c:v>
                  </c:pt>
                  <c:pt idx="4">
                    <c:v>Retirement account</c:v>
                  </c:pt>
                  <c:pt idx="5">
                    <c:v>Saving Account</c:v>
                  </c:pt>
                  <c:pt idx="6">
                    <c:v>Dining out</c:v>
                  </c:pt>
                  <c:pt idx="7">
                    <c:v>Drink</c:v>
                  </c:pt>
                  <c:pt idx="8">
                    <c:v>Groceries</c:v>
                  </c:pt>
                  <c:pt idx="9">
                    <c:v>Fuel</c:v>
                  </c:pt>
                  <c:pt idx="10">
                    <c:v>Vehicle payment</c:v>
                  </c:pt>
                  <c:pt idx="11">
                    <c:v>Piano lesson</c:v>
                  </c:pt>
                  <c:pt idx="12">
                    <c:v>Amazon</c:v>
                  </c:pt>
                  <c:pt idx="13">
                    <c:v>Clothes</c:v>
                  </c:pt>
                  <c:pt idx="14">
                    <c:v>Personal Care Product</c:v>
                  </c:pt>
                  <c:pt idx="15">
                    <c:v>Travel</c:v>
                  </c:pt>
                  <c:pt idx="16">
                    <c:v>Family</c:v>
                  </c:pt>
                  <c:pt idx="17">
                    <c:v>Friends</c:v>
                  </c:pt>
                  <c:pt idx="18">
                    <c:v>my love</c:v>
                  </c:pt>
                  <c:pt idx="19">
                    <c:v>Medical</c:v>
                  </c:pt>
                </c:lvl>
                <c:lvl>
                  <c:pt idx="0">
                    <c:v>Income</c:v>
                  </c:pt>
                  <c:pt idx="2">
                    <c:v>Housing</c:v>
                  </c:pt>
                  <c:pt idx="3">
                    <c:v>Savings or Investments</c:v>
                  </c:pt>
                  <c:pt idx="6">
                    <c:v>Food</c:v>
                  </c:pt>
                  <c:pt idx="9">
                    <c:v>Transportation</c:v>
                  </c:pt>
                  <c:pt idx="11">
                    <c:v>Personal Care</c:v>
                  </c:pt>
                  <c:pt idx="12">
                    <c:v>Shopping</c:v>
                  </c:pt>
                  <c:pt idx="15">
                    <c:v>Entertainment</c:v>
                  </c:pt>
                  <c:pt idx="16">
                    <c:v>Gifts and Donations</c:v>
                  </c:pt>
                  <c:pt idx="19">
                    <c:v>Pets</c:v>
                  </c:pt>
                </c:lvl>
              </c:multiLvlStrCache>
            </c:multiLvlStrRef>
          </c:cat>
          <c:val>
            <c:numRef>
              <c:f>'Actual by SubCat Pivot'!$C$5:$C$35</c:f>
              <c:numCache>
                <c:formatCode>_(* #,##0_);_(* \(#,##0\);_(* "-"_);_(@_)</c:formatCode>
                <c:ptCount val="20"/>
                <c:pt idx="2">
                  <c:v>500</c:v>
                </c:pt>
                <c:pt idx="3">
                  <c:v>1000</c:v>
                </c:pt>
                <c:pt idx="4">
                  <c:v>500</c:v>
                </c:pt>
                <c:pt idx="5">
                  <c:v>100</c:v>
                </c:pt>
                <c:pt idx="6">
                  <c:v>691.01</c:v>
                </c:pt>
                <c:pt idx="7">
                  <c:v>177.38</c:v>
                </c:pt>
                <c:pt idx="8">
                  <c:v>147.26</c:v>
                </c:pt>
                <c:pt idx="9">
                  <c:v>121.63999999999999</c:v>
                </c:pt>
                <c:pt idx="10">
                  <c:v>419.69</c:v>
                </c:pt>
                <c:pt idx="11">
                  <c:v>260</c:v>
                </c:pt>
                <c:pt idx="12">
                  <c:v>27.03</c:v>
                </c:pt>
                <c:pt idx="13">
                  <c:v>196.32</c:v>
                </c:pt>
                <c:pt idx="14">
                  <c:v>16.77</c:v>
                </c:pt>
                <c:pt idx="15">
                  <c:v>770.34999999999991</c:v>
                </c:pt>
                <c:pt idx="16">
                  <c:v>31.34</c:v>
                </c:pt>
                <c:pt idx="17">
                  <c:v>42.76</c:v>
                </c:pt>
                <c:pt idx="18">
                  <c:v>118.47</c:v>
                </c:pt>
                <c:pt idx="19">
                  <c:v>215.84</c:v>
                </c:pt>
              </c:numCache>
            </c:numRef>
          </c:val>
          <c:extLst>
            <c:ext xmlns:c16="http://schemas.microsoft.com/office/drawing/2014/chart" uri="{C3380CC4-5D6E-409C-BE32-E72D297353CC}">
              <c16:uniqueId val="{00000003-5721-40D5-9BE8-6809CC8F493D}"/>
            </c:ext>
          </c:extLst>
        </c:ser>
        <c:dLbls>
          <c:dLblPos val="outEnd"/>
          <c:showLegendKey val="0"/>
          <c:showVal val="1"/>
          <c:showCatName val="0"/>
          <c:showSerName val="0"/>
          <c:showPercent val="0"/>
          <c:showBubbleSize val="0"/>
        </c:dLbls>
        <c:gapWidth val="182"/>
        <c:axId val="2097422208"/>
        <c:axId val="2097420544"/>
      </c:barChart>
      <c:catAx>
        <c:axId val="2097422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1100" b="0" i="0" u="none" strike="noStrike" kern="1200" baseline="0">
                <a:solidFill>
                  <a:schemeClr val="tx1">
                    <a:lumMod val="65000"/>
                    <a:lumOff val="35000"/>
                  </a:schemeClr>
                </a:solidFill>
                <a:latin typeface="+mn-lt"/>
                <a:ea typeface="+mn-ea"/>
                <a:cs typeface="+mn-cs"/>
              </a:defRPr>
            </a:pPr>
            <a:endParaRPr lang="en-US"/>
          </a:p>
        </c:txPr>
        <c:crossAx val="2097420544"/>
        <c:crosses val="autoZero"/>
        <c:auto val="1"/>
        <c:lblAlgn val="ctr"/>
        <c:lblOffset val="100"/>
        <c:tickLblSkip val="1"/>
        <c:noMultiLvlLbl val="1"/>
      </c:catAx>
      <c:valAx>
        <c:axId val="2097420544"/>
        <c:scaling>
          <c:orientation val="minMax"/>
        </c:scaling>
        <c:delete val="1"/>
        <c:axPos val="t"/>
        <c:numFmt formatCode="_(&quot;$&quot;* #,##0_);_(&quot;$&quot;* \(#,##0\);_(&quot;$&quot;* &quot;-&quot;_);_(@_)" sourceLinked="0"/>
        <c:majorTickMark val="none"/>
        <c:minorTickMark val="none"/>
        <c:tickLblPos val="low"/>
        <c:crossAx val="20974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Excel Dashboard.xlsx]Plan Piechart!PlanPivot</c:name>
    <c:fmtId val="2"/>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Plan Budget</a:t>
            </a:r>
          </a:p>
        </c:rich>
      </c:tx>
      <c:layout>
        <c:manualLayout>
          <c:xMode val="edge"/>
          <c:yMode val="edge"/>
          <c:x val="1.514438629445552E-2"/>
          <c:y val="6.9776420841751747E-3"/>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4160721806046528"/>
              <c:y val="2.269801891201956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095874968627299"/>
              <c:y val="5.207987189674685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22040310196233576"/>
              <c:y val="-1.9386617768669328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3">
              <a:lumMod val="60000"/>
            </a:schemeClr>
          </a:solidFill>
          <a:ln w="19050">
            <a:solidFill>
              <a:schemeClr val="lt1"/>
            </a:solidFill>
          </a:ln>
          <a:effectLst/>
        </c:spPr>
        <c:dLbl>
          <c:idx val="0"/>
          <c:layout>
            <c:manualLayout>
              <c:x val="0.20447886384331829"/>
              <c:y val="7.539184529954320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dLbl>
          <c:idx val="0"/>
          <c:layout>
            <c:manualLayout>
              <c:x val="0.20447886384331829"/>
              <c:y val="7.5391845299543209E-2"/>
            </c:manualLayout>
          </c:layout>
          <c:numFmt formatCode="General" sourceLinked="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0"/>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dLbl>
          <c:idx val="0"/>
          <c:numFmt formatCode="General" sourceLinked="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layout>
                <c:manualLayout>
                  <c:w val="0.26241987179487181"/>
                  <c:h val="0.33903301886792453"/>
                </c:manualLayout>
              </c15:layout>
            </c:ext>
          </c:extLst>
        </c:dLbl>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dLbl>
          <c:idx val="0"/>
          <c:layout>
            <c:manualLayout>
              <c:x val="1.0347383047707192E-2"/>
              <c:y val="-5.9739848911627126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7"/>
        <c:spPr>
          <a:solidFill>
            <a:schemeClr val="accent1"/>
          </a:solidFill>
          <a:ln w="19050">
            <a:solidFill>
              <a:schemeClr val="lt1"/>
            </a:solidFill>
          </a:ln>
          <a:effectLst/>
        </c:spPr>
        <c:dLbl>
          <c:idx val="0"/>
          <c:layout>
            <c:manualLayout>
              <c:x val="0.28048384579571878"/>
              <c:y val="-0.17914630874980814"/>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8"/>
        <c:spPr>
          <a:solidFill>
            <a:schemeClr val="accent1"/>
          </a:solidFill>
          <a:ln w="19050">
            <a:solidFill>
              <a:schemeClr val="lt1"/>
            </a:solidFill>
          </a:ln>
          <a:effectLst/>
        </c:spPr>
        <c:dLbl>
          <c:idx val="0"/>
          <c:layout>
            <c:manualLayout>
              <c:x val="8.7241856388488401E-2"/>
              <c:y val="-0.10090290688569227"/>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9"/>
        <c:spPr>
          <a:solidFill>
            <a:schemeClr val="accent1"/>
          </a:solidFill>
          <a:ln w="19050">
            <a:solidFill>
              <a:schemeClr val="lt1"/>
            </a:solidFill>
          </a:ln>
          <a:effectLst/>
        </c:spPr>
        <c:dLbl>
          <c:idx val="0"/>
          <c:layout>
            <c:manualLayout>
              <c:x val="0.20447897738744195"/>
              <c:y val="0.10814855395434061"/>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dLbl>
          <c:idx val="0"/>
          <c:layout>
            <c:manualLayout>
              <c:x val="4.5996827305455151E-2"/>
              <c:y val="-7.3846712057520594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s>
    <c:plotArea>
      <c:layout>
        <c:manualLayout>
          <c:layoutTarget val="inner"/>
          <c:xMode val="edge"/>
          <c:yMode val="edge"/>
          <c:x val="0.30342539835669124"/>
          <c:y val="0.31085821896461102"/>
          <c:w val="0.43753280839895015"/>
          <c:h val="0.71546245398570463"/>
        </c:manualLayout>
      </c:layout>
      <c:pieChart>
        <c:varyColors val="1"/>
        <c:ser>
          <c:idx val="0"/>
          <c:order val="0"/>
          <c:tx>
            <c:strRef>
              <c:f>'Plan Piechart'!$B$4</c:f>
              <c:strCache>
                <c:ptCount val="1"/>
                <c:pt idx="0">
                  <c:v>Sum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28F-483E-A8CC-65561BEE1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28F-483E-A8CC-65561BEE1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828F-483E-A8CC-65561BEE18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828F-483E-A8CC-65561BEE18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828F-483E-A8CC-65561BEE18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7BEE-41CB-B652-76AF9C0E6A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EF0-42F9-BE00-76F5B9E0ED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0EF0-42F9-BE00-76F5B9E0ED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0EF0-42F9-BE00-76F5B9E0ED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0EF0-42F9-BE00-76F5B9E0ED08}"/>
              </c:ext>
            </c:extLst>
          </c:dPt>
          <c:dLbls>
            <c:dLbl>
              <c:idx val="1"/>
              <c:dLblPos val="bestFit"/>
              <c:showLegendKey val="0"/>
              <c:showVal val="0"/>
              <c:showCatName val="1"/>
              <c:showSerName val="0"/>
              <c:showPercent val="1"/>
              <c:showBubbleSize val="0"/>
              <c:extLst>
                <c:ext xmlns:c15="http://schemas.microsoft.com/office/drawing/2012/chart" uri="{CE6537A1-D6FC-4f65-9D91-7224C49458BB}">
                  <c15:layout>
                    <c:manualLayout>
                      <c:w val="0.26241987179487181"/>
                      <c:h val="0.33903301886792453"/>
                    </c:manualLayout>
                  </c15:layout>
                </c:ext>
                <c:ext xmlns:c16="http://schemas.microsoft.com/office/drawing/2014/chart" uri="{C3380CC4-5D6E-409C-BE32-E72D297353CC}">
                  <c16:uniqueId val="{00000003-828F-483E-A8CC-65561BEE18AE}"/>
                </c:ext>
              </c:extLst>
            </c:dLbl>
            <c:dLbl>
              <c:idx val="5"/>
              <c:layout>
                <c:manualLayout>
                  <c:x val="1.0347383047707192E-2"/>
                  <c:y val="-5.9739848911627126E-2"/>
                </c:manualLayout>
              </c:layout>
              <c:numFmt formatCode="General"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B-7BEE-41CB-B652-76AF9C0E6AFC}"/>
                </c:ext>
              </c:extLst>
            </c:dLbl>
            <c:numFmt formatCode="General" sourceLinked="0"/>
            <c:spPr>
              <a:noFill/>
              <a:ln>
                <a:noFill/>
              </a:ln>
              <a:effectLst/>
            </c:spPr>
            <c:txPr>
              <a:bodyPr rot="0" spcFirstLastPara="1" vertOverflow="ellipsis" vert="horz" wrap="square" anchor="ctr" anchorCtr="0"/>
              <a:lstStyle/>
              <a:p>
                <a:pPr algn="ct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'Plan Piechart'!$A$5:$A$11</c:f>
              <c:strCache>
                <c:ptCount val="6"/>
                <c:pt idx="0">
                  <c:v>Housing</c:v>
                </c:pt>
                <c:pt idx="1">
                  <c:v>Savings or Investments</c:v>
                </c:pt>
                <c:pt idx="2">
                  <c:v>Food</c:v>
                </c:pt>
                <c:pt idx="3">
                  <c:v>Transportation</c:v>
                </c:pt>
                <c:pt idx="4">
                  <c:v>Personal Care</c:v>
                </c:pt>
                <c:pt idx="5">
                  <c:v>Shopping</c:v>
                </c:pt>
              </c:strCache>
            </c:strRef>
          </c:cat>
          <c:val>
            <c:numRef>
              <c:f>'Plan Piechart'!$B$5:$B$11</c:f>
              <c:numCache>
                <c:formatCode>_("$"* #,##0_);_("$"* \(#,##0\);_("$"* "-"_);_(@_)</c:formatCode>
                <c:ptCount val="6"/>
                <c:pt idx="0">
                  <c:v>500</c:v>
                </c:pt>
                <c:pt idx="1">
                  <c:v>1500</c:v>
                </c:pt>
                <c:pt idx="2">
                  <c:v>500</c:v>
                </c:pt>
                <c:pt idx="3">
                  <c:v>540</c:v>
                </c:pt>
                <c:pt idx="4">
                  <c:v>260</c:v>
                </c:pt>
                <c:pt idx="5">
                  <c:v>200</c:v>
                </c:pt>
              </c:numCache>
            </c:numRef>
          </c:val>
          <c:extLst>
            <c:ext xmlns:c16="http://schemas.microsoft.com/office/drawing/2014/chart" uri="{C3380CC4-5D6E-409C-BE32-E72D297353CC}">
              <c16:uniqueId val="{0000001F-0409-49B4-9A31-A61B38C6354E}"/>
            </c:ext>
          </c:extLst>
        </c:ser>
        <c:ser>
          <c:idx val="1"/>
          <c:order val="1"/>
          <c:tx>
            <c:strRef>
              <c:f>'Plan Piechart'!$C$4</c:f>
              <c:strCache>
                <c:ptCount val="1"/>
                <c:pt idx="0">
                  <c:v>%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828F-483E-A8CC-65561BEE18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828F-483E-A8CC-65561BEE18A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828F-483E-A8CC-65561BEE18A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828F-483E-A8CC-65561BEE18A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828F-483E-A8CC-65561BEE18A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7BEE-41CB-B652-76AF9C0E6AFC}"/>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0EF0-42F9-BE00-76F5B9E0ED08}"/>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0EF0-42F9-BE00-76F5B9E0ED08}"/>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0EF0-42F9-BE00-76F5B9E0ED08}"/>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0EF0-42F9-BE00-76F5B9E0ED08}"/>
              </c:ext>
            </c:extLst>
          </c:dPt>
          <c:dLbls>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 Piechart'!$A$5:$A$11</c:f>
              <c:strCache>
                <c:ptCount val="6"/>
                <c:pt idx="0">
                  <c:v>Housing</c:v>
                </c:pt>
                <c:pt idx="1">
                  <c:v>Savings or Investments</c:v>
                </c:pt>
                <c:pt idx="2">
                  <c:v>Food</c:v>
                </c:pt>
                <c:pt idx="3">
                  <c:v>Transportation</c:v>
                </c:pt>
                <c:pt idx="4">
                  <c:v>Personal Care</c:v>
                </c:pt>
                <c:pt idx="5">
                  <c:v>Shopping</c:v>
                </c:pt>
              </c:strCache>
            </c:strRef>
          </c:cat>
          <c:val>
            <c:numRef>
              <c:f>'Plan Piechart'!$C$5:$C$11</c:f>
              <c:numCache>
                <c:formatCode>0%</c:formatCode>
                <c:ptCount val="6"/>
                <c:pt idx="0">
                  <c:v>0.14285714285714285</c:v>
                </c:pt>
                <c:pt idx="1">
                  <c:v>0.42857142857142855</c:v>
                </c:pt>
                <c:pt idx="2">
                  <c:v>0.14285714285714285</c:v>
                </c:pt>
                <c:pt idx="3">
                  <c:v>0.15428571428571428</c:v>
                </c:pt>
                <c:pt idx="4">
                  <c:v>7.4285714285714288E-2</c:v>
                </c:pt>
                <c:pt idx="5">
                  <c:v>5.7142857142857141E-2</c:v>
                </c:pt>
              </c:numCache>
            </c:numRef>
          </c:val>
          <c:extLst>
            <c:ext xmlns:c16="http://schemas.microsoft.com/office/drawing/2014/chart" uri="{C3380CC4-5D6E-409C-BE32-E72D297353CC}">
              <c16:uniqueId val="{00000020-0409-49B4-9A31-A61B38C6354E}"/>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Excel Dashboard.xlsx]PlanvActual by Cat Pivot!PlanvActualbyCatPivot</c:name>
    <c:fmtId val="14"/>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Plan</a:t>
            </a:r>
            <a:r>
              <a:rPr lang="en-US" b="1" baseline="0"/>
              <a:t> vs Actual by Cat</a:t>
            </a:r>
            <a:endParaRPr lang="en-US" b="1"/>
          </a:p>
        </c:rich>
      </c:tx>
      <c:layout>
        <c:manualLayout>
          <c:xMode val="edge"/>
          <c:yMode val="edge"/>
          <c:x val="3.4755134281200632E-2"/>
          <c:y val="2.1099969248893399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numFmt formatCode="#,##0" sourceLinked="0"/>
          <c:spPr>
            <a:noFill/>
            <a:ln>
              <a:noFill/>
            </a:ln>
            <a:effectLst/>
          </c:spPr>
          <c:txPr>
            <a:bodyPr rot="0" spcFirstLastPara="1" vertOverflow="ellipsis" horzOverflow="clip" vert="horz"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noFill/>
            <a:round/>
          </a:ln>
          <a:effectLst/>
        </c:spPr>
        <c:marker>
          <c:symbol val="dot"/>
          <c:size val="16"/>
          <c:spPr>
            <a:solidFill>
              <a:schemeClr val="accent4">
                <a:alpha val="98000"/>
              </a:schemeClr>
            </a:solidFill>
            <a:ln w="9525">
              <a:solidFill>
                <a:schemeClr val="accent4"/>
              </a:solidFill>
            </a:ln>
            <a:effectLst/>
          </c:spPr>
        </c:marker>
        <c:dLbl>
          <c:idx val="0"/>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noFill/>
            <a:round/>
          </a:ln>
          <a:effectLst/>
        </c:spPr>
        <c:marker>
          <c:symbol val="dot"/>
          <c:size val="16"/>
          <c:spPr>
            <a:solidFill>
              <a:schemeClr val="accent4">
                <a:alpha val="98000"/>
              </a:schemeClr>
            </a:solidFill>
            <a:ln w="9525">
              <a:solidFill>
                <a:schemeClr val="accent4"/>
              </a:solidFill>
            </a:ln>
            <a:effectLst/>
          </c:spPr>
        </c:marker>
      </c:pivotFmt>
      <c:pivotFmt>
        <c:idx val="24"/>
        <c:spPr>
          <a:solidFill>
            <a:schemeClr val="accent1"/>
          </a:solidFill>
          <a:ln>
            <a:noFill/>
          </a:ln>
          <a:effectLst/>
        </c:spPr>
        <c:marker>
          <c:symbol val="none"/>
        </c:marker>
        <c:dLbl>
          <c:idx val="0"/>
          <c:numFmt formatCode="#,##0" sourceLinked="0"/>
          <c:spPr>
            <a:noFill/>
            <a:ln>
              <a:noFill/>
            </a:ln>
            <a:effectLst/>
          </c:spPr>
          <c:txPr>
            <a:bodyPr rot="0" spcFirstLastPara="1" vertOverflow="ellipsis" horzOverflow="clip" vert="horz"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5"/>
        <c:spPr>
          <a:solidFill>
            <a:schemeClr val="accent1"/>
          </a:solidFill>
          <a:ln w="28575" cap="rnd">
            <a:noFill/>
            <a:round/>
          </a:ln>
          <a:effectLst/>
        </c:spPr>
        <c:marker>
          <c:symbol val="dot"/>
          <c:size val="16"/>
          <c:spPr>
            <a:solidFill>
              <a:schemeClr val="accent4">
                <a:alpha val="98000"/>
              </a:schemeClr>
            </a:solidFill>
            <a:ln w="9525">
              <a:solidFill>
                <a:schemeClr val="accent4"/>
              </a:solidFill>
            </a:ln>
            <a:effectLst/>
          </c:spPr>
        </c:marker>
        <c:dLbl>
          <c:idx val="0"/>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6"/>
        <c:spPr>
          <a:solidFill>
            <a:schemeClr val="accent1"/>
          </a:solidFill>
          <a:ln w="25400">
            <a:noFill/>
          </a:ln>
          <a:effectLst/>
        </c:spPr>
        <c:marker>
          <c:symbol val="none"/>
        </c:marker>
        <c:dLbl>
          <c:idx val="0"/>
          <c:numFmt formatCode="#,##0" sourceLinked="0"/>
          <c:spPr>
            <a:noFill/>
            <a:ln>
              <a:noFill/>
            </a:ln>
            <a:effectLst/>
          </c:spPr>
          <c:txPr>
            <a:bodyPr rot="0" spcFirstLastPara="1" vertOverflow="ellipsis" horzOverflow="clip" vert="horz"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7"/>
        <c:spPr>
          <a:ln w="28575" cap="rnd">
            <a:solidFill>
              <a:schemeClr val="accent1"/>
            </a:solidFill>
            <a:round/>
          </a:ln>
          <a:effectLst/>
        </c:spPr>
        <c:marker>
          <c:symbol val="none"/>
        </c:marker>
        <c:dLbl>
          <c:idx val="0"/>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a:noFill/>
                <a:ln>
                  <a:noFill/>
                </a:ln>
              </c15:spPr>
            </c:ext>
          </c:extLst>
        </c:dLbl>
      </c:pivotFmt>
      <c:pivotFmt>
        <c:idx val="28"/>
        <c:spPr>
          <a:solidFill>
            <a:srgbClr val="FFC000"/>
          </a:solidFill>
          <a:ln>
            <a:solidFill>
              <a:srgbClr val="FFC000"/>
            </a:solidFill>
          </a:ln>
          <a:effectLst/>
        </c:spPr>
        <c:marker>
          <c:symbol val="none"/>
        </c:marker>
        <c:dLbl>
          <c:idx val="0"/>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1969173369798625E-2"/>
          <c:y val="0.11157106221680003"/>
          <c:w val="0.90477307116921601"/>
          <c:h val="0.65779509480559706"/>
        </c:manualLayout>
      </c:layout>
      <c:barChart>
        <c:barDir val="col"/>
        <c:grouping val="clustered"/>
        <c:varyColors val="0"/>
        <c:ser>
          <c:idx val="1"/>
          <c:order val="1"/>
          <c:tx>
            <c:strRef>
              <c:f>'PlanvActual by Cat Pivot'!$C$4</c:f>
              <c:strCache>
                <c:ptCount val="1"/>
                <c:pt idx="0">
                  <c:v>Expense</c:v>
                </c:pt>
              </c:strCache>
            </c:strRef>
          </c:tx>
          <c:spPr>
            <a:solidFill>
              <a:srgbClr val="FFC000"/>
            </a:solidFill>
            <a:ln>
              <a:solidFill>
                <a:srgbClr val="FFC000"/>
              </a:solidFill>
            </a:ln>
            <a:effectLst/>
          </c:spPr>
          <c:invertIfNegative val="0"/>
          <c:dLbls>
            <c:numFmt formatCode="#,##0"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Pivot'!$C$5:$C$19</c:f>
              <c:numCache>
                <c:formatCode>"$"#,##0</c:formatCode>
                <c:ptCount val="14"/>
                <c:pt idx="0">
                  <c:v>500</c:v>
                </c:pt>
                <c:pt idx="1">
                  <c:v>1600</c:v>
                </c:pt>
                <c:pt idx="2">
                  <c:v>1015.6500000000002</c:v>
                </c:pt>
                <c:pt idx="3">
                  <c:v>541.33000000000004</c:v>
                </c:pt>
                <c:pt idx="4">
                  <c:v>260</c:v>
                </c:pt>
                <c:pt idx="5">
                  <c:v>240.12000000000003</c:v>
                </c:pt>
                <c:pt idx="6">
                  <c:v>770.34999999999991</c:v>
                </c:pt>
                <c:pt idx="8">
                  <c:v>192.57</c:v>
                </c:pt>
                <c:pt idx="11">
                  <c:v>215.84</c:v>
                </c:pt>
              </c:numCache>
            </c:numRef>
          </c:val>
          <c:extLst>
            <c:ext xmlns:c16="http://schemas.microsoft.com/office/drawing/2014/chart" uri="{C3380CC4-5D6E-409C-BE32-E72D297353CC}">
              <c16:uniqueId val="{00000001-B0F9-4CD4-A9B8-F60740D312DE}"/>
            </c:ext>
          </c:extLst>
        </c:ser>
        <c:dLbls>
          <c:showLegendKey val="0"/>
          <c:showVal val="0"/>
          <c:showCatName val="0"/>
          <c:showSerName val="0"/>
          <c:showPercent val="0"/>
          <c:showBubbleSize val="0"/>
        </c:dLbls>
        <c:gapWidth val="18"/>
        <c:axId val="1880860176"/>
        <c:axId val="1880859344"/>
      </c:barChart>
      <c:lineChart>
        <c:grouping val="standard"/>
        <c:varyColors val="0"/>
        <c:ser>
          <c:idx val="0"/>
          <c:order val="0"/>
          <c:tx>
            <c:strRef>
              <c:f>'PlanvActual by Cat Pivot'!$B$4</c:f>
              <c:strCache>
                <c:ptCount val="1"/>
                <c:pt idx="0">
                  <c:v>Budget</c:v>
                </c:pt>
              </c:strCache>
            </c:strRef>
          </c:tx>
          <c:spPr>
            <a:ln w="28575" cap="rnd">
              <a:solidFill>
                <a:schemeClr val="accent1"/>
              </a:solidFill>
              <a:round/>
            </a:ln>
            <a:effectLst/>
          </c:spPr>
          <c:marker>
            <c:symbol val="none"/>
          </c:marker>
          <c:dLbls>
            <c:numFmt formatCode="#,###;0" sourceLinked="0"/>
            <c:spPr>
              <a:noFill/>
              <a:ln>
                <a:noFill/>
              </a:ln>
              <a:effectLst/>
            </c:spPr>
            <c:txPr>
              <a:bodyPr rot="0" spcFirstLastPara="1" vertOverflow="ellipsis" horzOverflow="clip"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a:noFill/>
                  <a:ln>
                    <a:noFill/>
                  </a:ln>
                </c15:spPr>
                <c15:showLeaderLines val="1"/>
                <c15:leaderLines>
                  <c:spPr>
                    <a:ln w="9525" cap="flat" cmpd="sng" algn="ctr">
                      <a:solidFill>
                        <a:schemeClr val="tx1">
                          <a:lumMod val="35000"/>
                          <a:lumOff val="65000"/>
                        </a:schemeClr>
                      </a:solidFill>
                      <a:round/>
                    </a:ln>
                    <a:effectLst/>
                  </c:spPr>
                </c15:leaderLines>
              </c:ext>
            </c:extLst>
          </c:dLbls>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Pivot'!$B$5:$B$19</c:f>
              <c:numCache>
                <c:formatCode>_("$"* #,##0_);_("$"* \(#,##0\);_("$"* "-"_);_(@_)</c:formatCode>
                <c:ptCount val="14"/>
                <c:pt idx="0">
                  <c:v>500</c:v>
                </c:pt>
                <c:pt idx="1">
                  <c:v>1500</c:v>
                </c:pt>
                <c:pt idx="2">
                  <c:v>500</c:v>
                </c:pt>
                <c:pt idx="3">
                  <c:v>540</c:v>
                </c:pt>
                <c:pt idx="4">
                  <c:v>260</c:v>
                </c:pt>
                <c:pt idx="5">
                  <c:v>200</c:v>
                </c:pt>
                <c:pt idx="6">
                  <c:v>0</c:v>
                </c:pt>
                <c:pt idx="7">
                  <c:v>0</c:v>
                </c:pt>
                <c:pt idx="8">
                  <c:v>0</c:v>
                </c:pt>
                <c:pt idx="9">
                  <c:v>0</c:v>
                </c:pt>
                <c:pt idx="10">
                  <c:v>0</c:v>
                </c:pt>
                <c:pt idx="11">
                  <c:v>0</c:v>
                </c:pt>
                <c:pt idx="12">
                  <c:v>0</c:v>
                </c:pt>
                <c:pt idx="13">
                  <c:v>0</c:v>
                </c:pt>
              </c:numCache>
            </c:numRef>
          </c:val>
          <c:smooth val="0"/>
          <c:extLst>
            <c:ext xmlns:c16="http://schemas.microsoft.com/office/drawing/2014/chart" uri="{C3380CC4-5D6E-409C-BE32-E72D297353CC}">
              <c16:uniqueId val="{00000003-9872-4693-AC87-4487691259DA}"/>
            </c:ext>
          </c:extLst>
        </c:ser>
        <c:dLbls>
          <c:showLegendKey val="0"/>
          <c:showVal val="0"/>
          <c:showCatName val="0"/>
          <c:showSerName val="0"/>
          <c:showPercent val="0"/>
          <c:showBubbleSize val="0"/>
        </c:dLbls>
        <c:marker val="1"/>
        <c:smooth val="0"/>
        <c:axId val="1880860176"/>
        <c:axId val="1880859344"/>
      </c:lineChart>
      <c:catAx>
        <c:axId val="188086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859344"/>
        <c:crosses val="autoZero"/>
        <c:auto val="1"/>
        <c:lblAlgn val="ctr"/>
        <c:lblOffset val="100"/>
        <c:noMultiLvlLbl val="0"/>
      </c:catAx>
      <c:valAx>
        <c:axId val="1880859344"/>
        <c:scaling>
          <c:orientation val="minMax"/>
        </c:scaling>
        <c:delete val="1"/>
        <c:axPos val="l"/>
        <c:numFmt formatCode="&quot;$&quot;#,##0" sourceLinked="1"/>
        <c:majorTickMark val="none"/>
        <c:minorTickMark val="none"/>
        <c:tickLblPos val="nextTo"/>
        <c:crossAx val="1880860176"/>
        <c:crosses val="autoZero"/>
        <c:crossBetween val="between"/>
      </c:valAx>
      <c:spPr>
        <a:noFill/>
        <a:ln>
          <a:noFill/>
        </a:ln>
        <a:effectLst/>
      </c:spPr>
    </c:plotArea>
    <c:legend>
      <c:legendPos val="t"/>
      <c:layout>
        <c:manualLayout>
          <c:xMode val="edge"/>
          <c:yMode val="edge"/>
          <c:x val="0.60854098202986107"/>
          <c:y val="8.6780149570529583E-2"/>
          <c:w val="0.36381695911129969"/>
          <c:h val="5.89256166989182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Excel Dashboard.xlsx]Income v Expense!PivotTable1</c:name>
    <c:fmtId val="10"/>
  </c:pivotSource>
  <c:chart>
    <c:title>
      <c:tx>
        <c:rich>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r>
              <a:rPr lang="en-US" sz="1400" b="1" i="0" u="none" strike="noStrike" kern="1200" spc="0" baseline="0">
                <a:solidFill>
                  <a:sysClr val="windowText" lastClr="000000">
                    <a:lumMod val="65000"/>
                    <a:lumOff val="35000"/>
                  </a:sysClr>
                </a:solidFill>
                <a:latin typeface="+mn-lt"/>
                <a:ea typeface="+mn-ea"/>
                <a:cs typeface="+mn-cs"/>
              </a:rPr>
              <a:t>Income vs Expense by Time</a:t>
            </a:r>
          </a:p>
        </c:rich>
      </c:tx>
      <c:layout>
        <c:manualLayout>
          <c:xMode val="edge"/>
          <c:yMode val="edge"/>
          <c:x val="1.4193424295245545E-2"/>
          <c:y val="2.20125786163522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2"/>
          </a:solidFill>
          <a:ln>
            <a:noFill/>
          </a:ln>
          <a:effectLst/>
        </c:spPr>
        <c:marker>
          <c:symbol val="dash"/>
          <c:size val="13"/>
          <c:spPr>
            <a:solidFill>
              <a:schemeClr val="tx2"/>
            </a:solidFill>
            <a:ln w="9525">
              <a:solidFill>
                <a:schemeClr val="tx2">
                  <a:lumMod val="60000"/>
                  <a:lumOff val="40000"/>
                </a:schemeClr>
              </a:solidFill>
            </a:ln>
            <a:effectLst/>
          </c:spPr>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solidFill>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solidFill>
          <a:ln w="28575" cap="rnd">
            <a:noFill/>
            <a:round/>
          </a:ln>
          <a:effectLst/>
        </c:spPr>
        <c:marker>
          <c:symbol val="dash"/>
          <c:size val="18"/>
          <c:spPr>
            <a:solidFill>
              <a:srgbClr val="FFC000"/>
            </a:solidFill>
            <a:ln w="9525">
              <a:noFill/>
            </a:ln>
            <a:effectLst/>
          </c:spPr>
        </c:marker>
      </c:pivotFmt>
      <c:pivotFmt>
        <c:idx val="6"/>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solidFill>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noFill/>
            <a:round/>
          </a:ln>
          <a:effectLst/>
        </c:spPr>
        <c:marker>
          <c:symbol val="dash"/>
          <c:size val="20"/>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noFill/>
            <a:round/>
          </a:ln>
          <a:effectLst/>
        </c:spPr>
        <c:marker>
          <c:symbol val="dash"/>
          <c:size val="20"/>
          <c:spPr>
            <a:solidFill>
              <a:srgbClr val="FFC000"/>
            </a:solidFill>
            <a:ln w="9525">
              <a:noFill/>
            </a:ln>
            <a:effectLst/>
          </c:spPr>
        </c:marker>
        <c:dLbl>
          <c:idx val="0"/>
          <c:layout>
            <c:manualLayout>
              <c:x val="-4.563442629372827E-2"/>
              <c:y val="5.8171360336714668E-2"/>
            </c:manualLayout>
          </c:layout>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2391857506361322E-2"/>
          <c:y val="7.697273840769904E-2"/>
          <c:w val="0.95950744324898318"/>
          <c:h val="0.8358545040360521"/>
        </c:manualLayout>
      </c:layout>
      <c:barChart>
        <c:barDir val="col"/>
        <c:grouping val="clustered"/>
        <c:varyColors val="0"/>
        <c:ser>
          <c:idx val="0"/>
          <c:order val="0"/>
          <c:tx>
            <c:strRef>
              <c:f>'Income v Expense'!$B$3</c:f>
              <c:strCache>
                <c:ptCount val="1"/>
                <c:pt idx="0">
                  <c:v>Income</c:v>
                </c:pt>
              </c:strCache>
            </c:strRef>
          </c:tx>
          <c:spPr>
            <a:solidFill>
              <a:schemeClr val="accent2"/>
            </a:solidFill>
            <a:ln>
              <a:noFill/>
            </a:ln>
            <a:effectLst/>
          </c:spPr>
          <c:invertIfNegative val="0"/>
          <c:dLbls>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Expense'!$B$4:$B$13</c:f>
              <c:numCache>
                <c:formatCode>_("$"* #,##0_);_("$"* \(#,##0\);_("$"* "-"_);_(@_)</c:formatCode>
                <c:ptCount val="9"/>
                <c:pt idx="0">
                  <c:v>5354.51</c:v>
                </c:pt>
                <c:pt idx="1">
                  <c:v>3645.2799999999997</c:v>
                </c:pt>
                <c:pt idx="2">
                  <c:v>5634.99</c:v>
                </c:pt>
                <c:pt idx="3">
                  <c:v>4864.95</c:v>
                </c:pt>
                <c:pt idx="4">
                  <c:v>8810.9599999999991</c:v>
                </c:pt>
                <c:pt idx="5">
                  <c:v>4751.1399999999994</c:v>
                </c:pt>
                <c:pt idx="6">
                  <c:v>5628.12</c:v>
                </c:pt>
                <c:pt idx="7">
                  <c:v>4217.1400000000003</c:v>
                </c:pt>
              </c:numCache>
            </c:numRef>
          </c:val>
          <c:extLst>
            <c:ext xmlns:c16="http://schemas.microsoft.com/office/drawing/2014/chart" uri="{C3380CC4-5D6E-409C-BE32-E72D297353CC}">
              <c16:uniqueId val="{00000000-4E22-493E-A00F-1B410506F176}"/>
            </c:ext>
          </c:extLst>
        </c:ser>
        <c:dLbls>
          <c:showLegendKey val="0"/>
          <c:showVal val="0"/>
          <c:showCatName val="0"/>
          <c:showSerName val="0"/>
          <c:showPercent val="0"/>
          <c:showBubbleSize val="0"/>
        </c:dLbls>
        <c:gapWidth val="216"/>
        <c:axId val="1540512480"/>
        <c:axId val="1562491696"/>
      </c:barChart>
      <c:lineChart>
        <c:grouping val="stacked"/>
        <c:varyColors val="0"/>
        <c:ser>
          <c:idx val="1"/>
          <c:order val="1"/>
          <c:tx>
            <c:strRef>
              <c:f>'Income v Expense'!$C$3</c:f>
              <c:strCache>
                <c:ptCount val="1"/>
                <c:pt idx="0">
                  <c:v>Expense</c:v>
                </c:pt>
              </c:strCache>
            </c:strRef>
          </c:tx>
          <c:spPr>
            <a:ln w="28575" cap="rnd">
              <a:noFill/>
              <a:round/>
            </a:ln>
            <a:effectLst/>
          </c:spPr>
          <c:marker>
            <c:symbol val="dash"/>
            <c:size val="20"/>
            <c:spPr>
              <a:solidFill>
                <a:srgbClr val="FFC000"/>
              </a:solidFill>
              <a:ln w="9525">
                <a:noFill/>
              </a:ln>
              <a:effectLst/>
            </c:spPr>
          </c:marker>
          <c:dPt>
            <c:idx val="4"/>
            <c:marker>
              <c:symbol val="dash"/>
              <c:size val="20"/>
              <c:spPr>
                <a:solidFill>
                  <a:srgbClr val="FFC000"/>
                </a:solidFill>
                <a:ln w="9525">
                  <a:noFill/>
                </a:ln>
                <a:effectLst/>
              </c:spPr>
            </c:marker>
            <c:bubble3D val="0"/>
            <c:spPr>
              <a:ln w="28575" cap="rnd">
                <a:noFill/>
                <a:round/>
              </a:ln>
              <a:effectLst/>
            </c:spPr>
            <c:extLst>
              <c:ext xmlns:c16="http://schemas.microsoft.com/office/drawing/2014/chart" uri="{C3380CC4-5D6E-409C-BE32-E72D297353CC}">
                <c16:uniqueId val="{00000001-ABEA-42CA-AD41-BDEAF980BF53}"/>
              </c:ext>
            </c:extLst>
          </c:dPt>
          <c:dLbls>
            <c:dLbl>
              <c:idx val="4"/>
              <c:layout>
                <c:manualLayout>
                  <c:x val="-4.563442629372827E-2"/>
                  <c:y val="5.81713603367146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ABEA-42CA-AD41-BDEAF980BF53}"/>
                </c:ext>
              </c:extLst>
            </c:dLbl>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Expense'!$C$4:$C$13</c:f>
              <c:numCache>
                <c:formatCode>_(* #,##0_);_(* \(#,##0\);_(* "-"_);_(@_)</c:formatCode>
                <c:ptCount val="9"/>
                <c:pt idx="0">
                  <c:v>5421.71</c:v>
                </c:pt>
                <c:pt idx="1">
                  <c:v>3463.1900000000005</c:v>
                </c:pt>
                <c:pt idx="2">
                  <c:v>6872.7100000000009</c:v>
                </c:pt>
                <c:pt idx="3">
                  <c:v>6350.6375000000016</c:v>
                </c:pt>
                <c:pt idx="4">
                  <c:v>6427.2699999999995</c:v>
                </c:pt>
                <c:pt idx="5">
                  <c:v>5335.86</c:v>
                </c:pt>
                <c:pt idx="6">
                  <c:v>5886.7</c:v>
                </c:pt>
                <c:pt idx="7">
                  <c:v>4323.2</c:v>
                </c:pt>
                <c:pt idx="8">
                  <c:v>748.78</c:v>
                </c:pt>
              </c:numCache>
            </c:numRef>
          </c:val>
          <c:smooth val="0"/>
          <c:extLst>
            <c:ext xmlns:c16="http://schemas.microsoft.com/office/drawing/2014/chart" uri="{C3380CC4-5D6E-409C-BE32-E72D297353CC}">
              <c16:uniqueId val="{00000001-4E22-493E-A00F-1B410506F176}"/>
            </c:ext>
          </c:extLst>
        </c:ser>
        <c:dLbls>
          <c:showLegendKey val="0"/>
          <c:showVal val="0"/>
          <c:showCatName val="0"/>
          <c:showSerName val="0"/>
          <c:showPercent val="0"/>
          <c:showBubbleSize val="0"/>
        </c:dLbls>
        <c:marker val="1"/>
        <c:smooth val="0"/>
        <c:axId val="1540512480"/>
        <c:axId val="1562491696"/>
      </c:lineChart>
      <c:catAx>
        <c:axId val="154051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2491696"/>
        <c:crosses val="autoZero"/>
        <c:auto val="1"/>
        <c:lblAlgn val="ctr"/>
        <c:lblOffset val="100"/>
        <c:noMultiLvlLbl val="0"/>
      </c:catAx>
      <c:valAx>
        <c:axId val="1562491696"/>
        <c:scaling>
          <c:orientation val="minMax"/>
        </c:scaling>
        <c:delete val="1"/>
        <c:axPos val="l"/>
        <c:majorGridlines>
          <c:spPr>
            <a:ln w="9525" cap="flat" cmpd="sng" algn="ctr">
              <a:noFill/>
              <a:round/>
            </a:ln>
            <a:effectLst/>
          </c:spPr>
        </c:majorGridlines>
        <c:numFmt formatCode="_(&quot;$&quot;* #,##0_);_(&quot;$&quot;* \(#,##0\);_(&quot;$&quot;* &quot;-&quot;_);_(@_)" sourceLinked="1"/>
        <c:majorTickMark val="none"/>
        <c:minorTickMark val="none"/>
        <c:tickLblPos val="nextTo"/>
        <c:crossAx val="1540512480"/>
        <c:crosses val="autoZero"/>
        <c:crossBetween val="between"/>
      </c:valAx>
      <c:spPr>
        <a:noFill/>
        <a:ln>
          <a:noFill/>
        </a:ln>
        <a:effectLst/>
      </c:spPr>
    </c:plotArea>
    <c:legend>
      <c:legendPos val="r"/>
      <c:layout>
        <c:manualLayout>
          <c:xMode val="edge"/>
          <c:yMode val="edge"/>
          <c:x val="0.54220464426679493"/>
          <c:y val="6.6820185212697458E-3"/>
          <c:w val="0.37436525014525857"/>
          <c:h val="0.12000083989501314"/>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Excel Dashboard.xlsx]Income v Expense!PivotTable1</c:name>
    <c:fmtId val="0"/>
  </c:pivotSource>
  <c:chart>
    <c:title>
      <c:tx>
        <c:rich>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r>
              <a:rPr lang="en-US" sz="1000" b="0" i="0" u="none" strike="noStrike" kern="1200" baseline="0">
                <a:solidFill>
                  <a:schemeClr val="tx1"/>
                </a:solidFill>
                <a:latin typeface="+mn-lt"/>
                <a:ea typeface="+mn-ea"/>
                <a:cs typeface="+mn-cs"/>
              </a:rPr>
              <a:t>Income vs Expense</a:t>
            </a:r>
          </a:p>
        </c:rich>
      </c:tx>
      <c:layout>
        <c:manualLayout>
          <c:xMode val="edge"/>
          <c:yMode val="edge"/>
          <c:x val="1.4193424295245545E-2"/>
          <c:y val="2.20125786163522E-2"/>
        </c:manualLayout>
      </c:layout>
      <c:overlay val="0"/>
      <c:spPr>
        <a:noFill/>
        <a:ln>
          <a:noFill/>
        </a:ln>
        <a:effectLst/>
      </c:spPr>
      <c:txPr>
        <a:bodyPr rot="0" spcFirstLastPara="1" vertOverflow="ellipsis" vert="horz" wrap="square" anchor="ctr" anchorCtr="1"/>
        <a:lstStyle/>
        <a:p>
          <a:pPr>
            <a:defRPr lang="en-US" sz="10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numFmt formatCode="#,###" sourceLinked="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noFill/>
            <a:round/>
          </a:ln>
          <a:effectLst/>
        </c:spPr>
        <c:marker>
          <c:symbol val="dash"/>
          <c:size val="18"/>
          <c:spPr>
            <a:solidFill>
              <a:srgbClr val="FFC000"/>
            </a:solidFill>
            <a:ln w="9525">
              <a:noFill/>
            </a:ln>
            <a:effectLst/>
          </c:spPr>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noFill/>
            <a:round/>
          </a:ln>
          <a:effectLst/>
        </c:spPr>
        <c:marker>
          <c:symbol val="dash"/>
          <c:size val="18"/>
          <c:spPr>
            <a:solidFill>
              <a:srgbClr val="FFC000"/>
            </a:solidFill>
            <a:ln w="9525">
              <a:noFill/>
            </a:ln>
            <a:effectLst/>
          </c:spPr>
        </c:marker>
      </c:pivotFmt>
    </c:pivotFmts>
    <c:plotArea>
      <c:layout>
        <c:manualLayout>
          <c:layoutTarget val="inner"/>
          <c:xMode val="edge"/>
          <c:yMode val="edge"/>
          <c:x val="2.2391857506361322E-2"/>
          <c:y val="7.697273840769904E-2"/>
          <c:w val="0.95950744324898318"/>
          <c:h val="0.8358545040360521"/>
        </c:manualLayout>
      </c:layout>
      <c:barChart>
        <c:barDir val="col"/>
        <c:grouping val="clustered"/>
        <c:varyColors val="0"/>
        <c:ser>
          <c:idx val="0"/>
          <c:order val="0"/>
          <c:tx>
            <c:strRef>
              <c:f>'Income v Expense'!$B$3</c:f>
              <c:strCache>
                <c:ptCount val="1"/>
                <c:pt idx="0">
                  <c:v>Income</c:v>
                </c:pt>
              </c:strCache>
            </c:strRef>
          </c:tx>
          <c:spPr>
            <a:solidFill>
              <a:schemeClr val="accent2"/>
            </a:solidFill>
            <a:ln>
              <a:noFill/>
            </a:ln>
            <a:effectLst/>
          </c:spPr>
          <c:invertIfNegative val="0"/>
          <c:dLbls>
            <c:numFmt formatCode="#,###" sourceLinked="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Expense'!$B$4:$B$13</c:f>
              <c:numCache>
                <c:formatCode>_("$"* #,##0_);_("$"* \(#,##0\);_("$"* "-"_);_(@_)</c:formatCode>
                <c:ptCount val="9"/>
                <c:pt idx="0">
                  <c:v>5354.51</c:v>
                </c:pt>
                <c:pt idx="1">
                  <c:v>3645.2799999999997</c:v>
                </c:pt>
                <c:pt idx="2">
                  <c:v>5634.99</c:v>
                </c:pt>
                <c:pt idx="3">
                  <c:v>4864.95</c:v>
                </c:pt>
                <c:pt idx="4">
                  <c:v>8810.9599999999991</c:v>
                </c:pt>
                <c:pt idx="5">
                  <c:v>4751.1399999999994</c:v>
                </c:pt>
                <c:pt idx="6">
                  <c:v>5628.12</c:v>
                </c:pt>
                <c:pt idx="7">
                  <c:v>4217.1400000000003</c:v>
                </c:pt>
              </c:numCache>
            </c:numRef>
          </c:val>
          <c:extLst>
            <c:ext xmlns:c16="http://schemas.microsoft.com/office/drawing/2014/chart" uri="{C3380CC4-5D6E-409C-BE32-E72D297353CC}">
              <c16:uniqueId val="{00000000-B028-491E-BF87-D31E8CA53CBD}"/>
            </c:ext>
          </c:extLst>
        </c:ser>
        <c:dLbls>
          <c:showLegendKey val="0"/>
          <c:showVal val="0"/>
          <c:showCatName val="0"/>
          <c:showSerName val="0"/>
          <c:showPercent val="0"/>
          <c:showBubbleSize val="0"/>
        </c:dLbls>
        <c:gapWidth val="219"/>
        <c:axId val="1540512480"/>
        <c:axId val="1562491696"/>
      </c:barChart>
      <c:lineChart>
        <c:grouping val="stacked"/>
        <c:varyColors val="0"/>
        <c:ser>
          <c:idx val="1"/>
          <c:order val="1"/>
          <c:tx>
            <c:strRef>
              <c:f>'Income v Expense'!$C$3</c:f>
              <c:strCache>
                <c:ptCount val="1"/>
                <c:pt idx="0">
                  <c:v>Expense</c:v>
                </c:pt>
              </c:strCache>
            </c:strRef>
          </c:tx>
          <c:spPr>
            <a:ln w="28575" cap="rnd">
              <a:noFill/>
              <a:round/>
            </a:ln>
            <a:effectLst/>
          </c:spPr>
          <c:marker>
            <c:symbol val="dash"/>
            <c:size val="18"/>
            <c:spPr>
              <a:solidFill>
                <a:srgbClr val="FFC000"/>
              </a:solidFill>
              <a:ln w="9525">
                <a:noFill/>
              </a:ln>
              <a:effectLst/>
            </c:spPr>
          </c:marker>
          <c:dLbls>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'Income v Expense'!$A$4:$A$13</c:f>
              <c:strCache>
                <c:ptCount val="9"/>
                <c:pt idx="0">
                  <c:v>Jan</c:v>
                </c:pt>
                <c:pt idx="1">
                  <c:v>Feb</c:v>
                </c:pt>
                <c:pt idx="2">
                  <c:v>Mar</c:v>
                </c:pt>
                <c:pt idx="3">
                  <c:v>Apr</c:v>
                </c:pt>
                <c:pt idx="4">
                  <c:v>May</c:v>
                </c:pt>
                <c:pt idx="5">
                  <c:v>Jun</c:v>
                </c:pt>
                <c:pt idx="6">
                  <c:v>Jul</c:v>
                </c:pt>
                <c:pt idx="7">
                  <c:v>Aug</c:v>
                </c:pt>
                <c:pt idx="8">
                  <c:v>Sep</c:v>
                </c:pt>
              </c:strCache>
            </c:strRef>
          </c:cat>
          <c:val>
            <c:numRef>
              <c:f>'Income v Expense'!$C$4:$C$13</c:f>
              <c:numCache>
                <c:formatCode>_(* #,##0_);_(* \(#,##0\);_(* "-"_);_(@_)</c:formatCode>
                <c:ptCount val="9"/>
                <c:pt idx="0">
                  <c:v>5421.71</c:v>
                </c:pt>
                <c:pt idx="1">
                  <c:v>3463.1900000000005</c:v>
                </c:pt>
                <c:pt idx="2">
                  <c:v>6872.7100000000009</c:v>
                </c:pt>
                <c:pt idx="3">
                  <c:v>6350.6375000000016</c:v>
                </c:pt>
                <c:pt idx="4">
                  <c:v>6427.2699999999995</c:v>
                </c:pt>
                <c:pt idx="5">
                  <c:v>5335.86</c:v>
                </c:pt>
                <c:pt idx="6">
                  <c:v>5886.7</c:v>
                </c:pt>
                <c:pt idx="7">
                  <c:v>4323.2</c:v>
                </c:pt>
                <c:pt idx="8">
                  <c:v>748.78</c:v>
                </c:pt>
              </c:numCache>
            </c:numRef>
          </c:val>
          <c:smooth val="0"/>
          <c:extLst>
            <c:ext xmlns:c16="http://schemas.microsoft.com/office/drawing/2014/chart" uri="{C3380CC4-5D6E-409C-BE32-E72D297353CC}">
              <c16:uniqueId val="{00000003-5DC2-4CF0-90F0-A3F251465820}"/>
            </c:ext>
          </c:extLst>
        </c:ser>
        <c:dLbls>
          <c:showLegendKey val="0"/>
          <c:showVal val="0"/>
          <c:showCatName val="0"/>
          <c:showSerName val="0"/>
          <c:showPercent val="0"/>
          <c:showBubbleSize val="0"/>
        </c:dLbls>
        <c:marker val="1"/>
        <c:smooth val="0"/>
        <c:axId val="1540512480"/>
        <c:axId val="1562491696"/>
      </c:lineChart>
      <c:catAx>
        <c:axId val="15405124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crossAx val="1562491696"/>
        <c:crosses val="autoZero"/>
        <c:auto val="1"/>
        <c:lblAlgn val="ctr"/>
        <c:lblOffset val="100"/>
        <c:noMultiLvlLbl val="0"/>
      </c:catAx>
      <c:valAx>
        <c:axId val="1562491696"/>
        <c:scaling>
          <c:orientation val="minMax"/>
        </c:scaling>
        <c:delete val="1"/>
        <c:axPos val="l"/>
        <c:majorGridlines>
          <c:spPr>
            <a:ln w="9525" cap="flat" cmpd="sng" algn="ctr">
              <a:noFill/>
              <a:round/>
            </a:ln>
            <a:effectLst/>
          </c:spPr>
        </c:majorGridlines>
        <c:numFmt formatCode="_(&quot;$&quot;* #,##0_);_(&quot;$&quot;* \(#,##0\);_(&quot;$&quot;* &quot;-&quot;_);_(@_)" sourceLinked="1"/>
        <c:majorTickMark val="none"/>
        <c:minorTickMark val="none"/>
        <c:tickLblPos val="nextTo"/>
        <c:crossAx val="1540512480"/>
        <c:crosses val="autoZero"/>
        <c:crossBetween val="between"/>
      </c:valAx>
      <c:spPr>
        <a:noFill/>
        <a:ln>
          <a:noFill/>
        </a:ln>
        <a:effectLst/>
      </c:spPr>
    </c:plotArea>
    <c:legend>
      <c:legendPos val="r"/>
      <c:layout>
        <c:manualLayout>
          <c:xMode val="edge"/>
          <c:yMode val="edge"/>
          <c:x val="0.54220464426679493"/>
          <c:y val="6.6820185212697458E-3"/>
          <c:w val="0.37436525014525857"/>
          <c:h val="0.12000083989501314"/>
        </c:manualLayout>
      </c:layout>
      <c:overlay val="0"/>
      <c:spPr>
        <a:noFill/>
        <a:ln>
          <a:noFill/>
        </a:ln>
        <a:effectLst/>
      </c:spPr>
      <c:txPr>
        <a:bodyPr rot="0" spcFirstLastPara="1" vertOverflow="ellipsis" vert="horz" wrap="square" anchor="ctr" anchorCtr="1"/>
        <a:lstStyle/>
        <a:p>
          <a:pPr>
            <a:defRPr lang="en-US" sz="10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10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Excel Dashboard.xlsx]PlanvActual by Cat Pivot!PlanvActualbyCatPivot</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Plan</a:t>
            </a:r>
            <a:r>
              <a:rPr lang="en-US" baseline="0"/>
              <a:t> vs Actual Budget by Cat</a:t>
            </a:r>
            <a:endParaRPr lang="en-US"/>
          </a:p>
        </c:rich>
      </c:tx>
      <c:layout>
        <c:manualLayout>
          <c:xMode val="edge"/>
          <c:yMode val="edge"/>
          <c:x val="2.0737260595306499E-2"/>
          <c:y val="5.2356020942408377E-2"/>
        </c:manualLayout>
      </c:layout>
      <c:overlay val="0"/>
      <c:spPr>
        <a:noFill/>
        <a:ln>
          <a:noFill/>
        </a:ln>
        <a:effectLst/>
      </c:spPr>
    </c:title>
    <c:autoTitleDeleted val="0"/>
    <c:pivotFmts>
      <c:pivotFmt>
        <c:idx val="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5"/>
        <c:spPr>
          <a:solidFill>
            <a:schemeClr val="accent2"/>
          </a:solidFill>
          <a:ln w="19050">
            <a:noFill/>
          </a:ln>
          <a:effectLst/>
        </c:spPr>
        <c:marker>
          <c:symbol val="none"/>
        </c:marker>
        <c:dLbl>
          <c:idx val="0"/>
          <c:numFmt formatCode="#,##0" sourceLinked="0"/>
          <c:spPr>
            <a:noFill/>
            <a:ln>
              <a:noFill/>
            </a:ln>
            <a:effectLst/>
          </c:spPr>
          <c:txPr>
            <a:bodyPr rot="0" spcFirstLastPara="1" vertOverflow="ellipsis" wrap="square" lIns="0" tIns="0" rIns="0" bIns="1371600" anchor="t" anchorCtr="0">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6"/>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8"/>
        <c:spPr>
          <a:ln w="25400">
            <a:noFill/>
          </a:ln>
          <a:effectLst/>
        </c:spPr>
        <c:marker>
          <c:symbol val="none"/>
        </c:marker>
        <c:dLbl>
          <c:idx val="0"/>
          <c:numFmt formatCode="#,###;0" sourceLinked="0"/>
          <c:spPr>
            <a:noFill/>
            <a:ln>
              <a:noFill/>
            </a:ln>
            <a:effectLst/>
          </c:spPr>
          <c:txPr>
            <a:bodyPr rot="0" spcFirstLastPara="1" vertOverflow="ellipsis"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spPr xmlns:c15="http://schemas.microsoft.com/office/drawing/2012/chart">
                <a:prstGeom prst="rect">
                  <a:avLst/>
                </a:prstGeom>
              </c15:spPr>
            </c:ext>
          </c:extLst>
        </c:dLbl>
      </c:pivotFmt>
      <c:pivotFmt>
        <c:idx val="9"/>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delete val="1"/>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t"/>
          <c:showLegendKey val="0"/>
          <c:showVal val="1"/>
          <c:showCatName val="0"/>
          <c:showSerName val="0"/>
          <c:showPercent val="0"/>
          <c:showBubbleSize val="0"/>
          <c:extLst>
            <c:ext xmlns:c15="http://schemas.microsoft.com/office/drawing/2012/chart" uri="{CE6537A1-D6FC-4f65-9D91-7224C49458BB}"/>
          </c:extLst>
        </c:dLbl>
      </c:pivotFmt>
      <c:pivotFmt>
        <c:idx val="23"/>
      </c:pivotFmt>
      <c:pivotFmt>
        <c:idx val="24"/>
        <c:marker>
          <c:symbol val="none"/>
        </c:marker>
        <c:dLbl>
          <c:idx val="0"/>
          <c:delete val="1"/>
          <c:extLst>
            <c:ext xmlns:c15="http://schemas.microsoft.com/office/drawing/2012/chart" uri="{CE6537A1-D6FC-4f65-9D91-7224C49458BB}"/>
          </c:extLst>
        </c:dLbl>
      </c:pivotFmt>
    </c:pivotFmts>
    <c:plotArea>
      <c:layout/>
      <c:barChart>
        <c:barDir val="col"/>
        <c:grouping val="clustered"/>
        <c:varyColors val="0"/>
        <c:ser>
          <c:idx val="0"/>
          <c:order val="0"/>
          <c:tx>
            <c:strRef>
              <c:f>'PlanvActual by Cat Pivot'!$B$4</c:f>
              <c:strCache>
                <c:ptCount val="1"/>
                <c:pt idx="0">
                  <c:v>Budget</c:v>
                </c:pt>
              </c:strCache>
            </c:strRef>
          </c:tx>
          <c:spPr>
            <a:ln w="25400">
              <a:noFill/>
            </a:ln>
            <a:effectLst/>
          </c:spPr>
          <c:invertIfNegative val="0"/>
          <c:dLbls>
            <c:numFmt formatCode="#,###;0" sourceLinked="0"/>
            <c:spPr>
              <a:noFill/>
              <a:ln>
                <a:noFill/>
              </a:ln>
              <a:effectLst/>
            </c:spPr>
            <c:txPr>
              <a:bodyPr rot="0" spcFirstLastPara="1" vertOverflow="ellipsis" vert="horz" wrap="square" lIns="38100" tIns="0" rIns="38100" bIns="128016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pPr xmlns:c15="http://schemas.microsoft.com/office/drawing/2012/chart">
                  <a:prstGeom prst="rect">
                    <a:avLst/>
                  </a:prstGeom>
                </c15:spPr>
                <c15:showLeaderLines val="1"/>
              </c:ext>
            </c:extLst>
          </c:dLbls>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Pivot'!$B$5:$B$19</c:f>
              <c:numCache>
                <c:formatCode>_("$"* #,##0_);_("$"* \(#,##0\);_("$"* "-"_);_(@_)</c:formatCode>
                <c:ptCount val="14"/>
                <c:pt idx="0">
                  <c:v>500</c:v>
                </c:pt>
                <c:pt idx="1">
                  <c:v>1500</c:v>
                </c:pt>
                <c:pt idx="2">
                  <c:v>500</c:v>
                </c:pt>
                <c:pt idx="3">
                  <c:v>540</c:v>
                </c:pt>
                <c:pt idx="4">
                  <c:v>260</c:v>
                </c:pt>
                <c:pt idx="5">
                  <c:v>200</c:v>
                </c:pt>
                <c:pt idx="6">
                  <c:v>0</c:v>
                </c:pt>
                <c:pt idx="7">
                  <c:v>0</c:v>
                </c:pt>
                <c:pt idx="8">
                  <c:v>0</c:v>
                </c:pt>
                <c:pt idx="9">
                  <c:v>0</c:v>
                </c:pt>
                <c:pt idx="10">
                  <c:v>0</c:v>
                </c:pt>
                <c:pt idx="11">
                  <c:v>0</c:v>
                </c:pt>
                <c:pt idx="12">
                  <c:v>0</c:v>
                </c:pt>
                <c:pt idx="13">
                  <c:v>0</c:v>
                </c:pt>
              </c:numCache>
            </c:numRef>
          </c:val>
          <c:extLst>
            <c:ext xmlns:c16="http://schemas.microsoft.com/office/drawing/2014/chart" uri="{C3380CC4-5D6E-409C-BE32-E72D297353CC}">
              <c16:uniqueId val="{00000003-63E6-4E0E-8102-7227ABDBCA2B}"/>
            </c:ext>
          </c:extLst>
        </c:ser>
        <c:ser>
          <c:idx val="1"/>
          <c:order val="1"/>
          <c:tx>
            <c:strRef>
              <c:f>'PlanvActual by Cat Pivot'!$C$4</c:f>
              <c:strCache>
                <c:ptCount val="1"/>
                <c:pt idx="0">
                  <c:v>Expense</c:v>
                </c:pt>
              </c:strCache>
            </c:strRef>
          </c:tx>
          <c:invertIfNegative val="0"/>
          <c:cat>
            <c:strRef>
              <c:f>'PlanvActual by Cat Pivot'!$A$5:$A$19</c:f>
              <c:strCache>
                <c:ptCount val="14"/>
                <c:pt idx="0">
                  <c:v>Housing</c:v>
                </c:pt>
                <c:pt idx="1">
                  <c:v>Savings or Investments</c:v>
                </c:pt>
                <c:pt idx="2">
                  <c:v>Food</c:v>
                </c:pt>
                <c:pt idx="3">
                  <c:v>Transportation</c:v>
                </c:pt>
                <c:pt idx="4">
                  <c:v>Personal Care</c:v>
                </c:pt>
                <c:pt idx="5">
                  <c:v>Shopping</c:v>
                </c:pt>
                <c:pt idx="6">
                  <c:v>Entertainment</c:v>
                </c:pt>
                <c:pt idx="7">
                  <c:v>Insurance</c:v>
                </c:pt>
                <c:pt idx="8">
                  <c:v>Gifts and Donations</c:v>
                </c:pt>
                <c:pt idx="9">
                  <c:v>Legal</c:v>
                </c:pt>
                <c:pt idx="10">
                  <c:v>Taxes</c:v>
                </c:pt>
                <c:pt idx="11">
                  <c:v>Pets</c:v>
                </c:pt>
                <c:pt idx="12">
                  <c:v>Loans</c:v>
                </c:pt>
                <c:pt idx="13">
                  <c:v>Other</c:v>
                </c:pt>
              </c:strCache>
            </c:strRef>
          </c:cat>
          <c:val>
            <c:numRef>
              <c:f>'PlanvActual by Cat Pivot'!$C$5:$C$19</c:f>
              <c:numCache>
                <c:formatCode>"$"#,##0</c:formatCode>
                <c:ptCount val="14"/>
                <c:pt idx="0">
                  <c:v>500</c:v>
                </c:pt>
                <c:pt idx="1">
                  <c:v>1600</c:v>
                </c:pt>
                <c:pt idx="2">
                  <c:v>1015.6500000000002</c:v>
                </c:pt>
                <c:pt idx="3">
                  <c:v>541.33000000000004</c:v>
                </c:pt>
                <c:pt idx="4">
                  <c:v>260</c:v>
                </c:pt>
                <c:pt idx="5">
                  <c:v>240.12000000000003</c:v>
                </c:pt>
                <c:pt idx="6">
                  <c:v>770.34999999999991</c:v>
                </c:pt>
                <c:pt idx="8">
                  <c:v>192.57</c:v>
                </c:pt>
                <c:pt idx="11">
                  <c:v>215.84</c:v>
                </c:pt>
              </c:numCache>
            </c:numRef>
          </c:val>
          <c:extLst>
            <c:ext xmlns:c16="http://schemas.microsoft.com/office/drawing/2014/chart" uri="{C3380CC4-5D6E-409C-BE32-E72D297353CC}">
              <c16:uniqueId val="{00000001-F43A-4EE5-BAFA-80FEF1156708}"/>
            </c:ext>
          </c:extLst>
        </c:ser>
        <c:dLbls>
          <c:showLegendKey val="0"/>
          <c:showVal val="0"/>
          <c:showCatName val="0"/>
          <c:showSerName val="0"/>
          <c:showPercent val="0"/>
          <c:showBubbleSize val="0"/>
        </c:dLbls>
        <c:gapWidth val="18"/>
        <c:axId val="1880860176"/>
        <c:axId val="1880859344"/>
      </c:barChart>
      <c:catAx>
        <c:axId val="1880860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0859344"/>
        <c:crosses val="autoZero"/>
        <c:auto val="1"/>
        <c:lblAlgn val="ctr"/>
        <c:lblOffset val="100"/>
        <c:noMultiLvlLbl val="0"/>
      </c:catAx>
      <c:valAx>
        <c:axId val="1880859344"/>
        <c:scaling>
          <c:orientation val="minMax"/>
        </c:scaling>
        <c:delete val="1"/>
        <c:axPos val="l"/>
        <c:numFmt formatCode="_(&quot;$&quot;* #,##0_);_(&quot;$&quot;* \(#,##0\);_(&quot;$&quot;* &quot;-&quot;_);_(@_)" sourceLinked="1"/>
        <c:majorTickMark val="none"/>
        <c:minorTickMark val="none"/>
        <c:tickLblPos val="nextTo"/>
        <c:crossAx val="1880860176"/>
        <c:crosses val="autoZero"/>
        <c:crossBetween val="between"/>
      </c:valAx>
      <c:spPr>
        <a:noFill/>
        <a:ln>
          <a:noFill/>
        </a:ln>
        <a:effectLst/>
      </c:spPr>
    </c:plotArea>
    <c:legend>
      <c:legendPos val="t"/>
      <c:layout>
        <c:manualLayout>
          <c:xMode val="edge"/>
          <c:yMode val="edge"/>
          <c:x val="0.50574436838160919"/>
          <c:y val="6.5837696335078549E-2"/>
          <c:w val="0.2295420994770844"/>
          <c:h val="5.113670934461719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Excel Dashboard.xlsx]Actual by SubCat Pivot!ActualbyCatPivot</c:name>
    <c:fmtId val="10"/>
  </c:pivotSource>
  <c:chart>
    <c:autoTitleDeleted val="1"/>
    <c:pivotFmts>
      <c:pivotFmt>
        <c:idx val="0"/>
        <c:spPr>
          <a:solidFill>
            <a:schemeClr val="accent1"/>
          </a:solidFill>
          <a:ln>
            <a:noFill/>
          </a:ln>
          <a:effectLst/>
        </c:spPr>
        <c:marker>
          <c:symbol val="none"/>
        </c:marker>
        <c:dLbl>
          <c:idx val="0"/>
          <c:numFmt formatCode="_(&quot;$&quot;* #,##0_);_(&quot;$&quot;* \(#,##0\);_(&quot;$&quot;* &quot;-&quot;_);_(@_)"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'Actual by SubCat Pivot'!$B$4</c:f>
              <c:strCache>
                <c:ptCount val="1"/>
                <c:pt idx="0">
                  <c:v>Sum of Actual Income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Pivot'!$A$5:$A$35</c:f>
              <c:multiLvlStrCache>
                <c:ptCount val="20"/>
                <c:lvl>
                  <c:pt idx="0">
                    <c:v>Investment Profit</c:v>
                  </c:pt>
                  <c:pt idx="1">
                    <c:v>Job</c:v>
                  </c:pt>
                  <c:pt idx="2">
                    <c:v>Mortgage or rent</c:v>
                  </c:pt>
                  <c:pt idx="3">
                    <c:v>Cryptocurrencies</c:v>
                  </c:pt>
                  <c:pt idx="4">
                    <c:v>Retirement account</c:v>
                  </c:pt>
                  <c:pt idx="5">
                    <c:v>Saving Account</c:v>
                  </c:pt>
                  <c:pt idx="6">
                    <c:v>Dining out</c:v>
                  </c:pt>
                  <c:pt idx="7">
                    <c:v>Drink</c:v>
                  </c:pt>
                  <c:pt idx="8">
                    <c:v>Groceries</c:v>
                  </c:pt>
                  <c:pt idx="9">
                    <c:v>Fuel</c:v>
                  </c:pt>
                  <c:pt idx="10">
                    <c:v>Vehicle payment</c:v>
                  </c:pt>
                  <c:pt idx="11">
                    <c:v>Piano lesson</c:v>
                  </c:pt>
                  <c:pt idx="12">
                    <c:v>Amazon</c:v>
                  </c:pt>
                  <c:pt idx="13">
                    <c:v>Clothes</c:v>
                  </c:pt>
                  <c:pt idx="14">
                    <c:v>Personal Care Product</c:v>
                  </c:pt>
                  <c:pt idx="15">
                    <c:v>Travel</c:v>
                  </c:pt>
                  <c:pt idx="16">
                    <c:v>Family</c:v>
                  </c:pt>
                  <c:pt idx="17">
                    <c:v>Friends</c:v>
                  </c:pt>
                  <c:pt idx="18">
                    <c:v>my love</c:v>
                  </c:pt>
                  <c:pt idx="19">
                    <c:v>Medical</c:v>
                  </c:pt>
                </c:lvl>
                <c:lvl>
                  <c:pt idx="0">
                    <c:v>Income</c:v>
                  </c:pt>
                  <c:pt idx="2">
                    <c:v>Housing</c:v>
                  </c:pt>
                  <c:pt idx="3">
                    <c:v>Savings or Investments</c:v>
                  </c:pt>
                  <c:pt idx="6">
                    <c:v>Food</c:v>
                  </c:pt>
                  <c:pt idx="9">
                    <c:v>Transportation</c:v>
                  </c:pt>
                  <c:pt idx="11">
                    <c:v>Personal Care</c:v>
                  </c:pt>
                  <c:pt idx="12">
                    <c:v>Shopping</c:v>
                  </c:pt>
                  <c:pt idx="15">
                    <c:v>Entertainment</c:v>
                  </c:pt>
                  <c:pt idx="16">
                    <c:v>Gifts and Donations</c:v>
                  </c:pt>
                  <c:pt idx="19">
                    <c:v>Pets</c:v>
                  </c:pt>
                </c:lvl>
              </c:multiLvlStrCache>
            </c:multiLvlStrRef>
          </c:cat>
          <c:val>
            <c:numRef>
              <c:f>'Actual by SubCat Pivot'!$B$5:$B$35</c:f>
              <c:numCache>
                <c:formatCode>_(* #,##0_);_(* \(#,##0\);_(* "-"_);_(@_)</c:formatCode>
                <c:ptCount val="20"/>
                <c:pt idx="0">
                  <c:v>999.06000000000006</c:v>
                </c:pt>
                <c:pt idx="1">
                  <c:v>3752.08</c:v>
                </c:pt>
              </c:numCache>
            </c:numRef>
          </c:val>
          <c:extLst>
            <c:ext xmlns:c16="http://schemas.microsoft.com/office/drawing/2014/chart" uri="{C3380CC4-5D6E-409C-BE32-E72D297353CC}">
              <c16:uniqueId val="{00000001-38CD-4E2A-BB75-1923051CB93C}"/>
            </c:ext>
          </c:extLst>
        </c:ser>
        <c:ser>
          <c:idx val="1"/>
          <c:order val="1"/>
          <c:tx>
            <c:strRef>
              <c:f>'Actual by SubCat Pivot'!$C$4</c:f>
              <c:strCache>
                <c:ptCount val="1"/>
                <c:pt idx="0">
                  <c:v>Sum of Actual Expense</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'Actual by SubCat Pivot'!$A$5:$A$35</c:f>
              <c:multiLvlStrCache>
                <c:ptCount val="20"/>
                <c:lvl>
                  <c:pt idx="0">
                    <c:v>Investment Profit</c:v>
                  </c:pt>
                  <c:pt idx="1">
                    <c:v>Job</c:v>
                  </c:pt>
                  <c:pt idx="2">
                    <c:v>Mortgage or rent</c:v>
                  </c:pt>
                  <c:pt idx="3">
                    <c:v>Cryptocurrencies</c:v>
                  </c:pt>
                  <c:pt idx="4">
                    <c:v>Retirement account</c:v>
                  </c:pt>
                  <c:pt idx="5">
                    <c:v>Saving Account</c:v>
                  </c:pt>
                  <c:pt idx="6">
                    <c:v>Dining out</c:v>
                  </c:pt>
                  <c:pt idx="7">
                    <c:v>Drink</c:v>
                  </c:pt>
                  <c:pt idx="8">
                    <c:v>Groceries</c:v>
                  </c:pt>
                  <c:pt idx="9">
                    <c:v>Fuel</c:v>
                  </c:pt>
                  <c:pt idx="10">
                    <c:v>Vehicle payment</c:v>
                  </c:pt>
                  <c:pt idx="11">
                    <c:v>Piano lesson</c:v>
                  </c:pt>
                  <c:pt idx="12">
                    <c:v>Amazon</c:v>
                  </c:pt>
                  <c:pt idx="13">
                    <c:v>Clothes</c:v>
                  </c:pt>
                  <c:pt idx="14">
                    <c:v>Personal Care Product</c:v>
                  </c:pt>
                  <c:pt idx="15">
                    <c:v>Travel</c:v>
                  </c:pt>
                  <c:pt idx="16">
                    <c:v>Family</c:v>
                  </c:pt>
                  <c:pt idx="17">
                    <c:v>Friends</c:v>
                  </c:pt>
                  <c:pt idx="18">
                    <c:v>my love</c:v>
                  </c:pt>
                  <c:pt idx="19">
                    <c:v>Medical</c:v>
                  </c:pt>
                </c:lvl>
                <c:lvl>
                  <c:pt idx="0">
                    <c:v>Income</c:v>
                  </c:pt>
                  <c:pt idx="2">
                    <c:v>Housing</c:v>
                  </c:pt>
                  <c:pt idx="3">
                    <c:v>Savings or Investments</c:v>
                  </c:pt>
                  <c:pt idx="6">
                    <c:v>Food</c:v>
                  </c:pt>
                  <c:pt idx="9">
                    <c:v>Transportation</c:v>
                  </c:pt>
                  <c:pt idx="11">
                    <c:v>Personal Care</c:v>
                  </c:pt>
                  <c:pt idx="12">
                    <c:v>Shopping</c:v>
                  </c:pt>
                  <c:pt idx="15">
                    <c:v>Entertainment</c:v>
                  </c:pt>
                  <c:pt idx="16">
                    <c:v>Gifts and Donations</c:v>
                  </c:pt>
                  <c:pt idx="19">
                    <c:v>Pets</c:v>
                  </c:pt>
                </c:lvl>
              </c:multiLvlStrCache>
            </c:multiLvlStrRef>
          </c:cat>
          <c:val>
            <c:numRef>
              <c:f>'Actual by SubCat Pivot'!$C$5:$C$35</c:f>
              <c:numCache>
                <c:formatCode>_(* #,##0_);_(* \(#,##0\);_(* "-"_);_(@_)</c:formatCode>
                <c:ptCount val="20"/>
                <c:pt idx="2">
                  <c:v>500</c:v>
                </c:pt>
                <c:pt idx="3">
                  <c:v>1000</c:v>
                </c:pt>
                <c:pt idx="4">
                  <c:v>500</c:v>
                </c:pt>
                <c:pt idx="5">
                  <c:v>100</c:v>
                </c:pt>
                <c:pt idx="6">
                  <c:v>691.01</c:v>
                </c:pt>
                <c:pt idx="7">
                  <c:v>177.38</c:v>
                </c:pt>
                <c:pt idx="8">
                  <c:v>147.26</c:v>
                </c:pt>
                <c:pt idx="9">
                  <c:v>121.63999999999999</c:v>
                </c:pt>
                <c:pt idx="10">
                  <c:v>419.69</c:v>
                </c:pt>
                <c:pt idx="11">
                  <c:v>260</c:v>
                </c:pt>
                <c:pt idx="12">
                  <c:v>27.03</c:v>
                </c:pt>
                <c:pt idx="13">
                  <c:v>196.32</c:v>
                </c:pt>
                <c:pt idx="14">
                  <c:v>16.77</c:v>
                </c:pt>
                <c:pt idx="15">
                  <c:v>770.34999999999991</c:v>
                </c:pt>
                <c:pt idx="16">
                  <c:v>31.34</c:v>
                </c:pt>
                <c:pt idx="17">
                  <c:v>42.76</c:v>
                </c:pt>
                <c:pt idx="18">
                  <c:v>118.47</c:v>
                </c:pt>
                <c:pt idx="19">
                  <c:v>215.84</c:v>
                </c:pt>
              </c:numCache>
            </c:numRef>
          </c:val>
          <c:extLst>
            <c:ext xmlns:c16="http://schemas.microsoft.com/office/drawing/2014/chart" uri="{C3380CC4-5D6E-409C-BE32-E72D297353CC}">
              <c16:uniqueId val="{00000002-38CD-4E2A-BB75-1923051CB93C}"/>
            </c:ext>
          </c:extLst>
        </c:ser>
        <c:dLbls>
          <c:dLblPos val="outEnd"/>
          <c:showLegendKey val="0"/>
          <c:showVal val="1"/>
          <c:showCatName val="0"/>
          <c:showSerName val="0"/>
          <c:showPercent val="0"/>
          <c:showBubbleSize val="0"/>
        </c:dLbls>
        <c:gapWidth val="182"/>
        <c:axId val="2097422208"/>
        <c:axId val="2097420544"/>
      </c:barChart>
      <c:catAx>
        <c:axId val="2097422208"/>
        <c:scaling>
          <c:orientation val="maxMin"/>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0"/>
          <a:lstStyle/>
          <a:p>
            <a:pPr>
              <a:defRPr sz="900" b="0" i="0" u="none" strike="noStrike" kern="1200" baseline="0">
                <a:solidFill>
                  <a:schemeClr val="tx1">
                    <a:lumMod val="65000"/>
                    <a:lumOff val="35000"/>
                  </a:schemeClr>
                </a:solidFill>
                <a:latin typeface="+mn-lt"/>
                <a:ea typeface="+mn-ea"/>
                <a:cs typeface="+mn-cs"/>
              </a:defRPr>
            </a:pPr>
            <a:endParaRPr lang="en-US"/>
          </a:p>
        </c:txPr>
        <c:crossAx val="2097420544"/>
        <c:crosses val="autoZero"/>
        <c:auto val="1"/>
        <c:lblAlgn val="ctr"/>
        <c:lblOffset val="100"/>
        <c:noMultiLvlLbl val="0"/>
      </c:catAx>
      <c:valAx>
        <c:axId val="2097420544"/>
        <c:scaling>
          <c:orientation val="minMax"/>
        </c:scaling>
        <c:delete val="1"/>
        <c:axPos val="t"/>
        <c:numFmt formatCode="_(&quot;$&quot;* #,##0_);_(&quot;$&quot;* \(#,##0\);_(&quot;$&quot;* &quot;-&quot;_);_(@_)" sourceLinked="0"/>
        <c:majorTickMark val="none"/>
        <c:minorTickMark val="none"/>
        <c:tickLblPos val="low"/>
        <c:crossAx val="20974222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[Monthly Budget Excel Dashboard.xlsx]Plan Piechart!PlanPivot</c:name>
    <c:fmtId val="0"/>
  </c:pivotSource>
  <c:chart>
    <c:title>
      <c:tx>
        <c:rich>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r>
              <a:rPr lang="en-US"/>
              <a:t>Plan Budget</a:t>
            </a:r>
          </a:p>
        </c:rich>
      </c:tx>
      <c:layout>
        <c:manualLayout>
          <c:xMode val="edge"/>
          <c:yMode val="edge"/>
          <c:x val="3.5063287453569077E-2"/>
          <c:y val="2.3474178403755867E-2"/>
        </c:manualLayout>
      </c:layout>
      <c:overlay val="0"/>
      <c:spPr>
        <a:noFill/>
        <a:ln>
          <a:noFill/>
        </a:ln>
        <a:effectLst/>
      </c:spPr>
      <c:txPr>
        <a:bodyPr rot="0" spcFirstLastPara="1" vertOverflow="ellipsis" vert="horz" wrap="square" anchor="ctr" anchorCtr="1"/>
        <a:lstStyle/>
        <a:p>
          <a:pPr>
            <a:defRPr lang="en-US" sz="108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1"/>
        <c:dLbl>
          <c:idx val="0"/>
          <c:layout>
            <c:manualLayout>
              <c:x val="0.24160721806046528"/>
              <c:y val="2.2698018912019561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6095874968627299"/>
              <c:y val="5.207987189674685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3"/>
        <c:dLbl>
          <c:idx val="0"/>
          <c:layout>
            <c:manualLayout>
              <c:x val="-0.22040310196233576"/>
              <c:y val="-1.9386617768669328E-2"/>
            </c:manualLayout>
          </c:layout>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5"/>
      </c:pivotFmt>
      <c:pivotFmt>
        <c:idx val="6"/>
      </c:pivotFmt>
      <c:pivotFmt>
        <c:idx val="7"/>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s>
    <c:plotArea>
      <c:layout>
        <c:manualLayout>
          <c:layoutTarget val="inner"/>
          <c:xMode val="edge"/>
          <c:yMode val="edge"/>
          <c:x val="0.27830798747559155"/>
          <c:y val="0.24770290603134762"/>
          <c:w val="0.49386805545410722"/>
          <c:h val="0.68430560897111514"/>
        </c:manualLayout>
      </c:layout>
      <c:pieChart>
        <c:varyColors val="1"/>
        <c:ser>
          <c:idx val="0"/>
          <c:order val="0"/>
          <c:tx>
            <c:strRef>
              <c:f>'Plan Piechart'!$B$4</c:f>
              <c:strCache>
                <c:ptCount val="1"/>
                <c:pt idx="0">
                  <c:v>Sum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4CA-4B13-BEBF-322E2D7822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4CA-4B13-BEBF-322E2D7822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A4CA-4B13-BEBF-322E2D7822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A4CA-4B13-BEBF-322E2D7822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A4CA-4B13-BEBF-322E2D7822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D3D4-41A4-BD19-75ABAB3ABB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770B-4AF5-B6CB-64B4C34D48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770B-4AF5-B6CB-64B4C34D48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770B-4AF5-B6CB-64B4C34D48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770B-4AF5-B6CB-64B4C34D4873}"/>
              </c:ext>
            </c:extLst>
          </c:dPt>
          <c:dLbls>
            <c:numFmt formatCode="General" sourceLinked="0"/>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0"/>
            <c:showCatName val="1"/>
            <c:showSerName val="0"/>
            <c:showPercent val="1"/>
            <c:showBubbleSize val="0"/>
            <c:showLeaderLines val="0"/>
            <c:extLst>
              <c:ext xmlns:c15="http://schemas.microsoft.com/office/drawing/2012/chart" uri="{CE6537A1-D6FC-4f65-9D91-7224C49458BB}"/>
            </c:extLst>
          </c:dLbls>
          <c:cat>
            <c:strRef>
              <c:f>'Plan Piechart'!$A$5:$A$11</c:f>
              <c:strCache>
                <c:ptCount val="6"/>
                <c:pt idx="0">
                  <c:v>Housing</c:v>
                </c:pt>
                <c:pt idx="1">
                  <c:v>Savings or Investments</c:v>
                </c:pt>
                <c:pt idx="2">
                  <c:v>Food</c:v>
                </c:pt>
                <c:pt idx="3">
                  <c:v>Transportation</c:v>
                </c:pt>
                <c:pt idx="4">
                  <c:v>Personal Care</c:v>
                </c:pt>
                <c:pt idx="5">
                  <c:v>Shopping</c:v>
                </c:pt>
              </c:strCache>
            </c:strRef>
          </c:cat>
          <c:val>
            <c:numRef>
              <c:f>'Plan Piechart'!$B$5:$B$11</c:f>
              <c:numCache>
                <c:formatCode>_("$"* #,##0_);_("$"* \(#,##0\);_("$"* "-"_);_(@_)</c:formatCode>
                <c:ptCount val="6"/>
                <c:pt idx="0">
                  <c:v>500</c:v>
                </c:pt>
                <c:pt idx="1">
                  <c:v>1500</c:v>
                </c:pt>
                <c:pt idx="2">
                  <c:v>500</c:v>
                </c:pt>
                <c:pt idx="3">
                  <c:v>540</c:v>
                </c:pt>
                <c:pt idx="4">
                  <c:v>260</c:v>
                </c:pt>
                <c:pt idx="5">
                  <c:v>200</c:v>
                </c:pt>
              </c:numCache>
            </c:numRef>
          </c:val>
          <c:extLst>
            <c:ext xmlns:c16="http://schemas.microsoft.com/office/drawing/2014/chart" uri="{C3380CC4-5D6E-409C-BE32-E72D297353CC}">
              <c16:uniqueId val="{0000001E-3AE6-4A88-A69E-432413CEC4A7}"/>
            </c:ext>
          </c:extLst>
        </c:ser>
        <c:ser>
          <c:idx val="1"/>
          <c:order val="1"/>
          <c:tx>
            <c:strRef>
              <c:f>'Plan Piechart'!$C$4</c:f>
              <c:strCache>
                <c:ptCount val="1"/>
                <c:pt idx="0">
                  <c:v>% of Plan Budget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B-A4CA-4B13-BEBF-322E2D78229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D-A4CA-4B13-BEBF-322E2D78229E}"/>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F-A4CA-4B13-BEBF-322E2D78229E}"/>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1-A4CA-4B13-BEBF-322E2D78229E}"/>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3-A4CA-4B13-BEBF-322E2D78229E}"/>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17-D3D4-41A4-BD19-75ABAB3ABBB8}"/>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1-770B-4AF5-B6CB-64B4C34D487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3-770B-4AF5-B6CB-64B4C34D487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5-770B-4AF5-B6CB-64B4C34D487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7-770B-4AF5-B6CB-64B4C34D4873}"/>
              </c:ext>
            </c:extLst>
          </c:dPt>
          <c:dLbls>
            <c:spPr>
              <a:noFill/>
              <a:ln>
                <a:noFill/>
              </a:ln>
              <a:effectLst/>
            </c:spPr>
            <c:txPr>
              <a:bodyPr rot="0" spcFirstLastPara="1" vertOverflow="ellipsis" vert="horz" wrap="square" anchor="ctr" anchorCtr="1"/>
              <a:lstStyle/>
              <a:p>
                <a:pPr>
                  <a:defRPr lang="en-US" sz="900" b="0"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'Plan Piechart'!$A$5:$A$11</c:f>
              <c:strCache>
                <c:ptCount val="6"/>
                <c:pt idx="0">
                  <c:v>Housing</c:v>
                </c:pt>
                <c:pt idx="1">
                  <c:v>Savings or Investments</c:v>
                </c:pt>
                <c:pt idx="2">
                  <c:v>Food</c:v>
                </c:pt>
                <c:pt idx="3">
                  <c:v>Transportation</c:v>
                </c:pt>
                <c:pt idx="4">
                  <c:v>Personal Care</c:v>
                </c:pt>
                <c:pt idx="5">
                  <c:v>Shopping</c:v>
                </c:pt>
              </c:strCache>
            </c:strRef>
          </c:cat>
          <c:val>
            <c:numRef>
              <c:f>'Plan Piechart'!$C$5:$C$11</c:f>
              <c:numCache>
                <c:formatCode>0%</c:formatCode>
                <c:ptCount val="6"/>
                <c:pt idx="0">
                  <c:v>0.14285714285714285</c:v>
                </c:pt>
                <c:pt idx="1">
                  <c:v>0.42857142857142855</c:v>
                </c:pt>
                <c:pt idx="2">
                  <c:v>0.14285714285714285</c:v>
                </c:pt>
                <c:pt idx="3">
                  <c:v>0.15428571428571428</c:v>
                </c:pt>
                <c:pt idx="4">
                  <c:v>7.4285714285714288E-2</c:v>
                </c:pt>
                <c:pt idx="5">
                  <c:v>5.7142857142857141E-2</c:v>
                </c:pt>
              </c:numCache>
            </c:numRef>
          </c:val>
          <c:extLst>
            <c:ext xmlns:c16="http://schemas.microsoft.com/office/drawing/2014/chart" uri="{C3380CC4-5D6E-409C-BE32-E72D297353CC}">
              <c16:uniqueId val="{0000001F-3AE6-4A88-A69E-432413CEC4A7}"/>
            </c:ext>
          </c:extLst>
        </c:ser>
        <c:dLbls>
          <c:dLblPos val="bestFit"/>
          <c:showLegendKey val="0"/>
          <c:showVal val="1"/>
          <c:showCatName val="0"/>
          <c:showSerName val="0"/>
          <c:showPercent val="0"/>
          <c:showBubbleSize val="0"/>
          <c:showLeaderLines val="0"/>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900" b="0"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 id="16">
  <a:schemeClr val="accent3"/>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102">
  <cs:axisTitle>
    <cs:lnRef idx="0"/>
    <cs:fillRef idx="0"/>
    <cs:effectRef idx="0"/>
    <cs:fontRef idx="minor">
      <a:schemeClr val="tx1"/>
    </cs:fontRef>
    <cs:defRPr sz="1000" b="1" kern="1200"/>
  </cs:axisTitle>
  <cs:categoryAxis>
    <cs:lnRef idx="1">
      <a:schemeClr val="tx1">
        <a:tint val="75000"/>
      </a:schemeClr>
    </cs:lnRef>
    <cs:fillRef idx="0"/>
    <cs:effectRef idx="0"/>
    <cs:fontRef idx="minor">
      <a:schemeClr val="tx1"/>
    </cs:fontRef>
    <cs:spPr>
      <a:ln>
        <a:round/>
      </a:ln>
    </cs:spPr>
    <cs:defRPr sz="1000" kern="1200"/>
  </cs:categoryAxis>
  <cs:chartArea mods="allowNoFillOverride allowNoLineOverride">
    <cs:lnRef idx="1">
      <a:schemeClr val="tx1">
        <a:tint val="75000"/>
      </a:schemeClr>
    </cs:lnRef>
    <cs:fillRef idx="1">
      <a:schemeClr val="bg1"/>
    </cs:fillRef>
    <cs:effectRef idx="0"/>
    <cs:fontRef idx="minor">
      <a:schemeClr val="tx1"/>
    </cs:fontRef>
    <cs:spPr>
      <a:ln>
        <a:round/>
      </a:ln>
    </cs:spPr>
    <cs:defRPr sz="1000" kern="1200"/>
  </cs:chartArea>
  <cs:dataLabel>
    <cs:lnRef idx="0"/>
    <cs:fillRef idx="0"/>
    <cs:effectRef idx="0"/>
    <cs:fontRef idx="minor">
      <a:schemeClr val="tx1"/>
    </cs:fontRef>
    <cs:defRPr sz="1000" kern="1200"/>
  </cs:dataLabel>
  <cs:dataLabelCallout>
    <cs:lnRef idx="0"/>
    <cs:fillRef idx="0"/>
    <cs:effectRef idx="0"/>
    <cs:fontRef idx="minor">
      <a:schemeClr val="dk1"/>
    </cs:fontRef>
    <cs:spPr>
      <a:solidFill>
        <a:schemeClr val="lt1"/>
      </a:solidFill>
      <a:ln>
        <a:solidFill>
          <a:schemeClr val="dk1">
            <a:lumMod val="65000"/>
            <a:lumOff val="35000"/>
          </a:schemeClr>
        </a:solidFill>
      </a:ln>
    </cs:spPr>
    <cs:defRPr sz="1000" kern="1200"/>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1">
      <cs:styleClr val="auto"/>
    </cs:lnRef>
    <cs:lineWidthScale>3</cs:lineWidthScale>
    <cs:fillRef idx="0"/>
    <cs:effectRef idx="0"/>
    <cs:fontRef idx="minor">
      <a:schemeClr val="tx1"/>
    </cs:fontRef>
    <cs:spPr>
      <a:ln cap="rnd">
        <a:round/>
      </a:ln>
    </cs:spPr>
  </cs:dataPointLine>
  <cs:dataPointMarker>
    <cs:lnRef idx="1">
      <cs:styleClr val="auto"/>
    </cs:lnRef>
    <cs:fillRef idx="1">
      <cs:styleClr val="auto"/>
    </cs:fillRef>
    <cs:effectRef idx="0"/>
    <cs:fontRef idx="minor">
      <a:schemeClr val="tx1"/>
    </cs:fontRef>
    <cs:spPr>
      <a:ln>
        <a:round/>
      </a:ln>
    </cs:spPr>
  </cs:dataPointMarker>
  <cs:dataPointMarkerLayout/>
  <cs:dataPointWireframe>
    <cs:lnRef idx="1">
      <cs:styleClr val="auto"/>
    </cs:lnRef>
    <cs:fillRef idx="0"/>
    <cs:effectRef idx="0"/>
    <cs:fontRef idx="minor">
      <a:schemeClr val="tx1"/>
    </cs:fontRef>
    <cs:spPr>
      <a:ln>
        <a:round/>
      </a:ln>
    </cs:spPr>
  </cs:dataPointWireframe>
  <cs:dataTable>
    <cs:lnRef idx="1">
      <a:schemeClr val="tx1">
        <a:tint val="75000"/>
      </a:schemeClr>
    </cs:lnRef>
    <cs:fillRef idx="0"/>
    <cs:effectRef idx="0"/>
    <cs:fontRef idx="minor">
      <a:schemeClr val="tx1"/>
    </cs:fontRef>
    <cs:spPr>
      <a:ln>
        <a:round/>
      </a:ln>
    </cs:spPr>
    <cs:defRPr sz="1000" kern="1200"/>
  </cs:dataTable>
  <cs:downBar>
    <cs:lnRef idx="1">
      <a:schemeClr val="tx1"/>
    </cs:lnRef>
    <cs:fillRef idx="1">
      <a:schemeClr val="dk1">
        <a:tint val="95000"/>
      </a:schemeClr>
    </cs:fillRef>
    <cs:effectRef idx="0"/>
    <cs:fontRef idx="minor">
      <a:schemeClr val="tx1"/>
    </cs:fontRef>
    <cs:spPr>
      <a:ln>
        <a:round/>
      </a:ln>
    </cs:spPr>
  </cs:downBar>
  <cs:dropLine>
    <cs:lnRef idx="1">
      <a:schemeClr val="tx1"/>
    </cs:lnRef>
    <cs:fillRef idx="0"/>
    <cs:effectRef idx="0"/>
    <cs:fontRef idx="minor">
      <a:schemeClr val="tx1"/>
    </cs:fontRef>
    <cs:spPr>
      <a:ln>
        <a:round/>
      </a:ln>
    </cs:spPr>
  </cs:dropLine>
  <cs:errorBar>
    <cs:lnRef idx="1">
      <a:schemeClr val="tx1"/>
    </cs:lnRef>
    <cs:fillRef idx="1">
      <a:schemeClr val="tx1"/>
    </cs:fillRef>
    <cs:effectRef idx="0"/>
    <cs:fontRef idx="minor">
      <a:schemeClr val="tx1"/>
    </cs:fontRef>
    <cs:spPr>
      <a:ln>
        <a:round/>
      </a:ln>
    </cs:spPr>
  </cs:errorBar>
  <cs:floor>
    <cs:lnRef idx="1">
      <a:schemeClr val="tx1">
        <a:tint val="75000"/>
      </a:schemeClr>
    </cs:lnRef>
    <cs:fillRef idx="0"/>
    <cs:effectRef idx="0"/>
    <cs:fontRef idx="minor">
      <a:schemeClr val="tx1"/>
    </cs:fontRef>
    <cs:spPr>
      <a:ln>
        <a:round/>
      </a:ln>
    </cs:spPr>
  </cs:floor>
  <cs:gridlineMajor>
    <cs:lnRef idx="1">
      <a:schemeClr val="tx1">
        <a:tint val="75000"/>
      </a:schemeClr>
    </cs:lnRef>
    <cs:fillRef idx="0"/>
    <cs:effectRef idx="0"/>
    <cs:fontRef idx="minor">
      <a:schemeClr val="tx1"/>
    </cs:fontRef>
    <cs:spPr>
      <a:ln>
        <a:round/>
      </a:ln>
    </cs:spPr>
  </cs:gridlineMajor>
  <cs:gridlineMinor>
    <cs:lnRef idx="1">
      <a:schemeClr val="tx1">
        <a:tint val="50000"/>
      </a:schemeClr>
    </cs:lnRef>
    <cs:fillRef idx="0"/>
    <cs:effectRef idx="0"/>
    <cs:fontRef idx="minor">
      <a:schemeClr val="tx1"/>
    </cs:fontRef>
    <cs:spPr>
      <a:ln>
        <a:round/>
      </a:ln>
    </cs:spPr>
  </cs:gridlineMinor>
  <cs:hiLoLine>
    <cs:lnRef idx="1">
      <a:schemeClr val="tx1"/>
    </cs:lnRef>
    <cs:fillRef idx="0"/>
    <cs:effectRef idx="0"/>
    <cs:fontRef idx="minor">
      <a:schemeClr val="tx1"/>
    </cs:fontRef>
    <cs:spPr>
      <a:ln>
        <a:round/>
      </a:ln>
    </cs:spPr>
  </cs:hiLoLine>
  <cs:leaderLine>
    <cs:lnRef idx="1">
      <a:schemeClr val="tx1"/>
    </cs:lnRef>
    <cs:fillRef idx="0"/>
    <cs:effectRef idx="0"/>
    <cs:fontRef idx="minor">
      <a:schemeClr val="tx1"/>
    </cs:fontRef>
    <cs:spPr>
      <a:ln>
        <a:round/>
      </a:ln>
    </cs:spPr>
  </cs:leaderLine>
  <cs:legend>
    <cs:lnRef idx="0"/>
    <cs:fillRef idx="0"/>
    <cs:effectRef idx="0"/>
    <cs:fontRef idx="minor">
      <a:schemeClr val="tx1"/>
    </cs:fontRef>
    <cs:defRPr sz="1000" kern="1200"/>
  </cs:legend>
  <cs:plotArea mods="allowNoFillOverride allowNoLineOverride">
    <cs:lnRef idx="0"/>
    <cs:fillRef idx="1">
      <a:schemeClr val="bg1"/>
    </cs:fillRef>
    <cs:effectRef idx="0"/>
    <cs:fontRef idx="minor">
      <a:schemeClr val="tx1"/>
    </cs:fontRef>
  </cs:plotArea>
  <cs:plotArea3D>
    <cs:lnRef idx="0"/>
    <cs:fillRef idx="0"/>
    <cs:effectRef idx="0"/>
    <cs:fontRef idx="minor">
      <a:schemeClr val="tx1"/>
    </cs:fontRef>
  </cs:plotArea3D>
  <cs:seriesAxis>
    <cs:lnRef idx="1">
      <a:schemeClr val="tx1">
        <a:tint val="75000"/>
      </a:schemeClr>
    </cs:lnRef>
    <cs:fillRef idx="0"/>
    <cs:effectRef idx="0"/>
    <cs:fontRef idx="minor">
      <a:schemeClr val="tx1"/>
    </cs:fontRef>
    <cs:spPr>
      <a:ln>
        <a:round/>
      </a:ln>
    </cs:spPr>
    <cs:defRPr sz="1000" kern="1200"/>
  </cs:seriesAxis>
  <cs:seriesLine>
    <cs:lnRef idx="1">
      <a:schemeClr val="tx1"/>
    </cs:lnRef>
    <cs:fillRef idx="0"/>
    <cs:effectRef idx="0"/>
    <cs:fontRef idx="minor">
      <a:schemeClr val="tx1"/>
    </cs:fontRef>
    <cs:spPr>
      <a:ln>
        <a:round/>
      </a:ln>
    </cs:spPr>
  </cs:seriesLine>
  <cs:title>
    <cs:lnRef idx="0"/>
    <cs:fillRef idx="0"/>
    <cs:effectRef idx="0"/>
    <cs:fontRef idx="minor">
      <a:schemeClr val="tx1"/>
    </cs:fontRef>
    <cs:defRPr sz="1800" b="1" kern="1200"/>
  </cs:title>
  <cs:trendline>
    <cs:lnRef idx="1">
      <a:schemeClr val="tx1"/>
    </cs:lnRef>
    <cs:fillRef idx="0"/>
    <cs:effectRef idx="0"/>
    <cs:fontRef idx="minor">
      <a:schemeClr val="tx1"/>
    </cs:fontRef>
    <cs:spPr>
      <a:ln cap="rnd">
        <a:round/>
      </a:ln>
    </cs:spPr>
  </cs:trendline>
  <cs:trendlineLabel>
    <cs:lnRef idx="0"/>
    <cs:fillRef idx="0"/>
    <cs:effectRef idx="0"/>
    <cs:fontRef idx="minor">
      <a:schemeClr val="tx1"/>
    </cs:fontRef>
    <cs:defRPr sz="1000" kern="1200"/>
  </cs:trendlineLabel>
  <cs:upBar>
    <cs:lnRef idx="1">
      <a:schemeClr val="tx1"/>
    </cs:lnRef>
    <cs:fillRef idx="1">
      <a:schemeClr val="dk1">
        <a:tint val="5000"/>
      </a:schemeClr>
    </cs:fillRef>
    <cs:effectRef idx="0"/>
    <cs:fontRef idx="minor">
      <a:schemeClr val="tx1"/>
    </cs:fontRef>
    <cs:spPr>
      <a:ln>
        <a:round/>
      </a:ln>
    </cs:spPr>
  </cs:upBar>
  <cs:valueAxis>
    <cs:lnRef idx="1">
      <a:schemeClr val="tx1">
        <a:tint val="75000"/>
      </a:schemeClr>
    </cs:lnRef>
    <cs:fillRef idx="0"/>
    <cs:effectRef idx="0"/>
    <cs:fontRef idx="minor">
      <a:schemeClr val="tx1"/>
    </cs:fontRef>
    <cs:spPr>
      <a:ln>
        <a:round/>
      </a:ln>
    </cs:spPr>
    <cs:defRPr sz="10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4.xml"/><Relationship Id="rId3" Type="http://schemas.openxmlformats.org/officeDocument/2006/relationships/image" Target="../media/image4.png"/><Relationship Id="rId7" Type="http://schemas.openxmlformats.org/officeDocument/2006/relationships/chart" Target="../charts/chart3.xml"/><Relationship Id="rId2" Type="http://schemas.openxmlformats.org/officeDocument/2006/relationships/image" Target="../media/image3.svg"/><Relationship Id="rId1" Type="http://schemas.openxmlformats.org/officeDocument/2006/relationships/image" Target="../media/image2.png"/><Relationship Id="rId6" Type="http://schemas.openxmlformats.org/officeDocument/2006/relationships/chart" Target="../charts/chart2.xml"/><Relationship Id="rId5" Type="http://schemas.openxmlformats.org/officeDocument/2006/relationships/chart" Target="../charts/chart1.xml"/><Relationship Id="rId4" Type="http://schemas.openxmlformats.org/officeDocument/2006/relationships/image" Target="../media/image5.svg"/><Relationship Id="rId9" Type="http://schemas.openxmlformats.org/officeDocument/2006/relationships/chart" Target="../charts/chart5.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editAs="absolute">
    <xdr:from>
      <xdr:col>0</xdr:col>
      <xdr:colOff>0</xdr:colOff>
      <xdr:row>12</xdr:row>
      <xdr:rowOff>129886</xdr:rowOff>
    </xdr:from>
    <xdr:to>
      <xdr:col>2</xdr:col>
      <xdr:colOff>6462</xdr:colOff>
      <xdr:row>21</xdr:row>
      <xdr:rowOff>135371</xdr:rowOff>
    </xdr:to>
    <mc:AlternateContent xmlns:mc="http://schemas.openxmlformats.org/markup-compatibility/2006" xmlns:a14="http://schemas.microsoft.com/office/drawing/2010/main">
      <mc:Choice Requires="a14">
        <xdr:graphicFrame macro="">
          <xdr:nvGraphicFramePr>
            <xdr:cNvPr id="15" name="Category 3">
              <a:extLst>
                <a:ext uri="{FF2B5EF4-FFF2-40B4-BE49-F238E27FC236}">
                  <a16:creationId xmlns:a16="http://schemas.microsoft.com/office/drawing/2014/main" id="{F6F52E3C-3E13-4A7F-9763-43C021DE9FE4}"/>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Category 3"/>
            </a:graphicData>
          </a:graphic>
        </xdr:graphicFrame>
      </mc:Choice>
      <mc:Fallback xmlns="">
        <xdr:sp macro="" textlink="">
          <xdr:nvSpPr>
            <xdr:cNvPr id="0" name=""/>
            <xdr:cNvSpPr>
              <a:spLocks noTextEdit="1"/>
            </xdr:cNvSpPr>
          </xdr:nvSpPr>
          <xdr:spPr>
            <a:xfrm>
              <a:off x="0" y="2171700"/>
              <a:ext cx="1225662" cy="24542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6</xdr:row>
      <xdr:rowOff>22683</xdr:rowOff>
    </xdr:from>
    <xdr:to>
      <xdr:col>2</xdr:col>
      <xdr:colOff>6462</xdr:colOff>
      <xdr:row>12</xdr:row>
      <xdr:rowOff>133216</xdr:rowOff>
    </xdr:to>
    <mc:AlternateContent xmlns:mc="http://schemas.openxmlformats.org/markup-compatibility/2006" xmlns:a14="http://schemas.microsoft.com/office/drawing/2010/main">
      <mc:Choice Requires="a14">
        <xdr:graphicFrame macro="">
          <xdr:nvGraphicFramePr>
            <xdr:cNvPr id="16" name="Month 1">
              <a:extLst>
                <a:ext uri="{FF2B5EF4-FFF2-40B4-BE49-F238E27FC236}">
                  <a16:creationId xmlns:a16="http://schemas.microsoft.com/office/drawing/2014/main" id="{AD297021-6464-41B1-80D6-4FBC89E1588C}"/>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Month 1"/>
            </a:graphicData>
          </a:graphic>
        </xdr:graphicFrame>
      </mc:Choice>
      <mc:Fallback xmlns="">
        <xdr:sp macro="" textlink="">
          <xdr:nvSpPr>
            <xdr:cNvPr id="0" name=""/>
            <xdr:cNvSpPr>
              <a:spLocks noTextEdit="1"/>
            </xdr:cNvSpPr>
          </xdr:nvSpPr>
          <xdr:spPr>
            <a:xfrm>
              <a:off x="0" y="1043590"/>
              <a:ext cx="1225662" cy="11314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0</xdr:col>
      <xdr:colOff>0</xdr:colOff>
      <xdr:row>3</xdr:row>
      <xdr:rowOff>43296</xdr:rowOff>
    </xdr:from>
    <xdr:to>
      <xdr:col>2</xdr:col>
      <xdr:colOff>6462</xdr:colOff>
      <xdr:row>6</xdr:row>
      <xdr:rowOff>19043</xdr:rowOff>
    </xdr:to>
    <mc:AlternateContent xmlns:mc="http://schemas.openxmlformats.org/markup-compatibility/2006" xmlns:a14="http://schemas.microsoft.com/office/drawing/2010/main">
      <mc:Choice Requires="a14">
        <xdr:graphicFrame macro="">
          <xdr:nvGraphicFramePr>
            <xdr:cNvPr id="18" name="Year 1">
              <a:extLst>
                <a:ext uri="{FF2B5EF4-FFF2-40B4-BE49-F238E27FC236}">
                  <a16:creationId xmlns:a16="http://schemas.microsoft.com/office/drawing/2014/main" id="{9DF7D72F-1825-46DA-9443-6B4F074CEAA1}"/>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mlns="">
        <xdr:sp macro="" textlink="">
          <xdr:nvSpPr>
            <xdr:cNvPr id="0" name=""/>
            <xdr:cNvSpPr>
              <a:spLocks noTextEdit="1"/>
            </xdr:cNvSpPr>
          </xdr:nvSpPr>
          <xdr:spPr>
            <a:xfrm>
              <a:off x="0" y="552450"/>
              <a:ext cx="1225662" cy="4875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8</xdr:col>
      <xdr:colOff>378582</xdr:colOff>
      <xdr:row>0</xdr:row>
      <xdr:rowOff>16656</xdr:rowOff>
    </xdr:from>
    <xdr:to>
      <xdr:col>8</xdr:col>
      <xdr:colOff>839592</xdr:colOff>
      <xdr:row>3</xdr:row>
      <xdr:rowOff>15791</xdr:rowOff>
    </xdr:to>
    <xdr:pic>
      <xdr:nvPicPr>
        <xdr:cNvPr id="12" name="Graphic 11" descr="Flying Money with solid fill">
          <a:extLst>
            <a:ext uri="{FF2B5EF4-FFF2-40B4-BE49-F238E27FC236}">
              <a16:creationId xmlns:a16="http://schemas.microsoft.com/office/drawing/2014/main" id="{89D400A8-E6B5-4542-BD39-A58766DE2739}"/>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7089377" y="16656"/>
          <a:ext cx="461010" cy="510021"/>
        </a:xfrm>
        <a:prstGeom prst="rect">
          <a:avLst/>
        </a:prstGeom>
      </xdr:spPr>
    </xdr:pic>
    <xdr:clientData/>
  </xdr:twoCellAnchor>
  <xdr:twoCellAnchor editAs="absolute">
    <xdr:from>
      <xdr:col>4</xdr:col>
      <xdr:colOff>608436</xdr:colOff>
      <xdr:row>0</xdr:row>
      <xdr:rowOff>31059</xdr:rowOff>
    </xdr:from>
    <xdr:to>
      <xdr:col>4</xdr:col>
      <xdr:colOff>1093136</xdr:colOff>
      <xdr:row>3</xdr:row>
      <xdr:rowOff>26705</xdr:rowOff>
    </xdr:to>
    <xdr:pic>
      <xdr:nvPicPr>
        <xdr:cNvPr id="14" name="Graphic 13" descr="Treasure chest with solid fill">
          <a:extLst>
            <a:ext uri="{FF2B5EF4-FFF2-40B4-BE49-F238E27FC236}">
              <a16:creationId xmlns:a16="http://schemas.microsoft.com/office/drawing/2014/main" id="{CB2E4471-8CDC-4533-9714-74120E99316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3300284" y="31059"/>
          <a:ext cx="484700" cy="504273"/>
        </a:xfrm>
        <a:prstGeom prst="rect">
          <a:avLst/>
        </a:prstGeom>
      </xdr:spPr>
    </xdr:pic>
    <xdr:clientData/>
  </xdr:twoCellAnchor>
  <xdr:twoCellAnchor editAs="absolute">
    <xdr:from>
      <xdr:col>2</xdr:col>
      <xdr:colOff>28576</xdr:colOff>
      <xdr:row>3</xdr:row>
      <xdr:rowOff>51958</xdr:rowOff>
    </xdr:from>
    <xdr:to>
      <xdr:col>5</xdr:col>
      <xdr:colOff>456130</xdr:colOff>
      <xdr:row>15</xdr:row>
      <xdr:rowOff>319521</xdr:rowOff>
    </xdr:to>
    <xdr:graphicFrame macro="">
      <xdr:nvGraphicFramePr>
        <xdr:cNvPr id="19" name="Piechart">
          <a:extLst>
            <a:ext uri="{FF2B5EF4-FFF2-40B4-BE49-F238E27FC236}">
              <a16:creationId xmlns:a16="http://schemas.microsoft.com/office/drawing/2014/main" id="{B5BF4C8E-2E10-4FFC-85D2-5CFB8D64ED9E}"/>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absolute">
    <xdr:from>
      <xdr:col>6</xdr:col>
      <xdr:colOff>0</xdr:colOff>
      <xdr:row>15</xdr:row>
      <xdr:rowOff>365414</xdr:rowOff>
    </xdr:from>
    <xdr:to>
      <xdr:col>11</xdr:col>
      <xdr:colOff>820159</xdr:colOff>
      <xdr:row>32</xdr:row>
      <xdr:rowOff>0</xdr:rowOff>
    </xdr:to>
    <xdr:graphicFrame macro="">
      <xdr:nvGraphicFramePr>
        <xdr:cNvPr id="22" name="ActualbySubCat">
          <a:extLst>
            <a:ext uri="{FF2B5EF4-FFF2-40B4-BE49-F238E27FC236}">
              <a16:creationId xmlns:a16="http://schemas.microsoft.com/office/drawing/2014/main" id="{8F939BCB-99EF-4A32-BB07-25E5D566472B}"/>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absolute">
    <xdr:from>
      <xdr:col>5</xdr:col>
      <xdr:colOff>476252</xdr:colOff>
      <xdr:row>3</xdr:row>
      <xdr:rowOff>51955</xdr:rowOff>
    </xdr:from>
    <xdr:to>
      <xdr:col>8</xdr:col>
      <xdr:colOff>628651</xdr:colOff>
      <xdr:row>15</xdr:row>
      <xdr:rowOff>320179</xdr:rowOff>
    </xdr:to>
    <xdr:graphicFrame macro="">
      <xdr:nvGraphicFramePr>
        <xdr:cNvPr id="23" name="Chart 22">
          <a:extLst>
            <a:ext uri="{FF2B5EF4-FFF2-40B4-BE49-F238E27FC236}">
              <a16:creationId xmlns:a16="http://schemas.microsoft.com/office/drawing/2014/main" id="{C2BBE104-C89C-47DE-B339-9E55B7443C0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editAs="absolute">
    <xdr:from>
      <xdr:col>0</xdr:col>
      <xdr:colOff>0</xdr:colOff>
      <xdr:row>21</xdr:row>
      <xdr:rowOff>135370</xdr:rowOff>
    </xdr:from>
    <xdr:to>
      <xdr:col>2</xdr:col>
      <xdr:colOff>6462</xdr:colOff>
      <xdr:row>31</xdr:row>
      <xdr:rowOff>176644</xdr:rowOff>
    </xdr:to>
    <mc:AlternateContent xmlns:mc="http://schemas.openxmlformats.org/markup-compatibility/2006" xmlns:a14="http://schemas.microsoft.com/office/drawing/2010/main">
      <mc:Choice Requires="a14">
        <xdr:graphicFrame macro="">
          <xdr:nvGraphicFramePr>
            <xdr:cNvPr id="25" name="Sub-Category">
              <a:extLst>
                <a:ext uri="{FF2B5EF4-FFF2-40B4-BE49-F238E27FC236}">
                  <a16:creationId xmlns:a16="http://schemas.microsoft.com/office/drawing/2014/main" id="{9E77972B-C0D4-4A0E-8C9F-B4497379D43E}"/>
                </a:ext>
              </a:extLst>
            </xdr:cNvPr>
            <xdr:cNvGraphicFramePr>
              <a:graphicFrameLocks noChangeAspect="1"/>
            </xdr:cNvGraphicFramePr>
          </xdr:nvGraphicFramePr>
          <xdr:xfrm>
            <a:off x="0" y="0"/>
            <a:ext cx="0" cy="0"/>
          </xdr:xfrm>
          <a:graphic>
            <a:graphicData uri="http://schemas.microsoft.com/office/drawing/2010/slicer">
              <sle:slicer xmlns:sle="http://schemas.microsoft.com/office/drawing/2010/slicer" name="Sub-Category"/>
            </a:graphicData>
          </a:graphic>
        </xdr:graphicFrame>
      </mc:Choice>
      <mc:Fallback xmlns="">
        <xdr:sp macro="" textlink="">
          <xdr:nvSpPr>
            <xdr:cNvPr id="0" name=""/>
            <xdr:cNvSpPr>
              <a:spLocks noTextEdit="1"/>
            </xdr:cNvSpPr>
          </xdr:nvSpPr>
          <xdr:spPr>
            <a:xfrm>
              <a:off x="0" y="4625975"/>
              <a:ext cx="1225662" cy="2286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absolute">
    <xdr:from>
      <xdr:col>11</xdr:col>
      <xdr:colOff>788333</xdr:colOff>
      <xdr:row>15</xdr:row>
      <xdr:rowOff>357413</xdr:rowOff>
    </xdr:from>
    <xdr:to>
      <xdr:col>15</xdr:col>
      <xdr:colOff>1400175</xdr:colOff>
      <xdr:row>31</xdr:row>
      <xdr:rowOff>219075</xdr:rowOff>
    </xdr:to>
    <xdr:graphicFrame macro="">
      <xdr:nvGraphicFramePr>
        <xdr:cNvPr id="27" name="PlanvsActualBarChart">
          <a:extLst>
            <a:ext uri="{FF2B5EF4-FFF2-40B4-BE49-F238E27FC236}">
              <a16:creationId xmlns:a16="http://schemas.microsoft.com/office/drawing/2014/main" id="{D07E734D-5108-4546-AEC5-37E75A2FC2FA}"/>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8</xdr:col>
      <xdr:colOff>647700</xdr:colOff>
      <xdr:row>3</xdr:row>
      <xdr:rowOff>0</xdr:rowOff>
    </xdr:from>
    <xdr:to>
      <xdr:col>16</xdr:col>
      <xdr:colOff>0</xdr:colOff>
      <xdr:row>15</xdr:row>
      <xdr:rowOff>363474</xdr:rowOff>
    </xdr:to>
    <xdr:graphicFrame macro="">
      <xdr:nvGraphicFramePr>
        <xdr:cNvPr id="17" name="Chart 16">
          <a:extLst>
            <a:ext uri="{FF2B5EF4-FFF2-40B4-BE49-F238E27FC236}">
              <a16:creationId xmlns:a16="http://schemas.microsoft.com/office/drawing/2014/main" id="{11306A29-CAB7-4A61-B938-9AD264A4B8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419099</xdr:colOff>
      <xdr:row>4</xdr:row>
      <xdr:rowOff>152399</xdr:rowOff>
    </xdr:from>
    <xdr:to>
      <xdr:col>13</xdr:col>
      <xdr:colOff>561974</xdr:colOff>
      <xdr:row>26</xdr:row>
      <xdr:rowOff>161924</xdr:rowOff>
    </xdr:to>
    <xdr:graphicFrame macro="">
      <xdr:nvGraphicFramePr>
        <xdr:cNvPr id="2" name="Chart 1">
          <a:extLst>
            <a:ext uri="{FF2B5EF4-FFF2-40B4-BE49-F238E27FC236}">
              <a16:creationId xmlns:a16="http://schemas.microsoft.com/office/drawing/2014/main" id="{EC1558E0-DAA4-4FD5-8C86-2159DE7FFF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501017</xdr:colOff>
      <xdr:row>3</xdr:row>
      <xdr:rowOff>161923</xdr:rowOff>
    </xdr:from>
    <xdr:to>
      <xdr:col>11</xdr:col>
      <xdr:colOff>66675</xdr:colOff>
      <xdr:row>29</xdr:row>
      <xdr:rowOff>142874</xdr:rowOff>
    </xdr:to>
    <xdr:graphicFrame macro="">
      <xdr:nvGraphicFramePr>
        <xdr:cNvPr id="3" name="PlanvsActualBarChart">
          <a:extLst>
            <a:ext uri="{FF2B5EF4-FFF2-40B4-BE49-F238E27FC236}">
              <a16:creationId xmlns:a16="http://schemas.microsoft.com/office/drawing/2014/main" id="{E3F17389-932D-4968-9457-42012BFEC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594360</xdr:colOff>
      <xdr:row>2</xdr:row>
      <xdr:rowOff>167640</xdr:rowOff>
    </xdr:from>
    <xdr:to>
      <xdr:col>12</xdr:col>
      <xdr:colOff>495300</xdr:colOff>
      <xdr:row>24</xdr:row>
      <xdr:rowOff>15240</xdr:rowOff>
    </xdr:to>
    <xdr:graphicFrame macro="">
      <xdr:nvGraphicFramePr>
        <xdr:cNvPr id="2" name="Chart 1">
          <a:extLst>
            <a:ext uri="{FF2B5EF4-FFF2-40B4-BE49-F238E27FC236}">
              <a16:creationId xmlns:a16="http://schemas.microsoft.com/office/drawing/2014/main" id="{5B27594C-47DB-43EE-8E60-3504835AFD8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289560</xdr:colOff>
      <xdr:row>2</xdr:row>
      <xdr:rowOff>30480</xdr:rowOff>
    </xdr:from>
    <xdr:to>
      <xdr:col>10</xdr:col>
      <xdr:colOff>373380</xdr:colOff>
      <xdr:row>19</xdr:row>
      <xdr:rowOff>15240</xdr:rowOff>
    </xdr:to>
    <xdr:graphicFrame macro="">
      <xdr:nvGraphicFramePr>
        <xdr:cNvPr id="3" name="Chart 2">
          <a:extLst>
            <a:ext uri="{FF2B5EF4-FFF2-40B4-BE49-F238E27FC236}">
              <a16:creationId xmlns:a16="http://schemas.microsoft.com/office/drawing/2014/main" id="{7CBD0EB4-BA13-44BE-8C87-CE4A72E63F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365760</xdr:colOff>
      <xdr:row>2</xdr:row>
      <xdr:rowOff>45720</xdr:rowOff>
    </xdr:from>
    <xdr:to>
      <xdr:col>12</xdr:col>
      <xdr:colOff>213360</xdr:colOff>
      <xdr:row>20</xdr:row>
      <xdr:rowOff>160020</xdr:rowOff>
    </xdr:to>
    <xdr:graphicFrame macro="">
      <xdr:nvGraphicFramePr>
        <xdr:cNvPr id="2" name="Piechart">
          <a:extLst>
            <a:ext uri="{FF2B5EF4-FFF2-40B4-BE49-F238E27FC236}">
              <a16:creationId xmlns:a16="http://schemas.microsoft.com/office/drawing/2014/main" id="{DF8F8579-C59D-45AA-B06C-4A275B01FB3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638176</xdr:colOff>
      <xdr:row>18</xdr:row>
      <xdr:rowOff>104775</xdr:rowOff>
    </xdr:from>
    <xdr:to>
      <xdr:col>5</xdr:col>
      <xdr:colOff>1476376</xdr:colOff>
      <xdr:row>35</xdr:row>
      <xdr:rowOff>95250</xdr:rowOff>
    </xdr:to>
    <xdr:graphicFrame macro="">
      <xdr:nvGraphicFramePr>
        <xdr:cNvPr id="7" name="Chart 6">
          <a:extLst>
            <a:ext uri="{FF2B5EF4-FFF2-40B4-BE49-F238E27FC236}">
              <a16:creationId xmlns:a16="http://schemas.microsoft.com/office/drawing/2014/main" id="{92C950A0-8F2D-493A-A902-6C5EBE28D2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0590856481" backgroundQuery="1" createdVersion="6" refreshedVersion="7" minRefreshableVersion="3" recordCount="0" supportSubquery="1" supportAdvancedDrill="1" xr:uid="{23E950C5-F266-4805-A983-FAA14B8A5C2C}">
  <cacheSource type="external" connectionId="1"/>
  <cacheFields count="2">
    <cacheField name="[Category].[Category].[Category]" caption="Category" numFmtId="0" hierarchy="1" level="1">
      <sharedItems count="15">
        <s v="Income"/>
        <s v="Housing"/>
        <s v="Savings or Investments"/>
        <s v="Food"/>
        <s v="Transportation"/>
        <s v="Personal Care"/>
        <s v="Shopping"/>
        <s v="Entertainment"/>
        <s v="Insurance"/>
        <s v="Gifts and Donations"/>
        <s v="Legal"/>
        <s v="Taxes"/>
        <s v="Pets"/>
        <s v="Loans"/>
        <s v="Other"/>
      </sharedItems>
    </cacheField>
    <cacheField name="[Month].[Month].[Month]" caption="Month" numFmtId="0" hierarchy="11" level="1">
      <sharedItems containsBlank="1" count="13">
        <s v="Jan"/>
        <s v="Feb"/>
        <s v="Mar"/>
        <s v="Apr"/>
        <s v="May"/>
        <s v="Jun"/>
        <s v="Jul"/>
        <s v="Aug"/>
        <s v="Sep"/>
        <s v="Oct"/>
        <s v="Nov"/>
        <s v="Dec"/>
        <m/>
      </sharedItems>
    </cacheField>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0" memberValueDatatype="20" unbalanced="0"/>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0.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26.080187037034" backgroundQuery="1" createdVersion="6" refreshedVersion="7" minRefreshableVersion="3" recordCount="0" supportSubquery="1" supportAdvancedDrill="1" xr:uid="{ADF6C9D4-D048-491B-8A47-4846BF61DCB8}">
  <cacheSource type="external" connectionId="1"/>
  <cacheFields count="7">
    <cacheField name="[Measures].[Sum of Plan Income]" caption="Sum of Plan Income" numFmtId="0" hierarchy="53" level="32767"/>
    <cacheField name="[Measures].[Sum of Plan Budget]" caption="Sum of Plan Budget" numFmtId="0" hierarchy="51" level="32767"/>
    <cacheField name="[Category].[Category].[Category]" caption="Category" numFmtId="0" hierarchy="1" level="1">
      <sharedItems count="15">
        <s v="Income"/>
        <s v="Housing"/>
        <s v="Savings or Investments"/>
        <s v="Food"/>
        <s v="Transportation"/>
        <s v="Personal Care"/>
        <s v="Shopping"/>
        <s v="Entertainment"/>
        <s v="Insurance"/>
        <s v="Gifts and Donations"/>
        <s v="Legal"/>
        <s v="Taxes"/>
        <s v="Pets"/>
        <s v="Loans"/>
        <s v="Other"/>
      </sharedItems>
    </cacheField>
    <cacheField name="[Year].[Year].[Year]" caption="Year" numFmtId="0" hierarchy="31" level="1">
      <sharedItems containsSemiMixedTypes="0" containsNonDate="0" containsString="0"/>
    </cacheField>
    <cacheField name="[Month].[Month].[Month]" caption="Month" numFmtId="0" hierarchy="11" level="1">
      <sharedItems containsSemiMixedTypes="0" containsNonDate="0" containsString="0"/>
    </cacheField>
    <cacheField name="[Data].[Sub-Category].[Sub-Category]" caption="Sub-Category" numFmtId="0" hierarchy="3"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5"/>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4"/>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3"/>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1"/>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oneField="1" hidden="1">
      <fieldsUsage count="1">
        <fieldUsage x="0"/>
      </fieldsUsage>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y uniqueName="Dummy0" caption="Order" measure="1" count="0">
      <extLst>
        <ext xmlns:x14="http://schemas.microsoft.com/office/spreadsheetml/2009/9/main" uri="{8CF416AD-EC4C-4aba-99F5-12A058AE0983}">
          <x14:cacheHierarchy ignore="1"/>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26.080187384257" backgroundQuery="1" createdVersion="6" refreshedVersion="7" minRefreshableVersion="3" recordCount="0" supportSubquery="1" supportAdvancedDrill="1" xr:uid="{3994F1F8-C302-467D-9F4D-7DF84D176400}">
  <cacheSource type="external" connectionId="1"/>
  <cacheFields count="6">
    <cacheField name="[Year].[Year].[Year]" caption="Year" numFmtId="0" hierarchy="31" level="1">
      <sharedItems containsSemiMixedTypes="0" containsNonDate="0" containsString="0"/>
    </cacheField>
    <cacheField name="[Month].[Month].[Month]" caption="Month" numFmtId="0" hierarchy="11" level="1">
      <sharedItems containsSemiMixedTypes="0" containsNonDate="0" containsString="0"/>
    </cacheField>
    <cacheField name="[Category].[Category].[Category]" caption="Category" numFmtId="0" hierarchy="1" level="1">
      <sharedItems count="2">
        <s v="Income"/>
        <s v="Savings or Investments"/>
      </sharedItems>
    </cacheField>
    <cacheField name="[Measures].[Sum of Actual Income]" caption="Sum of Actual Income" numFmtId="0" hierarchy="52" level="32767"/>
    <cacheField name="[Measures].[Sum of Saving/Investment]" caption="Sum of Saving/Investment" numFmtId="0" hierarchy="55" level="32767"/>
    <cacheField name="[Data].[Sub-Category].[Sub-Category]" caption="Sub-Category" numFmtId="0" hierarchy="3" level="1">
      <sharedItems containsSemiMixedTypes="0" containsNonDate="0" containsString="0"/>
    </cacheField>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2"/>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5"/>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oneField="1" hidden="1">
      <fieldsUsage count="1">
        <fieldUsage x="4"/>
      </fieldsUsage>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1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0593865737" backgroundQuery="1" createdVersion="3" refreshedVersion="7" minRefreshableVersion="3" recordCount="0" supportSubquery="1" supportAdvancedDrill="1" xr:uid="{1D7CC3E2-9CA2-4057-9E7E-DE37A44A0937}">
  <cacheSource type="external" connectionId="1">
    <extLst>
      <ext xmlns:x14="http://schemas.microsoft.com/office/spreadsheetml/2009/9/main" uri="{F057638F-6D5F-4e77-A914-E7F072B9BCA8}">
        <x14:sourceConnection name="ThisWorkbookDataModel"/>
      </ext>
    </extLst>
  </cacheSource>
  <cacheFields count="0"/>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extLst>
    <ext xmlns:x14="http://schemas.microsoft.com/office/spreadsheetml/2009/9/main" uri="{725AE2AE-9491-48be-B2B4-4EB974FC3084}">
      <x14:pivotCacheDefinition slicerData="1" pivotCacheId="2083217302"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0592476852" backgroundQuery="1" createdVersion="6" refreshedVersion="7" minRefreshableVersion="3" recordCount="0" supportSubquery="1" supportAdvancedDrill="1" xr:uid="{5AA245E8-14BC-4639-AB65-C72429F30418}">
  <cacheSource type="external" connectionId="1"/>
  <cacheFields count="3">
    <cacheField name="[Category].[Category].[Category]" caption="Category" numFmtId="0" hierarchy="1" level="1">
      <sharedItems count="14">
        <s v="Housing"/>
        <s v="Savings or Investments"/>
        <s v="Food"/>
        <s v="Transportation"/>
        <s v="Personal Care"/>
        <s v="Shopping"/>
        <s v="Entertainment"/>
        <s v="Insurance"/>
        <s v="Gifts and Donations"/>
        <s v="Legal"/>
        <s v="Taxes"/>
        <s v="Pets"/>
        <s v="Loans"/>
        <s v="Other"/>
      </sharedItems>
    </cacheField>
    <cacheField name="[Month].[Month].[Month]" caption="Month" numFmtId="0" hierarchy="11" level="1">
      <sharedItems count="10">
        <s v="Jan"/>
        <s v="Feb"/>
        <s v="Mar"/>
        <s v="Apr"/>
        <s v="May"/>
        <s v="Jun"/>
        <s v="Jul"/>
        <s v="Aug"/>
        <s v="Sep"/>
        <s v="Oct"/>
      </sharedItems>
    </cacheField>
    <cacheField name="[Measures].[Sum of Plan Budget]" caption="Sum of Plan Budget" numFmtId="0" hierarchy="51"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0" memberValueDatatype="20" unbalanced="0"/>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uthor" refreshedDate="44679.730639814814" createdVersion="6" refreshedVersion="7" minRefreshableVersion="3" recordCount="534" xr:uid="{1FBACF7C-ADC7-48F4-9125-CDE3F4DB0DDD}">
  <cacheSource type="worksheet">
    <worksheetSource name="Data"/>
  </cacheSource>
  <cacheFields count="12">
    <cacheField name="Year" numFmtId="0">
      <sharedItems/>
    </cacheField>
    <cacheField name="Month" numFmtId="0">
      <sharedItems/>
    </cacheField>
    <cacheField name="Date" numFmtId="14">
      <sharedItems containsSemiMixedTypes="0" containsNonDate="0" containsDate="1" containsString="0" minDate="2021-01-01T00:00:00" maxDate="2021-09-03T00:00:00" count="200">
        <d v="2021-01-01T00:00:00"/>
        <d v="2021-01-03T00:00:00"/>
        <d v="2021-01-04T00:00:00"/>
        <d v="2021-01-06T00:00:00"/>
        <d v="2021-01-07T00:00:00"/>
        <d v="2021-01-08T00:00:00"/>
        <d v="2021-01-09T00:00:00"/>
        <d v="2021-01-10T00:00:00"/>
        <d v="2021-01-11T00:00:00"/>
        <d v="2021-01-12T00:00:00"/>
        <d v="2021-01-15T00:00:00"/>
        <d v="2021-01-18T00:00:00"/>
        <d v="2021-01-19T00:00:00"/>
        <d v="2021-01-20T00:00:00"/>
        <d v="2021-01-21T00:00:00"/>
        <d v="2021-01-22T00:00:00"/>
        <d v="2021-01-25T00:00:00"/>
        <d v="2021-01-26T00:00:00"/>
        <d v="2021-01-28T00:00:00"/>
        <d v="2021-01-29T00:00:00"/>
        <d v="2021-01-30T00:00:00"/>
        <d v="2021-02-01T00:00:00"/>
        <d v="2021-02-02T00:00:00"/>
        <d v="2021-02-03T00:00:00"/>
        <d v="2021-02-06T00:00:00"/>
        <d v="2021-02-08T00:00:00"/>
        <d v="2021-02-09T00:00:00"/>
        <d v="2021-02-10T00:00:00"/>
        <d v="2021-02-11T00:00:00"/>
        <d v="2021-02-12T00:00:00"/>
        <d v="2021-02-14T00:00:00"/>
        <d v="2021-02-15T00:00:00"/>
        <d v="2021-02-17T00:00:00"/>
        <d v="2021-02-18T00:00:00"/>
        <d v="2021-02-19T00:00:00"/>
        <d v="2021-02-22T00:00:00"/>
        <d v="2021-02-23T00:00:00"/>
        <d v="2021-02-24T00:00:00"/>
        <d v="2021-02-25T00:00:00"/>
        <d v="2021-02-26T00:00:00"/>
        <d v="2021-02-28T00:00:00"/>
        <d v="2021-03-01T00:00:00"/>
        <d v="2021-03-02T00:00:00"/>
        <d v="2021-03-03T00:00:00"/>
        <d v="2021-03-05T00:00:00"/>
        <d v="2021-03-08T00:00:00"/>
        <d v="2021-03-09T00:00:00"/>
        <d v="2021-03-10T00:00:00"/>
        <d v="2021-03-12T00:00:00"/>
        <d v="2021-03-14T00:00:00"/>
        <d v="2021-03-15T00:00:00"/>
        <d v="2021-03-16T00:00:00"/>
        <d v="2021-03-17T00:00:00"/>
        <d v="2021-03-18T00:00:00"/>
        <d v="2021-03-19T00:00:00"/>
        <d v="2021-03-20T00:00:00"/>
        <d v="2021-03-21T00:00:00"/>
        <d v="2021-03-22T00:00:00"/>
        <d v="2021-03-23T00:00:00"/>
        <d v="2021-03-24T00:00:00"/>
        <d v="2021-03-25T00:00:00"/>
        <d v="2021-03-26T00:00:00"/>
        <d v="2021-03-27T00:00:00"/>
        <d v="2021-03-29T00:00:00"/>
        <d v="2021-03-30T00:00:00"/>
        <d v="2021-03-31T00:00:00"/>
        <d v="2021-04-01T00:00:00"/>
        <d v="2021-04-02T00:00:00"/>
        <d v="2021-04-04T00:00:00"/>
        <d v="2021-04-05T00:00:00"/>
        <d v="2021-04-06T00:00:00"/>
        <d v="2021-04-07T00:00:00"/>
        <d v="2021-04-08T00:00:00"/>
        <d v="2021-04-09T00:00:00"/>
        <d v="2021-04-10T00:00:00"/>
        <d v="2021-04-11T00:00:00"/>
        <d v="2021-04-12T00:00:00"/>
        <d v="2021-04-13T00:00:00"/>
        <d v="2021-04-14T00:00:00"/>
        <d v="2021-04-15T00:00:00"/>
        <d v="2021-04-16T00:00:00"/>
        <d v="2021-04-17T00:00:00"/>
        <d v="2021-04-18T00:00:00"/>
        <d v="2021-04-19T00:00:00"/>
        <d v="2021-04-21T00:00:00"/>
        <d v="2021-04-22T00:00:00"/>
        <d v="2021-04-23T00:00:00"/>
        <d v="2021-04-26T00:00:00"/>
        <d v="2021-04-27T00:00:00"/>
        <d v="2021-04-28T00:00:00"/>
        <d v="2021-04-29T00:00:00"/>
        <d v="2021-04-30T00:00:00"/>
        <d v="2021-05-01T00:00:00"/>
        <d v="2021-05-03T00:00:00"/>
        <d v="2021-05-04T00:00:00"/>
        <d v="2021-05-07T00:00:00"/>
        <d v="2021-05-09T00:00:00"/>
        <d v="2021-05-10T00:00:00"/>
        <d v="2021-05-11T00:00:00"/>
        <d v="2021-05-12T00:00:00"/>
        <d v="2021-05-13T00:00:00"/>
        <d v="2021-05-14T00:00:00"/>
        <d v="2021-05-15T00:00:00"/>
        <d v="2021-05-17T00:00:00"/>
        <d v="2021-05-19T00:00:00"/>
        <d v="2021-05-20T00:00:00"/>
        <d v="2021-05-21T00:00:00"/>
        <d v="2021-05-22T00:00:00"/>
        <d v="2021-05-24T00:00:00"/>
        <d v="2021-05-25T00:00:00"/>
        <d v="2021-05-26T00:00:00"/>
        <d v="2021-05-27T00:00:00"/>
        <d v="2021-05-28T00:00:00"/>
        <d v="2021-05-29T00:00:00"/>
        <d v="2021-05-30T00:00:00"/>
        <d v="2021-05-31T00:00:00"/>
        <d v="2021-06-01T00:00:00"/>
        <d v="2021-06-02T00:00:00"/>
        <d v="2021-06-03T00:00:00"/>
        <d v="2021-06-04T00:00:00"/>
        <d v="2021-06-05T00:00:00"/>
        <d v="2021-06-06T00:00:00"/>
        <d v="2021-06-07T00:00:00"/>
        <d v="2021-06-08T00:00:00"/>
        <d v="2021-06-09T00:00:00"/>
        <d v="2021-06-10T00:00:00"/>
        <d v="2021-06-11T00:00:00"/>
        <d v="2021-06-13T00:00:00"/>
        <d v="2021-06-14T00:00:00"/>
        <d v="2021-06-16T00:00:00"/>
        <d v="2021-06-17T00:00:00"/>
        <d v="2021-06-18T00:00:00"/>
        <d v="2021-06-20T00:00:00"/>
        <d v="2021-06-21T00:00:00"/>
        <d v="2021-06-22T00:00:00"/>
        <d v="2021-06-23T00:00:00"/>
        <d v="2021-06-24T00:00:00"/>
        <d v="2021-06-25T00:00:00"/>
        <d v="2021-06-26T00:00:00"/>
        <d v="2021-06-27T00:00:00"/>
        <d v="2021-06-28T00:00:00"/>
        <d v="2021-06-29T00:00:00"/>
        <d v="2021-06-30T00:00:00"/>
        <d v="2021-07-01T00:00:00"/>
        <d v="2021-07-02T00:00:00"/>
        <d v="2021-07-03T00:00:00"/>
        <d v="2021-07-04T00:00:00"/>
        <d v="2021-07-06T00:00:00"/>
        <d v="2021-07-07T00:00:00"/>
        <d v="2021-07-08T00:00:00"/>
        <d v="2021-07-09T00:00:00"/>
        <d v="2021-07-10T00:00:00"/>
        <d v="2021-07-11T00:00:00"/>
        <d v="2021-07-12T00:00:00"/>
        <d v="2021-07-13T00:00:00"/>
        <d v="2021-07-14T00:00:00"/>
        <d v="2021-07-16T00:00:00"/>
        <d v="2021-07-17T00:00:00"/>
        <d v="2021-07-18T00:00:00"/>
        <d v="2021-07-19T00:00:00"/>
        <d v="2021-07-20T00:00:00"/>
        <d v="2021-07-21T00:00:00"/>
        <d v="2021-07-22T00:00:00"/>
        <d v="2021-07-24T00:00:00"/>
        <d v="2021-07-25T00:00:00"/>
        <d v="2021-07-26T00:00:00"/>
        <d v="2021-07-28T00:00:00"/>
        <d v="2021-07-29T00:00:00"/>
        <d v="2021-08-01T00:00:00"/>
        <d v="2021-07-30T00:00:00"/>
        <d v="2021-07-31T00:00:00"/>
        <d v="2021-08-02T00:00:00"/>
        <d v="2021-08-03T00:00:00"/>
        <d v="2021-08-04T00:00:00"/>
        <d v="2021-08-06T00:00:00"/>
        <d v="2021-08-07T00:00:00"/>
        <d v="2021-08-08T00:00:00"/>
        <d v="2021-08-09T00:00:00"/>
        <d v="2021-08-10T00:00:00"/>
        <d v="2021-08-11T00:00:00"/>
        <d v="2021-08-12T00:00:00"/>
        <d v="2021-08-13T00:00:00"/>
        <d v="2021-08-14T00:00:00"/>
        <d v="2021-08-15T00:00:00"/>
        <d v="2021-08-16T00:00:00"/>
        <d v="2021-08-17T00:00:00"/>
        <d v="2021-08-18T00:00:00"/>
        <d v="2021-08-19T00:00:00"/>
        <d v="2021-08-20T00:00:00"/>
        <d v="2021-08-22T00:00:00"/>
        <d v="2021-08-23T00:00:00"/>
        <d v="2021-08-24T00:00:00"/>
        <d v="2021-08-25T00:00:00"/>
        <d v="2021-08-26T00:00:00"/>
        <d v="2021-08-27T00:00:00"/>
        <d v="2021-08-29T00:00:00"/>
        <d v="2021-08-30T00:00:00"/>
        <d v="2021-08-31T00:00:00"/>
        <d v="2021-09-01T00:00:00"/>
        <d v="2021-09-02T00:00:00"/>
      </sharedItems>
      <fieldGroup par="11" base="2">
        <rangePr groupBy="days" startDate="2021-01-01T00:00:00" endDate="2021-09-03T00:00:00"/>
        <groupItems count="368">
          <s v="&lt;1/1/2021"/>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9/3/2021"/>
        </groupItems>
      </fieldGroup>
    </cacheField>
    <cacheField name="Expenses" numFmtId="0">
      <sharedItems/>
    </cacheField>
    <cacheField name="Category" numFmtId="0">
      <sharedItems/>
    </cacheField>
    <cacheField name="Sub-Category" numFmtId="0">
      <sharedItems/>
    </cacheField>
    <cacheField name="Actual Expense" numFmtId="44">
      <sharedItems containsString="0" containsBlank="1" containsNumber="1" minValue="-67.41" maxValue="1400"/>
    </cacheField>
    <cacheField name="Actual Income" numFmtId="0">
      <sharedItems containsString="0" containsBlank="1" containsNumber="1" minValue="1.23" maxValue="1932.09"/>
    </cacheField>
    <cacheField name="Balance" numFmtId="44">
      <sharedItems containsSemiMixedTypes="0" containsString="0" containsNumber="1" minValue="-4721.8874999999989" maxValue="1788.83"/>
    </cacheField>
    <cacheField name="Saving/Investment" numFmtId="44">
      <sharedItems containsSemiMixedTypes="0" containsString="0" containsNumber="1" minValue="0" maxValue="1400"/>
    </cacheField>
    <cacheField name="Card" numFmtId="0">
      <sharedItems containsBlank="1"/>
    </cacheField>
    <cacheField name="Months" numFmtId="0" databaseField="0">
      <fieldGroup base="2">
        <rangePr groupBy="months" startDate="2021-01-01T00:00:00" endDate="2021-09-03T00:00:00"/>
        <groupItems count="14">
          <s v="&lt;1/1/2021"/>
          <s v="Jan"/>
          <s v="Feb"/>
          <s v="Mar"/>
          <s v="Apr"/>
          <s v="May"/>
          <s v="Jun"/>
          <s v="Jul"/>
          <s v="Aug"/>
          <s v="Sep"/>
          <s v="Oct"/>
          <s v="Nov"/>
          <s v="Dec"/>
          <s v="&gt;9/3/2021"/>
        </groupItems>
      </fieldGroup>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8669444443" backgroundQuery="1" createdVersion="6" refreshedVersion="7" minRefreshableVersion="3" recordCount="0" supportSubquery="1" supportAdvancedDrill="1" xr:uid="{54263B58-7649-49FE-A66E-5BAAA8F33D3E}">
  <cacheSource type="external" connectionId="1"/>
  <cacheFields count="6">
    <cacheField name="[Category].[Category].[Category]" caption="Category" numFmtId="0" hierarchy="1" level="1">
      <sharedItems count="11">
        <s v="Housing"/>
        <s v="Savings or Investments"/>
        <s v="Food"/>
        <s v="Transportation"/>
        <s v="Personal Care"/>
        <s v="Shopping"/>
        <s v="Entertainment" u="1"/>
        <s v="Gifts and Donations" u="1"/>
        <s v="Pets" u="1"/>
        <s v="Other" u="1"/>
        <s v="Insurance" u="1"/>
      </sharedItems>
    </cacheField>
    <cacheField name="[Year].[Year].[Year]" caption="Year" numFmtId="0" hierarchy="31" level="1">
      <sharedItems containsSemiMixedTypes="0" containsNonDate="0" containsString="0"/>
    </cacheField>
    <cacheField name="[Month].[Month].[Month]" caption="Month" numFmtId="0" hierarchy="11" level="1">
      <sharedItems containsSemiMixedTypes="0" containsNonDate="0" containsString="0"/>
    </cacheField>
    <cacheField name="[Measures].[Sum of Plan Budget]" caption="Sum of Plan Budget" numFmtId="0" hierarchy="51" level="32767"/>
    <cacheField name="[Data].[Sub-Category].[Sub-Category]" caption="Sub-Category" numFmtId="0" hierarchy="3" level="1">
      <sharedItems containsSemiMixedTypes="0" containsNonDate="0" containsString="0"/>
    </cacheField>
    <cacheField name="Dummy0" numFmtId="0" hierarchy="56" level="32767">
      <extLst>
        <ext xmlns:x14="http://schemas.microsoft.com/office/spreadsheetml/2009/9/main" uri="{63CAB8AC-B538-458d-9737-405883B0398D}">
          <x14:cacheField ignore="1"/>
        </ext>
      </extLst>
    </cacheField>
  </cacheFields>
  <cacheHierarchies count="57">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4"/>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2"/>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1"/>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3"/>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hidden="1">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y uniqueName="Dummy0" caption="Order" measure="1" count="0">
      <extLst>
        <ext xmlns:x14="http://schemas.microsoft.com/office/spreadsheetml/2009/9/main" uri="{8CF416AD-EC4C-4aba-99F5-12A058AE0983}">
          <x14:cacheHierarchy ignore="1"/>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679.738670601851" backgroundQuery="1" createdVersion="6" refreshedVersion="7" minRefreshableVersion="3" recordCount="0" supportSubquery="1" supportAdvancedDrill="1" xr:uid="{2A3EF382-0834-4001-9CED-788C19EE97ED}">
  <cacheSource type="external" connectionId="1"/>
  <cacheFields count="5">
    <cacheField name="[Year].[Year].[Year]" caption="Year" numFmtId="0" hierarchy="31" level="1">
      <sharedItems containsSemiMixedTypes="0" containsNonDate="0" containsString="0"/>
    </cacheField>
    <cacheField name="[Category].[Category].[Category]" caption="Category" numFmtId="0" hierarchy="1" level="1">
      <sharedItems count="12">
        <s v="Housing"/>
        <s v="Savings or Investments"/>
        <s v="Food"/>
        <s v="Transportation"/>
        <s v="Personal Care"/>
        <s v="Shopping"/>
        <s v="Entertainment"/>
        <s v="Gifts and Donations"/>
        <s v="Pets"/>
        <s v="Other" u="1"/>
        <s v="Insurance" u="1"/>
        <s v="Legal" u="1"/>
      </sharedItems>
    </cacheField>
    <cacheField name="[Month].[Month].[Month]" caption="Month" numFmtId="0" hierarchy="11" level="1">
      <sharedItems containsSemiMixedTypes="0" containsNonDate="0" containsString="0"/>
    </cacheField>
    <cacheField name="[Data].[Sub-Category].[Sub-Category]" caption="Sub-Category" numFmtId="0" hierarchy="3" level="1">
      <sharedItems containsSemiMixedTypes="0" containsNonDate="0" containsString="0"/>
    </cacheField>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1"/>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3"/>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2"/>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26.080170138892" backgroundQuery="1" createdVersion="6" refreshedVersion="7" minRefreshableVersion="3" recordCount="0" supportSubquery="1" supportAdvancedDrill="1" xr:uid="{5F4BCBA2-0C72-4735-BBA3-26A2DFFBE335}">
  <cacheSource type="external" connectionId="1"/>
  <cacheFields count="5">
    <cacheField name="[Year].[Year].[Year]" caption="Year" numFmtId="0" hierarchy="31" level="1">
      <sharedItems containsSemiMixedTypes="0" containsString="0" containsNumber="1" containsInteger="1" minValue="2021" maxValue="2021" count="1">
        <n v="2021"/>
      </sharedItems>
      <extLst>
        <ext xmlns:x15="http://schemas.microsoft.com/office/spreadsheetml/2010/11/main" uri="{4F2E5C28-24EA-4eb8-9CBF-B6C8F9C3D259}">
          <x15:cachedUniqueNames>
            <x15:cachedUniqueName index="0" name="[Year].[Year].&amp;[2021]"/>
          </x15:cachedUniqueNames>
        </ext>
      </extLst>
    </cacheField>
    <cacheField name="[Month].[Month].[Month]" caption="Month" numFmtId="0" hierarchy="11" level="1">
      <sharedItems count="10">
        <s v="Jan"/>
        <s v="Feb"/>
        <s v="Mar"/>
        <s v="Apr"/>
        <s v="May"/>
        <s v="Jun"/>
        <s v="Jul"/>
        <s v="Aug"/>
        <s v="Sep"/>
        <s v="Oct"/>
      </sharedItems>
    </cacheField>
    <cacheField name="[Measures].[Sum of Plan Budget]" caption="Sum of Plan Budget" numFmtId="0" hierarchy="51" level="32767"/>
    <cacheField name="[Measures].[Sum of Actual Expense]" caption="Sum of Actual Expense" numFmtId="0" hierarchy="54" level="32767"/>
    <cacheField name="[Category].[Category].[Category]" caption="Category" numFmtId="0" hierarchy="1" level="1">
      <sharedItems containsSemiMixedTypes="0" containsNonDate="0" containsString="0"/>
    </cacheField>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4"/>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0" memberValueDatatype="130" unbalanced="0"/>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1"/>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0"/>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3"/>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26.080185416664" backgroundQuery="1" createdVersion="6" refreshedVersion="7" minRefreshableVersion="3" recordCount="0" supportSubquery="1" supportAdvancedDrill="1" xr:uid="{A69C4FB6-7916-4205-8183-9D772C48DCBD}">
  <cacheSource type="external" connectionId="1"/>
  <cacheFields count="6">
    <cacheField name="[Category].[Category].[Category]" caption="Category" numFmtId="0" hierarchy="1" level="1">
      <sharedItems count="10">
        <s v="Income"/>
        <s v="Housing"/>
        <s v="Savings or Investments"/>
        <s v="Food"/>
        <s v="Transportation"/>
        <s v="Personal Care"/>
        <s v="Shopping"/>
        <s v="Entertainment"/>
        <s v="Gifts and Donations"/>
        <s v="Pets"/>
      </sharedItems>
    </cacheField>
    <cacheField name="[Year].[Year].[Year]" caption="Year" numFmtId="0" hierarchy="31" level="1">
      <sharedItems containsSemiMixedTypes="0" containsNonDate="0" containsString="0"/>
    </cacheField>
    <cacheField name="[Data].[Sub-Category].[Sub-Category]" caption="Sub-Category" numFmtId="0" hierarchy="3" level="1">
      <sharedItems count="20">
        <s v="Investment Profit"/>
        <s v="Job"/>
        <s v="Mortgage or rent"/>
        <s v="Cryptocurrencies"/>
        <s v="Retirement account"/>
        <s v="Saving Account"/>
        <s v="Dining out"/>
        <s v="Drink"/>
        <s v="Groceries"/>
        <s v="Fuel"/>
        <s v="Vehicle payment"/>
        <s v="Piano lesson"/>
        <s v="Amazon"/>
        <s v="Clothes"/>
        <s v="Personal Care Product"/>
        <s v="Travel"/>
        <s v="Family"/>
        <s v="Friends"/>
        <s v="my love"/>
        <s v="Medical"/>
      </sharedItems>
    </cacheField>
    <cacheField name="[Month].[Month].[Month]" caption="Month" numFmtId="0" hierarchy="11" level="1">
      <sharedItems containsSemiMixedTypes="0" containsNonDate="0" containsString="0"/>
    </cacheField>
    <cacheField name="[Measures].[Sum of Actual Income]" caption="Sum of Actual Income" numFmtId="0" hierarchy="52" level="32767"/>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2"/>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3"/>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1"/>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oneField="1" hidden="1">
      <fieldsUsage count="1">
        <fieldUsage x="4"/>
      </fieldsUsage>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26.080185995372" backgroundQuery="1" createdVersion="6" refreshedVersion="7" minRefreshableVersion="3" recordCount="0" supportSubquery="1" supportAdvancedDrill="1" xr:uid="{B49B56B6-6D8F-41CA-9153-5F9E1A37B5A4}">
  <cacheSource type="external" connectionId="1"/>
  <cacheFields count="6">
    <cacheField name="[Category].[Category].[Category]" caption="Category" numFmtId="0" hierarchy="1" level="1">
      <sharedItems count="14">
        <s v="Housing"/>
        <s v="Savings or Investments"/>
        <s v="Food"/>
        <s v="Transportation"/>
        <s v="Personal Care"/>
        <s v="Shopping"/>
        <s v="Entertainment"/>
        <s v="Insurance"/>
        <s v="Gifts and Donations"/>
        <s v="Legal"/>
        <s v="Taxes"/>
        <s v="Pets"/>
        <s v="Loans"/>
        <s v="Other"/>
      </sharedItems>
    </cacheField>
    <cacheField name="[Year].[Year].[Year]" caption="Year" numFmtId="0" hierarchy="31" level="1">
      <sharedItems containsSemiMixedTypes="0" containsNonDate="0" containsString="0"/>
    </cacheField>
    <cacheField name="[Measures].[Sum of Plan Budget]" caption="Sum of Plan Budget" numFmtId="0" hierarchy="51" level="32767"/>
    <cacheField name="[Month].[Month].[Month]" caption="Month" numFmtId="0" hierarchy="11" level="1">
      <sharedItems containsSemiMixedTypes="0" containsNonDate="0" containsString="0"/>
    </cacheField>
    <cacheField name="[Measures].[Sum of Actual Expense]" caption="Sum of Actual Expense" numFmtId="0" hierarchy="54" level="32767"/>
    <cacheField name="[Data].[Sub-Category].[Sub-Category]" caption="Sub-Category" numFmtId="0" hierarchy="3" level="1">
      <sharedItems containsSemiMixedTypes="0" containsNonDate="0" containsString="0"/>
    </cacheField>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5"/>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3"/>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1"/>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oneField="1" hidden="1">
      <fieldsUsage count="1">
        <fieldUsage x="2"/>
      </fieldsUsage>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hidden="1">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4"/>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Author" refreshedDate="44926.080186458334" backgroundQuery="1" createdVersion="6" refreshedVersion="7" minRefreshableVersion="3" recordCount="0" supportSubquery="1" supportAdvancedDrill="1" xr:uid="{4A1C8B80-69D4-4F11-B161-FE276FC8D9A2}">
  <cacheSource type="external" connectionId="1"/>
  <cacheFields count="6">
    <cacheField name="[Category].[Category].[Category]" caption="Category" numFmtId="0" hierarchy="1" level="1">
      <sharedItems count="10">
        <s v="Income"/>
        <s v="Housing"/>
        <s v="Savings or Investments"/>
        <s v="Food"/>
        <s v="Transportation"/>
        <s v="Personal Care"/>
        <s v="Shopping"/>
        <s v="Entertainment"/>
        <s v="Gifts and Donations"/>
        <s v="Pets"/>
      </sharedItems>
    </cacheField>
    <cacheField name="[Data].[Sub-Category].[Sub-Category]" caption="Sub-Category" numFmtId="0" hierarchy="3" level="1">
      <sharedItems count="20">
        <s v="Investment Profit"/>
        <s v="Job"/>
        <s v="Mortgage or rent"/>
        <s v="Cryptocurrencies"/>
        <s v="Retirement account"/>
        <s v="Saving Account"/>
        <s v="Dining out"/>
        <s v="Drink"/>
        <s v="Groceries"/>
        <s v="Fuel"/>
        <s v="Vehicle payment"/>
        <s v="Piano lesson"/>
        <s v="Amazon"/>
        <s v="Clothes"/>
        <s v="Personal Care Product"/>
        <s v="Travel"/>
        <s v="Family"/>
        <s v="Friends"/>
        <s v="my love"/>
        <s v="Medical"/>
      </sharedItems>
    </cacheField>
    <cacheField name="[Year].[Year].[Year]" caption="Year" numFmtId="0" hierarchy="31" level="1">
      <sharedItems containsSemiMixedTypes="0" containsNonDate="0" containsString="0"/>
    </cacheField>
    <cacheField name="[Measures].[Sum of Actual Income]" caption="Sum of Actual Income" numFmtId="0" hierarchy="52" level="32767"/>
    <cacheField name="[Month].[Month].[Month]" caption="Month" numFmtId="0" hierarchy="11" level="1">
      <sharedItems containsSemiMixedTypes="0" containsNonDate="0" containsString="0"/>
    </cacheField>
    <cacheField name="[Measures].[Sum of Actual Expense]" caption="Sum of Actual Expense" numFmtId="0" hierarchy="54" level="32767"/>
  </cacheFields>
  <cacheHierarchies count="56">
    <cacheHierarchy uniqueName="[Category].[Order]" caption="Order" attribute="1" defaultMemberUniqueName="[Category].[Order].[All]" allUniqueName="[Category].[Order].[All]" dimensionUniqueName="[Category]" displayFolder="" count="0" memberValueDatatype="20" unbalanced="0"/>
    <cacheHierarchy uniqueName="[Category].[Category]" caption="Category" attribute="1" defaultMemberUniqueName="[Category].[Category].[All]" allUniqueName="[Category].[Category].[All]" dimensionUniqueName="[Category]" displayFolder="" count="2" memberValueDatatype="130" unbalanced="0">
      <fieldsUsage count="2">
        <fieldUsage x="-1"/>
        <fieldUsage x="0"/>
      </fieldsUsage>
    </cacheHierarchy>
    <cacheHierarchy uniqueName="[Data].[Expenses]" caption="Expenses" attribute="1" defaultMemberUniqueName="[Data].[Expenses].[All]" allUniqueName="[Data].[Expenses].[All]" dimensionUniqueName="[Data]" displayFolder="" count="0" memberValueDatatype="130" unbalanced="0"/>
    <cacheHierarchy uniqueName="[Data].[Sub-Category]" caption="Sub-Category" attribute="1" defaultMemberUniqueName="[Data].[Sub-Category].[All]" allUniqueName="[Data].[Sub-Category].[All]" dimensionUniqueName="[Data]" displayFolder="" count="2" memberValueDatatype="130" unbalanced="0">
      <fieldsUsage count="2">
        <fieldUsage x="-1"/>
        <fieldUsage x="1"/>
      </fieldsUsage>
    </cacheHierarchy>
    <cacheHierarchy uniqueName="[Data].[Actual Expense]" caption="Actual Expense" attribute="1" defaultMemberUniqueName="[Data].[Actual Expense].[All]" allUniqueName="[Data].[Actual Expense].[All]" dimensionUniqueName="[Data]" displayFolder="" count="0" memberValueDatatype="5" unbalanced="0"/>
    <cacheHierarchy uniqueName="[Data].[Actual Income]" caption="Actual Income" attribute="1" defaultMemberUniqueName="[Data].[Actual Income].[All]" allUniqueName="[Data].[Actual Income].[All]" dimensionUniqueName="[Data]" displayFolder="" count="0" memberValueDatatype="5" unbalanced="0"/>
    <cacheHierarchy uniqueName="[Data].[Balance]" caption="Balance" attribute="1" defaultMemberUniqueName="[Data].[Balance].[All]" allUniqueName="[Data].[Balance].[All]" dimensionUniqueName="[Data]" displayFolder="" count="0" memberValueDatatype="5" unbalanced="0"/>
    <cacheHierarchy uniqueName="[Data].[Date (Quarter)]" caption="Date (Quarter)" attribute="1" defaultMemberUniqueName="[Data].[Date (Quarter)].[All]" allUniqueName="[Data].[Date (Quarter)].[All]" dimensionUniqueName="[Data]" displayFolder="" count="0" memberValueDatatype="130" unbalanced="0"/>
    <cacheHierarchy uniqueName="[Data].[Saving/Investment]" caption="Saving/Investment" attribute="1" defaultMemberUniqueName="[Data].[Saving/Investment].[All]" allUniqueName="[Data].[Saving/Investment].[All]" dimensionUniqueName="[Data]" displayFolder="" count="0" memberValueDatatype="5" unbalanced="0"/>
    <cacheHierarchy uniqueName="[Data].[Card]" caption="Card" attribute="1" defaultMemberUniqueName="[Data].[Card].[All]" allUniqueName="[Data].[Card].[All]" dimensionUniqueName="[Data]" displayFolder="" count="0" memberValueDatatype="130" unbalanced="0"/>
    <cacheHierarchy uniqueName="[Month].[Order]" caption="Order" attribute="1" defaultMemberUniqueName="[Month].[Order].[All]" allUniqueName="[Month].[Order].[All]" dimensionUniqueName="[Month]" displayFolder="" count="0" memberValueDatatype="20" unbalanced="0"/>
    <cacheHierarchy uniqueName="[Month].[Month]" caption="Month" attribute="1" defaultMemberUniqueName="[Month].[Month].[All]" allUniqueName="[Month].[Month].[All]" dimensionUniqueName="[Month]" displayFolder="" count="2" memberValueDatatype="130" unbalanced="0">
      <fieldsUsage count="2">
        <fieldUsage x="-1"/>
        <fieldUsage x="4"/>
      </fieldsUsage>
    </cacheHierarchy>
    <cacheHierarchy uniqueName="[Plan Data].[Plan Income]" caption="Plan Income" attribute="1" defaultMemberUniqueName="[Plan Data].[Plan Income].[All]" allUniqueName="[Plan Data].[Plan Income].[All]" dimensionUniqueName="[Plan Data]" displayFolder="" count="0" memberValueDatatype="5" unbalanced="0"/>
    <cacheHierarchy uniqueName="[Plan Data].[Plan Budget]" caption="Plan Budget" attribute="1" defaultMemberUniqueName="[Plan Data].[Plan Budget].[All]" allUniqueName="[Plan Data].[Plan Budget].[All]" dimensionUniqueName="[Plan Data]" displayFolder="" count="0" memberValueDatatype="20" unbalanced="0"/>
    <cacheHierarchy uniqueName="[Plan Data].[Percent]" caption="Percent" attribute="1" defaultMemberUniqueName="[Plan Data].[Percent].[All]" allUniqueName="[Plan Data].[Percent].[All]" dimensionUniqueName="[Plan Data]" displayFolder="" count="0" memberValueDatatype="5" unbalanced="0"/>
    <cacheHierarchy uniqueName="[Plan Data].[Balance]" caption="Balance" attribute="1" defaultMemberUniqueName="[Plan Data].[Balance].[All]" allUniqueName="[Plan Data].[Balance].[All]" dimensionUniqueName="[Plan Data]" displayFolder="" count="0" memberValueDatatype="5" unbalanced="0"/>
    <cacheHierarchy uniqueName="[SubCategory].[Housing]" caption="Housing" attribute="1" defaultMemberUniqueName="[SubCategory].[Housing].[All]" allUniqueName="[SubCategory].[Housing].[All]" dimensionUniqueName="[SubCategory]" displayFolder="" count="0" memberValueDatatype="130" unbalanced="0"/>
    <cacheHierarchy uniqueName="[SubCategory].[Entertainment]" caption="Entertainment" attribute="1" defaultMemberUniqueName="[SubCategory].[Entertainment].[All]" allUniqueName="[SubCategory].[Entertainment].[All]" dimensionUniqueName="[SubCategory]" displayFolder="" count="0" memberValueDatatype="130" unbalanced="0"/>
    <cacheHierarchy uniqueName="[SubCategory].[Transportation]" caption="Transportation" attribute="1" defaultMemberUniqueName="[SubCategory].[Transportation].[All]" allUniqueName="[SubCategory].[Transportation].[All]" dimensionUniqueName="[SubCategory]" displayFolder="" count="0" memberValueDatatype="130" unbalanced="0"/>
    <cacheHierarchy uniqueName="[SubCategory].[Loans]" caption="Loans" attribute="1" defaultMemberUniqueName="[SubCategory].[Loans].[All]" allUniqueName="[SubCategory].[Loans].[All]" dimensionUniqueName="[SubCategory]" displayFolder="" count="0" memberValueDatatype="130" unbalanced="0"/>
    <cacheHierarchy uniqueName="[SubCategory].[Insurance]" caption="Insurance" attribute="1" defaultMemberUniqueName="[SubCategory].[Insurance].[All]" allUniqueName="[SubCategory].[Insurance].[All]" dimensionUniqueName="[SubCategory]" displayFolder="" count="0" memberValueDatatype="130" unbalanced="0"/>
    <cacheHierarchy uniqueName="[SubCategory].[Taxes]" caption="Taxes" attribute="1" defaultMemberUniqueName="[SubCategory].[Taxes].[All]" allUniqueName="[SubCategory].[Taxes].[All]" dimensionUniqueName="[SubCategory]" displayFolder="" count="0" memberValueDatatype="130" unbalanced="0"/>
    <cacheHierarchy uniqueName="[SubCategory].[Food]" caption="Food" attribute="1" defaultMemberUniqueName="[SubCategory].[Food].[All]" allUniqueName="[SubCategory].[Food].[All]" dimensionUniqueName="[SubCategory]" displayFolder="" count="0" memberValueDatatype="130" unbalanced="0"/>
    <cacheHierarchy uniqueName="[SubCategory].[Savings or Investments]" caption="Savings or Investments" attribute="1" defaultMemberUniqueName="[SubCategory].[Savings or Investments].[All]" allUniqueName="[SubCategory].[Savings or Investments].[All]" dimensionUniqueName="[SubCategory]" displayFolder="" count="0" memberValueDatatype="130" unbalanced="0"/>
    <cacheHierarchy uniqueName="[SubCategory].[Pets]" caption="Pets" attribute="1" defaultMemberUniqueName="[SubCategory].[Pets].[All]" allUniqueName="[SubCategory].[Pets].[All]" dimensionUniqueName="[SubCategory]" displayFolder="" count="0" memberValueDatatype="130" unbalanced="0"/>
    <cacheHierarchy uniqueName="[SubCategory].[Gifts and Donations]" caption="Gifts and Donations" attribute="1" defaultMemberUniqueName="[SubCategory].[Gifts and Donations].[All]" allUniqueName="[SubCategory].[Gifts and Donations].[All]" dimensionUniqueName="[SubCategory]" displayFolder="" count="0" memberValueDatatype="130" unbalanced="0"/>
    <cacheHierarchy uniqueName="[SubCategory].[Personal Care]" caption="Personal Care" attribute="1" defaultMemberUniqueName="[SubCategory].[Personal Care].[All]" allUniqueName="[SubCategory].[Personal Care].[All]" dimensionUniqueName="[SubCategory]" displayFolder="" count="0" memberValueDatatype="130" unbalanced="0"/>
    <cacheHierarchy uniqueName="[SubCategory].[Legal]" caption="Legal" attribute="1" defaultMemberUniqueName="[SubCategory].[Legal].[All]" allUniqueName="[SubCategory].[Legal].[All]" dimensionUniqueName="[SubCategory]" displayFolder="" count="0" memberValueDatatype="130" unbalanced="0"/>
    <cacheHierarchy uniqueName="[SubCategory].[Shopping]" caption="Shopping" attribute="1" defaultMemberUniqueName="[SubCategory].[Shopping].[All]" allUniqueName="[SubCategory].[Shopping].[All]" dimensionUniqueName="[SubCategory]" displayFolder="" count="0" memberValueDatatype="130" unbalanced="0"/>
    <cacheHierarchy uniqueName="[SubCategory].[Income]" caption="Income" attribute="1" defaultMemberUniqueName="[SubCategory].[Income].[All]" allUniqueName="[SubCategory].[Income].[All]" dimensionUniqueName="[SubCategory]" displayFolder="" count="0" memberValueDatatype="130" unbalanced="0"/>
    <cacheHierarchy uniqueName="[SubCategory].[Other]" caption="Other" attribute="1" defaultMemberUniqueName="[SubCategory].[Other].[All]" allUniqueName="[SubCategory].[Other].[All]" dimensionUniqueName="[SubCategory]" displayFolder="" count="0" memberValueDatatype="130" unbalanced="0"/>
    <cacheHierarchy uniqueName="[Year].[Year]" caption="Year" attribute="1" defaultMemberUniqueName="[Year].[Year].[All]" allUniqueName="[Year].[Year].[All]" dimensionUniqueName="[Year]" displayFolder="" count="2" memberValueDatatype="20" unbalanced="0">
      <fieldsUsage count="2">
        <fieldUsage x="-1"/>
        <fieldUsage x="2"/>
      </fieldsUsage>
    </cacheHierarchy>
    <cacheHierarchy uniqueName="[Data].[Category]" caption="Category" attribute="1" defaultMemberUniqueName="[Data].[Category].[All]" allUniqueName="[Data].[Category].[All]" dimensionUniqueName="[Data]" displayFolder="" count="0" memberValueDatatype="130" unbalanced="0" hidden="1"/>
    <cacheHierarchy uniqueName="[Data].[Date]" caption="Date" attribute="1" time="1" defaultMemberUniqueName="[Data].[Date].[All]" allUniqueName="[Data].[Date].[All]" dimensionUniqueName="[Data]" displayFolder="" count="0" memberValueDatatype="7" unbalanced="0" hidden="1"/>
    <cacheHierarchy uniqueName="[Data].[Date (Month Index)]" caption="Date (Month Index)" attribute="1" defaultMemberUniqueName="[Data].[Date (Month Index)].[All]" allUniqueName="[Data].[Date (Month Index)].[All]" dimensionUniqueName="[Data]" displayFolder="" count="0" memberValueDatatype="20" unbalanced="0" hidden="1"/>
    <cacheHierarchy uniqueName="[Data].[Date (Month)]" caption="Date (Month)" attribute="1" defaultMemberUniqueName="[Data].[Date (Month)].[All]" allUniqueName="[Data].[Date (Month)].[All]" dimensionUniqueName="[Data]" displayFolder="" count="0" memberValueDatatype="130" unbalanced="0" hidden="1"/>
    <cacheHierarchy uniqueName="[Data].[Date (Year)]" caption="Date (Year)" attribute="1" defaultMemberUniqueName="[Data].[Date (Year)].[All]" allUniqueName="[Data].[Date (Year)].[All]" dimensionUniqueName="[Data]" displayFolder="" count="0" memberValueDatatype="130" unbalanced="0" hidden="1"/>
    <cacheHierarchy uniqueName="[Data].[Month]" caption="Month" attribute="1" defaultMemberUniqueName="[Data].[Month].[All]" allUniqueName="[Data].[Month].[All]" dimensionUniqueName="[Data]" displayFolder="" count="0" memberValueDatatype="130" unbalanced="0" hidden="1"/>
    <cacheHierarchy uniqueName="[Data].[Year]" caption="Year" attribute="1" defaultMemberUniqueName="[Data].[Year].[All]" allUniqueName="[Data].[Year].[All]" dimensionUniqueName="[Data]" displayFolder="" count="0" memberValueDatatype="130" unbalanced="0" hidden="1"/>
    <cacheHierarchy uniqueName="[Plan Data].[Category]" caption="Category" attribute="1" defaultMemberUniqueName="[Plan Data].[Category].[All]" allUniqueName="[Plan Data].[Category].[All]" dimensionUniqueName="[Plan Data]" displayFolder="" count="0" memberValueDatatype="130" unbalanced="0" hidden="1"/>
    <cacheHierarchy uniqueName="[Plan Data].[Month]" caption="Month" attribute="1" defaultMemberUniqueName="[Plan Data].[Month].[All]" allUniqueName="[Plan Data].[Month].[All]" dimensionUniqueName="[Plan Data]" displayFolder="" count="0" memberValueDatatype="130" unbalanced="0" hidden="1"/>
    <cacheHierarchy uniqueName="[Plan Data].[Year]" caption="Year" attribute="1" defaultMemberUniqueName="[Plan Data].[Year].[All]" allUniqueName="[Plan Data].[Year].[All]" dimensionUniqueName="[Plan Data]" displayFolder="" count="0" memberValueDatatype="20" unbalanced="0" hidden="1"/>
    <cacheHierarchy uniqueName="[Measures].[__XL_Count Plan v Actual]" caption="__XL_Count Plan v Actual" measure="1" displayFolder="" measureGroup="Plan Data" count="0" hidden="1"/>
    <cacheHierarchy uniqueName="[Measures].[__XL_Count Data]" caption="__XL_Count Data" measure="1" displayFolder="" measureGroup="Data" count="0" hidden="1"/>
    <cacheHierarchy uniqueName="[Measures].[__XL_Count First_List]" caption="__XL_Count First_List" measure="1" displayFolder="" measureGroup="Category" count="0" hidden="1"/>
    <cacheHierarchy uniqueName="[Measures].[__XL_Count Second_List]" caption="__XL_Count Second_List" measure="1" displayFolder="" measureGroup="SubCategory" count="0" hidden="1"/>
    <cacheHierarchy uniqueName="[Measures].[__XL_Count Table24]" caption="__XL_Count Table24" measure="1" displayFolder="" measureGroup="Year" count="0" hidden="1"/>
    <cacheHierarchy uniqueName="[Measures].[__XL_Count Month]" caption="__XL_Count Month" measure="1" displayFolder="" measureGroup="Month" count="0" hidden="1"/>
    <cacheHierarchy uniqueName="[Measures].[__No measures defined]" caption="__No measures defined" measure="1" displayFolder="" count="0" hidden="1"/>
    <cacheHierarchy uniqueName="[Measures].[Sum of Balance]" caption="Sum of Balance" measure="1" displayFolder="" measureGroup="Data" count="0" hidden="1">
      <extLst>
        <ext xmlns:x15="http://schemas.microsoft.com/office/spreadsheetml/2010/11/main" uri="{B97F6D7D-B522-45F9-BDA1-12C45D357490}">
          <x15:cacheHierarchy aggregatedColumn="6"/>
        </ext>
      </extLst>
    </cacheHierarchy>
    <cacheHierarchy uniqueName="[Measures].[Count of Expenses]" caption="Count of Expenses" measure="1" displayFolder="" measureGroup="Data" count="0" hidden="1">
      <extLst>
        <ext xmlns:x15="http://schemas.microsoft.com/office/spreadsheetml/2010/11/main" uri="{B97F6D7D-B522-45F9-BDA1-12C45D357490}">
          <x15:cacheHierarchy aggregatedColumn="2"/>
        </ext>
      </extLst>
    </cacheHierarchy>
    <cacheHierarchy uniqueName="[Measures].[Sum of Plan Budget]" caption="Sum of Plan Budget" measure="1" displayFolder="" measureGroup="Plan Data" count="0" hidden="1">
      <extLst>
        <ext xmlns:x15="http://schemas.microsoft.com/office/spreadsheetml/2010/11/main" uri="{B97F6D7D-B522-45F9-BDA1-12C45D357490}">
          <x15:cacheHierarchy aggregatedColumn="13"/>
        </ext>
      </extLst>
    </cacheHierarchy>
    <cacheHierarchy uniqueName="[Measures].[Sum of Actual Income]" caption="Sum of Actual Income" measure="1" displayFolder="" measureGroup="Data" count="0" oneField="1" hidden="1">
      <fieldsUsage count="1">
        <fieldUsage x="3"/>
      </fieldsUsage>
      <extLst>
        <ext xmlns:x15="http://schemas.microsoft.com/office/spreadsheetml/2010/11/main" uri="{B97F6D7D-B522-45F9-BDA1-12C45D357490}">
          <x15:cacheHierarchy aggregatedColumn="5"/>
        </ext>
      </extLst>
    </cacheHierarchy>
    <cacheHierarchy uniqueName="[Measures].[Sum of Plan Income]" caption="Sum of Plan Income" measure="1" displayFolder="" measureGroup="Plan Data" count="0" hidden="1">
      <extLst>
        <ext xmlns:x15="http://schemas.microsoft.com/office/spreadsheetml/2010/11/main" uri="{B97F6D7D-B522-45F9-BDA1-12C45D357490}">
          <x15:cacheHierarchy aggregatedColumn="12"/>
        </ext>
      </extLst>
    </cacheHierarchy>
    <cacheHierarchy uniqueName="[Measures].[Sum of Actual Expense]" caption="Sum of Actual Expense" measure="1" displayFolder="" measureGroup="Data" count="0" oneField="1" hidden="1">
      <fieldsUsage count="1">
        <fieldUsage x="5"/>
      </fieldsUsage>
      <extLst>
        <ext xmlns:x15="http://schemas.microsoft.com/office/spreadsheetml/2010/11/main" uri="{B97F6D7D-B522-45F9-BDA1-12C45D357490}">
          <x15:cacheHierarchy aggregatedColumn="4"/>
        </ext>
      </extLst>
    </cacheHierarchy>
    <cacheHierarchy uniqueName="[Measures].[Sum of Saving/Investment]" caption="Sum of Saving/Investment" measure="1" displayFolder="" measureGroup="Data" count="0" hidden="1">
      <extLst>
        <ext xmlns:x15="http://schemas.microsoft.com/office/spreadsheetml/2010/11/main" uri="{B97F6D7D-B522-45F9-BDA1-12C45D357490}">
          <x15:cacheHierarchy aggregatedColumn="8"/>
        </ext>
      </extLst>
    </cacheHierarchy>
  </cacheHierarchies>
  <kpis count="0"/>
  <dimensions count="7">
    <dimension name="Category" uniqueName="[Category]" caption="Category"/>
    <dimension name="Data" uniqueName="[Data]" caption="Data"/>
    <dimension measure="1" name="Measures" uniqueName="[Measures]" caption="Measures"/>
    <dimension name="Month" uniqueName="[Month]" caption="Month"/>
    <dimension name="Plan Data" uniqueName="[Plan Data]" caption="Plan Data"/>
    <dimension name="SubCategory" uniqueName="[SubCategory]" caption="SubCategory"/>
    <dimension name="Year" uniqueName="[Year]" caption="Year"/>
  </dimensions>
  <measureGroups count="6">
    <measureGroup name="Category" caption="Category"/>
    <measureGroup name="Data" caption="Data"/>
    <measureGroup name="Month" caption="Month"/>
    <measureGroup name="Plan Data" caption="Plan Data"/>
    <measureGroup name="SubCategory" caption="SubCategory"/>
    <measureGroup name="Year" caption="Year"/>
  </measureGroups>
  <maps count="12">
    <map measureGroup="0" dimension="0"/>
    <map measureGroup="1" dimension="0"/>
    <map measureGroup="1" dimension="1"/>
    <map measureGroup="1" dimension="3"/>
    <map measureGroup="1" dimension="6"/>
    <map measureGroup="2" dimension="3"/>
    <map measureGroup="3" dimension="0"/>
    <map measureGroup="3" dimension="3"/>
    <map measureGroup="3" dimension="4"/>
    <map measureGroup="3" dimension="6"/>
    <map measureGroup="4" dimension="5"/>
    <map measureGroup="5" dimension="6"/>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34">
  <r>
    <s v="2021"/>
    <s v="Jan"/>
    <x v="0"/>
    <s v="Honeywell paycheck"/>
    <s v="Income"/>
    <s v="Job"/>
    <m/>
    <n v="1788.83"/>
    <n v="1788.83"/>
    <n v="0"/>
    <m/>
  </r>
  <r>
    <s v="2021"/>
    <s v="Jan"/>
    <x v="1"/>
    <s v="Taco Bell"/>
    <s v="Food"/>
    <s v="Dining out"/>
    <n v="11.45"/>
    <m/>
    <n v="1777.3799999999999"/>
    <n v="0"/>
    <m/>
  </r>
  <r>
    <s v="2021"/>
    <s v="Jan"/>
    <x v="2"/>
    <s v="Coinbase - BTC"/>
    <s v="Savings or Investments"/>
    <s v="Cryptocurrencies"/>
    <n v="100"/>
    <m/>
    <n v="1677.3799999999999"/>
    <n v="100"/>
    <m/>
  </r>
  <r>
    <s v="2021"/>
    <s v="Jan"/>
    <x v="2"/>
    <s v="Coinbase - BTC"/>
    <s v="Savings or Investments"/>
    <s v="Cryptocurrencies"/>
    <n v="100"/>
    <m/>
    <n v="1577.3799999999999"/>
    <n v="100"/>
    <m/>
  </r>
  <r>
    <s v="2021"/>
    <s v="Jan"/>
    <x v="2"/>
    <s v="Coinbase - BTC"/>
    <s v="Savings or Investments"/>
    <s v="Cryptocurrencies"/>
    <n v="100"/>
    <m/>
    <n v="1477.3799999999999"/>
    <n v="100"/>
    <m/>
  </r>
  <r>
    <s v="2021"/>
    <s v="Jan"/>
    <x v="2"/>
    <s v="Friends party"/>
    <s v="Food"/>
    <s v="Dining out"/>
    <n v="5.75"/>
    <m/>
    <n v="1471.6299999999999"/>
    <n v="0"/>
    <m/>
  </r>
  <r>
    <s v="2021"/>
    <s v="Jan"/>
    <x v="3"/>
    <s v="Boba Island"/>
    <s v="Food"/>
    <s v="Drink"/>
    <n v="9.9600000000000009"/>
    <m/>
    <n v="1461.6699999999998"/>
    <n v="0"/>
    <m/>
  </r>
  <r>
    <s v="2021"/>
    <s v="Jan"/>
    <x v="3"/>
    <s v="Fidelity"/>
    <s v="Savings or Investments"/>
    <s v="Investment account"/>
    <n v="1000"/>
    <m/>
    <n v="461.66999999999985"/>
    <n v="1000"/>
    <m/>
  </r>
  <r>
    <s v="2021"/>
    <s v="Jan"/>
    <x v="4"/>
    <s v="Boba Island"/>
    <s v="Food"/>
    <s v="Drink"/>
    <n v="10.07"/>
    <m/>
    <n v="451.59999999999985"/>
    <n v="0"/>
    <m/>
  </r>
  <r>
    <s v="2021"/>
    <s v="Jan"/>
    <x v="4"/>
    <s v="Fedex Office"/>
    <s v="Other"/>
    <s v="Printing"/>
    <n v="0.62"/>
    <m/>
    <n v="450.97999999999985"/>
    <n v="0"/>
    <m/>
  </r>
  <r>
    <s v="2021"/>
    <s v="Jan"/>
    <x v="4"/>
    <s v="Downtown Parking"/>
    <s v="Transportation"/>
    <s v="Parking"/>
    <n v="8"/>
    <m/>
    <n v="442.97999999999985"/>
    <n v="0"/>
    <m/>
  </r>
  <r>
    <s v="2021"/>
    <s v="Jan"/>
    <x v="4"/>
    <s v="Courts Order - Name change certificate"/>
    <s v="Legal"/>
    <s v="Other"/>
    <n v="32"/>
    <m/>
    <n v="410.97999999999985"/>
    <n v="0"/>
    <m/>
  </r>
  <r>
    <s v="2021"/>
    <s v="Jan"/>
    <x v="5"/>
    <s v="Rent"/>
    <s v="Housing"/>
    <s v="Mortgage or rent"/>
    <n v="700"/>
    <m/>
    <n v="-289.02000000000015"/>
    <n v="0"/>
    <m/>
  </r>
  <r>
    <s v="2021"/>
    <s v="Jan"/>
    <x v="5"/>
    <s v="Sushi Choo Choo"/>
    <s v="Food"/>
    <s v="Dining out"/>
    <n v="22.55"/>
    <m/>
    <n v="-311.57000000000016"/>
    <n v="0"/>
    <m/>
  </r>
  <r>
    <s v="2021"/>
    <s v="Jan"/>
    <x v="6"/>
    <s v="Modern Tea"/>
    <s v="Food"/>
    <s v="Drink"/>
    <n v="5.32"/>
    <m/>
    <n v="-316.89000000000016"/>
    <n v="0"/>
    <m/>
  </r>
  <r>
    <s v="2021"/>
    <s v="Jan"/>
    <x v="7"/>
    <s v="Boba Island"/>
    <s v="Food"/>
    <s v="Drink"/>
    <n v="10.61"/>
    <m/>
    <n v="-327.50000000000017"/>
    <n v="0"/>
    <m/>
  </r>
  <r>
    <s v="2021"/>
    <s v="Jan"/>
    <x v="7"/>
    <s v="Aldi"/>
    <s v="Food"/>
    <s v="Groceries"/>
    <n v="9.5399999999999991"/>
    <m/>
    <n v="-337.04000000000019"/>
    <n v="0"/>
    <m/>
  </r>
  <r>
    <s v="2021"/>
    <s v="Jan"/>
    <x v="8"/>
    <s v="Friends party"/>
    <s v="Food"/>
    <s v="Dining out"/>
    <n v="30"/>
    <m/>
    <n v="-367.04000000000019"/>
    <n v="0"/>
    <m/>
  </r>
  <r>
    <s v="2021"/>
    <s v="Jan"/>
    <x v="8"/>
    <s v="Coinbase - BTC"/>
    <s v="Savings or Investments"/>
    <s v="Cryptocurrencies"/>
    <n v="100"/>
    <m/>
    <n v="-467.04000000000019"/>
    <n v="100"/>
    <m/>
  </r>
  <r>
    <s v="2021"/>
    <s v="Jan"/>
    <x v="8"/>
    <s v="Pho Dien"/>
    <s v="Food"/>
    <s v="Dining out"/>
    <n v="10"/>
    <m/>
    <n v="-477.04000000000019"/>
    <n v="0"/>
    <m/>
  </r>
  <r>
    <s v="2021"/>
    <s v="Jan"/>
    <x v="8"/>
    <s v="Chase Credit Crd Amazon"/>
    <s v="Shopping"/>
    <s v="Amazon"/>
    <n v="105.77"/>
    <m/>
    <n v="-582.81000000000017"/>
    <n v="0"/>
    <m/>
  </r>
  <r>
    <s v="2021"/>
    <s v="Jan"/>
    <x v="9"/>
    <s v="Gas"/>
    <s v="Transportation"/>
    <s v="Fuel"/>
    <n v="26.41"/>
    <m/>
    <n v="-609.22000000000014"/>
    <n v="0"/>
    <m/>
  </r>
  <r>
    <s v="2021"/>
    <s v="Jan"/>
    <x v="10"/>
    <s v="Fidelity"/>
    <s v="Savings or Investments"/>
    <s v="Retirement account"/>
    <n v="500"/>
    <m/>
    <n v="-1109.2200000000003"/>
    <n v="500"/>
    <m/>
  </r>
  <r>
    <s v="2021"/>
    <s v="Jan"/>
    <x v="10"/>
    <s v="McDonald's"/>
    <s v="Food"/>
    <s v="Dining out"/>
    <n v="11.7"/>
    <m/>
    <n v="-1120.9200000000003"/>
    <n v="0"/>
    <m/>
  </r>
  <r>
    <s v="2021"/>
    <s v="Jan"/>
    <x v="10"/>
    <s v="Honeywell paycheck"/>
    <s v="Income"/>
    <s v="Job"/>
    <m/>
    <n v="1782.84"/>
    <n v="661.91999999999962"/>
    <n v="0"/>
    <m/>
  </r>
  <r>
    <s v="2021"/>
    <s v="Jan"/>
    <x v="11"/>
    <s v="Boba Island"/>
    <s v="Food"/>
    <s v="Drink"/>
    <n v="10.77"/>
    <m/>
    <n v="651.14999999999964"/>
    <n v="0"/>
    <m/>
  </r>
  <r>
    <s v="2021"/>
    <s v="Jan"/>
    <x v="12"/>
    <s v="Ramen"/>
    <s v="Food"/>
    <s v="Dining out"/>
    <n v="25.25"/>
    <m/>
    <n v="625.89999999999964"/>
    <n v="0"/>
    <m/>
  </r>
  <r>
    <s v="2021"/>
    <s v="Jan"/>
    <x v="13"/>
    <s v="Coinbase - BTC"/>
    <s v="Savings or Investments"/>
    <s v="Cryptocurrencies"/>
    <n v="400"/>
    <m/>
    <n v="225.89999999999964"/>
    <n v="400"/>
    <m/>
  </r>
  <r>
    <s v="2021"/>
    <s v="Jan"/>
    <x v="13"/>
    <s v="Boba Island"/>
    <s v="Food"/>
    <s v="Drink"/>
    <n v="8.66"/>
    <m/>
    <n v="217.23999999999964"/>
    <n v="0"/>
    <m/>
  </r>
  <r>
    <s v="2021"/>
    <s v="Jan"/>
    <x v="14"/>
    <s v="Chevron Gas"/>
    <s v="Transportation"/>
    <s v="Fuel"/>
    <n v="25.83"/>
    <m/>
    <n v="191.40999999999963"/>
    <n v="0"/>
    <m/>
  </r>
  <r>
    <s v="2021"/>
    <s v="Jan"/>
    <x v="15"/>
    <s v="Boba Island"/>
    <s v="Food"/>
    <s v="Drink"/>
    <n v="10.61"/>
    <m/>
    <n v="180.79999999999961"/>
    <n v="0"/>
    <m/>
  </r>
  <r>
    <s v="2021"/>
    <s v="Jan"/>
    <x v="16"/>
    <s v="Party nha Phuong"/>
    <s v="Food"/>
    <s v="Dining out"/>
    <n v="25"/>
    <m/>
    <n v="155.79999999999961"/>
    <n v="0"/>
    <m/>
  </r>
  <r>
    <s v="2021"/>
    <s v="Jan"/>
    <x v="16"/>
    <s v="Handam BBQ"/>
    <s v="Food"/>
    <s v="Dining out"/>
    <n v="34.229999999999997"/>
    <m/>
    <n v="121.56999999999962"/>
    <n v="0"/>
    <m/>
  </r>
  <r>
    <s v="2021"/>
    <s v="Jan"/>
    <x v="17"/>
    <s v="Coinbase - ETH"/>
    <s v="Savings or Investments"/>
    <s v="Cryptocurrencies"/>
    <n v="1395.06"/>
    <m/>
    <n v="-1273.4900000000002"/>
    <n v="1395.06"/>
    <m/>
  </r>
  <r>
    <s v="2021"/>
    <s v="Jan"/>
    <x v="18"/>
    <s v="Boba Island"/>
    <s v="Food"/>
    <s v="Drink"/>
    <n v="8.7100000000000009"/>
    <m/>
    <n v="-1282.2000000000003"/>
    <n v="0"/>
    <m/>
  </r>
  <r>
    <s v="2021"/>
    <s v="Jan"/>
    <x v="18"/>
    <s v="Fidelity"/>
    <s v="Savings or Investments"/>
    <s v="Investment account"/>
    <n v="500"/>
    <m/>
    <n v="-1782.2000000000003"/>
    <n v="500"/>
    <m/>
  </r>
  <r>
    <s v="2021"/>
    <s v="Jan"/>
    <x v="19"/>
    <s v="Walmart"/>
    <s v="Food"/>
    <s v="Groceries"/>
    <n v="57.99"/>
    <m/>
    <n v="-1840.1900000000003"/>
    <n v="0"/>
    <m/>
  </r>
  <r>
    <s v="2021"/>
    <s v="Jan"/>
    <x v="19"/>
    <s v="Honeywell paycheck"/>
    <s v="Income"/>
    <s v="Job"/>
    <m/>
    <n v="1782.84"/>
    <n v="-57.350000000000364"/>
    <n v="0"/>
    <m/>
  </r>
  <r>
    <s v="2021"/>
    <s v="Jan"/>
    <x v="20"/>
    <s v="Boba Island"/>
    <s v="Food"/>
    <s v="Drink"/>
    <n v="9.85"/>
    <m/>
    <n v="-67.200000000000358"/>
    <n v="0"/>
    <m/>
  </r>
  <r>
    <s v="2021"/>
    <s v="Feb"/>
    <x v="21"/>
    <s v="Robinhood Funds"/>
    <s v="Savings or Investments"/>
    <s v="Cryptocurrencies"/>
    <n v="200"/>
    <m/>
    <n v="-267.20000000000039"/>
    <n v="200"/>
    <m/>
  </r>
  <r>
    <s v="2021"/>
    <s v="Feb"/>
    <x v="21"/>
    <s v="Rent"/>
    <s v="Housing"/>
    <s v="Mortgage or rent"/>
    <n v="700"/>
    <m/>
    <n v="-967.20000000000039"/>
    <n v="0"/>
    <m/>
  </r>
  <r>
    <s v="2021"/>
    <s v="Feb"/>
    <x v="21"/>
    <s v="Apple Card Payment"/>
    <s v="Shopping"/>
    <s v="Other"/>
    <n v="40"/>
    <m/>
    <n v="-1007.2000000000004"/>
    <n v="0"/>
    <m/>
  </r>
  <r>
    <s v="2021"/>
    <s v="Feb"/>
    <x v="22"/>
    <s v="Coinbase - ETH"/>
    <s v="Savings or Investments"/>
    <s v="Cryptocurrencies"/>
    <n v="150"/>
    <m/>
    <n v="-1157.2000000000003"/>
    <n v="150"/>
    <m/>
  </r>
  <r>
    <s v="2021"/>
    <s v="Feb"/>
    <x v="23"/>
    <s v="Boba Island"/>
    <s v="Food"/>
    <s v="Drink"/>
    <n v="8.7100000000000009"/>
    <m/>
    <n v="-1165.9100000000003"/>
    <n v="0"/>
    <m/>
  </r>
  <r>
    <s v="2021"/>
    <s v="Feb"/>
    <x v="23"/>
    <s v="Sushi Choo Choo"/>
    <s v="Food"/>
    <s v="Dining out"/>
    <n v="20.6"/>
    <m/>
    <n v="-1186.5100000000002"/>
    <n v="0"/>
    <m/>
  </r>
  <r>
    <s v="2021"/>
    <s v="Feb"/>
    <x v="24"/>
    <s v="Tea Top"/>
    <s v="Food"/>
    <s v="Drink"/>
    <n v="10.52"/>
    <m/>
    <n v="-1197.0300000000002"/>
    <n v="0"/>
    <m/>
  </r>
  <r>
    <s v="2021"/>
    <s v="Feb"/>
    <x v="25"/>
    <s v="Fidelity"/>
    <s v="Savings or Investments"/>
    <s v="Retirement account"/>
    <n v="500"/>
    <m/>
    <n v="-1697.0300000000002"/>
    <n v="500"/>
    <m/>
  </r>
  <r>
    <s v="2021"/>
    <s v="Feb"/>
    <x v="25"/>
    <s v="Boba Island"/>
    <s v="Food"/>
    <s v="Drink"/>
    <n v="8.98"/>
    <m/>
    <n v="-1706.0100000000002"/>
    <n v="0"/>
    <m/>
  </r>
  <r>
    <s v="2021"/>
    <s v="Feb"/>
    <x v="25"/>
    <s v="Ramen"/>
    <s v="Food"/>
    <s v="Dining out"/>
    <n v="14"/>
    <m/>
    <n v="-1720.0100000000002"/>
    <n v="0"/>
    <m/>
  </r>
  <r>
    <s v="2021"/>
    <s v="Feb"/>
    <x v="26"/>
    <s v="Boba Island"/>
    <s v="Food"/>
    <s v="Drink"/>
    <n v="8.7100000000000009"/>
    <m/>
    <n v="-1728.7200000000003"/>
    <n v="0"/>
    <m/>
  </r>
  <r>
    <s v="2021"/>
    <s v="Feb"/>
    <x v="26"/>
    <s v="Boba Island"/>
    <s v="Food"/>
    <s v="Drink"/>
    <n v="10.61"/>
    <m/>
    <n v="-1739.3300000000002"/>
    <n v="0"/>
    <m/>
  </r>
  <r>
    <s v="2021"/>
    <s v="Feb"/>
    <x v="26"/>
    <s v="Rosary Dental"/>
    <s v="Insurance"/>
    <s v="Health"/>
    <n v="25"/>
    <m/>
    <n v="-1764.3300000000002"/>
    <n v="0"/>
    <m/>
  </r>
  <r>
    <s v="2021"/>
    <s v="Feb"/>
    <x v="26"/>
    <s v="Coinbase - ETH"/>
    <s v="Savings or Investments"/>
    <s v="Cryptocurrencies"/>
    <n v="150"/>
    <m/>
    <n v="-1914.3300000000002"/>
    <n v="150"/>
    <m/>
  </r>
  <r>
    <s v="2021"/>
    <s v="Feb"/>
    <x v="27"/>
    <s v="Coinbase - BTC"/>
    <s v="Savings or Investments"/>
    <s v="Cryptocurrencies"/>
    <n v="150"/>
    <m/>
    <n v="-2064.33"/>
    <n v="150"/>
    <m/>
  </r>
  <r>
    <s v="2021"/>
    <s v="Feb"/>
    <x v="27"/>
    <s v="Chevron Gas"/>
    <s v="Transportation"/>
    <s v="Fuel"/>
    <n v="28.27"/>
    <m/>
    <n v="-2092.6"/>
    <n v="0"/>
    <m/>
  </r>
  <r>
    <s v="2021"/>
    <s v="Feb"/>
    <x v="27"/>
    <s v="Chase Credit Crd Amazon (minus Mom's part)"/>
    <s v="Shopping"/>
    <s v="Amazon"/>
    <n v="29.33"/>
    <m/>
    <n v="-2121.9299999999998"/>
    <n v="0"/>
    <m/>
  </r>
  <r>
    <s v="2021"/>
    <s v="Feb"/>
    <x v="28"/>
    <s v="Handam BBQ"/>
    <s v="Food"/>
    <s v="Dining out"/>
    <n v="34.630000000000003"/>
    <m/>
    <n v="-2156.56"/>
    <n v="0"/>
    <m/>
  </r>
  <r>
    <s v="2021"/>
    <s v="Feb"/>
    <x v="28"/>
    <s v="Aldi"/>
    <s v="Food"/>
    <s v="Groceries"/>
    <n v="7.98"/>
    <m/>
    <n v="-2164.54"/>
    <n v="0"/>
    <m/>
  </r>
  <r>
    <s v="2021"/>
    <s v="Feb"/>
    <x v="29"/>
    <s v="Tet Lixi for a Ny"/>
    <s v="Gifts and Donations"/>
    <s v="Family"/>
    <n v="50"/>
    <m/>
    <n v="-2214.54"/>
    <n v="0"/>
    <m/>
  </r>
  <r>
    <s v="2021"/>
    <s v="Feb"/>
    <x v="29"/>
    <s v="Boba Island"/>
    <s v="Food"/>
    <s v="Drink"/>
    <n v="9.42"/>
    <m/>
    <n v="-2223.96"/>
    <n v="0"/>
    <m/>
  </r>
  <r>
    <s v="2021"/>
    <s v="Feb"/>
    <x v="29"/>
    <s v="Honeywell paycheck"/>
    <s v="Income"/>
    <s v="Job"/>
    <m/>
    <n v="1782.83"/>
    <n v="-441.13000000000011"/>
    <n v="0"/>
    <m/>
  </r>
  <r>
    <s v="2021"/>
    <s v="Feb"/>
    <x v="30"/>
    <s v="Walmart"/>
    <s v="Pets"/>
    <s v="Pet Food"/>
    <n v="12.75"/>
    <m/>
    <n v="-453.88000000000011"/>
    <n v="0"/>
    <m/>
  </r>
  <r>
    <s v="2021"/>
    <s v="Feb"/>
    <x v="31"/>
    <s v="Yumcha"/>
    <s v="Food"/>
    <s v="Drink"/>
    <n v="12.01"/>
    <m/>
    <n v="-465.8900000000001"/>
    <n v="0"/>
    <m/>
  </r>
  <r>
    <s v="2021"/>
    <s v="Feb"/>
    <x v="31"/>
    <s v="Yumcha"/>
    <s v="Food"/>
    <s v="Drink"/>
    <n v="18.010000000000002"/>
    <m/>
    <n v="-483.90000000000009"/>
    <n v="0"/>
    <m/>
  </r>
  <r>
    <s v="2021"/>
    <s v="Feb"/>
    <x v="32"/>
    <s v="Coinbase - ETH"/>
    <s v="Savings or Investments"/>
    <s v="Cryptocurrencies"/>
    <n v="150"/>
    <m/>
    <n v="-633.90000000000009"/>
    <n v="150"/>
    <m/>
  </r>
  <r>
    <s v="2021"/>
    <s v="Feb"/>
    <x v="32"/>
    <s v="Coinbase - BTC"/>
    <s v="Savings or Investments"/>
    <s v="Cryptocurrencies"/>
    <n v="150"/>
    <m/>
    <n v="-783.90000000000009"/>
    <n v="150"/>
    <m/>
  </r>
  <r>
    <s v="2021"/>
    <s v="Feb"/>
    <x v="32"/>
    <s v="Star Snow Ice"/>
    <s v="Food"/>
    <s v="Drink"/>
    <n v="6"/>
    <m/>
    <n v="-789.90000000000009"/>
    <n v="0"/>
    <m/>
  </r>
  <r>
    <s v="2021"/>
    <s v="Feb"/>
    <x v="33"/>
    <s v="Boba Island"/>
    <s v="Food"/>
    <s v="Drink"/>
    <n v="10.39"/>
    <m/>
    <n v="-800.29000000000008"/>
    <n v="0"/>
    <m/>
  </r>
  <r>
    <s v="2021"/>
    <s v="Feb"/>
    <x v="34"/>
    <s v="Aldi"/>
    <s v="Food"/>
    <s v="Groceries"/>
    <n v="13.09"/>
    <m/>
    <n v="-813.38000000000011"/>
    <n v="0"/>
    <m/>
  </r>
  <r>
    <s v="2021"/>
    <s v="Feb"/>
    <x v="35"/>
    <s v="ExxonMobil"/>
    <s v="Transportation"/>
    <s v="Fuel"/>
    <n v="26.33"/>
    <m/>
    <n v="-839.71000000000015"/>
    <n v="0"/>
    <m/>
  </r>
  <r>
    <s v="2021"/>
    <s v="Feb"/>
    <x v="35"/>
    <s v="Beautiful Life Hair Salon"/>
    <s v="Personal Care"/>
    <s v="Hair/nails"/>
    <n v="53"/>
    <m/>
    <n v="-892.71000000000015"/>
    <n v="0"/>
    <m/>
  </r>
  <r>
    <s v="2021"/>
    <s v="Feb"/>
    <x v="36"/>
    <s v="Boba Island"/>
    <s v="Food"/>
    <s v="Drink"/>
    <n v="21.11"/>
    <m/>
    <n v="-913.82000000000016"/>
    <n v="0"/>
    <m/>
  </r>
  <r>
    <s v="2021"/>
    <s v="Feb"/>
    <x v="36"/>
    <s v="Coinbase - ETH"/>
    <s v="Savings or Investments"/>
    <s v="Cryptocurrencies"/>
    <n v="150"/>
    <m/>
    <n v="-1063.8200000000002"/>
    <n v="150"/>
    <m/>
  </r>
  <r>
    <s v="2021"/>
    <s v="Feb"/>
    <x v="37"/>
    <s v="Kungfu milktea"/>
    <s v="Food"/>
    <s v="Drink"/>
    <n v="5"/>
    <m/>
    <n v="-1068.8200000000002"/>
    <n v="0"/>
    <m/>
  </r>
  <r>
    <s v="2021"/>
    <s v="Feb"/>
    <x v="37"/>
    <s v="Party nha Phuong"/>
    <s v="Food"/>
    <s v="Dining out"/>
    <n v="23"/>
    <m/>
    <n v="-1091.8200000000002"/>
    <n v="0"/>
    <m/>
  </r>
  <r>
    <s v="2021"/>
    <s v="Feb"/>
    <x v="38"/>
    <s v="Coinbase - BTC"/>
    <s v="Savings or Investments"/>
    <s v="Cryptocurrencies"/>
    <n v="150"/>
    <m/>
    <n v="-1241.8200000000002"/>
    <n v="150"/>
    <m/>
  </r>
  <r>
    <s v="2021"/>
    <s v="Feb"/>
    <x v="39"/>
    <s v="Boba Island"/>
    <s v="Food"/>
    <s v="Drink"/>
    <n v="5.74"/>
    <m/>
    <n v="-1247.5600000000002"/>
    <n v="0"/>
    <m/>
  </r>
  <r>
    <s v="2021"/>
    <s v="Feb"/>
    <x v="39"/>
    <s v="Honeywell paycheck"/>
    <s v="Income"/>
    <s v="Job"/>
    <m/>
    <n v="1862.45"/>
    <n v="614.88999999999987"/>
    <n v="0"/>
    <m/>
  </r>
  <r>
    <s v="2021"/>
    <s v="Feb"/>
    <x v="40"/>
    <s v="Fidelity"/>
    <s v="Savings or Investments"/>
    <s v="Investment account"/>
    <n v="500"/>
    <m/>
    <n v="114.88999999999987"/>
    <n v="500"/>
    <m/>
  </r>
  <r>
    <s v="2021"/>
    <s v="Mar"/>
    <x v="41"/>
    <s v="Boba Island"/>
    <s v="Food"/>
    <s v="Drink"/>
    <n v="10.07"/>
    <m/>
    <n v="104.81999999999988"/>
    <n v="0"/>
    <m/>
  </r>
  <r>
    <s v="2021"/>
    <s v="Mar"/>
    <x v="41"/>
    <s v="Venmo - Piano"/>
    <s v="Personal Care"/>
    <s v="Piano lesson"/>
    <n v="260"/>
    <m/>
    <n v="-155.18000000000012"/>
    <n v="0"/>
    <m/>
  </r>
  <r>
    <s v="2021"/>
    <s v="Mar"/>
    <x v="41"/>
    <s v="Rent"/>
    <s v="Housing"/>
    <s v="Mortgage or rent"/>
    <n v="700"/>
    <m/>
    <n v="-855.18000000000006"/>
    <n v="0"/>
    <m/>
  </r>
  <r>
    <s v="2021"/>
    <s v="Mar"/>
    <x v="42"/>
    <s v="Coinbase - ETH"/>
    <s v="Savings or Investments"/>
    <s v="Cryptocurrencies"/>
    <n v="150"/>
    <m/>
    <n v="-1005.1800000000001"/>
    <n v="150"/>
    <m/>
  </r>
  <r>
    <s v="2021"/>
    <s v="Mar"/>
    <x v="42"/>
    <s v="Fidelity"/>
    <s v="Savings or Investments"/>
    <s v="Investment account"/>
    <n v="500"/>
    <m/>
    <n v="-1505.18"/>
    <n v="500"/>
    <m/>
  </r>
  <r>
    <s v="2021"/>
    <s v="Mar"/>
    <x v="42"/>
    <s v="Fidelity"/>
    <s v="Savings or Investments"/>
    <s v="Retirement account"/>
    <n v="500"/>
    <m/>
    <n v="-2005.18"/>
    <n v="500"/>
    <m/>
  </r>
  <r>
    <s v="2021"/>
    <s v="Mar"/>
    <x v="42"/>
    <s v="TurboTax"/>
    <s v="Taxes"/>
    <s v="Service"/>
    <n v="74.62"/>
    <m/>
    <n v="-2079.8000000000002"/>
    <n v="0"/>
    <m/>
  </r>
  <r>
    <s v="2021"/>
    <s v="Mar"/>
    <x v="43"/>
    <s v="Coinbase - BTC"/>
    <s v="Savings or Investments"/>
    <s v="Cryptocurrencies"/>
    <n v="150"/>
    <m/>
    <n v="-2229.8000000000002"/>
    <n v="150"/>
    <m/>
  </r>
  <r>
    <s v="2021"/>
    <s v="Mar"/>
    <x v="43"/>
    <s v="Boba Island"/>
    <s v="Food"/>
    <s v="Drink"/>
    <n v="9.74"/>
    <m/>
    <n v="-2239.54"/>
    <n v="0"/>
    <m/>
  </r>
  <r>
    <s v="2021"/>
    <s v="Mar"/>
    <x v="44"/>
    <s v="Cane's Chicken"/>
    <s v="Food"/>
    <s v="Dining out"/>
    <n v="9"/>
    <m/>
    <n v="-2248.54"/>
    <n v="0"/>
    <m/>
  </r>
  <r>
    <s v="2021"/>
    <s v="Mar"/>
    <x v="45"/>
    <s v="Boba Island"/>
    <s v="Food"/>
    <s v="Drink"/>
    <n v="10.61"/>
    <m/>
    <n v="-2259.15"/>
    <n v="0"/>
    <m/>
  </r>
  <r>
    <s v="2021"/>
    <s v="Mar"/>
    <x v="45"/>
    <s v="Aldi"/>
    <s v="Food"/>
    <s v="Groceries"/>
    <n v="7.01"/>
    <m/>
    <n v="-2266.1600000000003"/>
    <n v="0"/>
    <m/>
  </r>
  <r>
    <s v="2021"/>
    <s v="Mar"/>
    <x v="45"/>
    <s v="Boba Island"/>
    <s v="Food"/>
    <s v="Drink"/>
    <n v="11"/>
    <m/>
    <n v="-2277.1600000000003"/>
    <n v="0"/>
    <m/>
  </r>
  <r>
    <s v="2021"/>
    <s v="Mar"/>
    <x v="45"/>
    <s v="Circle K"/>
    <s v="Transportation"/>
    <s v="Fuel"/>
    <n v="32.56"/>
    <m/>
    <n v="-2309.7200000000003"/>
    <n v="0"/>
    <m/>
  </r>
  <r>
    <s v="2021"/>
    <s v="Mar"/>
    <x v="45"/>
    <s v="Coinbase Profit"/>
    <s v="Income"/>
    <s v="Investment Profit"/>
    <m/>
    <n v="485.1"/>
    <n v="-1824.6200000000003"/>
    <n v="0"/>
    <m/>
  </r>
  <r>
    <s v="2021"/>
    <s v="Mar"/>
    <x v="46"/>
    <s v="Coinbase"/>
    <s v="Savings or Investments"/>
    <s v="Cryptocurrencies"/>
    <n v="150"/>
    <m/>
    <n v="-1974.6200000000003"/>
    <n v="150"/>
    <m/>
  </r>
  <r>
    <s v="2021"/>
    <s v="Mar"/>
    <x v="47"/>
    <s v="Boba Island"/>
    <s v="Food"/>
    <s v="Drink"/>
    <n v="21.11"/>
    <m/>
    <n v="-1995.7300000000002"/>
    <n v="0"/>
    <m/>
  </r>
  <r>
    <s v="2021"/>
    <s v="Mar"/>
    <x v="47"/>
    <s v="Coinbase"/>
    <s v="Savings or Investments"/>
    <s v="Cryptocurrencies"/>
    <n v="150"/>
    <m/>
    <n v="-2145.7300000000005"/>
    <n v="150"/>
    <m/>
  </r>
  <r>
    <s v="2021"/>
    <s v="Mar"/>
    <x v="48"/>
    <s v="McDonald's"/>
    <s v="Food"/>
    <s v="Dining out"/>
    <n v="10.37"/>
    <m/>
    <n v="-2156.1000000000004"/>
    <n v="0"/>
    <m/>
  </r>
  <r>
    <s v="2021"/>
    <s v="Mar"/>
    <x v="48"/>
    <s v="Honeywell paycheck"/>
    <s v="Income"/>
    <s v="Job"/>
    <m/>
    <n v="1862.44"/>
    <n v="-293.66000000000031"/>
    <n v="0"/>
    <m/>
  </r>
  <r>
    <s v="2021"/>
    <s v="Mar"/>
    <x v="49"/>
    <s v="Feng Cha"/>
    <s v="Food"/>
    <s v="Drink"/>
    <n v="5.6"/>
    <m/>
    <n v="-299.26000000000033"/>
    <n v="0"/>
    <m/>
  </r>
  <r>
    <s v="2021"/>
    <s v="Mar"/>
    <x v="50"/>
    <s v="Feng Cha"/>
    <s v="Food"/>
    <s v="Drink"/>
    <n v="6.84"/>
    <m/>
    <n v="-306.10000000000031"/>
    <n v="0"/>
    <m/>
  </r>
  <r>
    <s v="2021"/>
    <s v="Mar"/>
    <x v="50"/>
    <s v="Boba Island"/>
    <s v="Food"/>
    <s v="Drink"/>
    <n v="21"/>
    <m/>
    <n v="-327.10000000000031"/>
    <n v="0"/>
    <m/>
  </r>
  <r>
    <s v="2021"/>
    <s v="Mar"/>
    <x v="51"/>
    <s v="Lims Chicken"/>
    <s v="Food"/>
    <s v="Dining out"/>
    <n v="35.21"/>
    <m/>
    <n v="-362.31000000000029"/>
    <n v="0"/>
    <m/>
  </r>
  <r>
    <s v="2021"/>
    <s v="Mar"/>
    <x v="51"/>
    <s v="Coinbase"/>
    <s v="Savings or Investments"/>
    <s v="Cryptocurrencies"/>
    <n v="150"/>
    <m/>
    <n v="-512.31000000000029"/>
    <n v="150"/>
    <m/>
  </r>
  <r>
    <s v="2021"/>
    <s v="Mar"/>
    <x v="52"/>
    <s v="Coinbase"/>
    <s v="Savings or Investments"/>
    <s v="Cryptocurrencies"/>
    <n v="150"/>
    <m/>
    <n v="-662.31000000000029"/>
    <n v="150"/>
    <m/>
  </r>
  <r>
    <s v="2021"/>
    <s v="Mar"/>
    <x v="52"/>
    <s v="Fidelity"/>
    <s v="Savings or Investments"/>
    <s v="Investment account"/>
    <n v="500"/>
    <m/>
    <n v="-1162.3100000000004"/>
    <n v="500"/>
    <m/>
  </r>
  <r>
    <s v="2021"/>
    <s v="Mar"/>
    <x v="52"/>
    <s v="Gongcha"/>
    <s v="Food"/>
    <s v="Drink"/>
    <n v="5.68"/>
    <m/>
    <n v="-1167.9900000000005"/>
    <n v="0"/>
    <m/>
  </r>
  <r>
    <s v="2021"/>
    <s v="Mar"/>
    <x v="52"/>
    <s v="Boba Island"/>
    <s v="Food"/>
    <s v="Drink"/>
    <n v="11.11"/>
    <m/>
    <n v="-1179.1000000000004"/>
    <n v="0"/>
    <m/>
  </r>
  <r>
    <s v="2021"/>
    <s v="Mar"/>
    <x v="53"/>
    <s v="Raising Cane Chicken"/>
    <s v="Food"/>
    <s v="Dining out"/>
    <n v="9"/>
    <m/>
    <n v="-1188.1000000000004"/>
    <n v="0"/>
    <m/>
  </r>
  <r>
    <s v="2021"/>
    <s v="Mar"/>
    <x v="53"/>
    <s v="Stimulus"/>
    <s v="Income"/>
    <s v="Stimulus"/>
    <m/>
    <n v="1400"/>
    <n v="211.89999999999964"/>
    <n v="0"/>
    <m/>
  </r>
  <r>
    <s v="2021"/>
    <s v="Mar"/>
    <x v="54"/>
    <s v="Boba Island"/>
    <s v="Food"/>
    <s v="Drink"/>
    <n v="13.59"/>
    <m/>
    <n v="198.30999999999963"/>
    <n v="0"/>
    <m/>
  </r>
  <r>
    <s v="2021"/>
    <s v="Mar"/>
    <x v="54"/>
    <s v="Fidelity"/>
    <s v="Savings or Investments"/>
    <s v="Investment account"/>
    <n v="1400"/>
    <m/>
    <n v="-1201.6900000000003"/>
    <n v="1400"/>
    <m/>
  </r>
  <r>
    <s v="2021"/>
    <s v="Mar"/>
    <x v="55"/>
    <s v="Chevron Gas"/>
    <s v="Transportation"/>
    <s v="Fuel"/>
    <n v="35.49"/>
    <m/>
    <n v="-1237.1800000000003"/>
    <n v="0"/>
    <m/>
  </r>
  <r>
    <s v="2021"/>
    <s v="Mar"/>
    <x v="55"/>
    <s v="NTB - car tire and air&amp;fuel filter"/>
    <s v="Transportation"/>
    <s v="Maintenance"/>
    <n v="204.59"/>
    <m/>
    <n v="-1441.7700000000002"/>
    <n v="0"/>
    <m/>
  </r>
  <r>
    <s v="2021"/>
    <s v="Mar"/>
    <x v="56"/>
    <s v="Raising Cane Chicken"/>
    <s v="Food"/>
    <s v="Dining out"/>
    <n v="9"/>
    <m/>
    <n v="-1450.7700000000002"/>
    <n v="0"/>
    <m/>
  </r>
  <r>
    <s v="2021"/>
    <s v="Mar"/>
    <x v="57"/>
    <s v="ATM Withdraw - Tien cho Vincent"/>
    <s v="Gifts and Donations"/>
    <s v="Family"/>
    <n v="50"/>
    <m/>
    <n v="-1500.7700000000002"/>
    <n v="0"/>
    <m/>
  </r>
  <r>
    <s v="2021"/>
    <s v="Mar"/>
    <x v="57"/>
    <s v="Go Far Awards"/>
    <s v="Income"/>
    <s v="Bank Profit"/>
    <m/>
    <n v="25"/>
    <n v="-1475.7700000000002"/>
    <n v="0"/>
    <m/>
  </r>
  <r>
    <s v="2021"/>
    <s v="Mar"/>
    <x v="58"/>
    <s v="Coinbase"/>
    <s v="Savings or Investments"/>
    <s v="Cryptocurrencies"/>
    <n v="150"/>
    <m/>
    <n v="-1625.7700000000002"/>
    <n v="150"/>
    <m/>
  </r>
  <r>
    <s v="2021"/>
    <s v="Mar"/>
    <x v="59"/>
    <s v="Coinbase"/>
    <s v="Savings or Investments"/>
    <s v="Cryptocurrencies"/>
    <n v="150"/>
    <m/>
    <n v="-1775.7700000000002"/>
    <n v="150"/>
    <m/>
  </r>
  <r>
    <s v="2021"/>
    <s v="Mar"/>
    <x v="60"/>
    <s v="Boba Island"/>
    <s v="Food"/>
    <s v="Drink"/>
    <n v="21"/>
    <m/>
    <n v="-1796.7700000000002"/>
    <n v="0"/>
    <m/>
  </r>
  <r>
    <s v="2021"/>
    <s v="Mar"/>
    <x v="60"/>
    <s v="Toyota Rav4 Deposit"/>
    <s v="Transportation"/>
    <s v="Vehicle payment"/>
    <n v="500"/>
    <m/>
    <n v="-2296.7700000000004"/>
    <n v="0"/>
    <m/>
  </r>
  <r>
    <s v="2021"/>
    <s v="Mar"/>
    <x v="60"/>
    <s v="Taco Bell"/>
    <s v="Food"/>
    <s v="Dining out"/>
    <n v="7.35"/>
    <m/>
    <n v="-2304.1200000000003"/>
    <n v="0"/>
    <m/>
  </r>
  <r>
    <s v="2021"/>
    <s v="Mar"/>
    <x v="60"/>
    <s v="Burger King"/>
    <s v="Food"/>
    <s v="Dining out"/>
    <n v="9.5"/>
    <m/>
    <n v="-2313.6200000000003"/>
    <n v="0"/>
    <m/>
  </r>
  <r>
    <s v="2021"/>
    <s v="Mar"/>
    <x v="60"/>
    <s v="Apple Card Payment"/>
    <s v="Shopping"/>
    <s v="Other"/>
    <n v="29.68"/>
    <m/>
    <n v="-2343.3000000000002"/>
    <n v="0"/>
    <m/>
  </r>
  <r>
    <s v="2021"/>
    <s v="Mar"/>
    <x v="61"/>
    <s v="ATM Withdraw - Tien cho ma Hai"/>
    <s v="Gifts and Donations"/>
    <s v="Family"/>
    <n v="20"/>
    <m/>
    <n v="-2363.3000000000002"/>
    <n v="0"/>
    <m/>
  </r>
  <r>
    <s v="2021"/>
    <s v="Mar"/>
    <x v="61"/>
    <s v="Starbucks"/>
    <s v="Food"/>
    <s v="Drink"/>
    <n v="5.9"/>
    <m/>
    <n v="-2369.2000000000003"/>
    <n v="0"/>
    <m/>
  </r>
  <r>
    <s v="2021"/>
    <s v="Mar"/>
    <x v="61"/>
    <s v="Honeywell paycheck"/>
    <s v="Income"/>
    <s v="Job"/>
    <m/>
    <n v="1862.45"/>
    <n v="-506.75000000000023"/>
    <n v="0"/>
    <m/>
  </r>
  <r>
    <s v="2021"/>
    <s v="Mar"/>
    <x v="62"/>
    <s v="Walmart - Vincent"/>
    <s v="Gifts and Donations"/>
    <s v="Family"/>
    <n v="60.749899999999997"/>
    <m/>
    <n v="-567.49990000000025"/>
    <n v="0"/>
    <m/>
  </r>
  <r>
    <s v="2021"/>
    <s v="Mar"/>
    <x v="62"/>
    <s v="Walmart"/>
    <s v="Shopping"/>
    <s v="Personal Care Product"/>
    <n v="138.2901"/>
    <m/>
    <n v="-705.79000000000019"/>
    <n v="0"/>
    <m/>
  </r>
  <r>
    <s v="2021"/>
    <s v="Mar"/>
    <x v="63"/>
    <s v="Boba Island"/>
    <s v="Food"/>
    <s v="Drink"/>
    <n v="15.64"/>
    <m/>
    <n v="-721.43000000000018"/>
    <n v="0"/>
    <m/>
  </r>
  <r>
    <s v="2021"/>
    <s v="Mar"/>
    <x v="63"/>
    <s v="Boba Island"/>
    <s v="Food"/>
    <s v="Drink"/>
    <n v="15.64"/>
    <m/>
    <n v="-737.07000000000016"/>
    <n v="0"/>
    <m/>
  </r>
  <r>
    <s v="2021"/>
    <s v="Mar"/>
    <x v="63"/>
    <s v="Boba Island"/>
    <s v="Food"/>
    <s v="Drink"/>
    <n v="9.8000000000000007"/>
    <m/>
    <n v="-746.87000000000012"/>
    <n v="0"/>
    <m/>
  </r>
  <r>
    <s v="2021"/>
    <s v="Mar"/>
    <x v="63"/>
    <s v="Slick Willie Pool"/>
    <s v="Entertainment"/>
    <s v="Other"/>
    <n v="16"/>
    <m/>
    <n v="-762.87000000000012"/>
    <n v="0"/>
    <m/>
  </r>
  <r>
    <s v="2021"/>
    <s v="Mar"/>
    <x v="63"/>
    <s v="Chick Fil A"/>
    <s v="Food"/>
    <s v="Dining out"/>
    <n v="17.75"/>
    <m/>
    <n v="-780.62000000000012"/>
    <n v="0"/>
    <m/>
  </r>
  <r>
    <s v="2021"/>
    <s v="Mar"/>
    <x v="64"/>
    <s v="Lims Chicken Ramen"/>
    <s v="Food"/>
    <s v="Dining out"/>
    <n v="35.21"/>
    <m/>
    <n v="-815.83000000000015"/>
    <n v="0"/>
    <m/>
  </r>
  <r>
    <s v="2021"/>
    <s v="Mar"/>
    <x v="64"/>
    <s v="Coinbase"/>
    <s v="Savings or Investments"/>
    <s v="Cryptocurrencies"/>
    <n v="150"/>
    <m/>
    <n v="-965.83000000000015"/>
    <n v="150"/>
    <m/>
  </r>
  <r>
    <s v="2021"/>
    <s v="Mar"/>
    <x v="65"/>
    <s v="Coinbase"/>
    <s v="Savings or Investments"/>
    <s v="Cryptocurrencies"/>
    <n v="150"/>
    <m/>
    <n v="-1115.8300000000002"/>
    <n v="150"/>
    <m/>
  </r>
  <r>
    <s v="2021"/>
    <s v="Mar"/>
    <x v="65"/>
    <s v="Zelle Nguyen Boba Island"/>
    <s v="Food"/>
    <s v="Drink"/>
    <n v="7"/>
    <m/>
    <n v="-1122.8300000000002"/>
    <n v="0"/>
    <m/>
  </r>
  <r>
    <s v="2021"/>
    <s v="Apr"/>
    <x v="66"/>
    <s v="Fidelity"/>
    <s v="Savings or Investments"/>
    <s v="Investment account"/>
    <n v="500"/>
    <m/>
    <n v="-1622.8300000000002"/>
    <n v="500"/>
    <m/>
  </r>
  <r>
    <s v="2021"/>
    <s v="Apr"/>
    <x v="66"/>
    <s v="Fidelity"/>
    <s v="Savings or Investments"/>
    <s v="Investment account"/>
    <n v="500"/>
    <m/>
    <n v="-2122.83"/>
    <n v="500"/>
    <m/>
  </r>
  <r>
    <s v="2021"/>
    <s v="Apr"/>
    <x v="66"/>
    <s v="Rent"/>
    <s v="Housing"/>
    <s v="Mortgage or rent"/>
    <n v="700"/>
    <m/>
    <n v="-2822.83"/>
    <n v="0"/>
    <m/>
  </r>
  <r>
    <s v="2021"/>
    <s v="Apr"/>
    <x v="67"/>
    <s v="Fedex Office"/>
    <s v="Other"/>
    <s v="Printing"/>
    <n v="0.3"/>
    <m/>
    <n v="-2823.13"/>
    <n v="0"/>
    <m/>
  </r>
  <r>
    <s v="2021"/>
    <s v="Apr"/>
    <x v="67"/>
    <s v="Ebay Shipping"/>
    <s v="Other"/>
    <s v="Shipping"/>
    <n v="10.44"/>
    <m/>
    <n v="-2833.57"/>
    <n v="0"/>
    <m/>
  </r>
  <r>
    <s v="2021"/>
    <s v="Apr"/>
    <x v="68"/>
    <s v="Boba Island"/>
    <s v="Food"/>
    <s v="Drink"/>
    <n v="9.85"/>
    <m/>
    <n v="-2843.42"/>
    <n v="0"/>
    <m/>
  </r>
  <r>
    <s v="2021"/>
    <s v="Apr"/>
    <x v="68"/>
    <s v="Texaco Chevron"/>
    <s v="Transportation"/>
    <s v="Fuel"/>
    <n v="33.57"/>
    <m/>
    <n v="-2876.9900000000002"/>
    <n v="0"/>
    <m/>
  </r>
  <r>
    <s v="2021"/>
    <s v="Apr"/>
    <x v="69"/>
    <s v="Star Snow Ice"/>
    <s v="Food"/>
    <s v="Drink"/>
    <n v="6.5"/>
    <m/>
    <n v="-2883.4900000000002"/>
    <n v="0"/>
    <m/>
  </r>
  <r>
    <s v="2021"/>
    <s v="Apr"/>
    <x v="69"/>
    <s v="Star Snow Ice"/>
    <s v="Food"/>
    <s v="Drink"/>
    <n v="6.5"/>
    <m/>
    <n v="-2889.9900000000002"/>
    <n v="0"/>
    <m/>
  </r>
  <r>
    <s v="2021"/>
    <s v="Apr"/>
    <x v="69"/>
    <s v="Coinbase Ethereum"/>
    <s v="Savings or Investments"/>
    <s v="Cryptocurrencies"/>
    <n v="150"/>
    <m/>
    <n v="-3039.9900000000002"/>
    <n v="150"/>
    <m/>
  </r>
  <r>
    <s v="2021"/>
    <s v="Apr"/>
    <x v="69"/>
    <s v="Piano lessons"/>
    <s v="Personal Care"/>
    <s v="Piano lesson"/>
    <n v="260"/>
    <m/>
    <n v="-3299.9900000000002"/>
    <n v="0"/>
    <m/>
  </r>
  <r>
    <s v="2021"/>
    <s v="Apr"/>
    <x v="69"/>
    <s v="Gyoku Japanese BBQ"/>
    <s v="Food"/>
    <s v="Dining out"/>
    <n v="41.66"/>
    <m/>
    <n v="-3341.65"/>
    <n v="0"/>
    <m/>
  </r>
  <r>
    <s v="2021"/>
    <s v="Apr"/>
    <x v="70"/>
    <s v="Boba Island"/>
    <s v="Food"/>
    <s v="Drink"/>
    <n v="9.9600000000000009"/>
    <m/>
    <n v="-3351.61"/>
    <n v="0"/>
    <m/>
  </r>
  <r>
    <s v="2021"/>
    <s v="Apr"/>
    <x v="70"/>
    <s v="Popeyes"/>
    <s v="Food"/>
    <s v="Dining out"/>
    <n v="22.21"/>
    <m/>
    <n v="-3373.82"/>
    <n v="0"/>
    <m/>
  </r>
  <r>
    <s v="2021"/>
    <s v="Apr"/>
    <x v="70"/>
    <s v="Paypal Progressive Insurance"/>
    <s v="Transportation"/>
    <s v="Insurance"/>
    <n v="930"/>
    <m/>
    <n v="-4303.82"/>
    <n v="0"/>
    <m/>
  </r>
  <r>
    <s v="2021"/>
    <s v="Apr"/>
    <x v="70"/>
    <s v="Paypal Shoes Sold on Ebay"/>
    <s v="Income"/>
    <s v="Resale"/>
    <m/>
    <n v="54.14"/>
    <n v="-4249.6799999999994"/>
    <n v="0"/>
    <m/>
  </r>
  <r>
    <s v="2021"/>
    <s v="Apr"/>
    <x v="71"/>
    <s v="Apple Cash Back"/>
    <s v="Income"/>
    <s v="Bank Profit"/>
    <m/>
    <n v="1.23"/>
    <n v="-4248.45"/>
    <n v="0"/>
    <m/>
  </r>
  <r>
    <s v="2021"/>
    <s v="Apr"/>
    <x v="72"/>
    <s v="Marshall shopping"/>
    <s v="Shopping"/>
    <s v="Technology"/>
    <n v="28.11"/>
    <m/>
    <n v="-4276.5599999999995"/>
    <n v="0"/>
    <m/>
  </r>
  <r>
    <s v="2021"/>
    <s v="Apr"/>
    <x v="72"/>
    <s v="Lowe's"/>
    <s v="Transportation"/>
    <s v="Car Project"/>
    <n v="76.56"/>
    <m/>
    <n v="-4353.12"/>
    <n v="0"/>
    <m/>
  </r>
  <r>
    <s v="2021"/>
    <s v="Apr"/>
    <x v="73"/>
    <s v="Lowe's"/>
    <s v="Transportation"/>
    <s v="Car Project"/>
    <n v="4.7300000000000004"/>
    <m/>
    <n v="-4357.8499999999995"/>
    <n v="0"/>
    <m/>
  </r>
  <r>
    <s v="2021"/>
    <s v="Apr"/>
    <x v="73"/>
    <s v="Home Depot"/>
    <s v="Transportation"/>
    <s v="Car Project"/>
    <n v="21.51"/>
    <m/>
    <n v="-4379.3599999999997"/>
    <n v="0"/>
    <m/>
  </r>
  <r>
    <s v="2021"/>
    <s v="Apr"/>
    <x v="73"/>
    <s v="Honeywell paycheck"/>
    <s v="Income"/>
    <s v="Job"/>
    <m/>
    <n v="1932.09"/>
    <n v="-2447.2699999999995"/>
    <n v="0"/>
    <m/>
  </r>
  <r>
    <s v="2021"/>
    <s v="Apr"/>
    <x v="74"/>
    <s v="Lowe's Canyon Lake"/>
    <s v="Shopping"/>
    <s v="Personal Care Product"/>
    <n v="28.12"/>
    <m/>
    <n v="-2475.3899999999994"/>
    <n v="0"/>
    <m/>
  </r>
  <r>
    <s v="2021"/>
    <s v="Apr"/>
    <x v="75"/>
    <s v="Home Depot"/>
    <s v="Transportation"/>
    <s v="Car Project"/>
    <n v="3.76"/>
    <m/>
    <n v="-2479.1499999999996"/>
    <n v="0"/>
    <m/>
  </r>
  <r>
    <s v="2021"/>
    <s v="Apr"/>
    <x v="76"/>
    <s v="KFC"/>
    <s v="Food"/>
    <s v="Dining out"/>
    <n v="16.760000000000002"/>
    <m/>
    <n v="-2495.91"/>
    <n v="0"/>
    <m/>
  </r>
  <r>
    <s v="2021"/>
    <s v="Apr"/>
    <x v="76"/>
    <s v="Home Depot"/>
    <s v="Transportation"/>
    <s v="Car Project"/>
    <n v="22.7"/>
    <m/>
    <n v="-2518.6099999999997"/>
    <n v="0"/>
    <m/>
  </r>
  <r>
    <s v="2021"/>
    <s v="Apr"/>
    <x v="77"/>
    <s v="Coinbase"/>
    <s v="Savings or Investments"/>
    <s v="Cryptocurrencies"/>
    <n v="150"/>
    <m/>
    <n v="-2668.6099999999997"/>
    <n v="150"/>
    <m/>
  </r>
  <r>
    <s v="2021"/>
    <s v="Apr"/>
    <x v="77"/>
    <s v="Canyon Lake"/>
    <s v="Entertainment"/>
    <s v="Camping"/>
    <n v="324.82"/>
    <m/>
    <n v="-2993.43"/>
    <n v="0"/>
    <m/>
  </r>
  <r>
    <s v="2021"/>
    <s v="Apr"/>
    <x v="78"/>
    <s v="Boba Island"/>
    <s v="Food"/>
    <s v="Drink"/>
    <n v="9.9600000000000009"/>
    <m/>
    <n v="-3003.39"/>
    <n v="0"/>
    <m/>
  </r>
  <r>
    <s v="2021"/>
    <s v="Apr"/>
    <x v="78"/>
    <s v="Fidelity"/>
    <s v="Savings or Investments"/>
    <s v="Investment account"/>
    <n v="400"/>
    <m/>
    <n v="-3403.39"/>
    <n v="400"/>
    <m/>
  </r>
  <r>
    <s v="2021"/>
    <s v="Apr"/>
    <x v="78"/>
    <s v="Fidelity"/>
    <s v="Savings or Investments"/>
    <s v="Investment account"/>
    <n v="400"/>
    <m/>
    <n v="-3803.39"/>
    <n v="400"/>
    <m/>
  </r>
  <r>
    <s v="2021"/>
    <s v="Apr"/>
    <x v="79"/>
    <s v="Coinbase - BTC"/>
    <s v="Savings or Investments"/>
    <s v="Cryptocurrencies"/>
    <n v="100"/>
    <m/>
    <n v="-3903.39"/>
    <n v="100"/>
    <m/>
  </r>
  <r>
    <s v="2021"/>
    <s v="Apr"/>
    <x v="79"/>
    <s v="Mint Mobile"/>
    <s v="Housing"/>
    <s v="Phone"/>
    <n v="392.01"/>
    <m/>
    <n v="-4295.3999999999996"/>
    <n v="0"/>
    <m/>
  </r>
  <r>
    <s v="2021"/>
    <s v="Apr"/>
    <x v="80"/>
    <s v="Boba Island"/>
    <s v="Food"/>
    <s v="Drink"/>
    <n v="18.940000000000001"/>
    <m/>
    <n v="-4314.3399999999992"/>
    <n v="0"/>
    <m/>
  </r>
  <r>
    <s v="2021"/>
    <s v="Apr"/>
    <x v="81"/>
    <s v="Agora"/>
    <s v="Food"/>
    <s v="Drink"/>
    <n v="11.15"/>
    <m/>
    <n v="-4325.4899999999989"/>
    <n v="0"/>
    <m/>
  </r>
  <r>
    <s v="2021"/>
    <s v="Apr"/>
    <x v="81"/>
    <s v="Toukei Ramen"/>
    <s v="Food"/>
    <s v="Dining out"/>
    <n v="18.307500000000001"/>
    <m/>
    <n v="-4343.7974999999988"/>
    <n v="0"/>
    <m/>
  </r>
  <r>
    <s v="2021"/>
    <s v="Apr"/>
    <x v="81"/>
    <s v="ExxonMobil"/>
    <s v="Transportation"/>
    <s v="Fuel"/>
    <n v="18.829999999999998"/>
    <m/>
    <n v="-4362.6274999999987"/>
    <n v="0"/>
    <m/>
  </r>
  <r>
    <s v="2021"/>
    <s v="Apr"/>
    <x v="82"/>
    <s v="Boba Island"/>
    <s v="Food"/>
    <s v="Drink"/>
    <n v="9.26"/>
    <m/>
    <n v="-4371.8874999999989"/>
    <n v="0"/>
    <m/>
  </r>
  <r>
    <s v="2021"/>
    <s v="Apr"/>
    <x v="83"/>
    <s v="Coinbase - ETh"/>
    <s v="Savings or Investments"/>
    <s v="Cryptocurrencies"/>
    <n v="150"/>
    <m/>
    <n v="-4521.8874999999989"/>
    <n v="150"/>
    <m/>
  </r>
  <r>
    <s v="2021"/>
    <s v="Apr"/>
    <x v="83"/>
    <s v="Coinbase - BTC"/>
    <s v="Savings or Investments"/>
    <s v="Cryptocurrencies"/>
    <n v="200"/>
    <m/>
    <n v="-4721.8874999999989"/>
    <n v="200"/>
    <m/>
  </r>
  <r>
    <s v="2021"/>
    <s v="Apr"/>
    <x v="83"/>
    <s v="Robinhood Profit Doge"/>
    <s v="Income"/>
    <s v="Investment Profit"/>
    <m/>
    <n v="1001.45"/>
    <n v="-3720.4374999999991"/>
    <n v="0"/>
    <m/>
  </r>
  <r>
    <s v="2021"/>
    <s v="Apr"/>
    <x v="84"/>
    <s v="Crawfish"/>
    <s v="Food"/>
    <s v="Dining out"/>
    <n v="27.5"/>
    <m/>
    <n v="-3747.9374999999991"/>
    <n v="0"/>
    <m/>
  </r>
  <r>
    <s v="2021"/>
    <s v="Apr"/>
    <x v="85"/>
    <s v="Chick Fil A"/>
    <s v="Food"/>
    <s v="Dining out"/>
    <n v="9.23"/>
    <m/>
    <n v="-3757.1674999999991"/>
    <n v="0"/>
    <m/>
  </r>
  <r>
    <s v="2021"/>
    <s v="Apr"/>
    <x v="85"/>
    <s v="Walmart"/>
    <s v="Food"/>
    <s v="Groceries"/>
    <n v="38.97"/>
    <m/>
    <n v="-3796.1374999999989"/>
    <n v="0"/>
    <m/>
  </r>
  <r>
    <s v="2021"/>
    <s v="Apr"/>
    <x v="86"/>
    <s v="Boba Island"/>
    <s v="Food"/>
    <s v="Drink"/>
    <n v="10.72"/>
    <m/>
    <n v="-3806.8574999999987"/>
    <n v="0"/>
    <m/>
  </r>
  <r>
    <s v="2021"/>
    <s v="Apr"/>
    <x v="86"/>
    <s v="Honeywell paycheck"/>
    <s v="Income"/>
    <s v="Job"/>
    <m/>
    <n v="1876.04"/>
    <n v="-1930.8174999999987"/>
    <n v="0"/>
    <m/>
  </r>
  <r>
    <s v="2021"/>
    <s v="Apr"/>
    <x v="87"/>
    <s v="Chevron Gas"/>
    <s v="Transportation"/>
    <s v="Fuel"/>
    <n v="34.630000000000003"/>
    <m/>
    <n v="-1965.4474999999989"/>
    <n v="0"/>
    <m/>
  </r>
  <r>
    <s v="2021"/>
    <s v="Apr"/>
    <x v="87"/>
    <s v="Coinbase - ETH"/>
    <s v="Savings or Investments"/>
    <s v="Cryptocurrencies"/>
    <n v="150"/>
    <m/>
    <n v="-2115.4474999999989"/>
    <n v="150"/>
    <m/>
  </r>
  <r>
    <s v="2021"/>
    <s v="Apr"/>
    <x v="87"/>
    <s v="Teahouse"/>
    <s v="Food"/>
    <s v="Drink"/>
    <n v="10.54"/>
    <m/>
    <n v="-2125.9874999999988"/>
    <n v="0"/>
    <m/>
  </r>
  <r>
    <s v="2021"/>
    <s v="Apr"/>
    <x v="87"/>
    <s v="Sushi Choo Choo"/>
    <s v="Food"/>
    <s v="Dining out"/>
    <n v="24.5"/>
    <m/>
    <n v="-2150.4874999999988"/>
    <n v="0"/>
    <m/>
  </r>
  <r>
    <s v="2021"/>
    <s v="Apr"/>
    <x v="87"/>
    <s v="Hair Dye"/>
    <s v="Personal Care"/>
    <s v="Hair/nails"/>
    <n v="235"/>
    <m/>
    <n v="-2385.4874999999988"/>
    <n v="0"/>
    <m/>
  </r>
  <r>
    <s v="2021"/>
    <s v="Apr"/>
    <x v="88"/>
    <s v="Boba Island"/>
    <s v="Food"/>
    <s v="Drink"/>
    <n v="15.64"/>
    <m/>
    <n v="-2401.1274999999987"/>
    <n v="0"/>
    <m/>
  </r>
  <r>
    <s v="2021"/>
    <s v="Apr"/>
    <x v="88"/>
    <s v="Giau Bar"/>
    <s v="Food"/>
    <s v="Drink"/>
    <n v="90.76"/>
    <m/>
    <n v="-2491.8874999999989"/>
    <n v="0"/>
    <m/>
  </r>
  <r>
    <s v="2021"/>
    <s v="Apr"/>
    <x v="89"/>
    <s v="Ramen"/>
    <s v="Food"/>
    <s v="Dining out"/>
    <n v="17.399999999999999"/>
    <m/>
    <n v="-2509.287499999999"/>
    <n v="0"/>
    <m/>
  </r>
  <r>
    <s v="2021"/>
    <s v="Apr"/>
    <x v="89"/>
    <s v="Duc Chuong Bun Bo Hue"/>
    <s v="Food"/>
    <s v="Dining out"/>
    <n v="19.46"/>
    <m/>
    <n v="-2528.747499999999"/>
    <n v="0"/>
    <m/>
  </r>
  <r>
    <s v="2021"/>
    <s v="Apr"/>
    <x v="90"/>
    <s v="Boba Island"/>
    <s v="Food"/>
    <s v="Drink"/>
    <n v="9.26"/>
    <m/>
    <n v="-2538.0074999999993"/>
    <n v="0"/>
    <m/>
  </r>
  <r>
    <s v="2021"/>
    <s v="Apr"/>
    <x v="90"/>
    <s v="Tea Holic"/>
    <s v="Food"/>
    <s v="Drink"/>
    <n v="5.52"/>
    <m/>
    <n v="-2543.5274999999992"/>
    <n v="0"/>
    <m/>
  </r>
  <r>
    <s v="2021"/>
    <s v="Apr"/>
    <x v="91"/>
    <s v="Paypal Sales Fee"/>
    <s v="Other"/>
    <s v="Resale Fee"/>
    <n v="8.39"/>
    <m/>
    <n v="-2551.9174999999991"/>
    <n v="0"/>
    <m/>
  </r>
  <r>
    <s v="2021"/>
    <s v="Apr"/>
    <x v="91"/>
    <s v="Crawfish"/>
    <s v="Food"/>
    <s v="Dining out"/>
    <n v="24"/>
    <m/>
    <n v="-2575.9174999999991"/>
    <n v="0"/>
    <m/>
  </r>
  <r>
    <s v="2021"/>
    <s v="Apr"/>
    <x v="91"/>
    <s v="ExxonMobil"/>
    <s v="Transportation"/>
    <s v="Fuel"/>
    <n v="32.6"/>
    <m/>
    <n v="-2608.517499999999"/>
    <n v="0"/>
    <m/>
  </r>
  <r>
    <s v="2021"/>
    <s v="May"/>
    <x v="92"/>
    <s v="Starbucks"/>
    <s v="Food"/>
    <s v="Drink"/>
    <n v="4.28"/>
    <m/>
    <n v="-2612.7974999999992"/>
    <n v="0"/>
    <m/>
  </r>
  <r>
    <s v="2021"/>
    <s v="May"/>
    <x v="92"/>
    <s v="Rent"/>
    <s v="Housing"/>
    <s v="Mortgage or rent"/>
    <n v="500"/>
    <m/>
    <n v="-3112.7974999999992"/>
    <n v="0"/>
    <m/>
  </r>
  <r>
    <s v="2021"/>
    <s v="May"/>
    <x v="93"/>
    <s v="Coinbase - BTC"/>
    <s v="Savings or Investments"/>
    <s v="Cryptocurrencies"/>
    <n v="100"/>
    <m/>
    <n v="-3212.7974999999992"/>
    <n v="100"/>
    <m/>
  </r>
  <r>
    <s v="2021"/>
    <s v="May"/>
    <x v="93"/>
    <s v="Intendo Game - Vincent"/>
    <s v="Gifts and Donations"/>
    <s v="Family"/>
    <n v="20.57"/>
    <m/>
    <n v="-3233.3674999999994"/>
    <n v="0"/>
    <m/>
  </r>
  <r>
    <s v="2021"/>
    <s v="May"/>
    <x v="94"/>
    <s v="AmMex High Yeild Saving"/>
    <s v="Savings or Investments"/>
    <s v="Saving Account"/>
    <n v="100"/>
    <m/>
    <n v="-3333.3674999999994"/>
    <n v="100"/>
    <m/>
  </r>
  <r>
    <s v="2021"/>
    <s v="May"/>
    <x v="94"/>
    <s v="Coinbase Ethereum profit"/>
    <s v="Income"/>
    <s v="Investment Profit"/>
    <m/>
    <n v="492.55"/>
    <n v="-2840.8174999999992"/>
    <n v="0"/>
    <m/>
  </r>
  <r>
    <s v="2021"/>
    <s v="May"/>
    <x v="95"/>
    <s v="Coinbase ETH"/>
    <s v="Savings or Investments"/>
    <s v="Cryptocurrencies"/>
    <n v="100"/>
    <m/>
    <n v="-2940.8174999999992"/>
    <n v="100"/>
    <m/>
  </r>
  <r>
    <s v="2021"/>
    <s v="May"/>
    <x v="95"/>
    <s v="Walmart"/>
    <s v="Food"/>
    <s v="Groceries"/>
    <n v="73.42"/>
    <m/>
    <n v="-3014.2374999999993"/>
    <n v="0"/>
    <m/>
  </r>
  <r>
    <s v="2021"/>
    <s v="May"/>
    <x v="95"/>
    <s v="2 Ledger for Khanh and Mom"/>
    <s v="Shopping"/>
    <s v="Technology"/>
    <n v="127.74"/>
    <m/>
    <n v="-3141.9774999999991"/>
    <n v="0"/>
    <m/>
  </r>
  <r>
    <s v="2021"/>
    <s v="May"/>
    <x v="95"/>
    <s v="Honeywell paycheck"/>
    <s v="Income"/>
    <s v="Job"/>
    <m/>
    <n v="1876.05"/>
    <n v="-1265.9274999999991"/>
    <n v="0"/>
    <m/>
  </r>
  <r>
    <s v="2021"/>
    <s v="May"/>
    <x v="96"/>
    <s v="Mein Mothers Day"/>
    <s v="Food"/>
    <s v="Dining out"/>
    <n v="44.37"/>
    <m/>
    <n v="-1310.297499999999"/>
    <n v="0"/>
    <m/>
  </r>
  <r>
    <s v="2021"/>
    <s v="May"/>
    <x v="97"/>
    <s v="Coinbase ADA"/>
    <s v="Savings or Investments"/>
    <s v="Cryptocurrencies"/>
    <n v="100"/>
    <m/>
    <n v="-1410.297499999999"/>
    <n v="100"/>
    <m/>
  </r>
  <r>
    <s v="2021"/>
    <s v="May"/>
    <x v="97"/>
    <s v="Piano lessons"/>
    <s v="Personal Care"/>
    <s v="Piano lesson"/>
    <n v="260"/>
    <m/>
    <n v="-1670.297499999999"/>
    <n v="0"/>
    <m/>
  </r>
  <r>
    <s v="2021"/>
    <s v="May"/>
    <x v="97"/>
    <s v="Crypto.com DOT"/>
    <s v="Savings or Investments"/>
    <s v="Cryptocurrencies"/>
    <n v="97.31"/>
    <m/>
    <n v="-1767.6074999999989"/>
    <n v="97.31"/>
    <m/>
  </r>
  <r>
    <s v="2021"/>
    <s v="May"/>
    <x v="97"/>
    <s v="Crypto.com LINK"/>
    <s v="Savings or Investments"/>
    <s v="Cryptocurrencies"/>
    <n v="126.21"/>
    <m/>
    <n v="-1893.817499999999"/>
    <n v="126.21"/>
    <m/>
  </r>
  <r>
    <s v="2021"/>
    <s v="May"/>
    <x v="97"/>
    <s v="Crypto.com VET"/>
    <s v="Savings or Investments"/>
    <s v="Cryptocurrencies"/>
    <n v="210.68"/>
    <m/>
    <n v="-2104.497499999999"/>
    <n v="210.68"/>
    <m/>
  </r>
  <r>
    <s v="2021"/>
    <s v="May"/>
    <x v="97"/>
    <s v="Crypto.com ETC"/>
    <s v="Savings or Investments"/>
    <s v="Cryptocurrencies"/>
    <n v="603.83000000000004"/>
    <m/>
    <n v="-2708.327499999999"/>
    <n v="603.83000000000004"/>
    <m/>
  </r>
  <r>
    <s v="2021"/>
    <s v="May"/>
    <x v="98"/>
    <s v="McDonald's"/>
    <s v="Food"/>
    <s v="Dining out"/>
    <n v="5.4"/>
    <m/>
    <n v="-2713.7274999999991"/>
    <n v="0"/>
    <m/>
  </r>
  <r>
    <s v="2021"/>
    <s v="May"/>
    <x v="98"/>
    <s v="Toyota Rav4 Payment"/>
    <s v="Transportation"/>
    <s v="Vehicle payment"/>
    <n v="419.69"/>
    <m/>
    <n v="-3133.4174999999991"/>
    <n v="0"/>
    <m/>
  </r>
  <r>
    <s v="2021"/>
    <s v="May"/>
    <x v="98"/>
    <s v="Popeyes"/>
    <s v="Food"/>
    <s v="Dining out"/>
    <n v="12.21"/>
    <m/>
    <n v="-3145.6274999999991"/>
    <n v="0"/>
    <m/>
  </r>
  <r>
    <s v="2021"/>
    <s v="May"/>
    <x v="98"/>
    <s v="Crypto.com SHIB"/>
    <s v="Savings or Investments"/>
    <s v="Cryptocurrencies"/>
    <n v="205.07"/>
    <m/>
    <n v="-3350.6974999999993"/>
    <n v="205.07"/>
    <m/>
  </r>
  <r>
    <s v="2021"/>
    <s v="May"/>
    <x v="98"/>
    <s v="Crypto.com SHIB"/>
    <s v="Savings or Investments"/>
    <s v="Cryptocurrencies"/>
    <n v="205.73"/>
    <m/>
    <n v="-3556.4274999999993"/>
    <n v="205.73"/>
    <m/>
  </r>
  <r>
    <s v="2021"/>
    <s v="May"/>
    <x v="98"/>
    <s v="Crypto.com SHIB"/>
    <s v="Savings or Investments"/>
    <s v="Cryptocurrencies"/>
    <n v="207.49"/>
    <m/>
    <n v="-3763.9174999999996"/>
    <n v="207.49"/>
    <m/>
  </r>
  <r>
    <s v="2021"/>
    <s v="May"/>
    <x v="98"/>
    <s v="Robinhood DOGE gain"/>
    <s v="Income"/>
    <s v="Investment Profit"/>
    <m/>
    <n v="194.85"/>
    <n v="-3569.0674999999997"/>
    <n v="0"/>
    <m/>
  </r>
  <r>
    <s v="2021"/>
    <s v="May"/>
    <x v="99"/>
    <s v="ExxonMobil"/>
    <s v="Transportation"/>
    <s v="Fuel"/>
    <n v="32.869999999999997"/>
    <m/>
    <n v="-3601.9374999999995"/>
    <n v="0"/>
    <m/>
  </r>
  <r>
    <s v="2021"/>
    <s v="May"/>
    <x v="99"/>
    <s v="Fidelity Sold Coinbase (-128.46) and Nio (-138.35) (lost)"/>
    <s v="Income"/>
    <s v="Investment Profit"/>
    <m/>
    <n v="621.32000000000005"/>
    <n v="-2980.6174999999994"/>
    <n v="0"/>
    <m/>
  </r>
  <r>
    <s v="2021"/>
    <s v="May"/>
    <x v="100"/>
    <s v="Coinbase LTC"/>
    <s v="Savings or Investments"/>
    <s v="Cryptocurrencies"/>
    <n v="50"/>
    <m/>
    <n v="-3030.6174999999994"/>
    <n v="50"/>
    <m/>
  </r>
  <r>
    <s v="2021"/>
    <s v="May"/>
    <x v="100"/>
    <s v="Coinbse BTC"/>
    <s v="Savings or Investments"/>
    <s v="Cryptocurrencies"/>
    <n v="100"/>
    <m/>
    <n v="-3130.6174999999994"/>
    <n v="100"/>
    <m/>
  </r>
  <r>
    <s v="2021"/>
    <s v="May"/>
    <x v="100"/>
    <s v="Beautiful Life Hair Salon"/>
    <s v="Personal Care"/>
    <s v="Hair/nails"/>
    <n v="115"/>
    <m/>
    <n v="-3245.6174999999994"/>
    <n v="0"/>
    <m/>
  </r>
  <r>
    <s v="2021"/>
    <s v="May"/>
    <x v="100"/>
    <s v="Coinbase ETH"/>
    <s v="Savings or Investments"/>
    <s v="Cryptocurrencies"/>
    <n v="150"/>
    <m/>
    <n v="-3395.6174999999994"/>
    <n v="150"/>
    <m/>
  </r>
  <r>
    <s v="2021"/>
    <s v="May"/>
    <x v="100"/>
    <s v="Crypto.com SHIB (lost)"/>
    <s v="Income"/>
    <s v="Investment Profit"/>
    <m/>
    <n v="409.73"/>
    <n v="-2985.8874999999994"/>
    <n v="0"/>
    <m/>
  </r>
  <r>
    <s v="2021"/>
    <s v="May"/>
    <x v="100"/>
    <s v="Crypto.com ETC (lost)"/>
    <s v="Income"/>
    <s v="Investment Profit"/>
    <m/>
    <n v="385.12"/>
    <n v="-2600.7674999999995"/>
    <n v="0"/>
    <m/>
  </r>
  <r>
    <s v="2021"/>
    <s v="May"/>
    <x v="101"/>
    <s v="Western union - cho anh Ny"/>
    <s v="Gifts and Donations"/>
    <s v="Family"/>
    <n v="50"/>
    <m/>
    <n v="-2650.7674999999995"/>
    <n v="0"/>
    <m/>
  </r>
  <r>
    <s v="2021"/>
    <s v="May"/>
    <x v="102"/>
    <s v="Taco Bell"/>
    <s v="Food"/>
    <s v="Dining out"/>
    <n v="7.46"/>
    <m/>
    <n v="-2658.2274999999995"/>
    <n v="0"/>
    <m/>
  </r>
  <r>
    <s v="2021"/>
    <s v="May"/>
    <x v="103"/>
    <s v="ATM cash withdraw"/>
    <s v="Other"/>
    <s v="Cash withdraw"/>
    <n v="20"/>
    <m/>
    <n v="-2678.2274999999995"/>
    <n v="0"/>
    <m/>
  </r>
  <r>
    <s v="2021"/>
    <s v="May"/>
    <x v="104"/>
    <s v="Bellaire Optometry Eyes exam"/>
    <s v="Personal Care"/>
    <s v="Medical"/>
    <n v="45"/>
    <m/>
    <n v="-2723.2274999999995"/>
    <n v="0"/>
    <m/>
  </r>
  <r>
    <s v="2021"/>
    <s v="May"/>
    <x v="104"/>
    <s v="Crypto sell profit"/>
    <s v="Income"/>
    <s v="Investment Profit"/>
    <m/>
    <n v="1477.65"/>
    <n v="-1245.5774999999994"/>
    <n v="0"/>
    <m/>
  </r>
  <r>
    <s v="2021"/>
    <s v="May"/>
    <x v="104"/>
    <s v="Crypto sell profit"/>
    <s v="Income"/>
    <s v="Investment Profit"/>
    <m/>
    <n v="1477.65"/>
    <n v="232.07250000000067"/>
    <n v="0"/>
    <m/>
  </r>
  <r>
    <s v="2021"/>
    <s v="May"/>
    <x v="105"/>
    <s v="Aldi"/>
    <s v="Food"/>
    <s v="Groceries"/>
    <n v="9.2799999999999994"/>
    <m/>
    <n v="222.79250000000067"/>
    <n v="0"/>
    <m/>
  </r>
  <r>
    <s v="2021"/>
    <s v="May"/>
    <x v="106"/>
    <s v="Boba Island"/>
    <s v="Food"/>
    <s v="Drink"/>
    <n v="9.9600000000000009"/>
    <m/>
    <n v="212.83250000000066"/>
    <n v="0"/>
    <m/>
  </r>
  <r>
    <s v="2021"/>
    <s v="May"/>
    <x v="106"/>
    <s v="Sushi with Thanh"/>
    <s v="Food"/>
    <s v="Dining out"/>
    <n v="34"/>
    <m/>
    <n v="178.83250000000066"/>
    <n v="0"/>
    <m/>
  </r>
  <r>
    <s v="2021"/>
    <s v="May"/>
    <x v="106"/>
    <s v="Coinbase"/>
    <s v="Savings or Investments"/>
    <s v="Cryptocurrencies"/>
    <n v="500"/>
    <m/>
    <n v="-321.16749999999934"/>
    <n v="500"/>
    <m/>
  </r>
  <r>
    <s v="2021"/>
    <s v="May"/>
    <x v="106"/>
    <s v="Shell Oil"/>
    <s v="Transportation"/>
    <s v="Fuel"/>
    <n v="31.15"/>
    <m/>
    <n v="-352.31749999999931"/>
    <n v="0"/>
    <m/>
  </r>
  <r>
    <s v="2021"/>
    <s v="May"/>
    <x v="106"/>
    <s v="Honeywell paycheck"/>
    <s v="Income"/>
    <s v="Job"/>
    <m/>
    <n v="1876.04"/>
    <n v="1523.7225000000008"/>
    <n v="0"/>
    <m/>
  </r>
  <r>
    <s v="2021"/>
    <s v="May"/>
    <x v="107"/>
    <s v="Ocean crawfish"/>
    <s v="Food"/>
    <s v="Dining out"/>
    <n v="20.71"/>
    <m/>
    <n v="1503.0125000000007"/>
    <n v="0"/>
    <m/>
  </r>
  <r>
    <s v="2021"/>
    <s v="May"/>
    <x v="107"/>
    <s v="Walmart"/>
    <s v="Food"/>
    <s v="Groceries"/>
    <n v="64.41"/>
    <m/>
    <n v="1438.6025000000006"/>
    <n v="0"/>
    <m/>
  </r>
  <r>
    <s v="2021"/>
    <s v="May"/>
    <x v="108"/>
    <s v="Star Snow Ice"/>
    <s v="Food"/>
    <s v="Drink"/>
    <n v="6.5"/>
    <m/>
    <n v="1432.1025000000006"/>
    <n v="0"/>
    <m/>
  </r>
  <r>
    <s v="2021"/>
    <s v="May"/>
    <x v="109"/>
    <s v="Coinbase"/>
    <s v="Savings or Investments"/>
    <s v="Cryptocurrencies"/>
    <n v="100"/>
    <m/>
    <n v="1332.1025000000006"/>
    <n v="100"/>
    <m/>
  </r>
  <r>
    <s v="2021"/>
    <s v="May"/>
    <x v="109"/>
    <s v="Coinbase"/>
    <s v="Savings or Investments"/>
    <s v="Cryptocurrencies"/>
    <n v="100"/>
    <m/>
    <n v="1232.1025000000006"/>
    <n v="100"/>
    <m/>
  </r>
  <r>
    <s v="2021"/>
    <s v="May"/>
    <x v="109"/>
    <s v="Boba Island"/>
    <s v="Food"/>
    <s v="Drink"/>
    <n v="3.3500000000000005"/>
    <m/>
    <n v="1228.7525000000007"/>
    <n v="0"/>
    <m/>
  </r>
  <r>
    <s v="2021"/>
    <s v="May"/>
    <x v="109"/>
    <s v="Boba Island"/>
    <s v="Food"/>
    <s v="Drink"/>
    <n v="8.5"/>
    <m/>
    <n v="1220.2525000000007"/>
    <n v="0"/>
    <m/>
  </r>
  <r>
    <s v="2021"/>
    <s v="May"/>
    <x v="110"/>
    <s v="Coinbase"/>
    <s v="Savings or Investments"/>
    <s v="Cryptocurrencies"/>
    <n v="100"/>
    <m/>
    <n v="1120.2525000000007"/>
    <n v="100"/>
    <m/>
  </r>
  <r>
    <s v="2021"/>
    <s v="May"/>
    <x v="110"/>
    <s v="Coinbase"/>
    <s v="Savings or Investments"/>
    <s v="Cryptocurrencies"/>
    <n v="100"/>
    <m/>
    <n v="1020.2525000000007"/>
    <n v="100"/>
    <m/>
  </r>
  <r>
    <s v="2021"/>
    <s v="May"/>
    <x v="110"/>
    <s v="Coinbase"/>
    <s v="Savings or Investments"/>
    <s v="Cryptocurrencies"/>
    <n v="200"/>
    <m/>
    <n v="820.25250000000074"/>
    <n v="200"/>
    <m/>
  </r>
  <r>
    <s v="2021"/>
    <s v="May"/>
    <x v="111"/>
    <s v="Coinbase"/>
    <s v="Savings or Investments"/>
    <s v="Cryptocurrencies"/>
    <n v="200"/>
    <m/>
    <n v="620.25250000000074"/>
    <n v="200"/>
    <m/>
  </r>
  <r>
    <s v="2021"/>
    <s v="May"/>
    <x v="111"/>
    <s v="Coinbase"/>
    <s v="Savings or Investments"/>
    <s v="Cryptocurrencies"/>
    <n v="500"/>
    <m/>
    <n v="120.25250000000074"/>
    <n v="500"/>
    <m/>
  </r>
  <r>
    <s v="2021"/>
    <s v="May"/>
    <x v="111"/>
    <s v="Boba Island"/>
    <s v="Food"/>
    <s v="Drink"/>
    <n v="8.25"/>
    <m/>
    <n v="112.00250000000074"/>
    <n v="0"/>
    <m/>
  </r>
  <r>
    <s v="2021"/>
    <s v="May"/>
    <x v="111"/>
    <s v="Magic Cup"/>
    <s v="Food"/>
    <s v="Drink"/>
    <n v="15.54"/>
    <m/>
    <n v="96.462500000000745"/>
    <n v="0"/>
    <m/>
  </r>
  <r>
    <s v="2021"/>
    <s v="May"/>
    <x v="112"/>
    <s v="Coinbase"/>
    <s v="Savings or Investments"/>
    <s v="Cryptocurrencies"/>
    <n v="200"/>
    <m/>
    <n v="-103.53749999999926"/>
    <n v="200"/>
    <m/>
  </r>
  <r>
    <s v="2021"/>
    <s v="May"/>
    <x v="113"/>
    <s v="McDonald's"/>
    <s v="Food"/>
    <s v="Dining out"/>
    <n v="18.27"/>
    <m/>
    <n v="-121.80749999999925"/>
    <n v="0"/>
    <m/>
  </r>
  <r>
    <s v="2021"/>
    <s v="May"/>
    <x v="113"/>
    <s v="Walmart"/>
    <s v="Food"/>
    <s v="Groceries"/>
    <n v="63.44"/>
    <m/>
    <n v="-185.24749999999926"/>
    <n v="0"/>
    <m/>
  </r>
  <r>
    <s v="2021"/>
    <s v="May"/>
    <x v="114"/>
    <s v="ExxonMobil"/>
    <s v="Transportation"/>
    <s v="Fuel"/>
    <n v="29.11"/>
    <m/>
    <n v="-214.35749999999928"/>
    <n v="0"/>
    <m/>
  </r>
  <r>
    <s v="2021"/>
    <s v="May"/>
    <x v="115"/>
    <s v="J Tea"/>
    <s v="Food"/>
    <s v="Drink"/>
    <n v="6.17"/>
    <m/>
    <n v="-220.52749999999926"/>
    <n v="0"/>
    <m/>
  </r>
  <r>
    <s v="2021"/>
    <s v="May"/>
    <x v="115"/>
    <s v="Walmart"/>
    <s v="Food"/>
    <s v="Groceries"/>
    <n v="4.3"/>
    <m/>
    <n v="-224.82749999999928"/>
    <n v="0"/>
    <m/>
  </r>
  <r>
    <s v="2021"/>
    <s v="Jun"/>
    <x v="116"/>
    <s v="Rent"/>
    <s v="Housing"/>
    <s v="Mortgage or rent"/>
    <n v="500"/>
    <m/>
    <n v="-724.8274999999993"/>
    <n v="0"/>
    <m/>
  </r>
  <r>
    <s v="2021"/>
    <s v="Jun"/>
    <x v="116"/>
    <s v="McDonald's"/>
    <s v="Food"/>
    <s v="Dining out"/>
    <n v="8.43"/>
    <m/>
    <n v="-733.25749999999925"/>
    <n v="0"/>
    <m/>
  </r>
  <r>
    <s v="2021"/>
    <s v="Jun"/>
    <x v="116"/>
    <s v="Dakao Restaurant"/>
    <s v="Food"/>
    <s v="Dining out"/>
    <n v="10.58"/>
    <m/>
    <n v="-743.8374999999993"/>
    <n v="0"/>
    <m/>
  </r>
  <r>
    <s v="2021"/>
    <s v="Jun"/>
    <x v="116"/>
    <s v="Dakao Restaurant"/>
    <s v="Food"/>
    <s v="Dining out"/>
    <n v="18.77"/>
    <m/>
    <n v="-762.60749999999928"/>
    <n v="0"/>
    <m/>
  </r>
  <r>
    <s v="2021"/>
    <s v="Jun"/>
    <x v="117"/>
    <s v="High Yeild Saving Account"/>
    <s v="Savings or Investments"/>
    <s v="Saving Account"/>
    <n v="100"/>
    <m/>
    <n v="-862.60749999999928"/>
    <n v="100"/>
    <m/>
  </r>
  <r>
    <s v="2021"/>
    <s v="Jun"/>
    <x v="117"/>
    <s v="Coinbase"/>
    <s v="Savings or Investments"/>
    <s v="Cryptocurrencies"/>
    <n v="200"/>
    <m/>
    <n v="-1062.6074999999992"/>
    <n v="200"/>
    <m/>
  </r>
  <r>
    <s v="2021"/>
    <s v="Jun"/>
    <x v="117"/>
    <s v="Fidelity"/>
    <s v="Savings or Investments"/>
    <s v="Retirement account"/>
    <n v="500"/>
    <m/>
    <n v="-1562.6074999999992"/>
    <n v="500"/>
    <m/>
  </r>
  <r>
    <s v="2021"/>
    <s v="Jun"/>
    <x v="117"/>
    <s v="Marshall shopping"/>
    <s v="Shopping"/>
    <s v="Clothes"/>
    <n v="32.46"/>
    <m/>
    <n v="-1595.0674999999992"/>
    <n v="0"/>
    <m/>
  </r>
  <r>
    <s v="2021"/>
    <s v="Jun"/>
    <x v="118"/>
    <s v="J Tea"/>
    <s v="Food"/>
    <s v="Drink"/>
    <n v="5.91"/>
    <m/>
    <n v="-1600.9774999999993"/>
    <n v="0"/>
    <m/>
  </r>
  <r>
    <s v="2021"/>
    <s v="Jun"/>
    <x v="118"/>
    <s v="Burger King"/>
    <s v="Food"/>
    <s v="Dining out"/>
    <n v="6.48"/>
    <m/>
    <n v="-1607.4574999999993"/>
    <n v="0"/>
    <m/>
  </r>
  <r>
    <s v="2021"/>
    <s v="Jun"/>
    <x v="118"/>
    <s v="Pho con bo"/>
    <s v="Food"/>
    <s v="Dining out"/>
    <n v="25.04"/>
    <m/>
    <n v="-1632.4974999999993"/>
    <n v="0"/>
    <m/>
  </r>
  <r>
    <s v="2021"/>
    <s v="Jun"/>
    <x v="119"/>
    <s v="Walmart"/>
    <s v="Food"/>
    <s v="Groceries"/>
    <n v="17.13"/>
    <m/>
    <n v="-1649.6274999999994"/>
    <n v="0"/>
    <m/>
  </r>
  <r>
    <s v="2021"/>
    <s v="Jun"/>
    <x v="119"/>
    <s v="ExxonMobil"/>
    <s v="Transportation"/>
    <s v="Fuel"/>
    <n v="32.380000000000003"/>
    <m/>
    <n v="-1682.0074999999995"/>
    <n v="0"/>
    <m/>
  </r>
  <r>
    <s v="2021"/>
    <s v="Jun"/>
    <x v="119"/>
    <s v="One Hot Pot and Grill"/>
    <s v="Food"/>
    <s v="Dining out"/>
    <n v="67.5"/>
    <m/>
    <n v="-1749.5074999999995"/>
    <n v="0"/>
    <m/>
  </r>
  <r>
    <s v="2021"/>
    <s v="Jun"/>
    <x v="119"/>
    <s v="Honeywell paycheck"/>
    <s v="Income"/>
    <s v="Job"/>
    <m/>
    <n v="1876.04"/>
    <n v="126.53250000000048"/>
    <n v="0"/>
    <m/>
  </r>
  <r>
    <s v="2021"/>
    <s v="Jun"/>
    <x v="120"/>
    <s v="Tan Tan"/>
    <s v="Food"/>
    <s v="Dining out"/>
    <n v="10.77"/>
    <m/>
    <n v="115.76250000000049"/>
    <n v="0"/>
    <m/>
  </r>
  <r>
    <s v="2021"/>
    <s v="Jun"/>
    <x v="120"/>
    <s v="Lee Sandwiches"/>
    <s v="Food"/>
    <s v="Dining out"/>
    <n v="10.68"/>
    <m/>
    <n v="105.08250000000049"/>
    <n v="0"/>
    <m/>
  </r>
  <r>
    <s v="2021"/>
    <s v="Jun"/>
    <x v="120"/>
    <s v="TeaFix"/>
    <s v="Food"/>
    <s v="Drink"/>
    <n v="19.03"/>
    <m/>
    <n v="86.052500000000492"/>
    <n v="0"/>
    <m/>
  </r>
  <r>
    <s v="2021"/>
    <s v="Jun"/>
    <x v="121"/>
    <s v="Kroger"/>
    <s v="Food"/>
    <s v="Groceries"/>
    <n v="4.99"/>
    <m/>
    <n v="81.062500000000497"/>
    <n v="0"/>
    <m/>
  </r>
  <r>
    <s v="2021"/>
    <s v="Jun"/>
    <x v="121"/>
    <s v="Octopus pushie"/>
    <s v="Gifts and Donations"/>
    <s v="Family"/>
    <n v="27.06"/>
    <m/>
    <n v="54.002500000000495"/>
    <n v="0"/>
    <m/>
  </r>
  <r>
    <s v="2021"/>
    <s v="Jun"/>
    <x v="121"/>
    <s v="Bath and Body Works"/>
    <s v="Gifts and Donations"/>
    <s v="Friends"/>
    <n v="42.76"/>
    <m/>
    <n v="11.242500000000497"/>
    <n v="0"/>
    <m/>
  </r>
  <r>
    <s v="2021"/>
    <s v="Jun"/>
    <x v="122"/>
    <s v="Piano lessons"/>
    <s v="Personal Care"/>
    <s v="Piano lesson"/>
    <n v="260"/>
    <m/>
    <n v="-248.75749999999951"/>
    <n v="0"/>
    <m/>
  </r>
  <r>
    <s v="2021"/>
    <s v="Jun"/>
    <x v="122"/>
    <s v="Toyota Rav 4 Payment"/>
    <s v="Transportation"/>
    <s v="Vehicle payment"/>
    <n v="419.69"/>
    <m/>
    <n v="-668.44749999999954"/>
    <n v="0"/>
    <m/>
  </r>
  <r>
    <s v="2021"/>
    <s v="Jun"/>
    <x v="123"/>
    <s v="Dakao Restaurant"/>
    <s v="Food"/>
    <s v="Dining out"/>
    <n v="14.32"/>
    <m/>
    <n v="-682.76749999999959"/>
    <n v="0"/>
    <m/>
  </r>
  <r>
    <s v="2021"/>
    <s v="Jun"/>
    <x v="123"/>
    <s v="Bambu Dessert"/>
    <s v="Food"/>
    <s v="Drink"/>
    <n v="17.47"/>
    <m/>
    <n v="-700.23749999999961"/>
    <n v="0"/>
    <m/>
  </r>
  <r>
    <s v="2021"/>
    <s v="Jun"/>
    <x v="124"/>
    <s v="Coinbase"/>
    <s v="Savings or Investments"/>
    <s v="Cryptocurrencies"/>
    <n v="200"/>
    <m/>
    <n v="-900.23749999999961"/>
    <n v="200"/>
    <m/>
  </r>
  <r>
    <s v="2021"/>
    <s v="Jun"/>
    <x v="124"/>
    <s v="J Tea"/>
    <s v="Food"/>
    <s v="Drink"/>
    <n v="16.920000000000002"/>
    <m/>
    <n v="-917.15749999999957"/>
    <n v="0"/>
    <m/>
  </r>
  <r>
    <s v="2021"/>
    <s v="Jun"/>
    <x v="124"/>
    <s v="Seattle Trip - hotel"/>
    <s v="Entertainment"/>
    <s v="Travel"/>
    <n v="108.81"/>
    <m/>
    <n v="-1025.9674999999995"/>
    <n v="0"/>
    <s v="Chase Sapphire"/>
  </r>
  <r>
    <s v="2021"/>
    <s v="Jun"/>
    <x v="124"/>
    <s v="Intel Dividends"/>
    <s v="Income"/>
    <s v="Investment Profit"/>
    <m/>
    <n v="13.96"/>
    <n v="-1012.0074999999995"/>
    <n v="0"/>
    <m/>
  </r>
  <r>
    <s v="2021"/>
    <s v="Jun"/>
    <x v="125"/>
    <s v="Nguyen tra tien nuoc"/>
    <s v="Food"/>
    <s v="Drink"/>
    <n v="-5.74"/>
    <m/>
    <n v="-1006.2674999999995"/>
    <n v="0"/>
    <m/>
  </r>
  <r>
    <s v="2021"/>
    <s v="Jun"/>
    <x v="125"/>
    <s v="J Tea"/>
    <s v="Food"/>
    <s v="Drink"/>
    <n v="11.49"/>
    <m/>
    <n v="-1017.7574999999995"/>
    <n v="0"/>
    <m/>
  </r>
  <r>
    <s v="2021"/>
    <s v="Jun"/>
    <x v="125"/>
    <s v="Dakao Restaurant"/>
    <s v="Food"/>
    <s v="Dining out"/>
    <n v="20.41"/>
    <m/>
    <n v="-1038.1674999999996"/>
    <n v="0"/>
    <m/>
  </r>
  <r>
    <s v="2021"/>
    <s v="Jun"/>
    <x v="125"/>
    <s v="Amazon"/>
    <s v="Shopping"/>
    <s v="Amazon"/>
    <n v="94.44"/>
    <m/>
    <n v="-1132.6074999999996"/>
    <n v="0"/>
    <m/>
  </r>
  <r>
    <s v="2021"/>
    <s v="Jun"/>
    <x v="126"/>
    <s v="Lee Sandwiches"/>
    <s v="Food"/>
    <s v="Dining out"/>
    <n v="13.69"/>
    <m/>
    <n v="-1146.2974999999997"/>
    <n v="0"/>
    <m/>
  </r>
  <r>
    <s v="2021"/>
    <s v="Jun"/>
    <x v="126"/>
    <s v="Magic Cup"/>
    <s v="Food"/>
    <s v="Drink"/>
    <n v="16.079999999999998"/>
    <m/>
    <n v="-1162.3774999999996"/>
    <n v="0"/>
    <m/>
  </r>
  <r>
    <s v="2021"/>
    <s v="Jun"/>
    <x v="126"/>
    <s v="Circle K"/>
    <s v="Transportation"/>
    <s v="Fuel"/>
    <n v="33.44"/>
    <m/>
    <n v="-1195.8174999999997"/>
    <n v="0"/>
    <m/>
  </r>
  <r>
    <s v="2021"/>
    <s v="Jun"/>
    <x v="127"/>
    <s v="J Tea"/>
    <s v="Food"/>
    <s v="Drink"/>
    <n v="4.87"/>
    <m/>
    <n v="-1200.6874999999995"/>
    <n v="0"/>
    <m/>
  </r>
  <r>
    <s v="2021"/>
    <s v="Jun"/>
    <x v="127"/>
    <s v="Kura"/>
    <s v="Food"/>
    <s v="Dining out"/>
    <n v="46.97"/>
    <m/>
    <n v="-1247.6574999999996"/>
    <n v="0"/>
    <m/>
  </r>
  <r>
    <s v="2021"/>
    <s v="Jun"/>
    <x v="127"/>
    <s v="Sold Ethereum"/>
    <s v="Income"/>
    <s v="Investment Profit"/>
    <m/>
    <n v="985.1"/>
    <n v="-262.55749999999955"/>
    <n v="0"/>
    <m/>
  </r>
  <r>
    <s v="2021"/>
    <s v="Jun"/>
    <x v="128"/>
    <s v="Lolli and pops"/>
    <s v="Gifts and Donations"/>
    <s v="Family"/>
    <n v="4.28"/>
    <m/>
    <n v="-266.83749999999952"/>
    <n v="0"/>
    <m/>
  </r>
  <r>
    <s v="2021"/>
    <s v="Jun"/>
    <x v="128"/>
    <s v="J Tea"/>
    <s v="Food"/>
    <s v="Drink"/>
    <n v="10.86"/>
    <m/>
    <n v="-277.69749999999954"/>
    <n v="0"/>
    <m/>
  </r>
  <r>
    <s v="2021"/>
    <s v="Jun"/>
    <x v="128"/>
    <s v="Nguyen tra tien nuoc"/>
    <s v="Food"/>
    <s v="Drink"/>
    <n v="-4.5"/>
    <m/>
    <n v="-273.19749999999954"/>
    <n v="0"/>
    <m/>
  </r>
  <r>
    <s v="2021"/>
    <s v="Jun"/>
    <x v="128"/>
    <s v="Bun Bo Hue Tay Do"/>
    <s v="Food"/>
    <s v="Dining out"/>
    <n v="18.690000000000001"/>
    <m/>
    <n v="-291.88749999999953"/>
    <n v="0"/>
    <m/>
  </r>
  <r>
    <s v="2021"/>
    <s v="Jun"/>
    <x v="129"/>
    <s v="J Tea"/>
    <s v="Food"/>
    <s v="Drink"/>
    <n v="6.17"/>
    <m/>
    <n v="-298.05749999999955"/>
    <n v="0"/>
    <m/>
  </r>
  <r>
    <s v="2021"/>
    <s v="Jun"/>
    <x v="129"/>
    <s v="Coinbase"/>
    <s v="Savings or Investments"/>
    <s v="Cryptocurrencies"/>
    <n v="200"/>
    <m/>
    <n v="-498.05749999999955"/>
    <n v="200"/>
    <m/>
  </r>
  <r>
    <s v="2021"/>
    <s v="Jun"/>
    <x v="129"/>
    <s v="TeaHolic"/>
    <s v="Food"/>
    <s v="Drink"/>
    <n v="13.01"/>
    <m/>
    <n v="-511.06749999999954"/>
    <n v="0"/>
    <m/>
  </r>
  <r>
    <s v="2021"/>
    <s v="Jun"/>
    <x v="130"/>
    <s v="Baby's Louie Vaccine"/>
    <s v="Pets"/>
    <s v="Medical"/>
    <n v="115"/>
    <m/>
    <n v="-626.06749999999954"/>
    <n v="0"/>
    <m/>
  </r>
  <r>
    <s v="2021"/>
    <s v="Jun"/>
    <x v="130"/>
    <s v="Shell OIl"/>
    <s v="Transportation"/>
    <s v="Fuel"/>
    <n v="29.61"/>
    <m/>
    <n v="-655.67749999999955"/>
    <n v="0"/>
    <m/>
  </r>
  <r>
    <s v="2021"/>
    <s v="Jun"/>
    <x v="130"/>
    <s v="Marshall shopping"/>
    <s v="Shopping"/>
    <s v="Clothes"/>
    <n v="52.99"/>
    <m/>
    <n v="-708.66749999999956"/>
    <n v="0"/>
    <m/>
  </r>
  <r>
    <s v="2021"/>
    <s v="Jun"/>
    <x v="130"/>
    <s v="Ocean crawfish"/>
    <s v="Food"/>
    <s v="Dining out"/>
    <n v="84.19"/>
    <m/>
    <n v="-792.85749999999962"/>
    <n v="0"/>
    <m/>
  </r>
  <r>
    <s v="2021"/>
    <s v="Jun"/>
    <x v="131"/>
    <s v="Tea Holic"/>
    <s v="Food"/>
    <s v="Drink"/>
    <n v="5.6"/>
    <m/>
    <n v="-798.45749999999964"/>
    <n v="0"/>
    <m/>
  </r>
  <r>
    <s v="2021"/>
    <s v="Jun"/>
    <x v="131"/>
    <s v="Pho con bo"/>
    <s v="Food"/>
    <s v="Dining out"/>
    <n v="12.97"/>
    <m/>
    <n v="-811.42749999999967"/>
    <n v="0"/>
    <m/>
  </r>
  <r>
    <s v="2021"/>
    <s v="Jun"/>
    <x v="131"/>
    <s v="Honeywell paycheck"/>
    <s v="Income"/>
    <s v="Job"/>
    <m/>
    <n v="1876.04"/>
    <n v="1064.6125000000002"/>
    <n v="0"/>
    <m/>
  </r>
  <r>
    <s v="2021"/>
    <s v="Jun"/>
    <x v="132"/>
    <s v="Lims Chicken"/>
    <s v="Food"/>
    <s v="Dining out"/>
    <n v="38.39"/>
    <m/>
    <n v="1026.2225000000001"/>
    <n v="0"/>
    <m/>
  </r>
  <r>
    <s v="2021"/>
    <s v="Jun"/>
    <x v="132"/>
    <s v="Seattle Trip - car rental"/>
    <s v="Entertainment"/>
    <s v="Travel"/>
    <n v="639.05999999999995"/>
    <m/>
    <n v="387.16250000000014"/>
    <n v="0"/>
    <m/>
  </r>
  <r>
    <s v="2021"/>
    <s v="Jun"/>
    <x v="133"/>
    <s v="J Tea"/>
    <s v="Food"/>
    <s v="Drink"/>
    <n v="10.86"/>
    <m/>
    <n v="376.30250000000012"/>
    <n v="0"/>
    <m/>
  </r>
  <r>
    <s v="2021"/>
    <s v="Jun"/>
    <x v="133"/>
    <s v="Shabu (birthday Kim)"/>
    <s v="Food"/>
    <s v="Dining out"/>
    <n v="145.13"/>
    <m/>
    <n v="231.17250000000013"/>
    <n v="0"/>
    <m/>
  </r>
  <r>
    <s v="2021"/>
    <s v="Jun"/>
    <x v="134"/>
    <s v="J Tea"/>
    <s v="Food"/>
    <s v="Drink"/>
    <n v="5.91"/>
    <m/>
    <n v="225.26250000000013"/>
    <n v="0"/>
    <m/>
  </r>
  <r>
    <s v="2021"/>
    <s v="Jun"/>
    <x v="134"/>
    <s v="Hanh tra Shabu (birthday Kim)"/>
    <s v="Food"/>
    <s v="Dining out"/>
    <n v="-48.38"/>
    <m/>
    <n v="273.64250000000015"/>
    <n v="0"/>
    <m/>
  </r>
  <r>
    <s v="2021"/>
    <s v="Jun"/>
    <x v="135"/>
    <s v="Coinbase"/>
    <s v="Savings or Investments"/>
    <s v="Cryptocurrencies"/>
    <n v="200"/>
    <m/>
    <n v="73.642500000000155"/>
    <n v="200"/>
    <m/>
  </r>
  <r>
    <s v="2021"/>
    <s v="Jun"/>
    <x v="135"/>
    <s v="Marshall return"/>
    <s v="Shopping"/>
    <s v="Clothes"/>
    <n v="-24.88"/>
    <m/>
    <n v="98.52250000000015"/>
    <n v="0"/>
    <m/>
  </r>
  <r>
    <s v="2021"/>
    <s v="Jun"/>
    <x v="135"/>
    <s v="Murgler Alien perfume for Baby"/>
    <s v="Gifts and Donations"/>
    <s v="my love"/>
    <n v="118.47"/>
    <m/>
    <n v="-19.947499999999849"/>
    <n v="0"/>
    <m/>
  </r>
  <r>
    <s v="2021"/>
    <s v="Jun"/>
    <x v="136"/>
    <s v="Sushi Choo Choo"/>
    <s v="Food"/>
    <s v="Dining out"/>
    <n v="45.46"/>
    <m/>
    <n v="-65.407499999999857"/>
    <n v="0"/>
    <m/>
  </r>
  <r>
    <s v="2021"/>
    <s v="Jun"/>
    <x v="137"/>
    <s v="Teafix"/>
    <s v="Food"/>
    <s v="Drink"/>
    <n v="13.79"/>
    <m/>
    <n v="-79.197499999999849"/>
    <n v="0"/>
    <m/>
  </r>
  <r>
    <s v="2021"/>
    <s v="Jun"/>
    <x v="138"/>
    <s v="Tram Teahouse"/>
    <s v="Food"/>
    <s v="Drink"/>
    <n v="5.27"/>
    <m/>
    <n v="-84.467499999999845"/>
    <n v="0"/>
    <m/>
  </r>
  <r>
    <s v="2021"/>
    <s v="Jun"/>
    <x v="138"/>
    <s v="Kim's Cosmetics"/>
    <s v="Shopping"/>
    <s v="Personal Care Product"/>
    <n v="16.77"/>
    <m/>
    <n v="-101.23749999999984"/>
    <n v="0"/>
    <m/>
  </r>
  <r>
    <s v="2021"/>
    <s v="Jun"/>
    <x v="138"/>
    <s v="Seattle Trip - car parking"/>
    <s v="Entertainment"/>
    <s v="Travel"/>
    <n v="22.48"/>
    <m/>
    <n v="-123.71749999999984"/>
    <n v="0"/>
    <m/>
  </r>
  <r>
    <s v="2021"/>
    <s v="Jun"/>
    <x v="138"/>
    <s v="Circle K"/>
    <s v="Transportation"/>
    <s v="Fuel"/>
    <n v="26.21"/>
    <m/>
    <n v="-149.92749999999984"/>
    <n v="0"/>
    <m/>
  </r>
  <r>
    <s v="2021"/>
    <s v="Jun"/>
    <x v="138"/>
    <s v="American Eagle"/>
    <s v="Shopping"/>
    <s v="Clothes"/>
    <n v="45.96"/>
    <m/>
    <n v="-195.88749999999985"/>
    <n v="0"/>
    <m/>
  </r>
  <r>
    <s v="2021"/>
    <s v="Jun"/>
    <x v="138"/>
    <s v="Shabu zone with baby"/>
    <s v="Food"/>
    <s v="Dining out"/>
    <n v="68.150000000000006"/>
    <m/>
    <n v="-264.03749999999985"/>
    <n v="0"/>
    <m/>
  </r>
  <r>
    <s v="2021"/>
    <s v="Jun"/>
    <x v="138"/>
    <s v="Forever 21"/>
    <s v="Shopping"/>
    <s v="Clothes"/>
    <n v="89.79"/>
    <m/>
    <n v="-353.82749999999987"/>
    <n v="0"/>
    <m/>
  </r>
  <r>
    <s v="2021"/>
    <s v="Jun"/>
    <x v="139"/>
    <s v="Walmart"/>
    <s v="Food"/>
    <s v="Groceries"/>
    <n v="125.14"/>
    <m/>
    <n v="-478.96749999999986"/>
    <n v="0"/>
    <m/>
  </r>
  <r>
    <s v="2021"/>
    <s v="Jun"/>
    <x v="140"/>
    <s v="Me tra tien Amazon"/>
    <s v="Shopping"/>
    <s v="Amazon"/>
    <n v="-67.41"/>
    <m/>
    <n v="-411.55749999999989"/>
    <n v="0"/>
    <m/>
  </r>
  <r>
    <s v="2021"/>
    <s v="Jun"/>
    <x v="141"/>
    <s v="Long Coffee"/>
    <s v="Food"/>
    <s v="Drink"/>
    <n v="9.44"/>
    <m/>
    <n v="-420.99749999999989"/>
    <n v="0"/>
    <m/>
  </r>
  <r>
    <s v="2021"/>
    <s v="Jun"/>
    <x v="141"/>
    <s v="Susuhi 9"/>
    <s v="Food"/>
    <s v="Dining out"/>
    <n v="72.77"/>
    <m/>
    <n v="-493.76749999999987"/>
    <n v="0"/>
    <m/>
  </r>
  <r>
    <s v="2021"/>
    <s v="Jun"/>
    <x v="142"/>
    <s v="Coinbase"/>
    <s v="Savings or Investments"/>
    <s v="Cryptocurrencies"/>
    <n v="200"/>
    <m/>
    <n v="-693.76749999999993"/>
    <n v="200"/>
    <m/>
  </r>
  <r>
    <s v="2021"/>
    <s v="Jun"/>
    <x v="142"/>
    <s v="Baby shared for Baby the Cat $30 medical care"/>
    <s v="Pets"/>
    <s v="Medical"/>
    <n v="-30"/>
    <m/>
    <n v="-663.76749999999993"/>
    <n v="0"/>
    <m/>
  </r>
  <r>
    <s v="2021"/>
    <s v="Jun"/>
    <x v="142"/>
    <s v="Teafix"/>
    <s v="Food"/>
    <s v="Drink"/>
    <n v="14.94"/>
    <m/>
    <n v="-678.70749999999998"/>
    <n v="0"/>
    <m/>
  </r>
  <r>
    <s v="2021"/>
    <s v="Jun"/>
    <x v="142"/>
    <s v="Baby's medical care"/>
    <s v="Pets"/>
    <s v="Medical"/>
    <n v="130.84"/>
    <m/>
    <n v="-809.54750000000001"/>
    <n v="0"/>
    <m/>
  </r>
  <r>
    <s v="2021"/>
    <s v="Jul"/>
    <x v="143"/>
    <s v="APPLECARD GSBANK PAYMENT 063021 2552657 Khanh Nguyen"/>
    <s v="Shopping"/>
    <s v="by Apple Card"/>
    <n v="34"/>
    <m/>
    <n v="-843.54750000000001"/>
    <n v="0"/>
    <s v="WF Checking"/>
  </r>
  <r>
    <s v="2021"/>
    <s v="Jul"/>
    <x v="143"/>
    <s v="ZELLE TO LE TRUCMAI ON 06/30 REF #PP0BTB22TK SPEEDING TICKET DISMISS FOR KHANH NGUYEN"/>
    <s v="Transportation"/>
    <s v="Violaion Fee"/>
    <n v="295"/>
    <m/>
    <n v="-1138.5475000000001"/>
    <n v="0"/>
    <s v="WF Checking"/>
  </r>
  <r>
    <s v="2021"/>
    <s v="Jul"/>
    <x v="143"/>
    <s v="JPMorgan Chase Ext Trnsfr 210701 11858276061 CAM NHUNG T PHAM"/>
    <s v="Housing"/>
    <s v="Mortgage or rent"/>
    <n v="500"/>
    <m/>
    <n v="-1638.5475000000001"/>
    <n v="0"/>
    <s v="WF Checking"/>
  </r>
  <r>
    <s v="2021"/>
    <s v="Jul"/>
    <x v="143"/>
    <s v="WAL-MART #5939"/>
    <s v="Entertainment"/>
    <s v="Travel"/>
    <n v="11.46"/>
    <m/>
    <n v="-1650.0075000000002"/>
    <n v="0"/>
    <s v="Chase Sapphire"/>
  </r>
  <r>
    <s v="2021"/>
    <s v="Jul"/>
    <x v="143"/>
    <s v="TEXACO 0306976"/>
    <s v="Entertainment"/>
    <s v="Travel"/>
    <n v="24.56"/>
    <m/>
    <n v="-1674.5675000000001"/>
    <n v="0"/>
    <s v="Chase Sapphire"/>
  </r>
  <r>
    <s v="2021"/>
    <s v="Jul"/>
    <x v="143"/>
    <s v="Phanh Ky Asian Noodle Hou"/>
    <s v="Entertainment"/>
    <s v="Travel"/>
    <n v="26.71"/>
    <m/>
    <n v="-1701.2775000000001"/>
    <n v="0"/>
    <s v="Chase Sapphire"/>
  </r>
  <r>
    <s v="2021"/>
    <s v="Jul"/>
    <x v="143"/>
    <s v="Pho Duy Noodle House"/>
    <s v="Food"/>
    <s v="Dining out"/>
    <n v="28.82"/>
    <m/>
    <n v="-1730.0975000000001"/>
    <n v="0"/>
    <s v="Chase Sapphire"/>
  </r>
  <r>
    <s v="2021"/>
    <s v="Jul"/>
    <x v="143"/>
    <s v="WAL-MART #5939"/>
    <s v="Entertainment"/>
    <s v="Travel"/>
    <n v="56.58"/>
    <m/>
    <n v="-1786.6775"/>
    <n v="0"/>
    <s v="Chase Sapphire"/>
  </r>
  <r>
    <s v="2021"/>
    <s v="Jul"/>
    <x v="144"/>
    <s v="STMNT CRDT GROCERY PURCHS"/>
    <s v="Entertainment"/>
    <s v="Travel"/>
    <n v="5.4"/>
    <m/>
    <n v="-1792.0775000000001"/>
    <n v="0"/>
    <s v="Chase Sapphire"/>
  </r>
  <r>
    <s v="2021"/>
    <s v="Jul"/>
    <x v="144"/>
    <s v="IAHCS-NORTH BRIDGE CIBO"/>
    <s v="Entertainment"/>
    <s v="Travel"/>
    <n v="5.4"/>
    <m/>
    <n v="-1797.4775000000002"/>
    <n v="0"/>
    <s v="Chase Sapphire"/>
  </r>
  <r>
    <s v="2021"/>
    <s v="Jul"/>
    <x v="144"/>
    <s v="RAINIER RESTAURANT AND"/>
    <s v="Entertainment"/>
    <s v="Travel"/>
    <n v="50"/>
    <m/>
    <n v="-1847.4775000000002"/>
    <n v="0"/>
    <s v="Chase Sapphire"/>
  </r>
  <r>
    <s v="2021"/>
    <s v="Jul"/>
    <x v="144"/>
    <s v="AMERICANEXPRESS TRANSFER 000320015883368 NGUYEN,KHANH"/>
    <s v="Savings or Investments"/>
    <s v="Saving Account"/>
    <n v="100"/>
    <m/>
    <n v="-1947.4775000000002"/>
    <n v="100"/>
    <s v="WF Checking"/>
  </r>
  <r>
    <s v="2021"/>
    <s v="Jul"/>
    <x v="144"/>
    <s v="HOTEL MAX"/>
    <s v="Entertainment"/>
    <s v="Travel"/>
    <n v="22.05"/>
    <m/>
    <n v="-1969.5275000000001"/>
    <n v="0"/>
    <s v="Chase Sapphire"/>
  </r>
  <r>
    <s v="2021"/>
    <s v="Jul"/>
    <x v="144"/>
    <s v="Seattle Trip - 5 point café"/>
    <s v="Entertainment"/>
    <s v="Travel"/>
    <n v="34.18"/>
    <m/>
    <n v="-2003.7075000000002"/>
    <n v="0"/>
    <m/>
  </r>
  <r>
    <s v="2021"/>
    <s v="Jul"/>
    <x v="144"/>
    <s v="5 POINT CAFE"/>
    <s v="Entertainment"/>
    <s v="Travel"/>
    <n v="40.18"/>
    <m/>
    <n v="-2043.8875000000003"/>
    <n v="0"/>
    <s v="Chase Sapphire"/>
  </r>
  <r>
    <s v="2021"/>
    <s v="Jul"/>
    <x v="144"/>
    <s v="76 - BACKDHU INC"/>
    <s v="Entertainment"/>
    <s v="Travel"/>
    <n v="41.76"/>
    <m/>
    <n v="-2085.6475000000005"/>
    <n v="0"/>
    <s v="Chase Sapphire"/>
  </r>
  <r>
    <s v="2021"/>
    <s v="Jul"/>
    <x v="144"/>
    <s v="FORTUNE STAR CHINESE REST"/>
    <s v="Entertainment"/>
    <s v="Travel"/>
    <n v="42.88"/>
    <m/>
    <n v="-2128.5275000000006"/>
    <n v="0"/>
    <s v="Chase Sapphire"/>
  </r>
  <r>
    <s v="2021"/>
    <s v="Jul"/>
    <x v="144"/>
    <s v="HONEYWELL INTERN PAYROLL 210627 6776090H NGUYEN,KHANH D"/>
    <s v="Income"/>
    <s v="Job"/>
    <m/>
    <n v="1876.04"/>
    <n v="-252.48750000000064"/>
    <n v="0"/>
    <s v="WF Checking"/>
  </r>
  <r>
    <s v="2021"/>
    <s v="Jul"/>
    <x v="145"/>
    <s v="WALGREENS #10926"/>
    <s v="Entertainment"/>
    <s v="Travel"/>
    <n v="10.93"/>
    <m/>
    <n v="-263.41750000000064"/>
    <n v="0"/>
    <s v="Chase Sapphire"/>
  </r>
  <r>
    <s v="2021"/>
    <s v="Jul"/>
    <x v="145"/>
    <s v="CHEVRON 0203582"/>
    <s v="Entertainment"/>
    <s v="Travel"/>
    <n v="35.56"/>
    <m/>
    <n v="-298.97750000000065"/>
    <n v="0"/>
    <s v="Chase Sapphire"/>
  </r>
  <r>
    <s v="2021"/>
    <s v="Jul"/>
    <x v="146"/>
    <s v="SQ *BOBALUST TEA HOUSE"/>
    <s v="Entertainment"/>
    <s v="Travel"/>
    <n v="12.3"/>
    <m/>
    <n v="-311.27750000000066"/>
    <n v="0"/>
    <s v="Chase Sapphire"/>
  </r>
  <r>
    <s v="2021"/>
    <s v="Jul"/>
    <x v="146"/>
    <s v="Seattle Trip - Meekong bar restaurant"/>
    <s v="Entertainment"/>
    <s v="Travel"/>
    <n v="37.49"/>
    <m/>
    <n v="-348.76750000000067"/>
    <n v="0"/>
    <s v="Chase Sapphire"/>
  </r>
  <r>
    <s v="2021"/>
    <s v="Jul"/>
    <x v="146"/>
    <s v="DOUBLETREE SEATTLE AIRPOR"/>
    <s v="Entertainment"/>
    <s v="Travel"/>
    <n v="38"/>
    <m/>
    <n v="-386.76750000000067"/>
    <n v="0"/>
    <s v="Chase Sapphire"/>
  </r>
  <r>
    <s v="2021"/>
    <s v="Jul"/>
    <x v="146"/>
    <s v="Seattle Trip - O-cha Thai Renton"/>
    <s v="Entertainment"/>
    <s v="Travel"/>
    <n v="41.85"/>
    <m/>
    <n v="-428.61750000000069"/>
    <n v="0"/>
    <s v="Chase Sapphire"/>
  </r>
  <r>
    <s v="2021"/>
    <s v="Jul"/>
    <x v="146"/>
    <s v="MEEKONG BAR"/>
    <s v="Entertainment"/>
    <s v="Travel"/>
    <n v="43.49"/>
    <m/>
    <n v="-472.1075000000007"/>
    <n v="0"/>
    <s v="Chase Sapphire"/>
  </r>
  <r>
    <s v="2021"/>
    <s v="Jul"/>
    <x v="146"/>
    <s v="O-CHA THAI RENTON"/>
    <s v="Entertainment"/>
    <s v="Travel"/>
    <n v="49.85"/>
    <m/>
    <n v="-521.95750000000066"/>
    <n v="0"/>
    <s v="Chase Sapphire"/>
  </r>
  <r>
    <s v="2021"/>
    <s v="Jul"/>
    <x v="146"/>
    <s v="SHELL OIL 57444029904"/>
    <s v="Entertainment"/>
    <s v="Travel"/>
    <n v="50.05"/>
    <m/>
    <n v="-572.00750000000062"/>
    <n v="0"/>
    <s v="Chase Sapphire"/>
  </r>
  <r>
    <s v="2021"/>
    <s v="Jul"/>
    <x v="146"/>
    <s v="SPACE NEEDLE TICKETS"/>
    <s v="Entertainment"/>
    <s v="Travel"/>
    <n v="119.7"/>
    <m/>
    <n v="-691.70750000000066"/>
    <n v="0"/>
    <s v="Chase Sapphire"/>
  </r>
  <r>
    <s v="2021"/>
    <s v="Jul"/>
    <x v="147"/>
    <s v="LONG COFFEE - HOUSTON"/>
    <s v="Food"/>
    <s v="Drink"/>
    <n v="4.5"/>
    <m/>
    <n v="-696.20750000000066"/>
    <n v="0"/>
    <s v="Chase Sapphire"/>
  </r>
  <r>
    <s v="2021"/>
    <s v="Jul"/>
    <x v="147"/>
    <s v="TONY THAI RESTAURANT"/>
    <s v="Food"/>
    <s v="Dining out"/>
    <n v="42.18"/>
    <m/>
    <n v="-738.38750000000061"/>
    <n v="0"/>
    <s v="Chase Sapphire"/>
  </r>
  <r>
    <s v="2021"/>
    <s v="Jul"/>
    <x v="148"/>
    <s v="RAISING CANE'S #346"/>
    <s v="Food"/>
    <s v="Dining out"/>
    <n v="9"/>
    <m/>
    <n v="-747.38750000000061"/>
    <n v="0"/>
    <s v="Chase Sapphire"/>
  </r>
  <r>
    <s v="2021"/>
    <s v="Jul"/>
    <x v="148"/>
    <s v="Coinbase.com 7SDQ8FY6 7SDQ8FY6471a DUYEN KHANH T NGUYEN"/>
    <s v="Savings or Investments"/>
    <s v="Cryptocurrencies"/>
    <n v="200"/>
    <m/>
    <n v="-947.38750000000061"/>
    <n v="200"/>
    <s v="WF Checking"/>
  </r>
  <r>
    <s v="2021"/>
    <s v="Jul"/>
    <x v="148"/>
    <s v="BUSINESS TO BUSINESS ACH TOYOTA ACH RTL 07052021 XVIS2LO9GLKFN1D P00106973-26269"/>
    <s v="Transportation"/>
    <s v="Vehicle payment"/>
    <n v="419.69"/>
    <m/>
    <n v="-1367.0775000000006"/>
    <n v="0"/>
    <s v="WF Checking"/>
  </r>
  <r>
    <s v="2021"/>
    <s v="Jul"/>
    <x v="149"/>
    <s v="FID BKG SVC LLC MONEYLINE 210708 2373226231F112W KHANH T NGUYEN"/>
    <s v="Savings or Investments"/>
    <s v="Retirement account"/>
    <n v="500"/>
    <m/>
    <n v="-1867.0775000000006"/>
    <n v="500"/>
    <s v="WF Checking"/>
  </r>
  <r>
    <s v="2021"/>
    <s v="Jul"/>
    <x v="149"/>
    <s v="MARSHALLS #0608"/>
    <s v="Shopping"/>
    <s v="Clothes"/>
    <n v="99.54"/>
    <m/>
    <n v="-1966.6175000000005"/>
    <n v="0"/>
    <s v="Chase Sapphire"/>
  </r>
  <r>
    <s v="2021"/>
    <s v="Jul"/>
    <x v="150"/>
    <s v="H-E-B #724"/>
    <s v="Food"/>
    <s v="Groceries"/>
    <n v="11.94"/>
    <m/>
    <n v="-1978.5575000000006"/>
    <n v="0"/>
    <s v="Chase Sapphire"/>
  </r>
  <r>
    <s v="2021"/>
    <s v="Jul"/>
    <x v="150"/>
    <s v="PETCO 2441    63524417"/>
    <s v="Pets"/>
    <s v="Pet Food"/>
    <n v="18.11"/>
    <m/>
    <n v="-1996.6675000000005"/>
    <n v="0"/>
    <s v="Chase Sapphire"/>
  </r>
  <r>
    <s v="2021"/>
    <s v="Jul"/>
    <x v="150"/>
    <s v="85C BAKERY CAFE USA"/>
    <s v="Food"/>
    <s v="Dining out"/>
    <n v="24.95"/>
    <m/>
    <n v="-2021.6175000000005"/>
    <n v="0"/>
    <s v="Chase Sapphire"/>
  </r>
  <r>
    <s v="2021"/>
    <s v="Jul"/>
    <x v="150"/>
    <s v="KURA REVOLVING SUSHI BAR"/>
    <s v="Food"/>
    <s v="Dining out"/>
    <n v="33.58"/>
    <m/>
    <n v="-2055.1975000000007"/>
    <n v="0"/>
    <s v="Chase Sapphire"/>
  </r>
  <r>
    <s v="2021"/>
    <s v="Jul"/>
    <x v="150"/>
    <s v="Amazon.com*295K96VG2"/>
    <s v="Shopping"/>
    <s v="Amazon"/>
    <n v="51.94"/>
    <m/>
    <n v="-2107.1375000000007"/>
    <n v="0"/>
    <s v="Chase Sapphire"/>
  </r>
  <r>
    <s v="2021"/>
    <s v="Jul"/>
    <x v="150"/>
    <s v="ROSARY DENTAL"/>
    <s v="Personal Care"/>
    <s v="Teeth"/>
    <n v="630"/>
    <m/>
    <n v="-2737.1375000000007"/>
    <n v="0"/>
    <s v="Chase Sapphire"/>
  </r>
  <r>
    <s v="2021"/>
    <s v="Jul"/>
    <x v="151"/>
    <s v="STMNT CRDT GROCERY PURCHS"/>
    <s v="Food"/>
    <s v="Groceries"/>
    <n v="-34.479999999999997"/>
    <m/>
    <n v="-2702.6575000000007"/>
    <n v="0"/>
    <s v="Chase Sapphire"/>
  </r>
  <r>
    <s v="2021"/>
    <s v="Jul"/>
    <x v="151"/>
    <s v="Phanh Ky Hu Tieu Mi My Th"/>
    <s v="Food"/>
    <s v="Dining out"/>
    <n v="28.34"/>
    <m/>
    <n v="-2730.9975000000009"/>
    <n v="0"/>
    <s v="Chase Sapphire"/>
  </r>
  <r>
    <s v="2021"/>
    <s v="Jul"/>
    <x v="151"/>
    <s v="WAL-MART #3302"/>
    <s v="Food"/>
    <s v="Groceries"/>
    <n v="59.72"/>
    <m/>
    <n v="-2790.7175000000007"/>
    <n v="0"/>
    <s v="Chase Sapphire"/>
  </r>
  <r>
    <s v="2021"/>
    <s v="Jul"/>
    <x v="152"/>
    <s v="EXXONMOBIL    48053474"/>
    <s v="Transportation"/>
    <s v="Fuel"/>
    <n v="30.13"/>
    <m/>
    <n v="-2820.8475000000008"/>
    <n v="0"/>
    <s v="Chase Sapphire"/>
  </r>
  <r>
    <s v="2021"/>
    <s v="Jul"/>
    <x v="153"/>
    <s v="SAFE BOX ANNUAL FEE TX-FIB00056-00848"/>
    <s v="Other"/>
    <s v="Safebox fee"/>
    <n v="50"/>
    <m/>
    <n v="-2870.8475000000008"/>
    <n v="0"/>
    <s v="WF Checking"/>
  </r>
  <r>
    <s v="2021"/>
    <s v="Jul"/>
    <x v="153"/>
    <s v="PURCHASE AUTHORIZED ON 07/12 H MART - HOUSTON II HOUSTON TX P00461193599671889 CARD 1700"/>
    <s v="Food"/>
    <s v="Groceries"/>
    <n v="7.57"/>
    <m/>
    <n v="-2878.4175000000009"/>
    <n v="0"/>
    <s v="WF Checking"/>
  </r>
  <r>
    <s v="2021"/>
    <s v="Jul"/>
    <x v="153"/>
    <s v="PURCHASE AUTHORIZED ON 07/12 H MART - HOUSTON II HOUSTON TX P00301193600552751 CARD 1700"/>
    <s v="Food"/>
    <s v="Groceries"/>
    <n v="11.9"/>
    <m/>
    <n v="-2890.317500000001"/>
    <n v="0"/>
    <s v="WF Checking"/>
  </r>
  <r>
    <s v="2021"/>
    <s v="Jul"/>
    <x v="153"/>
    <s v="PURCHASE AUTHORIZED ON 07/10 WAL-MART #3302 HOUSTON TX P00000000979528118 CARD 1700"/>
    <s v="Food"/>
    <s v="Groceries"/>
    <n v="18.02"/>
    <m/>
    <n v="-2908.337500000001"/>
    <n v="0"/>
    <s v="WF Checking"/>
  </r>
  <r>
    <s v="2021"/>
    <s v="Jul"/>
    <x v="154"/>
    <s v="PURCHASE AUTHORIZED ON 07/11 J TEA Houston TX S581192706406318 CARD 1700"/>
    <s v="Food"/>
    <s v="Drink"/>
    <n v="12.45"/>
    <m/>
    <n v="-2920.7875000000008"/>
    <n v="0"/>
    <s v="WF Checking"/>
  </r>
  <r>
    <s v="2021"/>
    <s v="Jul"/>
    <x v="154"/>
    <s v="HANDAM BBQ 14500000744388HOUSTON TX"/>
    <s v="Food"/>
    <s v="Dining out"/>
    <n v="92.98"/>
    <m/>
    <n v="-3013.7675000000008"/>
    <n v="0"/>
    <s v="WF Propel"/>
  </r>
  <r>
    <s v="2021"/>
    <s v="Jul"/>
    <x v="155"/>
    <s v="Coinbase.com XR3ASK7V XR3ASK7V471a DUYEN KHANH T NGUYEN"/>
    <s v="Savings or Investments"/>
    <s v="Cryptocurrencies"/>
    <n v="200"/>
    <m/>
    <n v="-3213.7675000000008"/>
    <n v="200"/>
    <s v="WF Checking"/>
  </r>
  <r>
    <s v="2021"/>
    <s v="Jul"/>
    <x v="155"/>
    <s v="MARSHALLS #0585"/>
    <s v="Shopping"/>
    <s v="Clothes"/>
    <n v="56.26"/>
    <m/>
    <n v="-3270.0275000000011"/>
    <n v="0"/>
    <s v="Chase Sapphire"/>
  </r>
  <r>
    <s v="2021"/>
    <s v="Jul"/>
    <x v="155"/>
    <s v="HOUSTON BIKE SHARE HOUSTON TX"/>
    <s v="Entertainment"/>
    <s v="Biking"/>
    <n v="3.24"/>
    <m/>
    <n v="-3273.2675000000008"/>
    <n v="0"/>
    <s v="WF Propel"/>
  </r>
  <r>
    <s v="2021"/>
    <s v="Jul"/>
    <x v="155"/>
    <s v="HOUSTON BIKE SHARE HOUSTON TX"/>
    <s v="Entertainment"/>
    <s v="Biking"/>
    <n v="3.24"/>
    <m/>
    <n v="-3276.5075000000006"/>
    <n v="0"/>
    <s v="WF Propel"/>
  </r>
  <r>
    <s v="2021"/>
    <s v="Jul"/>
    <x v="155"/>
    <s v="CITY W BISTRO 3187 HOUSTON TX"/>
    <s v="Food"/>
    <s v="Dining out"/>
    <n v="8.1199999999999992"/>
    <m/>
    <n v="-3284.6275000000005"/>
    <n v="0"/>
    <s v="WF Propel"/>
  </r>
  <r>
    <s v="2021"/>
    <s v="Jul"/>
    <x v="155"/>
    <s v="CHEVRON 0352441/CHEVRON HOUSTON TX"/>
    <s v="Food"/>
    <s v="Drink"/>
    <n v="4.84"/>
    <m/>
    <n v="-3289.4675000000007"/>
    <n v="0"/>
    <s v="WF Propel"/>
  </r>
  <r>
    <s v="2021"/>
    <s v="Jul"/>
    <x v="156"/>
    <s v="HONEYWELL INTERN PAYROLL 210711 6776090H NGUYEN,KHANH D"/>
    <s v="Income"/>
    <s v="job"/>
    <m/>
    <n v="1876.04"/>
    <n v="-1413.4275000000007"/>
    <n v="0"/>
    <s v="WF Checking"/>
  </r>
  <r>
    <s v="2021"/>
    <s v="Jul"/>
    <x v="157"/>
    <s v="MCDONALD'S F2708 00000000HOUSTON TX"/>
    <s v="Food"/>
    <s v="Drink"/>
    <n v="9.48"/>
    <m/>
    <n v="-1422.9075000000007"/>
    <n v="0"/>
    <s v="WF Propel"/>
  </r>
  <r>
    <s v="2021"/>
    <s v="Jul"/>
    <x v="157"/>
    <s v="WHATABURGER 1019 HOUSTON TX"/>
    <s v="Food"/>
    <s v="Dining out"/>
    <n v="6.75"/>
    <m/>
    <n v="-1429.6575000000007"/>
    <n v="0"/>
    <s v="WF Propel"/>
  </r>
  <r>
    <s v="2021"/>
    <s v="Jul"/>
    <x v="158"/>
    <s v="MCDONALD'S F2708 00000000HOUSTON TX"/>
    <s v="Food"/>
    <s v="Dining out"/>
    <n v="10.35"/>
    <m/>
    <n v="-1440.0075000000006"/>
    <n v="0"/>
    <s v="WF Propel"/>
  </r>
  <r>
    <s v="2021"/>
    <s v="Jul"/>
    <x v="158"/>
    <s v="HONG KONG FOOD MARKET #4 HOUSTON TX"/>
    <s v="Gifts and Donations"/>
    <s v="Family"/>
    <n v="178.29"/>
    <m/>
    <n v="-1618.2975000000006"/>
    <n v="0"/>
    <s v="WF Propel"/>
  </r>
  <r>
    <s v="2021"/>
    <s v="Jul"/>
    <x v="158"/>
    <s v="EXXONMOBIL 4805 HOUSTON TX"/>
    <s v="Transportation"/>
    <s v="Fuel"/>
    <n v="35.03"/>
    <m/>
    <n v="-1653.3275000000006"/>
    <n v="0"/>
    <s v="WF Propel"/>
  </r>
  <r>
    <s v="2021"/>
    <s v="Jul"/>
    <x v="159"/>
    <s v="PURCHASE AUTHORIZED ON 07/18 7 LEAVES HOUSTON 2 HOUSTON TX S461199680759631 CARD 1700"/>
    <s v="Food"/>
    <s v="Drink"/>
    <n v="11.61"/>
    <m/>
    <n v="-1664.9375000000005"/>
    <n v="0"/>
    <s v="WF Checking"/>
  </r>
  <r>
    <s v="2021"/>
    <s v="Jul"/>
    <x v="159"/>
    <s v="J TEA HOUSTON TX"/>
    <s v="Food"/>
    <s v="Drink"/>
    <n v="12.78"/>
    <m/>
    <n v="-1677.7175000000004"/>
    <n v="0"/>
    <s v="WF Propel"/>
  </r>
  <r>
    <s v="2021"/>
    <s v="Jul"/>
    <x v="159"/>
    <s v="KOKEE TEA 00-08035580011 SUGAR LAND TX"/>
    <s v="Food"/>
    <s v="Drink"/>
    <n v="8.7100000000000009"/>
    <m/>
    <n v="-1686.4275000000005"/>
    <n v="0"/>
    <s v="WF Propel"/>
  </r>
  <r>
    <s v="2021"/>
    <s v="Jul"/>
    <x v="160"/>
    <s v="PURCHASE AUTHORIZED ON 07/19 COSTCO GAS #1146 SUGAR LAND TX P00381201044471235 CARD 1700"/>
    <s v="Transportation"/>
    <s v="Fuel"/>
    <n v="17.39"/>
    <m/>
    <n v="-1703.8175000000006"/>
    <n v="0"/>
    <s v="WF Checking"/>
  </r>
  <r>
    <s v="2021"/>
    <s v="Jul"/>
    <x v="161"/>
    <s v="Coinbase.com HPBJWYKM HPBJWYKM471a DUYEN KHANH T NGUYEN"/>
    <s v="Savings or Investments"/>
    <s v="Cryptocurrencies"/>
    <n v="200"/>
    <m/>
    <n v="-1903.8175000000006"/>
    <n v="200"/>
    <s v="WF Checking"/>
  </r>
  <r>
    <s v="2021"/>
    <s v="Jul"/>
    <x v="161"/>
    <s v="OCEAN CRAWFISH"/>
    <s v="Food"/>
    <s v="Dining out"/>
    <n v="72.73"/>
    <m/>
    <n v="-1976.5475000000006"/>
    <n v="0"/>
    <s v="Chase Sapphire"/>
  </r>
  <r>
    <s v="2021"/>
    <s v="Jul"/>
    <x v="162"/>
    <s v="J TEA"/>
    <s v="Food"/>
    <s v="Drink"/>
    <n v="6.84"/>
    <m/>
    <n v="-1983.3875000000005"/>
    <n v="0"/>
    <s v="Chase Sapphire"/>
  </r>
  <r>
    <s v="2021"/>
    <s v="Jul"/>
    <x v="162"/>
    <s v="DAKAO RESTAURANT AND B HOUSTON TX"/>
    <s v="Food"/>
    <s v="Dining out"/>
    <n v="19.899999999999999"/>
    <m/>
    <n v="-2003.2875000000006"/>
    <n v="0"/>
    <s v="WF Propel"/>
  </r>
  <r>
    <s v="2021"/>
    <s v="Jul"/>
    <x v="163"/>
    <s v="RAISING CANE'S #346"/>
    <s v="Food"/>
    <s v="Dining out"/>
    <n v="9"/>
    <m/>
    <n v="-2012.2875000000006"/>
    <n v="0"/>
    <s v="Chase Sapphire"/>
  </r>
  <r>
    <s v="2021"/>
    <s v="Jul"/>
    <x v="163"/>
    <s v="T H SALON 168"/>
    <s v="Personal Care"/>
    <s v="Hair/nails"/>
    <n v="30"/>
    <m/>
    <n v="-2042.2875000000006"/>
    <n v="0"/>
    <s v="Chase Sapphire"/>
  </r>
  <r>
    <s v="2021"/>
    <s v="Jul"/>
    <x v="163"/>
    <s v="H-E-B #724"/>
    <s v="Food"/>
    <s v="Groceries"/>
    <n v="29.42"/>
    <m/>
    <n v="-2071.7075000000004"/>
    <n v="0"/>
    <s v="Chase Sapphire"/>
  </r>
  <r>
    <s v="2021"/>
    <s v="Jul"/>
    <x v="163"/>
    <s v="TBMBM"/>
    <s v="Shopping"/>
    <s v="Personal Care Product"/>
    <n v="263.32"/>
    <m/>
    <n v="-2335.0275000000006"/>
    <n v="0"/>
    <s v="Chase Sapphire"/>
  </r>
  <r>
    <s v="2021"/>
    <s v="Jul"/>
    <x v="164"/>
    <s v="MCDONALD'S F2708"/>
    <s v="Food"/>
    <s v="Dining out"/>
    <n v="6.46"/>
    <m/>
    <n v="-2341.4875000000006"/>
    <n v="0"/>
    <s v="Chase Sapphire"/>
  </r>
  <r>
    <s v="2021"/>
    <s v="Jul"/>
    <x v="164"/>
    <s v="EXXONMOBIL    48053474"/>
    <s v="Transportation"/>
    <s v="Fuel"/>
    <n v="30.91"/>
    <m/>
    <n v="-2372.3975000000005"/>
    <n v="0"/>
    <s v="Chase Sapphire"/>
  </r>
  <r>
    <s v="2021"/>
    <s v="Jul"/>
    <x v="164"/>
    <s v="KURA REVOLVING SUSHI BAR"/>
    <s v="Food"/>
    <s v="Dining out"/>
    <n v="46.39"/>
    <m/>
    <n v="-2418.7875000000004"/>
    <n v="0"/>
    <s v="Chase Sapphire"/>
  </r>
  <r>
    <s v="2021"/>
    <s v="Jul"/>
    <x v="165"/>
    <s v="TST* MAGIC CUP - HOUSTON HOUSTON TX"/>
    <s v="Food"/>
    <s v="Drink"/>
    <n v="14.6"/>
    <m/>
    <n v="-2433.3875000000003"/>
    <n v="0"/>
    <s v="WF Propel"/>
  </r>
  <r>
    <s v="2021"/>
    <s v="Jul"/>
    <x v="166"/>
    <s v="Coinbase.com RY6ZR89H RY6ZR89H471a DUYEN KHANH T NGUYEN"/>
    <s v="Savings or Investments"/>
    <s v="Cryptocurrencies"/>
    <n v="200"/>
    <m/>
    <n v="-2633.3875000000003"/>
    <n v="200"/>
    <s v="WF Checking"/>
  </r>
  <r>
    <s v="2021"/>
    <s v="Jul"/>
    <x v="167"/>
    <s v="J TEA"/>
    <s v="Food"/>
    <s v="Drink"/>
    <n v="13.74"/>
    <m/>
    <n v="-2647.1275000000001"/>
    <n v="0"/>
    <m/>
  </r>
  <r>
    <s v="2021"/>
    <s v="Jul"/>
    <x v="167"/>
    <s v="HOA MAP HU TIEU GO"/>
    <s v="Food"/>
    <s v="Dining out"/>
    <n v="12.27"/>
    <m/>
    <n v="-2659.3975"/>
    <n v="0"/>
    <m/>
  </r>
  <r>
    <s v="2021"/>
    <s v="Jul"/>
    <x v="167"/>
    <s v="J TEA"/>
    <s v="Food"/>
    <s v="Drink"/>
    <n v="13.74"/>
    <m/>
    <n v="-2673.1374999999998"/>
    <n v="0"/>
    <m/>
  </r>
  <r>
    <s v="2021"/>
    <s v="Jul"/>
    <x v="167"/>
    <s v="HOA MAP HU TIEU GO"/>
    <s v="Food"/>
    <s v="Dining out"/>
    <n v="12.27"/>
    <m/>
    <n v="-2685.4074999999998"/>
    <n v="0"/>
    <m/>
  </r>
  <r>
    <s v="2021"/>
    <s v="Aug"/>
    <x v="168"/>
    <s v="JPMorgan Chase Ext Trnsfr 210730 12073858804 CAM NHUNG T PHAM"/>
    <s v="Housing"/>
    <s v="Mortgage or rent"/>
    <n v="500"/>
    <m/>
    <n v="-3185.4074999999998"/>
    <n v="0"/>
    <s v="WF Checking"/>
  </r>
  <r>
    <s v="2021"/>
    <s v="Jul"/>
    <x v="169"/>
    <s v="HONEYWELL INTERN PAYROLL 210725 6776090H NGUYEN,KHANH D"/>
    <s v="Income"/>
    <s v="Job"/>
    <m/>
    <n v="1876.04"/>
    <n v="-1309.3674999999998"/>
    <n v="0"/>
    <s v="WF Checking"/>
  </r>
  <r>
    <s v="2021"/>
    <s v="Jul"/>
    <x v="169"/>
    <s v="DAKAO RESTAURANT AND BAR"/>
    <s v="Food"/>
    <s v="Dining out"/>
    <n v="30.64"/>
    <m/>
    <n v="-1340.0074999999999"/>
    <n v="0"/>
    <m/>
  </r>
  <r>
    <s v="2021"/>
    <s v="Jul"/>
    <x v="169"/>
    <s v="DAKAO RESTAURANT AND BAR"/>
    <s v="Food"/>
    <s v="Dining out"/>
    <n v="30.64"/>
    <m/>
    <n v="-1370.6475"/>
    <n v="0"/>
    <m/>
  </r>
  <r>
    <s v="2021"/>
    <s v="Jul"/>
    <x v="170"/>
    <s v="J TEA"/>
    <s v="Food"/>
    <s v="Drink"/>
    <n v="7.02"/>
    <m/>
    <n v="-1377.6675"/>
    <n v="0"/>
    <m/>
  </r>
  <r>
    <s v="2021"/>
    <s v="Jul"/>
    <x v="170"/>
    <s v="WAL-MART #3509"/>
    <s v="Food"/>
    <s v="Groceries"/>
    <n v="73.03"/>
    <m/>
    <n v="-1450.6975"/>
    <n v="0"/>
    <m/>
  </r>
  <r>
    <s v="2021"/>
    <s v="Jul"/>
    <x v="170"/>
    <s v="DAC HUNG BBQ"/>
    <s v="Food"/>
    <s v="Dining out"/>
    <n v="18.690000000000001"/>
    <m/>
    <n v="-1469.3875"/>
    <n v="0"/>
    <m/>
  </r>
  <r>
    <s v="2021"/>
    <s v="Jul"/>
    <x v="170"/>
    <s v="J TEA"/>
    <s v="Food"/>
    <s v="Drink"/>
    <n v="7.02"/>
    <m/>
    <n v="-1476.4075"/>
    <n v="0"/>
    <m/>
  </r>
  <r>
    <s v="2021"/>
    <s v="Jul"/>
    <x v="170"/>
    <s v="WAL-MART #3509"/>
    <s v="Food"/>
    <s v="Groceries"/>
    <n v="73.03"/>
    <m/>
    <n v="-1549.4375"/>
    <n v="0"/>
    <m/>
  </r>
  <r>
    <s v="2021"/>
    <s v="Jul"/>
    <x v="170"/>
    <s v="DAC HUNG BBQ"/>
    <s v="Food"/>
    <s v="Dining out"/>
    <n v="18.690000000000001"/>
    <m/>
    <n v="-1568.1275000000001"/>
    <n v="0"/>
    <m/>
  </r>
  <r>
    <s v="2021"/>
    <s v="Aug"/>
    <x v="168"/>
    <s v="J TEA"/>
    <s v="Food"/>
    <s v="Drink"/>
    <n v="12.45"/>
    <m/>
    <n v="-1580.5775000000001"/>
    <n v="0"/>
    <s v="Chase Sapphire"/>
  </r>
  <r>
    <s v="2021"/>
    <s v="Aug"/>
    <x v="168"/>
    <s v="MMS-MHHS-SOUTHEAST HSP 54HOUSTON TX"/>
    <s v="Transportation"/>
    <s v="Fuel"/>
    <n v="5.82"/>
    <m/>
    <n v="-1586.3975"/>
    <n v="0"/>
    <s v="WF Propel"/>
  </r>
  <r>
    <s v="2021"/>
    <s v="Aug"/>
    <x v="171"/>
    <s v="APPLECARD GSBANK PAYMENT 073121 2552657 Khanh Nguyen"/>
    <s v="Shopping"/>
    <s v="by Apple Card"/>
    <n v="3.24"/>
    <m/>
    <n v="-1589.6375"/>
    <n v="0"/>
    <s v="WF Checking"/>
  </r>
  <r>
    <s v="2021"/>
    <s v="Aug"/>
    <x v="171"/>
    <s v="ZELLE FROM NGUYEN NGUYEN ON 08/02 REF # PP0C3J9373"/>
    <s v="Food"/>
    <s v="Dining out"/>
    <n v="-29"/>
    <m/>
    <n v="-1560.6375"/>
    <n v="0"/>
    <s v="WF Checking"/>
  </r>
  <r>
    <s v="2021"/>
    <s v="Aug"/>
    <x v="171"/>
    <s v="WM SUPERCENTER #3509"/>
    <s v="Food"/>
    <s v="Groceries"/>
    <n v="79.260000000000005"/>
    <m/>
    <n v="-1639.8975"/>
    <n v="0"/>
    <s v="Chase Sapphire"/>
  </r>
  <r>
    <s v="2021"/>
    <s v="Aug"/>
    <x v="172"/>
    <s v="CIRCLE K #2741464"/>
    <s v="Transportation"/>
    <s v="Fuel"/>
    <n v="32.369999999999997"/>
    <m/>
    <n v="-1672.2674999999999"/>
    <n v="0"/>
    <s v="Chase Sapphire"/>
  </r>
  <r>
    <s v="2021"/>
    <s v="Aug"/>
    <x v="172"/>
    <s v="BWW 3339 SUGAR LAND TX"/>
    <s v="Food"/>
    <s v="Dining out"/>
    <n v="44.1"/>
    <m/>
    <n v="-1716.3674999999998"/>
    <n v="0"/>
    <s v="Chase Sapphire"/>
  </r>
  <r>
    <s v="2021"/>
    <s v="Aug"/>
    <x v="172"/>
    <s v="AMERICANEXPRESS TRANSFER 000320015883368 NGUYEN,KHANH"/>
    <s v="Savings or Investments"/>
    <s v="Saving Account"/>
    <n v="100"/>
    <m/>
    <n v="-1816.3674999999998"/>
    <n v="100"/>
    <s v="WF Checking"/>
  </r>
  <r>
    <s v="2021"/>
    <s v="Aug"/>
    <x v="172"/>
    <s v="WESTERN UNION FI TRANSFER 210803 121184358867394 KHANH NGUYEN"/>
    <s v="Gifts and Donations"/>
    <s v="Family"/>
    <n v="100"/>
    <m/>
    <n v="-1916.3674999999998"/>
    <n v="0"/>
    <s v="WF Checking"/>
  </r>
  <r>
    <s v="2021"/>
    <s v="Aug"/>
    <x v="173"/>
    <s v="OCEAN CRAWFISH"/>
    <s v="Food"/>
    <s v="Dining out"/>
    <n v="90.78"/>
    <m/>
    <n v="-2007.1474999999998"/>
    <n v="0"/>
    <s v="Chase Sapphire"/>
  </r>
  <r>
    <s v="2021"/>
    <s v="Aug"/>
    <x v="173"/>
    <s v="Coinbase.com RERFZNA2 RERFZNA2471a DUYEN KHANH T NGUYEN"/>
    <s v="Savings or Investments"/>
    <s v="Cryptocurrencies"/>
    <n v="200"/>
    <m/>
    <n v="-2207.1475"/>
    <n v="200"/>
    <s v="WF Checking"/>
  </r>
  <r>
    <s v="2021"/>
    <s v="Aug"/>
    <x v="173"/>
    <s v="ZELLE FROM NGUYEN NGUYEN ON 08/04 REF # PP0C3XCK6J"/>
    <s v="Food"/>
    <s v="Dining out"/>
    <n v="-45.39"/>
    <m/>
    <n v="-2161.7575000000002"/>
    <n v="0"/>
    <s v="WF Checking"/>
  </r>
  <r>
    <s v="2021"/>
    <s v="Aug"/>
    <x v="174"/>
    <s v="PHO DIEN"/>
    <s v="Food"/>
    <s v="Dining out"/>
    <n v="11.37"/>
    <m/>
    <n v="-2173.1275000000001"/>
    <n v="0"/>
    <s v="Chase Sapphire"/>
  </r>
  <r>
    <s v="2021"/>
    <s v="Aug"/>
    <x v="175"/>
    <s v="H MART - HOUSTON II"/>
    <s v="Food"/>
    <s v="Groceries"/>
    <n v="53.95"/>
    <m/>
    <n v="-2227.0774999999999"/>
    <n v="0"/>
    <s v="Chase Sapphire"/>
  </r>
  <r>
    <s v="2021"/>
    <s v="Aug"/>
    <x v="175"/>
    <s v="TOP SUSHI - RICHMOND"/>
    <s v="Food"/>
    <s v="Dining out"/>
    <n v="50"/>
    <m/>
    <n v="-2277.0774999999999"/>
    <n v="0"/>
    <s v="Chase Sapphire"/>
  </r>
  <r>
    <s v="2021"/>
    <s v="Aug"/>
    <x v="175"/>
    <s v="CHAO LONG THANG MO"/>
    <s v="Food"/>
    <s v="Dining out"/>
    <n v="13.85"/>
    <m/>
    <n v="-2290.9274999999998"/>
    <n v="0"/>
    <s v="Chase Sapphire"/>
  </r>
  <r>
    <s v="2021"/>
    <s v="Aug"/>
    <x v="175"/>
    <s v="J TEA"/>
    <s v="Food"/>
    <s v="Drink"/>
    <n v="6.84"/>
    <m/>
    <n v="-2297.7674999999999"/>
    <n v="0"/>
    <s v="Chase Sapphire"/>
  </r>
  <r>
    <s v="2021"/>
    <s v="Aug"/>
    <x v="176"/>
    <s v="BOBA ISLAND"/>
    <s v="Food"/>
    <s v="Drink"/>
    <n v="10.72"/>
    <m/>
    <n v="-2308.4874999999997"/>
    <n v="0"/>
    <s v="Chase Sapphire"/>
  </r>
  <r>
    <s v="2021"/>
    <s v="Aug"/>
    <x v="177"/>
    <s v="Coinbase.com YGJCYVTP YGJCYVTP471a DUYEN KHANH T NGUYEN"/>
    <s v="Savings or Investments"/>
    <s v="Cryptocurrencies"/>
    <n v="200"/>
    <m/>
    <n v="-2508.4874999999997"/>
    <n v="200"/>
    <s v="WF Checking"/>
  </r>
  <r>
    <s v="2021"/>
    <s v="Aug"/>
    <x v="177"/>
    <s v="Coinbase.com B67YLV8L B67YLV8L471a DUYEN KHANH T NGUYEN"/>
    <s v="Savings or Investments"/>
    <s v="Cryptocurrencies"/>
    <n v="100"/>
    <m/>
    <n v="-2608.4874999999997"/>
    <n v="100"/>
    <s v="WF Checking"/>
  </r>
  <r>
    <s v="2021"/>
    <s v="Aug"/>
    <x v="177"/>
    <s v="FID BKG SVC LLC MONEYLINE 210809 2373226231GWHEX KHANH T NGUYEN"/>
    <s v="Savings or Investments"/>
    <s v="Retirement account"/>
    <n v="500"/>
    <m/>
    <n v="-3108.4874999999997"/>
    <n v="500"/>
    <s v="WF Checking"/>
  </r>
  <r>
    <s v="2021"/>
    <s v="Aug"/>
    <x v="177"/>
    <s v="BUSINESS TO BUSINESS ACH TOYOTA ACH RTL 08062021 XWPL4N2XAIHFK8G P00846818-26269"/>
    <s v="Transportation"/>
    <s v="Vehicle payment"/>
    <n v="419.69"/>
    <m/>
    <n v="-3528.1774999999998"/>
    <n v="0"/>
    <s v="WF Checking"/>
  </r>
  <r>
    <s v="2021"/>
    <s v="Aug"/>
    <x v="177"/>
    <s v="Phanh Ky Hu Tieu Mi My Th"/>
    <s v="Food"/>
    <s v="Dining out"/>
    <n v="13.56"/>
    <m/>
    <n v="-3541.7374999999997"/>
    <n v="0"/>
    <s v="Chase Sapphire"/>
  </r>
  <r>
    <s v="2021"/>
    <s v="Aug"/>
    <x v="177"/>
    <s v="J TEA"/>
    <s v="Food"/>
    <s v="Drink"/>
    <n v="7.02"/>
    <m/>
    <n v="-3548.7574999999997"/>
    <n v="0"/>
    <s v="Chase Sapphire"/>
  </r>
  <r>
    <s v="2021"/>
    <s v="Aug"/>
    <x v="178"/>
    <s v="PHO DIEN HOUSTON TX"/>
    <s v="Food"/>
    <s v="Dining out"/>
    <n v="20.89"/>
    <m/>
    <n v="-3569.6474999999996"/>
    <n v="0"/>
    <s v="WF Propel"/>
  </r>
  <r>
    <s v="2021"/>
    <s v="Aug"/>
    <x v="178"/>
    <s v="TEAFIX 0000 HOUSTON TX"/>
    <s v="Food"/>
    <s v="Drink"/>
    <n v="13.75"/>
    <m/>
    <n v="-3583.3974999999996"/>
    <n v="0"/>
    <s v="WF Propel"/>
  </r>
  <r>
    <s v="2021"/>
    <s v="Aug"/>
    <x v="178"/>
    <s v="Apple Cash TRANSFER Khanh Nguyen Khanh Nguyen"/>
    <s v="Income"/>
    <s v="Bank Profit"/>
    <m/>
    <n v="2.41"/>
    <n v="-3580.9874999999997"/>
    <n v="0"/>
    <s v="WF Checking"/>
  </r>
  <r>
    <s v="2021"/>
    <s v="Aug"/>
    <x v="178"/>
    <s v="EXXONMOBIL    48132914"/>
    <s v="Transportation"/>
    <s v="Fuel"/>
    <n v="30.54"/>
    <m/>
    <n v="-3611.5274999999997"/>
    <n v="0"/>
    <s v="Chase Sapphire"/>
  </r>
  <r>
    <s v="2021"/>
    <s v="Aug"/>
    <x v="179"/>
    <s v="WHATABURGER 432    Q26"/>
    <s v="Food"/>
    <s v="Dining out"/>
    <n v="11.56"/>
    <m/>
    <n v="-3623.0874999999996"/>
    <n v="0"/>
    <s v="Chase Sapphire"/>
  </r>
  <r>
    <s v="2021"/>
    <s v="Aug"/>
    <x v="180"/>
    <s v="PURCHASE AUTHORIZED ON 08/12 COSTCO WHSE #1146 SUGAR LAND TX P00581224852533727 CARD 1700"/>
    <s v="Food"/>
    <s v="Groceries"/>
    <n v="36.46"/>
    <m/>
    <n v="-3659.5474999999997"/>
    <n v="0"/>
    <s v="WF Checking"/>
  </r>
  <r>
    <s v="2021"/>
    <s v="Aug"/>
    <x v="180"/>
    <s v="ZELLE FROM NGUYEN NGUYEN ON 08/12 REF # PP0C5MBRHL"/>
    <s v="Income"/>
    <s v="Food Delivery Job"/>
    <m/>
    <n v="11"/>
    <n v="-3648.5474999999997"/>
    <n v="0"/>
    <s v="WF Checking"/>
  </r>
  <r>
    <s v="2021"/>
    <s v="Aug"/>
    <x v="180"/>
    <s v="365 Market D 888 432-3299"/>
    <s v="Food"/>
    <s v="Groceries"/>
    <n v="4.21"/>
    <m/>
    <n v="-3652.7574999999997"/>
    <n v="0"/>
    <s v="Chase Sapphire"/>
  </r>
  <r>
    <s v="2021"/>
    <s v="Aug"/>
    <x v="181"/>
    <s v="SHELL OIL 12567205005 HOUSTON TX"/>
    <s v="Transportation"/>
    <s v="Fuel"/>
    <n v="1.83"/>
    <m/>
    <n v="-3654.5874999999996"/>
    <n v="0"/>
    <s v="WF Propel"/>
  </r>
  <r>
    <s v="2021"/>
    <s v="Aug"/>
    <x v="181"/>
    <s v="H MART - HOUSTON II 1724 HOUSTON TX"/>
    <s v="Food"/>
    <s v="Groceries"/>
    <n v="95.73"/>
    <m/>
    <n v="-3750.3174999999997"/>
    <n v="0"/>
    <s v="WF Propel"/>
  </r>
  <r>
    <s v="2021"/>
    <s v="Aug"/>
    <x v="181"/>
    <s v="HONEYWELL INTERN PAYROLL 210808 6776090H NGUYEN,KHANH D"/>
    <s v="Income"/>
    <s v="Job"/>
    <m/>
    <n v="1876.04"/>
    <n v="-1874.2774999999997"/>
    <n v="0"/>
    <s v="WF Checking"/>
  </r>
  <r>
    <s v="2021"/>
    <s v="Aug"/>
    <x v="182"/>
    <s v="WAL-MART SUPERCENTER 3296HOUSTON TX"/>
    <s v="Food"/>
    <s v="Groceries"/>
    <n v="2.17"/>
    <m/>
    <n v="-1876.4474999999998"/>
    <n v="0"/>
    <s v="WF Propel"/>
  </r>
  <r>
    <s v="2021"/>
    <s v="Aug"/>
    <x v="183"/>
    <s v="SWEET MEMES DESSERT &amp; HOUSTON TX"/>
    <s v="Food"/>
    <s v="Dining out"/>
    <n v="27.98"/>
    <m/>
    <n v="-1904.4274999999998"/>
    <n v="0"/>
    <s v="WF Propel"/>
  </r>
  <r>
    <s v="2021"/>
    <s v="Aug"/>
    <x v="183"/>
    <s v="USA*VEND AT AIR SERV RICHMOND TX"/>
    <s v="Transportation"/>
    <s v="Fuel"/>
    <n v="2"/>
    <m/>
    <n v="-1906.4274999999998"/>
    <n v="0"/>
    <s v="WF Propel"/>
  </r>
  <r>
    <s v="2021"/>
    <s v="Aug"/>
    <x v="183"/>
    <s v="USA*VEND AT AIR SERV RICHMOND TX"/>
    <s v="Transportation"/>
    <s v="Fuel"/>
    <n v="2"/>
    <m/>
    <n v="-1908.4274999999998"/>
    <n v="0"/>
    <s v="WF Propel"/>
  </r>
  <r>
    <s v="2021"/>
    <s v="Aug"/>
    <x v="183"/>
    <s v="CHEVRON 0357735/CHEVRON NEW WAVERLY TX"/>
    <s v="Transportation"/>
    <s v="Fuel"/>
    <n v="36.35"/>
    <m/>
    <n v="-1944.7774999999997"/>
    <n v="0"/>
    <s v="WF Propel"/>
  </r>
  <r>
    <s v="2021"/>
    <s v="Aug"/>
    <x v="184"/>
    <s v="BOBA ISLAND 0000 HOUSTON TX"/>
    <s v="Food"/>
    <s v="Drink"/>
    <n v="9.9600000000000009"/>
    <m/>
    <n v="-1954.7374999999997"/>
    <n v="0"/>
    <s v="WF Propel"/>
  </r>
  <r>
    <s v="2021"/>
    <s v="Aug"/>
    <x v="184"/>
    <s v="Coinbase.com NKBQJP2E NKBQJP2E471a DUYEN KHANH T NGUYEN"/>
    <s v="Savings or Investments"/>
    <s v="Cryptocurrencies"/>
    <n v="200"/>
    <m/>
    <n v="-2154.7374999999997"/>
    <n v="200"/>
    <s v="WF Checking"/>
  </r>
  <r>
    <s v="2021"/>
    <s v="Aug"/>
    <x v="184"/>
    <s v="Coinbase.com UMRJMR34 UMRJMR34471a DUYEN KHANH T NGUYEN"/>
    <s v="Savings or Investments"/>
    <s v="Cryptocurrencies"/>
    <n v="100"/>
    <m/>
    <n v="-2254.7374999999997"/>
    <n v="100"/>
    <s v="WF Checking"/>
  </r>
  <r>
    <s v="2021"/>
    <s v="Aug"/>
    <x v="184"/>
    <s v="APPLECARD GSBANK PAYMENT 081321 2552657 Khanh Nguyen"/>
    <s v="Shopping"/>
    <s v="by Apple Card"/>
    <n v="81.430000000000007"/>
    <m/>
    <n v="-2336.1674999999996"/>
    <n v="0"/>
    <s v="WF Checking"/>
  </r>
  <r>
    <s v="2021"/>
    <s v="Aug"/>
    <x v="184"/>
    <s v="PURCHASE AUTHORIZED ON 08/14 TX STATE PKS FIELD EGOV.COM TX S461226676300392 CARD 1700"/>
    <s v="Entertainment"/>
    <s v="Camping"/>
    <n v="35"/>
    <m/>
    <n v="-2371.1674999999996"/>
    <n v="0"/>
    <s v="WF Checking"/>
  </r>
  <r>
    <s v="2021"/>
    <s v="Aug"/>
    <x v="184"/>
    <s v="PURCHASE RETURN AUTHORIZED ON 08/14 TX STATE PKS FIELD AUSTIN TX S621227121154165 CARD 1700"/>
    <s v="Entertainment"/>
    <s v="Camping"/>
    <n v="-20"/>
    <m/>
    <n v="-2351.1674999999996"/>
    <n v="0"/>
    <s v="WF Checking"/>
  </r>
  <r>
    <s v="2021"/>
    <s v="Aug"/>
    <x v="184"/>
    <s v="WAL-MART #3296"/>
    <s v="Food"/>
    <s v="Groceries"/>
    <n v="8.06"/>
    <m/>
    <n v="-2359.2274999999995"/>
    <n v="0"/>
    <s v="Chase Sapphire"/>
  </r>
  <r>
    <s v="2021"/>
    <s v="Aug"/>
    <x v="184"/>
    <s v="DAC HUNG BBQ"/>
    <s v="Food"/>
    <s v="Dining out"/>
    <n v="20.02"/>
    <m/>
    <n v="-2379.2474999999995"/>
    <n v="0"/>
    <s v="Chase Sapphire"/>
  </r>
  <r>
    <s v="2021"/>
    <s v="Aug"/>
    <x v="185"/>
    <s v="BUNNY STOP #3 PASADENA TX"/>
    <s v="Transportation"/>
    <s v="Fuel"/>
    <n v="21.64"/>
    <m/>
    <n v="-2400.8874999999994"/>
    <n v="0"/>
    <s v="WF Propel"/>
  </r>
  <r>
    <s v="2021"/>
    <s v="Aug"/>
    <x v="185"/>
    <s v="BUNNY STOP #3 PASADENA TX"/>
    <s v="Transportation"/>
    <s v="Fuel"/>
    <n v="1.99"/>
    <m/>
    <n v="-2402.8774999999991"/>
    <n v="0"/>
    <s v="WF Propel"/>
  </r>
  <r>
    <s v="2021"/>
    <s v="Aug"/>
    <x v="185"/>
    <s v="CIRCLE K #2742533 0000000PASADENA TX"/>
    <s v="Transportation"/>
    <s v="Fuel"/>
    <n v="1.79"/>
    <m/>
    <n v="-2404.6674999999991"/>
    <n v="0"/>
    <s v="WF Propel"/>
  </r>
  <r>
    <s v="2021"/>
    <s v="Aug"/>
    <x v="185"/>
    <s v="MCDONALD'S F31855 0000000HOUSTON TX"/>
    <s v="Food"/>
    <s v="Dining out"/>
    <n v="8.09"/>
    <m/>
    <n v="-2412.7574999999993"/>
    <n v="0"/>
    <s v="WF Propel"/>
  </r>
  <r>
    <s v="2021"/>
    <s v="Aug"/>
    <x v="185"/>
    <s v="Coinbase.com JALUZ5TA JALUZ5TA471a DUYEN KHANH T NGUYEN"/>
    <s v="Savings or Investments"/>
    <s v="Cryptocurrencies"/>
    <n v="100"/>
    <m/>
    <n v="-2512.7574999999993"/>
    <n v="100"/>
    <s v="WF Checking"/>
  </r>
  <r>
    <s v="2021"/>
    <s v="Aug"/>
    <x v="185"/>
    <s v="ZELLE TO THAO NGUYEN ON 08/17 REF #PP0C6RFRKW BUFFALO WING"/>
    <s v="Food"/>
    <s v="Dining out"/>
    <n v="13.58"/>
    <m/>
    <n v="-2526.3374999999992"/>
    <n v="0"/>
    <s v="WF Checking"/>
  </r>
  <r>
    <s v="2021"/>
    <s v="Aug"/>
    <x v="185"/>
    <s v="ZELLE FROM NGUYEN NGUYEN ON 08/17 REF # PP0C6LL7MR"/>
    <s v="Income"/>
    <s v="Food Delivery Job"/>
    <m/>
    <n v="13"/>
    <n v="-2513.3374999999992"/>
    <n v="0"/>
    <s v="WF Checking"/>
  </r>
  <r>
    <s v="2021"/>
    <s v="Aug"/>
    <x v="185"/>
    <s v="UBER USA 6787 EDI PAYMNT AUG 16 B9PS4YAD96KOUXM REF*TN*B9PS4YAD96\"/>
    <s v="Income"/>
    <s v="Food Delivery Job"/>
    <m/>
    <n v="108.51"/>
    <n v="-2404.827499999999"/>
    <n v="0"/>
    <s v="WF Checking"/>
  </r>
  <r>
    <s v="2021"/>
    <s v="Aug"/>
    <x v="186"/>
    <s v="POSTAL PLUS COPY CENTE RICHMOND TX"/>
    <s v="Other"/>
    <s v="Shipping"/>
    <n v="17.3"/>
    <m/>
    <n v="-2422.1274999999991"/>
    <n v="0"/>
    <s v="WF Propel"/>
  </r>
  <r>
    <s v="2021"/>
    <s v="Aug"/>
    <x v="187"/>
    <s v="DAKAO RESTAURANT AND B HOUSTON TX"/>
    <s v="Food"/>
    <s v="Dining out"/>
    <n v="35.04"/>
    <m/>
    <n v="-2457.1674999999991"/>
    <n v="0"/>
    <s v="WF Propel"/>
  </r>
  <r>
    <s v="2021"/>
    <s v="Aug"/>
    <x v="187"/>
    <s v="J TEA HOUSTON TX"/>
    <s v="Food"/>
    <s v="Drink"/>
    <n v="12.45"/>
    <m/>
    <n v="-2469.6174999999989"/>
    <n v="0"/>
    <s v="WF Propel"/>
  </r>
  <r>
    <s v="2021"/>
    <s v="Aug"/>
    <x v="188"/>
    <s v="SHABU SHABU ZONE HOUSTON TX"/>
    <s v="Food"/>
    <s v="Dining out"/>
    <n v="52.56"/>
    <m/>
    <n v="-2522.1774999999989"/>
    <n v="0"/>
    <s v="WF Propel"/>
  </r>
  <r>
    <s v="2021"/>
    <s v="Aug"/>
    <x v="188"/>
    <s v="CHEVRON 0202327/CHEVRON MISSOURI CITYTX"/>
    <s v="Transportation"/>
    <s v="Fuel"/>
    <n v="30.47"/>
    <m/>
    <n v="-2552.6474999999987"/>
    <n v="0"/>
    <s v="WF Propel"/>
  </r>
  <r>
    <s v="2021"/>
    <s v="Aug"/>
    <x v="188"/>
    <s v="BOBA ISLAND 0000 HOUSTON TX"/>
    <s v="Food"/>
    <s v="Drink"/>
    <n v="8.98"/>
    <m/>
    <n v="-2561.6274999999987"/>
    <n v="0"/>
    <s v="WF Propel"/>
  </r>
  <r>
    <s v="2021"/>
    <s v="Aug"/>
    <x v="189"/>
    <s v="TEAFIX 0000 HOUSTON TX"/>
    <s v="Food"/>
    <s v="Drink"/>
    <n v="13.38"/>
    <m/>
    <n v="-2575.0074999999988"/>
    <n v="0"/>
    <s v="WF Propel"/>
  </r>
  <r>
    <s v="2021"/>
    <s v="Aug"/>
    <x v="189"/>
    <s v="WAL-MART NEIGHBORHOOD MARHOUSTON TX"/>
    <s v="Food"/>
    <s v="Groceries"/>
    <n v="10.87"/>
    <m/>
    <n v="-2585.8774999999987"/>
    <n v="0"/>
    <s v="WF Propel"/>
  </r>
  <r>
    <s v="2021"/>
    <s v="Aug"/>
    <x v="190"/>
    <s v="Coinbase.com JXLVJGWC JXLVJGWC471a DUYEN KHANH T NGUYEN"/>
    <s v="Savings or Investments"/>
    <s v="Cryptocurrencies"/>
    <n v="200"/>
    <m/>
    <n v="-2785.8774999999987"/>
    <n v="200"/>
    <s v="WF Checking"/>
  </r>
  <r>
    <s v="2021"/>
    <s v="Aug"/>
    <x v="191"/>
    <s v="ZELLE FROM THUTRANG NGUYEN ON 08/24 REF # BACVOPGDXO1S GAS"/>
    <s v="Transportation"/>
    <s v="Fuel"/>
    <n v="-28"/>
    <m/>
    <n v="-2757.8774999999987"/>
    <n v="0"/>
    <s v="WF Checking"/>
  </r>
  <r>
    <s v="2021"/>
    <s v="Aug"/>
    <x v="191"/>
    <s v="UBER USA 6787 EDI PAYMNT AUG 23 2IR27SR05W66T0J REF*TN*2IR27SR05W\"/>
    <s v="Income"/>
    <s v="Food Delivery Job"/>
    <m/>
    <n v="166.57"/>
    <n v="-2591.3074999999985"/>
    <n v="0"/>
    <s v="WF Checking"/>
  </r>
  <r>
    <s v="2021"/>
    <s v="Aug"/>
    <x v="191"/>
    <s v="DoorDash, Inc. DoorDash, ST-V3N6L5C2A2S5 KHANH NGUYEN"/>
    <s v="Income"/>
    <s v="Food Delivery Job"/>
    <m/>
    <n v="15.75"/>
    <n v="-2575.5574999999985"/>
    <n v="0"/>
    <s v="WF Checking"/>
  </r>
  <r>
    <s v="2021"/>
    <s v="Aug"/>
    <x v="192"/>
    <s v="PHO CENTRAL 0000 DEER PARK TX"/>
    <s v="Food"/>
    <s v="Dining out"/>
    <n v="20.14"/>
    <m/>
    <n v="-2595.6974999999984"/>
    <n v="0"/>
    <s v="WF Propel"/>
  </r>
  <r>
    <s v="2021"/>
    <s v="Aug"/>
    <x v="192"/>
    <s v="GREAT WALL SUPERMARKET - HOUSTON TX"/>
    <s v="Food"/>
    <s v="Groceries"/>
    <n v="72.13"/>
    <m/>
    <n v="-2667.8274999999985"/>
    <n v="0"/>
    <s v="WF Propel"/>
  </r>
  <r>
    <s v="2021"/>
    <s v="Aug"/>
    <x v="192"/>
    <s v="CIRCLE K # 03310/CIRCLE KHOUSTON TX"/>
    <s v="Transportation"/>
    <s v="Fuel"/>
    <n v="27.86"/>
    <m/>
    <n v="-2695.6874999999986"/>
    <n v="0"/>
    <s v="WF Propel"/>
  </r>
  <r>
    <s v="2021"/>
    <s v="Aug"/>
    <x v="192"/>
    <s v="CIRCLE K #2741464 0000000RICHMOND TX"/>
    <s v="Transportation"/>
    <s v="Fuel"/>
    <n v="32.17"/>
    <m/>
    <n v="-2727.8574999999987"/>
    <n v="0"/>
    <s v="WF Propel"/>
  </r>
  <r>
    <s v="2021"/>
    <s v="Aug"/>
    <x v="192"/>
    <s v="ALDI 78010 00000000004341SUGAR LAND TX"/>
    <s v="Food"/>
    <s v="Groceries"/>
    <n v="6.01"/>
    <m/>
    <n v="-2733.8674999999989"/>
    <n v="0"/>
    <s v="WF Propel"/>
  </r>
  <r>
    <s v="2021"/>
    <s v="Aug"/>
    <x v="192"/>
    <s v="PAYPAL INST XFER 210825 GETAWAYHOUS KHANH NGUYEN"/>
    <s v="Entertainment"/>
    <s v="Camping"/>
    <n v="108.9"/>
    <m/>
    <n v="-2842.767499999999"/>
    <n v="0"/>
    <s v="WF Checking"/>
  </r>
  <r>
    <s v="2021"/>
    <s v="Aug"/>
    <x v="192"/>
    <s v="PURCHASE AUTHORIZED ON 08/25 Wal-Mart Super Center SUGAR LAND TX P00000000080878120 CARD 1700"/>
    <s v="Food"/>
    <s v="Groceries"/>
    <n v="2.68"/>
    <m/>
    <n v="-2845.4474999999989"/>
    <n v="0"/>
    <s v="WF Checking"/>
  </r>
  <r>
    <s v="2021"/>
    <s v="Aug"/>
    <x v="192"/>
    <s v="PURCHASE AUTHORIZED ON 08/25 WAL-MART #4466 SUGAR LAND TX P00000000384716248 CARD 1700"/>
    <s v="Food"/>
    <s v="Groceries"/>
    <n v="9.5"/>
    <m/>
    <n v="-2854.9474999999989"/>
    <n v="0"/>
    <s v="WF Checking"/>
  </r>
  <r>
    <s v="2021"/>
    <s v="Aug"/>
    <x v="192"/>
    <s v="ZELLE FROM NGUYEN NGUYEN ON 08/25 REF # PP0C882YD8"/>
    <s v="Income"/>
    <s v="Food Delivery Job"/>
    <m/>
    <n v="6.25"/>
    <n v="-2848.6974999999989"/>
    <n v="0"/>
    <s v="WF Checking"/>
  </r>
  <r>
    <s v="2021"/>
    <s v="Aug"/>
    <x v="193"/>
    <s v="PURCHASE AUTHORIZED ON 08/26 VIET STREET HOUSTON TX P00000000031409539 CARD 1700"/>
    <s v="Food"/>
    <s v="Drink"/>
    <n v="12.47"/>
    <m/>
    <n v="-2861.1674999999987"/>
    <n v="0"/>
    <s v="WF Checking"/>
  </r>
  <r>
    <s v="2021"/>
    <s v="Aug"/>
    <x v="193"/>
    <s v="PURCHASE AUTHORIZED ON 08/26 HONG KONG FOOD HOUSTON TX P00000000171105356 CARD 1700"/>
    <s v="Food"/>
    <s v="Groceries"/>
    <n v="24.56"/>
    <m/>
    <n v="-2885.7274999999986"/>
    <n v="0"/>
    <s v="WF Checking"/>
  </r>
  <r>
    <s v="2021"/>
    <s v="Aug"/>
    <x v="193"/>
    <s v="PURCHASE AUTHORIZED ON 08/26 CHO THANH BINH HOUSTON TX P00581238587023334 CARD 1700"/>
    <s v="Food"/>
    <s v="Groceries"/>
    <n v="32.119999999999997"/>
    <m/>
    <n v="-2917.8474999999985"/>
    <n v="0"/>
    <s v="WF Checking"/>
  </r>
  <r>
    <s v="2021"/>
    <s v="Aug"/>
    <x v="193"/>
    <s v="PURCHASE AUTHORIZED ON 08/25 PHO VI VI PASADENA TX S301237642278745 CARD 1700"/>
    <s v="Food"/>
    <s v="Dining out"/>
    <n v="21.35"/>
    <m/>
    <n v="-2939.1974999999984"/>
    <n v="0"/>
    <s v="WF Checking"/>
  </r>
  <r>
    <s v="2021"/>
    <s v="Aug"/>
    <x v="194"/>
    <s v="PURCHASE AUTHORIZED ON 08/25 MCDONALD'S F2708 HOUSTON TX S461237410594538 CARD 1700"/>
    <s v="Food"/>
    <s v="Dining out"/>
    <n v="8.84"/>
    <m/>
    <n v="-2948.0374999999985"/>
    <n v="0"/>
    <s v="WF Checking"/>
  </r>
  <r>
    <s v="2021"/>
    <s v="Aug"/>
    <x v="194"/>
    <s v="HONEYWELL INTERN PAYROLL 210822 6776090H NGUYEN,KHANH D"/>
    <s v="Income"/>
    <s v="Job"/>
    <m/>
    <n v="1876.04"/>
    <n v="-1071.9974999999986"/>
    <n v="0"/>
    <s v="WF Checking"/>
  </r>
  <r>
    <s v="2021"/>
    <s v="Aug"/>
    <x v="194"/>
    <s v="TEX DEPT LICEN N REG"/>
    <s v="Gifts and Donations"/>
    <s v="my love"/>
    <n v="100"/>
    <m/>
    <n v="-1171.9974999999986"/>
    <n v="0"/>
    <s v="Chase Sapphire"/>
  </r>
  <r>
    <s v="2021"/>
    <s v="Aug"/>
    <x v="195"/>
    <s v="CIRCLE K # 03310/CIRCLE KHOUSTON TX"/>
    <s v="Transportation"/>
    <s v="Fuel"/>
    <n v="21.09"/>
    <m/>
    <n v="-1193.0874999999985"/>
    <n v="0"/>
    <s v="WF Propel"/>
  </r>
  <r>
    <s v="2021"/>
    <s v="Aug"/>
    <x v="195"/>
    <s v="SHABU SHABU ZONE"/>
    <s v="Food"/>
    <s v="Dining out"/>
    <n v="74.47"/>
    <m/>
    <n v="-1267.5574999999985"/>
    <n v="0"/>
    <s v="Chase Sapphire"/>
  </r>
  <r>
    <s v="2021"/>
    <s v="Aug"/>
    <x v="196"/>
    <s v="MCDONALD'S F2708 00000000HOUSTON TX"/>
    <s v="Food"/>
    <s v="Dining out"/>
    <n v="8.84"/>
    <m/>
    <n v="-1276.3974999999984"/>
    <n v="0"/>
    <s v="WF Propel"/>
  </r>
  <r>
    <s v="2021"/>
    <s v="Aug"/>
    <x v="196"/>
    <s v="BURGER KING #3815 0000 HOUSTON TX"/>
    <s v="Food"/>
    <s v="Dining out"/>
    <n v="12.42"/>
    <m/>
    <n v="-1288.8174999999985"/>
    <n v="0"/>
    <s v="WF Propel"/>
  </r>
  <r>
    <s v="2021"/>
    <s v="Aug"/>
    <x v="196"/>
    <s v="PURCHASE AUTHORIZED ON 08/26 THE TEAHOUSE SUGAR LAND TX S381239049938099 CARD 1700"/>
    <s v="Food"/>
    <s v="Drink"/>
    <n v="10.35"/>
    <m/>
    <n v="-1299.1674999999984"/>
    <n v="0"/>
    <s v="WF Checking"/>
  </r>
  <r>
    <s v="2021"/>
    <s v="Aug"/>
    <x v="197"/>
    <s v="MCDONALD'S F2708 00000000HOUSTON TX"/>
    <s v="Food"/>
    <s v="Dining out"/>
    <n v="8.84"/>
    <m/>
    <n v="-1308.0074999999983"/>
    <n v="0"/>
    <s v="WF Propel"/>
  </r>
  <r>
    <s v="2021"/>
    <s v="Aug"/>
    <x v="197"/>
    <s v="OTSUKA RAMEN BAR 0001 DEER PARK TX"/>
    <s v="Food"/>
    <s v="Dining out"/>
    <n v="28.75"/>
    <m/>
    <n v="-1336.7574999999983"/>
    <n v="0"/>
    <s v="WF Propel"/>
  </r>
  <r>
    <s v="2021"/>
    <s v="Aug"/>
    <x v="197"/>
    <s v="ZELLE FROM THUTRANG NGUYEN ON 08/31 REF # BACI0AFLABQJ GAS"/>
    <s v="Transportation"/>
    <s v="Fuel"/>
    <n v="-21"/>
    <m/>
    <n v="-1315.7574999999983"/>
    <n v="0"/>
    <s v="WF Checking"/>
  </r>
  <r>
    <s v="2021"/>
    <s v="Aug"/>
    <x v="197"/>
    <s v="UBER USA 6787 EDI PAYMNT AUG 30 KINIT9KQWRMA7CD REF*TN*KINIT9KQWR\"/>
    <s v="Income"/>
    <s v="Food Delivery Job"/>
    <m/>
    <n v="83.43"/>
    <n v="-1232.3274999999983"/>
    <n v="0"/>
    <s v="WF Checking"/>
  </r>
  <r>
    <s v="2021"/>
    <s v="Aug"/>
    <x v="197"/>
    <s v="DoorDash, Inc. DoorDash, ST-D7Y4D3J2G4P3 KHANH NGUYEN"/>
    <s v="Income"/>
    <s v="Food Delivery Job"/>
    <m/>
    <n v="58.14"/>
    <n v="-1174.1874999999982"/>
    <n v="0"/>
    <s v="WF Checking"/>
  </r>
  <r>
    <s v="2021"/>
    <s v="Sep"/>
    <x v="198"/>
    <s v="J TEA HOUSTON TX"/>
    <s v="Food"/>
    <s v="Drink"/>
    <n v="7.14"/>
    <m/>
    <n v="-1181.3274999999983"/>
    <n v="0"/>
    <s v="WF Propel"/>
  </r>
  <r>
    <s v="2021"/>
    <s v="Sep"/>
    <x v="198"/>
    <s v="TEXACO 0306976/CHEVRON HOUSTON TX"/>
    <s v="Transportation"/>
    <s v="Fuel"/>
    <n v="41.64"/>
    <m/>
    <n v="-1222.9674999999984"/>
    <n v="0"/>
    <s v="WF Propel"/>
  </r>
  <r>
    <s v="2021"/>
    <s v="Sep"/>
    <x v="198"/>
    <s v="JPMorgan Chase Ext Trnsfr 210901 12266592015 CAM NHUNG T PHAM"/>
    <s v="Housing"/>
    <s v="Mortgage or rent"/>
    <n v="500"/>
    <m/>
    <n v="-1722.9674999999984"/>
    <n v="0"/>
    <s v="WF Checking"/>
  </r>
  <r>
    <s v="2021"/>
    <s v="Sep"/>
    <x v="199"/>
    <s v="Coinbase.com 7C3G886S 7C3G886S471a DUYEN KHANH T NGUYEN"/>
    <s v="Savings or Investments"/>
    <s v="Cryptocurrencies"/>
    <n v="100"/>
    <m/>
    <n v="-1822.9674999999984"/>
    <n v="100"/>
    <s v="WF Checking"/>
  </r>
  <r>
    <s v="2021"/>
    <s v="Sep"/>
    <x v="199"/>
    <s v="AMERICANEXPRESS TRANSFER 000320015883368 NGUYEN,KHANH"/>
    <s v="Savings or Investments"/>
    <s v="Saving Account"/>
    <n v="100"/>
    <m/>
    <n v="-1922.9674999999984"/>
    <n v="100"/>
    <s v="WF Checking"/>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9.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0.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8.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A7C2E1C-4BBF-4907-B994-25EAA87FDA26}" name="PivotTable1" cacheId="1" applyNumberFormats="0" applyBorderFormats="0" applyFontFormats="0" applyPatternFormats="0" applyAlignmentFormats="0" applyWidthHeightFormats="1" dataCaption="Values" tag="6f5d03d9-bb13-4f25-8737-cb94eddc26ac" updatedVersion="7" minRefreshableVersion="3" useAutoFormatting="1" subtotalHiddenItems="1" rowGrandTotals="0" colGrandTotals="0" itemPrintTitles="1" createdVersion="6" indent="0" outline="1" outlineData="1" multipleFieldFilters="0" chartFormat="3" rowHeaderCaption="Category" colHeaderCaption="Month">
  <location ref="S4:AC19" firstHeaderRow="1" firstDataRow="2" firstDataCol="1"/>
  <pivotFields count="3">
    <pivotField axis="axisRow" allDrilled="1" subtotalTop="0" showAll="0" dataSourceSort="1" defaultSubtotal="0" defaultAttributeDrillState="1">
      <items count="14">
        <item x="0"/>
        <item x="1"/>
        <item x="2"/>
        <item x="3"/>
        <item x="4"/>
        <item x="5"/>
        <item x="6"/>
        <item x="7"/>
        <item x="8"/>
        <item x="9"/>
        <item x="10"/>
        <item x="11"/>
        <item x="12"/>
        <item x="13"/>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10">
        <item x="0"/>
        <item x="1"/>
        <item x="2"/>
        <item x="3"/>
        <item x="4"/>
        <item x="5"/>
        <item x="6"/>
        <item x="7"/>
        <item x="8"/>
        <item x="9"/>
      </items>
      <extLst>
        <ext xmlns:x14="http://schemas.microsoft.com/office/spreadsheetml/2009/9/main" uri="{2946ED86-A175-432a-8AC1-64E0C546D7DE}">
          <x14:pivotField fillDownLabels="1"/>
        </ext>
      </extLst>
    </pivotField>
    <pivotField dataField="1" subtotalTop="0" showAll="0" defaultSubtotal="0">
      <extLst>
        <ext xmlns:x14="http://schemas.microsoft.com/office/spreadsheetml/2009/9/main" uri="{2946ED86-A175-432a-8AC1-64E0C546D7DE}">
          <x14:pivotField fillDownLabels="1"/>
        </ext>
      </extLst>
    </pivotField>
  </pivotFields>
  <rowFields count="1">
    <field x="0"/>
  </rowFields>
  <rowItems count="14">
    <i>
      <x/>
    </i>
    <i>
      <x v="1"/>
    </i>
    <i>
      <x v="2"/>
    </i>
    <i>
      <x v="3"/>
    </i>
    <i>
      <x v="4"/>
    </i>
    <i>
      <x v="5"/>
    </i>
    <i>
      <x v="6"/>
    </i>
    <i>
      <x v="7"/>
    </i>
    <i>
      <x v="8"/>
    </i>
    <i>
      <x v="9"/>
    </i>
    <i>
      <x v="10"/>
    </i>
    <i>
      <x v="11"/>
    </i>
    <i>
      <x v="12"/>
    </i>
    <i>
      <x v="13"/>
    </i>
  </rowItems>
  <colFields count="1">
    <field x="1"/>
  </colFields>
  <colItems count="10">
    <i>
      <x/>
    </i>
    <i>
      <x v="1"/>
    </i>
    <i>
      <x v="2"/>
    </i>
    <i>
      <x v="3"/>
    </i>
    <i>
      <x v="4"/>
    </i>
    <i>
      <x v="5"/>
    </i>
    <i>
      <x v="6"/>
    </i>
    <i>
      <x v="7"/>
    </i>
    <i>
      <x v="8"/>
    </i>
    <i>
      <x v="9"/>
    </i>
  </colItems>
  <dataFields count="1">
    <dataField name="Plan" fld="2" baseField="0" baseItem="0"/>
  </dataField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lan"/>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tegory]"/>
        <x15:activeTabTopLevelEntity name="[Month]"/>
        <x15:activeTabTopLevelEntity name="[Year]"/>
        <x15:activeTabTopLevelEntity name="[Data]"/>
        <x15:activeTabTopLevelEntity name="[Pla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49412E17-E9B9-4F5D-A94D-D3C2A8C18EE2}" name="ActualPivot" cacheId="4" applyNumberFormats="0" applyBorderFormats="0" applyFontFormats="0" applyPatternFormats="0" applyAlignmentFormats="0" applyWidthHeightFormats="1" dataCaption="Values" tag="c3112ba3-a112-4bb5-892a-1fc7c00d7798" updatedVersion="7" minRefreshableVersion="3" useAutoFormatting="1" subtotalHiddenItems="1" itemPrintTitles="1" createdVersion="6" indent="0" outline="1" outlineData="1" multipleFieldFilters="0" chartFormat="9" rowHeaderCaption="Category">
  <location ref="A4:B14" firstHeaderRow="1" firstDataRow="1" firstDataCol="1" rowPageCount="2" colPageCount="1"/>
  <pivotFields count="5">
    <pivotField axis="axisPage" allDrilled="1" subtotalTop="0" showAll="0" dataSourceSort="1" defaultSubtotal="0" defaultAttributeDrillState="1"/>
    <pivotField axis="axisRow" allDrilled="1" subtotalTop="0" showAll="0" dataSourceSort="1" defaultSubtotal="0" defaultAttributeDrillState="1">
      <items count="12">
        <item x="0"/>
        <item x="1"/>
        <item x="2"/>
        <item x="3"/>
        <item x="4"/>
        <item x="5"/>
        <item x="6"/>
        <item x="7"/>
        <item x="8"/>
        <item x="9"/>
        <item x="10"/>
        <item x="11"/>
      </items>
    </pivotField>
    <pivotField axis="axisPage" allDrilled="1" subtotalTop="0" showAll="0" dataSourceSort="1" defaultSubtotal="0" defaultAttributeDrillState="1"/>
    <pivotField allDrilled="1" subtotalTop="0" showAll="0" dataSourceSort="1" defaultSubtotal="0" defaultAttributeDrillState="1"/>
    <pivotField dataField="1" subtotalTop="0" showAll="0" defaultSubtotal="0"/>
  </pivotFields>
  <rowFields count="1">
    <field x="1"/>
  </rowFields>
  <rowItems count="10">
    <i>
      <x/>
    </i>
    <i>
      <x v="1"/>
    </i>
    <i>
      <x v="2"/>
    </i>
    <i>
      <x v="3"/>
    </i>
    <i>
      <x v="4"/>
    </i>
    <i>
      <x v="5"/>
    </i>
    <i>
      <x v="6"/>
    </i>
    <i>
      <x v="7"/>
    </i>
    <i>
      <x v="8"/>
    </i>
    <i t="grand">
      <x/>
    </i>
  </rowItems>
  <colItems count="1">
    <i/>
  </colItems>
  <pageFields count="2">
    <pageField fld="0" hier="31" name="[Year].[Year].&amp;[2021]" cap="2021"/>
    <pageField fld="2" hier="11" name="[Month].[Month].&amp;[Jun]" cap="Jun"/>
  </pageFields>
  <dataFields count="1">
    <dataField name="Sum of Actual Expense" fld="4" baseField="0" baseItem="0"/>
  </dataFields>
  <chartFormats count="25">
    <chartFormat chart="8" format="104" series="1">
      <pivotArea type="data" outline="0" fieldPosition="0">
        <references count="1">
          <reference field="4294967294" count="1" selected="0">
            <x v="0"/>
          </reference>
        </references>
      </pivotArea>
    </chartFormat>
    <chartFormat chart="3" format="88" series="1">
      <pivotArea type="data" outline="0" fieldPosition="0">
        <references count="1">
          <reference field="4294967294" count="1" selected="0">
            <x v="0"/>
          </reference>
        </references>
      </pivotArea>
    </chartFormat>
    <chartFormat chart="3" format="89">
      <pivotArea type="data" outline="0" fieldPosition="0">
        <references count="2">
          <reference field="4294967294" count="1" selected="0">
            <x v="0"/>
          </reference>
          <reference field="1" count="1" selected="0">
            <x v="0"/>
          </reference>
        </references>
      </pivotArea>
    </chartFormat>
    <chartFormat chart="3" format="90">
      <pivotArea type="data" outline="0" fieldPosition="0">
        <references count="2">
          <reference field="4294967294" count="1" selected="0">
            <x v="0"/>
          </reference>
          <reference field="1" count="1" selected="0">
            <x v="1"/>
          </reference>
        </references>
      </pivotArea>
    </chartFormat>
    <chartFormat chart="3" format="91">
      <pivotArea type="data" outline="0" fieldPosition="0">
        <references count="2">
          <reference field="4294967294" count="1" selected="0">
            <x v="0"/>
          </reference>
          <reference field="1" count="1" selected="0">
            <x v="2"/>
          </reference>
        </references>
      </pivotArea>
    </chartFormat>
    <chartFormat chart="3" format="92">
      <pivotArea type="data" outline="0" fieldPosition="0">
        <references count="2">
          <reference field="4294967294" count="1" selected="0">
            <x v="0"/>
          </reference>
          <reference field="1" count="1" selected="0">
            <x v="3"/>
          </reference>
        </references>
      </pivotArea>
    </chartFormat>
    <chartFormat chart="3" format="93">
      <pivotArea type="data" outline="0" fieldPosition="0">
        <references count="2">
          <reference field="4294967294" count="1" selected="0">
            <x v="0"/>
          </reference>
          <reference field="1" count="1" selected="0">
            <x v="4"/>
          </reference>
        </references>
      </pivotArea>
    </chartFormat>
    <chartFormat chart="3" format="94">
      <pivotArea type="data" outline="0" fieldPosition="0">
        <references count="2">
          <reference field="4294967294" count="1" selected="0">
            <x v="0"/>
          </reference>
          <reference field="1" count="1" selected="0">
            <x v="5"/>
          </reference>
        </references>
      </pivotArea>
    </chartFormat>
    <chartFormat chart="3" format="95">
      <pivotArea type="data" outline="0" fieldPosition="0">
        <references count="2">
          <reference field="4294967294" count="1" selected="0">
            <x v="0"/>
          </reference>
          <reference field="1" count="1" selected="0">
            <x v="6"/>
          </reference>
        </references>
      </pivotArea>
    </chartFormat>
    <chartFormat chart="3" format="96">
      <pivotArea type="data" outline="0" fieldPosition="0">
        <references count="2">
          <reference field="4294967294" count="1" selected="0">
            <x v="0"/>
          </reference>
          <reference field="1" count="1" selected="0">
            <x v="9"/>
          </reference>
        </references>
      </pivotArea>
    </chartFormat>
    <chartFormat chart="8" format="105">
      <pivotArea type="data" outline="0" fieldPosition="0">
        <references count="2">
          <reference field="4294967294" count="1" selected="0">
            <x v="0"/>
          </reference>
          <reference field="1" count="1" selected="0">
            <x v="0"/>
          </reference>
        </references>
      </pivotArea>
    </chartFormat>
    <chartFormat chart="8" format="106">
      <pivotArea type="data" outline="0" fieldPosition="0">
        <references count="2">
          <reference field="4294967294" count="1" selected="0">
            <x v="0"/>
          </reference>
          <reference field="1" count="1" selected="0">
            <x v="1"/>
          </reference>
        </references>
      </pivotArea>
    </chartFormat>
    <chartFormat chart="8" format="107">
      <pivotArea type="data" outline="0" fieldPosition="0">
        <references count="2">
          <reference field="4294967294" count="1" selected="0">
            <x v="0"/>
          </reference>
          <reference field="1" count="1" selected="0">
            <x v="2"/>
          </reference>
        </references>
      </pivotArea>
    </chartFormat>
    <chartFormat chart="8" format="108">
      <pivotArea type="data" outline="0" fieldPosition="0">
        <references count="2">
          <reference field="4294967294" count="1" selected="0">
            <x v="0"/>
          </reference>
          <reference field="1" count="1" selected="0">
            <x v="3"/>
          </reference>
        </references>
      </pivotArea>
    </chartFormat>
    <chartFormat chart="8" format="109">
      <pivotArea type="data" outline="0" fieldPosition="0">
        <references count="2">
          <reference field="4294967294" count="1" selected="0">
            <x v="0"/>
          </reference>
          <reference field="1" count="1" selected="0">
            <x v="4"/>
          </reference>
        </references>
      </pivotArea>
    </chartFormat>
    <chartFormat chart="8" format="110">
      <pivotArea type="data" outline="0" fieldPosition="0">
        <references count="2">
          <reference field="4294967294" count="1" selected="0">
            <x v="0"/>
          </reference>
          <reference field="1" count="1" selected="0">
            <x v="5"/>
          </reference>
        </references>
      </pivotArea>
    </chartFormat>
    <chartFormat chart="8" format="111">
      <pivotArea type="data" outline="0" fieldPosition="0">
        <references count="2">
          <reference field="4294967294" count="1" selected="0">
            <x v="0"/>
          </reference>
          <reference field="1" count="1" selected="0">
            <x v="6"/>
          </reference>
        </references>
      </pivotArea>
    </chartFormat>
    <chartFormat chart="8" format="112">
      <pivotArea type="data" outline="0" fieldPosition="0">
        <references count="2">
          <reference field="4294967294" count="1" selected="0">
            <x v="0"/>
          </reference>
          <reference field="1" count="1" selected="0">
            <x v="7"/>
          </reference>
        </references>
      </pivotArea>
    </chartFormat>
    <chartFormat chart="3" format="97">
      <pivotArea type="data" outline="0" fieldPosition="0">
        <references count="2">
          <reference field="4294967294" count="1" selected="0">
            <x v="0"/>
          </reference>
          <reference field="1" count="1" selected="0">
            <x v="7"/>
          </reference>
        </references>
      </pivotArea>
    </chartFormat>
    <chartFormat chart="3" format="98">
      <pivotArea type="data" outline="0" fieldPosition="0">
        <references count="2">
          <reference field="4294967294" count="1" selected="0">
            <x v="0"/>
          </reference>
          <reference field="1" count="1" selected="0">
            <x v="8"/>
          </reference>
        </references>
      </pivotArea>
    </chartFormat>
    <chartFormat chart="8" format="113">
      <pivotArea type="data" outline="0" fieldPosition="0">
        <references count="2">
          <reference field="4294967294" count="1" selected="0">
            <x v="0"/>
          </reference>
          <reference field="1" count="1" selected="0">
            <x v="11"/>
          </reference>
        </references>
      </pivotArea>
    </chartFormat>
    <chartFormat chart="8" format="114">
      <pivotArea type="data" outline="0" fieldPosition="0">
        <references count="2">
          <reference field="4294967294" count="1" selected="0">
            <x v="0"/>
          </reference>
          <reference field="1" count="1" selected="0">
            <x v="9"/>
          </reference>
        </references>
      </pivotArea>
    </chartFormat>
    <chartFormat chart="3" format="99">
      <pivotArea type="data" outline="0" fieldPosition="0">
        <references count="2">
          <reference field="4294967294" count="1" selected="0">
            <x v="0"/>
          </reference>
          <reference field="1" count="1" selected="0">
            <x v="11"/>
          </reference>
        </references>
      </pivotArea>
    </chartFormat>
    <chartFormat chart="3" format="100">
      <pivotArea type="data" outline="0" fieldPosition="0">
        <references count="2">
          <reference field="4294967294" count="1" selected="0">
            <x v="0"/>
          </reference>
          <reference field="1" count="1" selected="0">
            <x v="10"/>
          </reference>
        </references>
      </pivotArea>
    </chartFormat>
    <chartFormat chart="8" format="115">
      <pivotArea type="data" outline="0" fieldPosition="0">
        <references count="2">
          <reference field="4294967294" count="1" selected="0">
            <x v="0"/>
          </reference>
          <reference field="1" count="1" selected="0">
            <x v="8"/>
          </reference>
        </references>
      </pivotArea>
    </chartFormat>
  </chartFormats>
  <pivotHierarchies count="56">
    <pivotHierarchy dragToData="1"/>
    <pivotHierarchy dragToData="1"/>
    <pivotHierarchy dragToData="1"/>
    <pivotHierarchy multipleItemSelectionAllowed="1" dragToData="1">
      <members count="13" level="1">
        <member name="[Data].[Sub-Category].&amp;"/>
        <member name="[Data].[Sub-Category].&amp;[Cryptocurrencies]"/>
        <member name="[Data].[Sub-Category].&amp;[Dining out]"/>
        <member name="[Data].[Sub-Category].&amp;[Drink]"/>
        <member name="[Data].[Sub-Category].&amp;[Fuel]"/>
        <member name="[Data].[Sub-Category].&amp;[Gold]"/>
        <member name="[Data].[Sub-Category].&amp;[Groceries]"/>
        <member name="[Data].[Sub-Category].&amp;[Investment account]"/>
        <member name="[Data].[Sub-Category].&amp;[Mortgage or rent]"/>
        <member name="[Data].[Sub-Category].&amp;[Other]"/>
        <member name="[Data].[Sub-Category].&amp;[Parking]"/>
        <member name="[Data].[Sub-Category].&amp;[Retirement account]"/>
        <member name="[Data].[Sub-Category].&amp;[Technology]"/>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
        <x15:activeTabTopLevelEntity name="[Month]"/>
        <x15:activeTabTopLevelEntity name="[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76B696C3-1FA7-44DF-8AC9-E403526906E6}" name="PivotTable1" cacheId="86" dataPosition="0" applyNumberFormats="0" applyBorderFormats="0" applyFontFormats="0" applyPatternFormats="0" applyAlignmentFormats="0" applyWidthHeightFormats="1" dataCaption="Values" tag="007c1602-7f09-4336-a6d0-643eef38fe8c" updatedVersion="7" minRefreshableVersion="3" useAutoFormatting="1" subtotalHiddenItems="1" itemPrintTitles="1" createdVersion="6" indent="0" outline="1" outlineData="1" multipleFieldFilters="0" chartFormat="24" rowHeaderCaption="Category">
  <location ref="A5:C8" firstHeaderRow="0" firstDataRow="1" firstDataCol="1" rowPageCount="2" colPageCount="1"/>
  <pivotFields count="6">
    <pivotField axis="axisPage" allDrilled="1" showAll="0" dataSourceSort="1" defaultAttributeDrillState="1">
      <items count="1">
        <item t="default"/>
      </items>
    </pivotField>
    <pivotField axis="axisPage" allDrilled="1" showAll="0" dataSourceSort="1" defaultAttributeDrillState="1">
      <items count="1">
        <item t="default"/>
      </items>
    </pivotField>
    <pivotField axis="axisRow" allDrilled="1" showAll="0" dataSourceSort="1" defaultAttributeDrillState="1">
      <items count="3">
        <item s="1" x="0"/>
        <item s="1" x="1"/>
        <item t="default"/>
      </items>
    </pivotField>
    <pivotField dataField="1" showAll="0"/>
    <pivotField dataField="1" showAll="0"/>
    <pivotField allDrilled="1" showAll="0" dataSourceSort="1" defaultAttributeDrillState="1"/>
  </pivotFields>
  <rowFields count="1">
    <field x="2"/>
  </rowFields>
  <rowItems count="3">
    <i>
      <x/>
    </i>
    <i>
      <x v="1"/>
    </i>
    <i t="grand">
      <x/>
    </i>
  </rowItems>
  <colFields count="1">
    <field x="-2"/>
  </colFields>
  <colItems count="2">
    <i>
      <x/>
    </i>
    <i i="1">
      <x v="1"/>
    </i>
  </colItems>
  <pageFields count="2">
    <pageField fld="0" hier="31" name="[Year].[Year].&amp;[2021]" cap="2021"/>
    <pageField fld="1" hier="11" name="[Month].[Month].&amp;[Jun]" cap="Jun"/>
  </pageFields>
  <dataFields count="2">
    <dataField name="Sum of Actual Income" fld="3" baseField="0" baseItem="0" numFmtId="42"/>
    <dataField name="Sum of Saving/Investment" fld="4" baseField="0" baseItem="0"/>
  </dataFields>
  <formats count="2">
    <format dxfId="66">
      <pivotArea outline="0" collapsedLevelsAreSubtotals="1" fieldPosition="0"/>
    </format>
    <format dxfId="65">
      <pivotArea outline="0" fieldPosition="0">
        <references count="1">
          <reference field="4294967294" count="1">
            <x v="0"/>
          </reference>
        </references>
      </pivotArea>
    </format>
  </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F520F85-FE23-446E-99F7-DB15773DDECF}" name="PivotTable12" cacheId="0" applyNumberFormats="0" applyBorderFormats="0" applyFontFormats="0" applyPatternFormats="0" applyAlignmentFormats="0" applyWidthHeightFormats="1" dataCaption="Values" tag="6f5d03d9-bb13-4f25-8737-cb94eddc26ac" updatedVersion="7" minRefreshableVersion="3" useAutoFormatting="1" subtotalHiddenItems="1" rowGrandTotals="0" colGrandTotals="0" itemPrintTitles="1" createdVersion="6" indent="0" outline="1" outlineData="1" multipleFieldFilters="0" chartFormat="3" rowHeaderCaption="Category" colHeaderCaption="Month">
  <location ref="A4:N20" firstHeaderRow="1" firstDataRow="2" firstDataCol="1"/>
  <pivotFields count="2">
    <pivotField axis="axisRow" allDrilled="1" subtotalTop="0" showAll="0" dataSourceSort="1" defaultSubtotal="0" defaultAttributeDrillState="1">
      <items count="15">
        <item x="0"/>
        <item x="1"/>
        <item x="2"/>
        <item x="3"/>
        <item x="4"/>
        <item x="5"/>
        <item x="6"/>
        <item x="7"/>
        <item x="8"/>
        <item x="9"/>
        <item x="10"/>
        <item x="11"/>
        <item x="12"/>
        <item x="13"/>
        <item x="14"/>
      </items>
      <extLst>
        <ext xmlns:x14="http://schemas.microsoft.com/office/spreadsheetml/2009/9/main" uri="{2946ED86-A175-432a-8AC1-64E0C546D7DE}">
          <x14:pivotField fillDownLabels="1"/>
        </ext>
      </extLst>
    </pivotField>
    <pivotField axis="axisCol" allDrilled="1" subtotalTop="0" showAll="0" dataSourceSort="1" defaultSubtotal="0" defaultAttributeDrillState="1">
      <items count="13">
        <item x="0"/>
        <item x="1"/>
        <item x="2"/>
        <item x="3"/>
        <item x="4"/>
        <item x="5"/>
        <item x="6"/>
        <item x="7"/>
        <item x="8"/>
        <item x="9"/>
        <item x="10"/>
        <item x="11"/>
        <item x="12"/>
      </items>
      <extLst>
        <ext xmlns:x14="http://schemas.microsoft.com/office/spreadsheetml/2009/9/main" uri="{2946ED86-A175-432a-8AC1-64E0C546D7DE}">
          <x14:pivotField fillDownLabels="1"/>
        </ext>
      </extLst>
    </pivotField>
  </pivotFields>
  <rowFields count="1">
    <field x="0"/>
  </rowFields>
  <rowItems count="15">
    <i>
      <x/>
    </i>
    <i>
      <x v="1"/>
    </i>
    <i>
      <x v="2"/>
    </i>
    <i>
      <x v="3"/>
    </i>
    <i>
      <x v="4"/>
    </i>
    <i>
      <x v="5"/>
    </i>
    <i>
      <x v="6"/>
    </i>
    <i>
      <x v="7"/>
    </i>
    <i>
      <x v="8"/>
    </i>
    <i>
      <x v="9"/>
    </i>
    <i>
      <x v="10"/>
    </i>
    <i>
      <x v="11"/>
    </i>
    <i>
      <x v="12"/>
    </i>
    <i>
      <x v="13"/>
    </i>
    <i>
      <x v="14"/>
    </i>
  </rowItems>
  <colFields count="1">
    <field x="1"/>
  </colFields>
  <colItems count="13">
    <i>
      <x/>
    </i>
    <i>
      <x v="1"/>
    </i>
    <i>
      <x v="2"/>
    </i>
    <i>
      <x v="3"/>
    </i>
    <i>
      <x v="4"/>
    </i>
    <i>
      <x v="5"/>
    </i>
    <i>
      <x v="6"/>
    </i>
    <i>
      <x v="7"/>
    </i>
    <i>
      <x v="8"/>
    </i>
    <i>
      <x v="9"/>
    </i>
    <i>
      <x v="10"/>
    </i>
    <i>
      <x v="11"/>
    </i>
    <i>
      <x v="12"/>
    </i>
  </colItems>
  <pivotHierarchies count="5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Plan"/>
    <pivotHierarchy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11"/>
  </colHierarchiesUsage>
  <extLst>
    <ext xmlns:x14="http://schemas.microsoft.com/office/spreadsheetml/2009/9/main" uri="{962EF5D1-5CA2-4c93-8EF4-DBF5C05439D2}">
      <x14:pivotTableDefinition xmlns:xm="http://schemas.microsoft.com/office/excel/2006/main" fillDownLabelsDefault="1" calculatedMembersInFilters="1" hideValuesRow="1"/>
    </ext>
    <ext xmlns:x15="http://schemas.microsoft.com/office/spreadsheetml/2010/11/main" uri="{E67621CE-5B39-4880-91FE-76760E9C1902}">
      <x15:pivotTableUISettings>
        <x15:activeTabTopLevelEntity name="[Category]"/>
        <x15:activeTabTopLevelEntity name="[Month]"/>
        <x15:activeTabTopLevelEntity name="[Year]"/>
        <x15:activeTabTopLevelEntity name="[Data]"/>
        <x15:activeTabTopLevelEntity name="[Plan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22A22A6-DF5D-47DB-ACDF-CF34A2D6AC5F}" name="ReportActualPivot" cacheId="80" applyNumberFormats="0" applyBorderFormats="0" applyFontFormats="0" applyPatternFormats="0" applyAlignmentFormats="0" applyWidthHeightFormats="1" dataCaption="Values" tag="7b4bc0bf-bb68-4666-92c7-25648242d1a6" updatedVersion="7" minRefreshableVersion="3" useAutoFormatting="1" subtotalHiddenItems="1" itemPrintTitles="1" createdVersion="6" indent="0" outline="1" outlineData="1" multipleFieldFilters="0" chartFormat="1" rowHeaderCaption="Category">
  <location ref="A4:C35" firstHeaderRow="0" firstDataRow="1" firstDataCol="1" rowPageCount="2" colPageCount="1"/>
  <pivotFields count="6">
    <pivotField axis="axisRow" allDrilled="1" showAll="0" dataSourceSort="1" defaultAttributeDrillState="1">
      <items count="11">
        <item x="0"/>
        <item x="1"/>
        <item x="2"/>
        <item x="3"/>
        <item x="4"/>
        <item x="5"/>
        <item x="6"/>
        <item x="7"/>
        <item x="8"/>
        <item x="9"/>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xis="axisPage" allDrilled="1" showAll="0" dataSourceSort="1" defaultAttributeDrillState="1">
      <items count="1">
        <item t="default"/>
      </items>
    </pivotField>
    <pivotField dataField="1" showAll="0"/>
    <pivotField axis="axisPage" allDrilled="1" showAll="0" dataSourceSort="1" defaultAttributeDrillState="1">
      <items count="1">
        <item t="default"/>
      </items>
    </pivotField>
    <pivotField dataField="1" showAll="0"/>
  </pivotFields>
  <rowFields count="2">
    <field x="0"/>
    <field x="1"/>
  </rowFields>
  <rowItems count="31">
    <i>
      <x/>
    </i>
    <i r="1">
      <x/>
    </i>
    <i r="1">
      <x v="1"/>
    </i>
    <i>
      <x v="1"/>
    </i>
    <i r="1">
      <x v="2"/>
    </i>
    <i>
      <x v="2"/>
    </i>
    <i r="1">
      <x v="3"/>
    </i>
    <i r="1">
      <x v="4"/>
    </i>
    <i r="1">
      <x v="5"/>
    </i>
    <i>
      <x v="3"/>
    </i>
    <i r="1">
      <x v="6"/>
    </i>
    <i r="1">
      <x v="7"/>
    </i>
    <i r="1">
      <x v="8"/>
    </i>
    <i>
      <x v="4"/>
    </i>
    <i r="1">
      <x v="9"/>
    </i>
    <i r="1">
      <x v="10"/>
    </i>
    <i>
      <x v="5"/>
    </i>
    <i r="1">
      <x v="11"/>
    </i>
    <i>
      <x v="6"/>
    </i>
    <i r="1">
      <x v="12"/>
    </i>
    <i r="1">
      <x v="13"/>
    </i>
    <i r="1">
      <x v="14"/>
    </i>
    <i>
      <x v="7"/>
    </i>
    <i r="1">
      <x v="15"/>
    </i>
    <i>
      <x v="8"/>
    </i>
    <i r="1">
      <x v="16"/>
    </i>
    <i r="1">
      <x v="17"/>
    </i>
    <i r="1">
      <x v="18"/>
    </i>
    <i>
      <x v="9"/>
    </i>
    <i r="1">
      <x v="19"/>
    </i>
    <i t="grand">
      <x/>
    </i>
  </rowItems>
  <colFields count="1">
    <field x="-2"/>
  </colFields>
  <colItems count="2">
    <i>
      <x/>
    </i>
    <i i="1">
      <x v="1"/>
    </i>
  </colItems>
  <pageFields count="2">
    <pageField fld="2" hier="31" name="[Year].[Year].&amp;[2021]" cap="2021"/>
    <pageField fld="4" hier="11" name="[Month].[Month].&amp;[Jun]" cap="Jun"/>
  </pageFields>
  <dataFields count="2">
    <dataField name="Sum of Actual Income" fld="3" baseField="0" baseItem="0" numFmtId="42"/>
    <dataField name="Sum of Actual Expense" fld="5" baseField="0" baseItem="0" numFmtId="42"/>
  </dataFields>
  <formats count="3">
    <format dxfId="86">
      <pivotArea outline="0" collapsedLevelsAreSubtotals="1" fieldPosition="0"/>
    </format>
    <format dxfId="85">
      <pivotArea outline="0" fieldPosition="0">
        <references count="1">
          <reference field="4294967294" count="1">
            <x v="0"/>
          </reference>
        </references>
      </pivotArea>
    </format>
    <format dxfId="84">
      <pivotArea outline="0" fieldPosition="0">
        <references count="1">
          <reference field="4294967294" count="1">
            <x v="1"/>
          </reference>
        </references>
      </pivotArea>
    </format>
  </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026E089-142D-4BCD-9D5B-7C4231314019}" name="ReportPlanPivot" cacheId="83" applyNumberFormats="0" applyBorderFormats="0" applyFontFormats="0" applyPatternFormats="0" applyAlignmentFormats="0" applyWidthHeightFormats="1" dataCaption="Values" tag="4bab5ebd-7d9c-4a79-9c89-f20cbcccde31" updatedVersion="7" minRefreshableVersion="3" useAutoFormatting="1" subtotalHiddenItems="1" itemPrintTitles="1" createdVersion="6" indent="0" outline="1" outlineData="1" multipleFieldFilters="0">
  <location ref="A4:D20" firstHeaderRow="0" firstDataRow="1" firstDataCol="1" rowPageCount="2" colPageCount="1"/>
  <pivotFields count="7">
    <pivotField dataField="1" subtotalTop="0" showAll="0" defaultSubtotal="0"/>
    <pivotField dataField="1" subtotalTop="0" showAll="0" defaultSubtotal="0"/>
    <pivotField axis="axisRow" allDrilled="1" subtotalTop="0" showAll="0" dataSourceSort="1" defaultSubtotal="0" defaultAttributeDrillState="1">
      <items count="15">
        <item x="0"/>
        <item x="1"/>
        <item x="2"/>
        <item x="3"/>
        <item x="4"/>
        <item x="5"/>
        <item x="6"/>
        <item x="7"/>
        <item x="8"/>
        <item x="9"/>
        <item x="10"/>
        <item x="11"/>
        <item x="12"/>
        <item x="13"/>
        <item x="14"/>
      </items>
    </pivotField>
    <pivotField axis="axisPage" allDrilled="1" subtotalTop="0" showAll="0" dataSourceSort="1" defaultSubtotal="0" defaultAttributeDrillState="1"/>
    <pivotField axis="axisPage" allDrilled="1" subtotalTop="0" showAll="0" dataSourceSort="1" defaultSubtotal="0" defaultAttributeDrillState="1"/>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2"/>
  </rowFields>
  <rowItems count="16">
    <i>
      <x/>
    </i>
    <i>
      <x v="1"/>
    </i>
    <i>
      <x v="2"/>
    </i>
    <i>
      <x v="3"/>
    </i>
    <i>
      <x v="4"/>
    </i>
    <i>
      <x v="5"/>
    </i>
    <i>
      <x v="6"/>
    </i>
    <i>
      <x v="7"/>
    </i>
    <i>
      <x v="8"/>
    </i>
    <i>
      <x v="9"/>
    </i>
    <i>
      <x v="10"/>
    </i>
    <i>
      <x v="11"/>
    </i>
    <i>
      <x v="12"/>
    </i>
    <i>
      <x v="13"/>
    </i>
    <i>
      <x v="14"/>
    </i>
    <i t="grand">
      <x/>
    </i>
  </rowItems>
  <colFields count="1">
    <field x="-2"/>
  </colFields>
  <colItems count="3">
    <i>
      <x/>
    </i>
    <i i="1">
      <x v="1"/>
    </i>
    <i i="2">
      <x v="2"/>
    </i>
  </colItems>
  <pageFields count="2">
    <pageField fld="3" hier="31" name="[Year].[Year].&amp;[2021]" cap="2021"/>
    <pageField fld="4" hier="11" name="[Month].[Month].&amp;[Jun]" cap="Jun"/>
  </pageFields>
  <dataFields count="3">
    <dataField name="Sum of Plan Income" fld="0" baseField="0" baseItem="0" numFmtId="168"/>
    <dataField name="Sum of Plan Budget" fld="1" baseField="0" baseItem="0" numFmtId="168"/>
    <dataField name="% of Plan Budget" fld="6" showDataAs="percentOfCol" baseField="2" baseItem="0" numFmtId="9">
      <extLst>
        <ext xmlns:x14="http://schemas.microsoft.com/office/spreadsheetml/2009/9/main" uri="{E15A36E0-9728-4e99-A89B-3F7291B0FE68}">
          <x14:dataField sourceField="1" uniqueName="[__Xl2].[Measures].[Sum of Plan Budget]"/>
        </ext>
      </extLst>
    </dataField>
  </dataFields>
  <pivotHierarchies count="57">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 of Plan Budget"/>
    <pivotHierarchy dragToData="1"/>
    <pivotHierarchy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Year]"/>
        <x15:activeTabTopLevelEntity name="[Month]"/>
        <x15:activeTabTopLevelEntity name="[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AB757747-D683-4348-A935-59DDAD1B7844}" name="PivotTable1" cacheId="2" applyNumberFormats="0" applyBorderFormats="0" applyFontFormats="0" applyPatternFormats="0" applyAlignmentFormats="0" applyWidthHeightFormats="1" dataCaption="Values" updatedVersion="7" minRefreshableVersion="3" useAutoFormatting="1" itemPrintTitles="1" createdVersion="6" indent="0" outline="1" outlineData="1" multipleFieldFilters="0" chartFormat="11">
  <location ref="A3:C13" firstHeaderRow="0" firstDataRow="1" firstDataCol="1"/>
  <pivotFields count="12">
    <pivotField showAll="0"/>
    <pivotField showAll="0"/>
    <pivotField axis="axisRow" numFmtId="14"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pivotField showAll="0"/>
    <pivotField dataField="1" showAll="0"/>
    <pivotField dataField="1" showAll="0"/>
    <pivotField numFmtId="44" showAll="0"/>
    <pivotField numFmtId="44"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s>
  <rowFields count="2">
    <field x="11"/>
    <field x="2"/>
  </rowFields>
  <rowItems count="10">
    <i>
      <x v="1"/>
    </i>
    <i>
      <x v="2"/>
    </i>
    <i>
      <x v="3"/>
    </i>
    <i>
      <x v="4"/>
    </i>
    <i>
      <x v="5"/>
    </i>
    <i>
      <x v="6"/>
    </i>
    <i>
      <x v="7"/>
    </i>
    <i>
      <x v="8"/>
    </i>
    <i>
      <x v="9"/>
    </i>
    <i t="grand">
      <x/>
    </i>
  </rowItems>
  <colFields count="1">
    <field x="-2"/>
  </colFields>
  <colItems count="2">
    <i>
      <x/>
    </i>
    <i i="1">
      <x v="1"/>
    </i>
  </colItems>
  <dataFields count="2">
    <dataField name="Income" fld="7" baseField="10" baseItem="1" numFmtId="42"/>
    <dataField name="Expense" fld="6" baseField="10" baseItem="1" numFmtId="44"/>
  </dataFields>
  <formats count="5">
    <format dxfId="83">
      <pivotArea collapsedLevelsAreSubtotals="1" fieldPosition="0">
        <references count="2">
          <reference field="4294967294" count="1" selected="0">
            <x v="0"/>
          </reference>
          <reference field="11" count="1">
            <x v="1"/>
          </reference>
        </references>
      </pivotArea>
    </format>
    <format dxfId="82">
      <pivotArea outline="0" fieldPosition="0">
        <references count="1">
          <reference field="4294967294" count="1">
            <x v="0"/>
          </reference>
        </references>
      </pivotArea>
    </format>
    <format dxfId="81">
      <pivotArea collapsedLevelsAreSubtotals="1" fieldPosition="0">
        <references count="2">
          <reference field="4294967294" count="1" selected="0">
            <x v="1"/>
          </reference>
          <reference field="11" count="1">
            <x v="1"/>
          </reference>
        </references>
      </pivotArea>
    </format>
    <format dxfId="80">
      <pivotArea collapsedLevelsAreSubtotals="1" fieldPosition="0">
        <references count="2">
          <reference field="4294967294" count="1" selected="0">
            <x v="1"/>
          </reference>
          <reference field="11" count="1">
            <x v="2"/>
          </reference>
        </references>
      </pivotArea>
    </format>
    <format dxfId="79">
      <pivotArea dataOnly="0" outline="0" fieldPosition="0">
        <references count="1">
          <reference field="4294967294" count="1">
            <x v="1"/>
          </reference>
        </references>
      </pivotArea>
    </format>
  </formats>
  <chartFormats count="7">
    <chartFormat chart="0"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 chart="0" format="4" series="1">
      <pivotArea type="data" outline="0" fieldPosition="0">
        <references count="1">
          <reference field="4294967294" count="1" selected="0">
            <x v="1"/>
          </reference>
        </references>
      </pivotArea>
    </chartFormat>
    <chartFormat chart="0" format="5">
      <pivotArea type="data" outline="0" fieldPosition="0">
        <references count="2">
          <reference field="4294967294" count="1" selected="0">
            <x v="1"/>
          </reference>
          <reference field="11" count="1" selected="0">
            <x v="7"/>
          </reference>
        </references>
      </pivotArea>
    </chartFormat>
    <chartFormat chart="10" format="8" series="1">
      <pivotArea type="data" outline="0" fieldPosition="0">
        <references count="1">
          <reference field="4294967294" count="1" selected="0">
            <x v="0"/>
          </reference>
        </references>
      </pivotArea>
    </chartFormat>
    <chartFormat chart="10" format="9" series="1">
      <pivotArea type="data" outline="0" fieldPosition="0">
        <references count="1">
          <reference field="4294967294" count="1" selected="0">
            <x v="1"/>
          </reference>
        </references>
      </pivotArea>
    </chartFormat>
    <chartFormat chart="10" format="10">
      <pivotArea type="data" outline="0" fieldPosition="0">
        <references count="2">
          <reference field="4294967294" count="1" selected="0">
            <x v="1"/>
          </reference>
          <reference field="1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72245C-86C7-41D0-A262-1360EED9AF5A}" name="PlanvActualbyCatPivot" cacheId="77" applyNumberFormats="0" applyBorderFormats="0" applyFontFormats="0" applyPatternFormats="0" applyAlignmentFormats="0" applyWidthHeightFormats="1" dataCaption="Values" tag="31985a98-a0dd-4f21-a404-65a53b7fa553" updatedVersion="7" minRefreshableVersion="3" useAutoFormatting="1" subtotalHiddenItems="1" itemPrintTitles="1" createdVersion="6" indent="0" outline="1" outlineData="1" multipleFieldFilters="0" chartFormat="15" rowHeaderCaption="Category">
  <location ref="A4:C19" firstHeaderRow="0" firstDataRow="1" firstDataCol="1" rowPageCount="2" colPageCount="1"/>
  <pivotFields count="6">
    <pivotField axis="axisRow" allDrilled="1" showAll="0" dataSourceSort="1" defaultAttributeDrillState="1">
      <items count="15">
        <item x="0"/>
        <item x="1"/>
        <item x="2"/>
        <item x="3"/>
        <item x="4"/>
        <item x="5"/>
        <item x="6"/>
        <item x="7"/>
        <item x="8"/>
        <item x="9"/>
        <item x="10"/>
        <item x="11"/>
        <item x="12"/>
        <item x="13"/>
        <item t="default"/>
      </items>
    </pivotField>
    <pivotField axis="axisPage" allDrilled="1" showAll="0" dataSourceSort="1" defaultAttributeDrillState="1">
      <items count="1">
        <item t="default"/>
      </items>
    </pivotField>
    <pivotField dataField="1" showAll="0"/>
    <pivotField axis="axisPage" allDrilled="1" showAll="0" dataSourceSort="1" defaultAttributeDrillState="1">
      <items count="1">
        <item t="default"/>
      </items>
    </pivotField>
    <pivotField dataField="1" showAll="0"/>
    <pivotField allDrilled="1" showAll="0" dataSourceSort="1" defaultAttributeDrillState="1"/>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pageFields count="2">
    <pageField fld="1" hier="31" name="[Year].[Year].&amp;[2021]" cap="2021"/>
    <pageField fld="3" hier="11" name="[Month].[Month].&amp;[Jun]" cap="Jun"/>
  </pageFields>
  <dataFields count="2">
    <dataField name="Budget" fld="2" baseField="0" baseItem="0"/>
    <dataField name="Expense" fld="4" baseField="0" baseItem="0" numFmtId="168"/>
  </dataFields>
  <formats count="2">
    <format dxfId="77">
      <pivotArea outline="0" collapsedLevelsAreSubtotals="1" fieldPosition="0"/>
    </format>
    <format dxfId="76">
      <pivotArea outline="0" fieldPosition="0">
        <references count="1">
          <reference field="4294967294" count="1">
            <x v="1"/>
          </reference>
        </references>
      </pivotArea>
    </format>
  </formats>
  <chartFormats count="18">
    <chartFormat chart="3" format="1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 chart="0" format="11" series="1">
      <pivotArea type="data" outline="0" fieldPosition="0">
        <references count="2">
          <reference field="4294967294" count="1" selected="0">
            <x v="0"/>
          </reference>
          <reference field="0" count="1" selected="0">
            <x v="2"/>
          </reference>
        </references>
      </pivotArea>
    </chartFormat>
    <chartFormat chart="0" format="12" series="1">
      <pivotArea type="data" outline="0" fieldPosition="0">
        <references count="2">
          <reference field="4294967294" count="1" selected="0">
            <x v="0"/>
          </reference>
          <reference field="0" count="1" selected="0">
            <x v="3"/>
          </reference>
        </references>
      </pivotArea>
    </chartFormat>
    <chartFormat chart="0" format="13" series="1">
      <pivotArea type="data" outline="0" fieldPosition="0">
        <references count="2">
          <reference field="4294967294" count="1" selected="0">
            <x v="0"/>
          </reference>
          <reference field="0" count="1" selected="0">
            <x v="4"/>
          </reference>
        </references>
      </pivotArea>
    </chartFormat>
    <chartFormat chart="0" format="14" series="1">
      <pivotArea type="data" outline="0" fieldPosition="0">
        <references count="2">
          <reference field="4294967294" count="1" selected="0">
            <x v="0"/>
          </reference>
          <reference field="0" count="1" selected="0">
            <x v="5"/>
          </reference>
        </references>
      </pivotArea>
    </chartFormat>
    <chartFormat chart="0" format="15" series="1">
      <pivotArea type="data" outline="0" fieldPosition="0">
        <references count="2">
          <reference field="4294967294" count="1" selected="0">
            <x v="0"/>
          </reference>
          <reference field="0" count="1" selected="0">
            <x v="6"/>
          </reference>
        </references>
      </pivotArea>
    </chartFormat>
    <chartFormat chart="0" format="16" series="1">
      <pivotArea type="data" outline="0" fieldPosition="0">
        <references count="2">
          <reference field="4294967294" count="1" selected="0">
            <x v="0"/>
          </reference>
          <reference field="0" count="1" selected="0">
            <x v="7"/>
          </reference>
        </references>
      </pivotArea>
    </chartFormat>
    <chartFormat chart="0" format="17" series="1">
      <pivotArea type="data" outline="0" fieldPosition="0">
        <references count="2">
          <reference field="4294967294" count="1" selected="0">
            <x v="0"/>
          </reference>
          <reference field="0" count="1" selected="0">
            <x v="8"/>
          </reference>
        </references>
      </pivotArea>
    </chartFormat>
    <chartFormat chart="0" format="18" series="1">
      <pivotArea type="data" outline="0" fieldPosition="0">
        <references count="2">
          <reference field="4294967294" count="1" selected="0">
            <x v="0"/>
          </reference>
          <reference field="0" count="1" selected="0">
            <x v="9"/>
          </reference>
        </references>
      </pivotArea>
    </chartFormat>
    <chartFormat chart="0" format="19" series="1">
      <pivotArea type="data" outline="0" fieldPosition="0">
        <references count="2">
          <reference field="4294967294" count="1" selected="0">
            <x v="0"/>
          </reference>
          <reference field="0" count="1" selected="0">
            <x v="10"/>
          </reference>
        </references>
      </pivotArea>
    </chartFormat>
    <chartFormat chart="0" format="20" series="1">
      <pivotArea type="data" outline="0" fieldPosition="0">
        <references count="2">
          <reference field="4294967294" count="1" selected="0">
            <x v="0"/>
          </reference>
          <reference field="0" count="1" selected="0">
            <x v="11"/>
          </reference>
        </references>
      </pivotArea>
    </chartFormat>
    <chartFormat chart="0" format="21" series="1">
      <pivotArea type="data" outline="0" fieldPosition="0">
        <references count="2">
          <reference field="4294967294" count="1" selected="0">
            <x v="0"/>
          </reference>
          <reference field="0" count="1" selected="0">
            <x v="12"/>
          </reference>
        </references>
      </pivotArea>
    </chartFormat>
    <chartFormat chart="0" format="22" series="1">
      <pivotArea type="data" outline="0" fieldPosition="0">
        <references count="2">
          <reference field="4294967294" count="1" selected="0">
            <x v="0"/>
          </reference>
          <reference field="0" count="1" selected="0">
            <x v="13"/>
          </reference>
        </references>
      </pivotArea>
    </chartFormat>
    <chartFormat chart="0" format="23">
      <pivotArea type="data" outline="0" fieldPosition="0">
        <references count="2">
          <reference field="4294967294" count="1" selected="0">
            <x v="0"/>
          </reference>
          <reference field="0" count="1" selected="0">
            <x v="1"/>
          </reference>
        </references>
      </pivotArea>
    </chartFormat>
    <chartFormat chart="14" format="27" series="1">
      <pivotArea type="data" outline="0" fieldPosition="0">
        <references count="1">
          <reference field="4294967294" count="1" selected="0">
            <x v="0"/>
          </reference>
        </references>
      </pivotArea>
    </chartFormat>
    <chartFormat chart="0" format="24" series="1">
      <pivotArea type="data" outline="0" fieldPosition="0">
        <references count="1">
          <reference field="4294967294" count="1" selected="0">
            <x v="1"/>
          </reference>
        </references>
      </pivotArea>
    </chartFormat>
    <chartFormat chart="14" format="28"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Budget"/>
    <pivotHierarchy dragToRow="0" dragToCol="0" dragToPage="0" dragToData="1"/>
    <pivotHierarchy dragToData="1"/>
    <pivotHierarchy dragToRow="0" dragToCol="0" dragToPage="0" dragToData="1" caption="Expense"/>
    <pivotHierarchy dragToData="1"/>
  </pivotHierarchies>
  <pivotTableStyleInfo name="PivotStyleLight16" showRowHeaders="1" showColHeaders="1" showRowStripes="0" showColStripes="0" showLastColumn="1"/>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DCF670C6-2622-4483-B702-50E834C7A3FE}" name="ActualbyCatPivot" cacheId="74" applyNumberFormats="0" applyBorderFormats="0" applyFontFormats="0" applyPatternFormats="0" applyAlignmentFormats="0" applyWidthHeightFormats="1" dataCaption="Values" tag="007c1602-7f09-4336-a6d0-643eef38fe8c" updatedVersion="7" minRefreshableVersion="3" useAutoFormatting="1" subtotalHiddenItems="1" itemPrintTitles="1" createdVersion="6" indent="0" outline="1" outlineData="1" multipleFieldFilters="0" chartFormat="13" rowHeaderCaption="Category">
  <location ref="A4:C35" firstHeaderRow="0" firstDataRow="1" firstDataCol="1" rowPageCount="2" colPageCount="1"/>
  <pivotFields count="6">
    <pivotField axis="axisRow" allDrilled="1" showAll="0" dataSourceSort="1" defaultAttributeDrillState="1">
      <items count="11">
        <item x="0"/>
        <item x="1"/>
        <item x="2"/>
        <item x="3"/>
        <item x="4"/>
        <item x="5"/>
        <item x="6"/>
        <item x="7"/>
        <item x="8"/>
        <item x="9"/>
        <item t="default"/>
      </items>
    </pivotField>
    <pivotField axis="axisPage" allDrilled="1" showAll="0" dataSourceSort="1" defaultAttributeDrillState="1">
      <items count="1">
        <item t="default"/>
      </items>
    </pivotField>
    <pivotField axis="axisRow" allDrilled="1" showAll="0" dataSourceSort="1" defaultAttributeDrillState="1">
      <items count="21">
        <item x="0"/>
        <item x="1"/>
        <item x="2"/>
        <item x="3"/>
        <item x="4"/>
        <item x="5"/>
        <item x="6"/>
        <item x="7"/>
        <item x="8"/>
        <item x="9"/>
        <item x="10"/>
        <item x="11"/>
        <item x="12"/>
        <item x="13"/>
        <item x="14"/>
        <item x="15"/>
        <item x="16"/>
        <item x="17"/>
        <item x="18"/>
        <item x="19"/>
        <item t="default"/>
      </items>
    </pivotField>
    <pivotField axis="axisPage" allDrilled="1" showAll="0" dataSourceSort="1" defaultAttributeDrillState="1">
      <items count="1">
        <item t="default"/>
      </items>
    </pivotField>
    <pivotField dataField="1" showAll="0"/>
    <pivotField dataField="1" showAll="0"/>
  </pivotFields>
  <rowFields count="2">
    <field x="0"/>
    <field x="2"/>
  </rowFields>
  <rowItems count="31">
    <i>
      <x/>
    </i>
    <i r="1">
      <x/>
    </i>
    <i r="1">
      <x v="1"/>
    </i>
    <i>
      <x v="1"/>
    </i>
    <i r="1">
      <x v="2"/>
    </i>
    <i>
      <x v="2"/>
    </i>
    <i r="1">
      <x v="3"/>
    </i>
    <i r="1">
      <x v="4"/>
    </i>
    <i r="1">
      <x v="5"/>
    </i>
    <i>
      <x v="3"/>
    </i>
    <i r="1">
      <x v="6"/>
    </i>
    <i r="1">
      <x v="7"/>
    </i>
    <i r="1">
      <x v="8"/>
    </i>
    <i>
      <x v="4"/>
    </i>
    <i r="1">
      <x v="9"/>
    </i>
    <i r="1">
      <x v="10"/>
    </i>
    <i>
      <x v="5"/>
    </i>
    <i r="1">
      <x v="11"/>
    </i>
    <i>
      <x v="6"/>
    </i>
    <i r="1">
      <x v="12"/>
    </i>
    <i r="1">
      <x v="13"/>
    </i>
    <i r="1">
      <x v="14"/>
    </i>
    <i>
      <x v="7"/>
    </i>
    <i r="1">
      <x v="15"/>
    </i>
    <i>
      <x v="8"/>
    </i>
    <i r="1">
      <x v="16"/>
    </i>
    <i r="1">
      <x v="17"/>
    </i>
    <i r="1">
      <x v="18"/>
    </i>
    <i>
      <x v="9"/>
    </i>
    <i r="1">
      <x v="19"/>
    </i>
    <i t="grand">
      <x/>
    </i>
  </rowItems>
  <colFields count="1">
    <field x="-2"/>
  </colFields>
  <colItems count="2">
    <i>
      <x/>
    </i>
    <i i="1">
      <x v="1"/>
    </i>
  </colItems>
  <pageFields count="2">
    <pageField fld="1" hier="31" name="[Year].[Year].&amp;[2021]" cap="2021"/>
    <pageField fld="3" hier="11" name="[Month].[Month].&amp;[Jun]" cap="Jun"/>
  </pageFields>
  <dataFields count="2">
    <dataField name="Sum of Actual Income" fld="4" baseField="0" baseItem="0" numFmtId="42"/>
    <dataField name="Sum of Actual Expense" fld="5" baseField="0" baseItem="0"/>
  </dataFields>
  <formats count="2">
    <format dxfId="74">
      <pivotArea outline="0" fieldPosition="0">
        <references count="1">
          <reference field="4294967294" count="1">
            <x v="0"/>
          </reference>
        </references>
      </pivotArea>
    </format>
    <format dxfId="73">
      <pivotArea outline="0" collapsedLevelsAreSubtotals="1" fieldPosition="0"/>
    </format>
  </formats>
  <chartFormats count="5">
    <chartFormat chart="10" format="1" series="1">
      <pivotArea type="data" outline="0" fieldPosition="0">
        <references count="1">
          <reference field="4294967294" count="1" selected="0">
            <x v="0"/>
          </reference>
        </references>
      </pivotArea>
    </chartFormat>
    <chartFormat chart="12" format="3" series="1">
      <pivotArea type="data" outline="0" fieldPosition="0">
        <references count="1">
          <reference field="4294967294" count="1" selected="0">
            <x v="0"/>
          </reference>
        </references>
      </pivotArea>
    </chartFormat>
    <chartFormat chart="12" format="4">
      <pivotArea type="data" outline="0" fieldPosition="0">
        <references count="3">
          <reference field="4294967294" count="1" selected="0">
            <x v="0"/>
          </reference>
          <reference field="0" count="1" selected="0">
            <x v="0"/>
          </reference>
          <reference field="2" count="1" selected="0">
            <x v="1"/>
          </reference>
        </references>
      </pivotArea>
    </chartFormat>
    <chartFormat chart="10" format="2" series="1">
      <pivotArea type="data" outline="0" fieldPosition="0">
        <references count="1">
          <reference field="4294967294" count="1" selected="0">
            <x v="1"/>
          </reference>
        </references>
      </pivotArea>
    </chartFormat>
    <chartFormat chart="12" format="5" series="1">
      <pivotArea type="data" outline="0" fieldPosition="0">
        <references count="1">
          <reference field="4294967294" count="1" selected="0">
            <x v="1"/>
          </reference>
        </references>
      </pivotArea>
    </chartFormat>
  </chart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1"/>
    <rowHierarchyUsage hierarchyUsage="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F0D55A-8A78-40DE-B190-03C2F77CC875}" name="PlanvActualFullYearPivot" cacheId="68" applyNumberFormats="0" applyBorderFormats="0" applyFontFormats="0" applyPatternFormats="0" applyAlignmentFormats="0" applyWidthHeightFormats="1" dataCaption="Values" tag="b3336dbb-ac34-46e0-87f1-56a37f1f082a" updatedVersion="7" minRefreshableVersion="3" useAutoFormatting="1" subtotalHiddenItems="1" colGrandTotals="0" itemPrintTitles="1" createdVersion="6" indent="0" outline="1" outlineData="1" multipleFieldFilters="0" chartFormat="12" rowHeaderCaption="Category" colHeaderCaption="Month">
  <location ref="A3:C15" firstHeaderRow="0" firstDataRow="1" firstDataCol="1"/>
  <pivotFields count="5">
    <pivotField axis="axisRow" allDrilled="1" subtotalTop="0" showAll="0" dataSourceSort="1" defaultSubtotal="0" defaultAttributeDrillState="1">
      <items count="1">
        <item s="1" x="0"/>
      </items>
    </pivotField>
    <pivotField axis="axisRow" allDrilled="1" subtotalTop="0" showAll="0" dataSourceSort="1" defaultSubtotal="0" defaultAttributeDrillState="1">
      <items count="10">
        <item x="0"/>
        <item x="1"/>
        <item x="2"/>
        <item x="3"/>
        <item x="4"/>
        <item x="5"/>
        <item x="6"/>
        <item x="7"/>
        <item x="8"/>
        <item x="9"/>
      </items>
    </pivotField>
    <pivotField dataField="1" subtotalTop="0" showAll="0" defaultSubtotal="0"/>
    <pivotField dataField="1" subtotalTop="0" showAll="0" defaultSubtotal="0"/>
    <pivotField allDrilled="1" subtotalTop="0" showAll="0" dataSourceSort="1" defaultSubtotal="0" defaultAttributeDrillState="1"/>
  </pivotFields>
  <rowFields count="2">
    <field x="0"/>
    <field x="1"/>
  </rowFields>
  <rowItems count="12">
    <i>
      <x/>
    </i>
    <i r="1">
      <x/>
    </i>
    <i r="1">
      <x v="1"/>
    </i>
    <i r="1">
      <x v="2"/>
    </i>
    <i r="1">
      <x v="3"/>
    </i>
    <i r="1">
      <x v="4"/>
    </i>
    <i r="1">
      <x v="5"/>
    </i>
    <i r="1">
      <x v="6"/>
    </i>
    <i r="1">
      <x v="7"/>
    </i>
    <i r="1">
      <x v="8"/>
    </i>
    <i r="1">
      <x v="9"/>
    </i>
    <i t="grand">
      <x/>
    </i>
  </rowItems>
  <colFields count="1">
    <field x="-2"/>
  </colFields>
  <colItems count="2">
    <i>
      <x/>
    </i>
    <i i="1">
      <x v="1"/>
    </i>
  </colItems>
  <dataFields count="2">
    <dataField name="Sum of Plan Budget" fld="2" baseField="0" baseItem="0"/>
    <dataField name="Sum of Actual Expense" fld="3" baseField="0" baseItem="0"/>
  </dataFields>
  <formats count="1">
    <format dxfId="72">
      <pivotArea outline="0" collapsedLevelsAreSubtotals="1" fieldPosition="0"/>
    </format>
  </formats>
  <pivotHierarchies count="56">
    <pivotHierarchy dragToData="1"/>
    <pivotHierarchy multipleItemSelectionAllowed="1"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Sum of Expenses"/>
    <pivotHierarchy dragToData="1"/>
    <pivotHierarchy dragToRow="0" dragToCol="0" dragToPage="0" dragToData="1"/>
    <pivotHierarchy dragToData="1"/>
    <pivotHierarchy dragToRow="0" dragToCol="0" dragToPage="0" dragToData="1"/>
    <pivotHierarchy dragToData="1"/>
  </pivotHierarchies>
  <pivotTableStyleInfo name="PivotStyleLight16" showRowHeaders="1" showColHeaders="1" showRowStripes="0" showColStripes="0" showLastColumn="1"/>
  <rowHierarchiesUsage count="2">
    <rowHierarchyUsage hierarchyUsage="31"/>
    <rowHierarchyUsage hierarchyUsage="1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Year]"/>
        <x15:activeTabTopLevelEntity name="[Month]"/>
        <x15:activeTabTopLevelEntity name="[Data]"/>
        <x15:activeTabTopLevelEntity name="[Plan Data]"/>
        <x15:activeTabTopLevelEntity name="[Category]"/>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8424FBF7-A6B5-4288-9667-7E6E94734CA5}" name="PlanPivot" cacheId="3" applyNumberFormats="0" applyBorderFormats="0" applyFontFormats="0" applyPatternFormats="0" applyAlignmentFormats="0" applyWidthHeightFormats="1" dataCaption="Values" tag="c4c5d338-0635-4de3-8475-0945d5a9739b" updatedVersion="7" minRefreshableVersion="3" useAutoFormatting="1" subtotalHiddenItems="1" itemPrintTitles="1" createdVersion="6" indent="0" outline="1" outlineData="1" multipleFieldFilters="0" chartFormat="3" rowHeaderCaption="Category">
  <location ref="A4:C11" firstHeaderRow="0" firstDataRow="1" firstDataCol="1" rowPageCount="2" colPageCount="1"/>
  <pivotFields count="6">
    <pivotField axis="axisRow" allDrilled="1" subtotalTop="0" showAll="0" measureFilter="1" dataSourceSort="1" defaultSubtotal="0" defaultAttributeDrillState="1">
      <items count="11">
        <item x="0"/>
        <item x="1"/>
        <item x="2"/>
        <item x="3"/>
        <item x="4"/>
        <item x="5"/>
        <item x="6"/>
        <item x="7"/>
        <item x="8"/>
        <item x="9"/>
        <item x="10"/>
      </items>
    </pivotField>
    <pivotField axis="axisPage" allDrilled="1" subtotalTop="0" showAll="0" dataSourceSort="1" defaultSubtotal="0" defaultAttributeDrillState="1"/>
    <pivotField axis="axisPage" allDrilled="1" subtotalTop="0" showAll="0" dataSourceSort="1" defaultSubtotal="0" defaultAttributeDrillState="1"/>
    <pivotField dataField="1" subtotalTop="0" showAll="0" defaultSubtotal="0"/>
    <pivotField allDrilled="1" subtotalTop="0" showAll="0" dataSourceSort="1" defaultSubtotal="0" defaultAttributeDrillState="1"/>
    <pivotField dataField="1" compact="0" outline="0" subtotalTop="0" dragToRow="0" dragToCol="0" dragToPage="0" dragToData="0" dragOff="0" showAll="0" topAutoShow="0" includeNewItemsInFilter="1" itemPageCount="0" rankBy="0" defaultSubtotal="0">
      <extLst>
        <ext xmlns:x14="http://schemas.microsoft.com/office/spreadsheetml/2009/9/main" uri="{2946ED86-A175-432a-8AC1-64E0C546D7DE}">
          <x14:pivotField ignore="1"/>
        </ext>
      </extLst>
    </pivotField>
  </pivotFields>
  <rowFields count="1">
    <field x="0"/>
  </rowFields>
  <rowItems count="7">
    <i>
      <x/>
    </i>
    <i>
      <x v="1"/>
    </i>
    <i>
      <x v="2"/>
    </i>
    <i>
      <x v="3"/>
    </i>
    <i>
      <x v="4"/>
    </i>
    <i>
      <x v="5"/>
    </i>
    <i t="grand">
      <x/>
    </i>
  </rowItems>
  <colFields count="1">
    <field x="-2"/>
  </colFields>
  <colItems count="2">
    <i>
      <x/>
    </i>
    <i i="1">
      <x v="1"/>
    </i>
  </colItems>
  <pageFields count="2">
    <pageField fld="1" hier="31" name="[Year].[Year].&amp;[2021]" cap="2021"/>
    <pageField fld="2" hier="11" name="[Month].[Month].&amp;[Jun]" cap="Jun"/>
  </pageFields>
  <dataFields count="2">
    <dataField name="Sum of Plan Budget" fld="3" baseField="0" baseItem="0" numFmtId="42"/>
    <dataField name="% of Plan Budget" fld="5" showDataAs="percentOfTotal" baseField="0" baseItem="0" numFmtId="9">
      <extLst>
        <ext xmlns:x14="http://schemas.microsoft.com/office/spreadsheetml/2009/9/main" uri="{E15A36E0-9728-4e99-A89B-3F7291B0FE68}">
          <x14:dataField sourceField="3" uniqueName="[__Xl2].[Measures].[Sum of Plan Budget]"/>
        </ext>
      </extLst>
    </dataField>
  </dataFields>
  <formats count="3">
    <format dxfId="71">
      <pivotArea outline="0" collapsedLevelsAreSubtotals="1" fieldPosition="0"/>
    </format>
    <format dxfId="70">
      <pivotArea outline="0" fieldPosition="0">
        <references count="1">
          <reference field="4294967294" count="1">
            <x v="0"/>
          </reference>
        </references>
      </pivotArea>
    </format>
    <format dxfId="69">
      <pivotArea outline="0" fieldPosition="0">
        <references count="1">
          <reference field="4294967294" count="1">
            <x v="1"/>
          </reference>
        </references>
      </pivotArea>
    </format>
  </formats>
  <chartFormats count="48">
    <chartFormat chart="0" format="8" series="1">
      <pivotArea type="data" outline="0" fieldPosition="0">
        <references count="1">
          <reference field="4294967294" count="1" selected="0">
            <x v="0"/>
          </reference>
        </references>
      </pivotArea>
    </chartFormat>
    <chartFormat chart="0" format="9">
      <pivotArea type="data" outline="0" fieldPosition="0">
        <references count="2">
          <reference field="4294967294" count="1" selected="0">
            <x v="0"/>
          </reference>
          <reference field="0" count="1" selected="0">
            <x v="9"/>
          </reference>
        </references>
      </pivotArea>
    </chartFormat>
    <chartFormat chart="2" format="20" series="1">
      <pivotArea type="data" outline="0" fieldPosition="0">
        <references count="1">
          <reference field="4294967294" count="1" selected="0">
            <x v="0"/>
          </reference>
        </references>
      </pivotArea>
    </chartFormat>
    <chartFormat chart="2" format="21">
      <pivotArea type="data" outline="0" fieldPosition="0">
        <references count="2">
          <reference field="4294967294" count="1" selected="0">
            <x v="0"/>
          </reference>
          <reference field="0" count="1" selected="0">
            <x v="0"/>
          </reference>
        </references>
      </pivotArea>
    </chartFormat>
    <chartFormat chart="2" format="22">
      <pivotArea type="data" outline="0" fieldPosition="0">
        <references count="2">
          <reference field="4294967294" count="1" selected="0">
            <x v="0"/>
          </reference>
          <reference field="0" count="1" selected="0">
            <x v="1"/>
          </reference>
        </references>
      </pivotArea>
    </chartFormat>
    <chartFormat chart="2" format="23">
      <pivotArea type="data" outline="0" fieldPosition="0">
        <references count="2">
          <reference field="4294967294" count="1" selected="0">
            <x v="0"/>
          </reference>
          <reference field="0" count="1" selected="0">
            <x v="2"/>
          </reference>
        </references>
      </pivotArea>
    </chartFormat>
    <chartFormat chart="2" format="24">
      <pivotArea type="data" outline="0" fieldPosition="0">
        <references count="2">
          <reference field="4294967294" count="1" selected="0">
            <x v="0"/>
          </reference>
          <reference field="0" count="1" selected="0">
            <x v="3"/>
          </reference>
        </references>
      </pivotArea>
    </chartFormat>
    <chartFormat chart="2" format="25">
      <pivotArea type="data" outline="0" fieldPosition="0">
        <references count="2">
          <reference field="4294967294" count="1" selected="0">
            <x v="0"/>
          </reference>
          <reference field="0" count="1" selected="0">
            <x v="4"/>
          </reference>
        </references>
      </pivotArea>
    </chartFormat>
    <chartFormat chart="2" format="26">
      <pivotArea type="data" outline="0" fieldPosition="0">
        <references count="2">
          <reference field="4294967294" count="1" selected="0">
            <x v="0"/>
          </reference>
          <reference field="0" count="1" selected="0">
            <x v="5"/>
          </reference>
        </references>
      </pivotArea>
    </chartFormat>
    <chartFormat chart="2" format="27">
      <pivotArea type="data" outline="0" fieldPosition="0">
        <references count="2">
          <reference field="4294967294" count="1" selected="0">
            <x v="0"/>
          </reference>
          <reference field="0" count="1" selected="0">
            <x v="10"/>
          </reference>
        </references>
      </pivotArea>
    </chartFormat>
    <chartFormat chart="2" format="28">
      <pivotArea type="data" outline="0" fieldPosition="0">
        <references count="2">
          <reference field="4294967294" count="1" selected="0">
            <x v="0"/>
          </reference>
          <reference field="0" count="1" selected="0">
            <x v="7"/>
          </reference>
        </references>
      </pivotArea>
    </chartFormat>
    <chartFormat chart="2" format="29">
      <pivotArea type="data" outline="0" fieldPosition="0">
        <references count="2">
          <reference field="4294967294" count="1" selected="0">
            <x v="0"/>
          </reference>
          <reference field="0" count="1" selected="0">
            <x v="9"/>
          </reference>
        </references>
      </pivotArea>
    </chartFormat>
    <chartFormat chart="0" format="10">
      <pivotArea type="data" outline="0" fieldPosition="0">
        <references count="2">
          <reference field="4294967294" count="1" selected="0">
            <x v="0"/>
          </reference>
          <reference field="0" count="1" selected="0">
            <x v="0"/>
          </reference>
        </references>
      </pivotArea>
    </chartFormat>
    <chartFormat chart="0" format="11">
      <pivotArea type="data" outline="0" fieldPosition="0">
        <references count="2">
          <reference field="4294967294" count="1" selected="0">
            <x v="0"/>
          </reference>
          <reference field="0" count="1" selected="0">
            <x v="1"/>
          </reference>
        </references>
      </pivotArea>
    </chartFormat>
    <chartFormat chart="0" format="12">
      <pivotArea type="data" outline="0" fieldPosition="0">
        <references count="2">
          <reference field="4294967294" count="1" selected="0">
            <x v="0"/>
          </reference>
          <reference field="0" count="1" selected="0">
            <x v="2"/>
          </reference>
        </references>
      </pivotArea>
    </chartFormat>
    <chartFormat chart="0" format="13" series="1">
      <pivotArea type="data" outline="0" fieldPosition="0">
        <references count="1">
          <reference field="4294967294" count="1" selected="0">
            <x v="1"/>
          </reference>
        </references>
      </pivotArea>
    </chartFormat>
    <chartFormat chart="2" format="30" series="1">
      <pivotArea type="data" outline="0" fieldPosition="0">
        <references count="1">
          <reference field="4294967294" count="1" selected="0">
            <x v="1"/>
          </reference>
        </references>
      </pivotArea>
    </chartFormat>
    <chartFormat chart="2" format="31">
      <pivotArea type="data" outline="0" fieldPosition="0">
        <references count="2">
          <reference field="4294967294" count="1" selected="0">
            <x v="1"/>
          </reference>
          <reference field="0" count="1" selected="0">
            <x v="0"/>
          </reference>
        </references>
      </pivotArea>
    </chartFormat>
    <chartFormat chart="2" format="32">
      <pivotArea type="data" outline="0" fieldPosition="0">
        <references count="2">
          <reference field="4294967294" count="1" selected="0">
            <x v="1"/>
          </reference>
          <reference field="0" count="1" selected="0">
            <x v="1"/>
          </reference>
        </references>
      </pivotArea>
    </chartFormat>
    <chartFormat chart="2" format="33">
      <pivotArea type="data" outline="0" fieldPosition="0">
        <references count="2">
          <reference field="4294967294" count="1" selected="0">
            <x v="1"/>
          </reference>
          <reference field="0" count="1" selected="0">
            <x v="2"/>
          </reference>
        </references>
      </pivotArea>
    </chartFormat>
    <chartFormat chart="2" format="34">
      <pivotArea type="data" outline="0" fieldPosition="0">
        <references count="2">
          <reference field="4294967294" count="1" selected="0">
            <x v="1"/>
          </reference>
          <reference field="0" count="1" selected="0">
            <x v="3"/>
          </reference>
        </references>
      </pivotArea>
    </chartFormat>
    <chartFormat chart="2" format="35">
      <pivotArea type="data" outline="0" fieldPosition="0">
        <references count="2">
          <reference field="4294967294" count="1" selected="0">
            <x v="1"/>
          </reference>
          <reference field="0" count="1" selected="0">
            <x v="4"/>
          </reference>
        </references>
      </pivotArea>
    </chartFormat>
    <chartFormat chart="2" format="36">
      <pivotArea type="data" outline="0" fieldPosition="0">
        <references count="2">
          <reference field="4294967294" count="1" selected="0">
            <x v="1"/>
          </reference>
          <reference field="0" count="1" selected="0">
            <x v="5"/>
          </reference>
        </references>
      </pivotArea>
    </chartFormat>
    <chartFormat chart="2" format="37">
      <pivotArea type="data" outline="0" fieldPosition="0">
        <references count="2">
          <reference field="4294967294" count="1" selected="0">
            <x v="1"/>
          </reference>
          <reference field="0" count="1" selected="0">
            <x v="7"/>
          </reference>
        </references>
      </pivotArea>
    </chartFormat>
    <chartFormat chart="0" format="14">
      <pivotArea type="data" outline="0" fieldPosition="0">
        <references count="2">
          <reference field="4294967294" count="1" selected="0">
            <x v="0"/>
          </reference>
          <reference field="0" count="1" selected="0">
            <x v="3"/>
          </reference>
        </references>
      </pivotArea>
    </chartFormat>
    <chartFormat chart="0" format="15">
      <pivotArea type="data" outline="0" fieldPosition="0">
        <references count="2">
          <reference field="4294967294" count="1" selected="0">
            <x v="0"/>
          </reference>
          <reference field="0" count="1" selected="0">
            <x v="4"/>
          </reference>
        </references>
      </pivotArea>
    </chartFormat>
    <chartFormat chart="0" format="16">
      <pivotArea type="data" outline="0" fieldPosition="0">
        <references count="2">
          <reference field="4294967294" count="1" selected="0">
            <x v="0"/>
          </reference>
          <reference field="0" count="1" selected="0">
            <x v="5"/>
          </reference>
        </references>
      </pivotArea>
    </chartFormat>
    <chartFormat chart="0" format="17">
      <pivotArea type="data" outline="0" fieldPosition="0">
        <references count="2">
          <reference field="4294967294" count="1" selected="0">
            <x v="0"/>
          </reference>
          <reference field="0" count="1" selected="0">
            <x v="7"/>
          </reference>
        </references>
      </pivotArea>
    </chartFormat>
    <chartFormat chart="0" format="18">
      <pivotArea type="data" outline="0" fieldPosition="0">
        <references count="2">
          <reference field="4294967294" count="1" selected="0">
            <x v="1"/>
          </reference>
          <reference field="0" count="1" selected="0">
            <x v="0"/>
          </reference>
        </references>
      </pivotArea>
    </chartFormat>
    <chartFormat chart="0" format="19">
      <pivotArea type="data" outline="0" fieldPosition="0">
        <references count="2">
          <reference field="4294967294" count="1" selected="0">
            <x v="1"/>
          </reference>
          <reference field="0" count="1" selected="0">
            <x v="1"/>
          </reference>
        </references>
      </pivotArea>
    </chartFormat>
    <chartFormat chart="0" format="20">
      <pivotArea type="data" outline="0" fieldPosition="0">
        <references count="2">
          <reference field="4294967294" count="1" selected="0">
            <x v="1"/>
          </reference>
          <reference field="0" count="1" selected="0">
            <x v="2"/>
          </reference>
        </references>
      </pivotArea>
    </chartFormat>
    <chartFormat chart="0" format="21">
      <pivotArea type="data" outline="0" fieldPosition="0">
        <references count="2">
          <reference field="4294967294" count="1" selected="0">
            <x v="1"/>
          </reference>
          <reference field="0" count="1" selected="0">
            <x v="3"/>
          </reference>
        </references>
      </pivotArea>
    </chartFormat>
    <chartFormat chart="0" format="22">
      <pivotArea type="data" outline="0" fieldPosition="0">
        <references count="2">
          <reference field="4294967294" count="1" selected="0">
            <x v="1"/>
          </reference>
          <reference field="0" count="1" selected="0">
            <x v="4"/>
          </reference>
        </references>
      </pivotArea>
    </chartFormat>
    <chartFormat chart="0" format="23">
      <pivotArea type="data" outline="0" fieldPosition="0">
        <references count="2">
          <reference field="4294967294" count="1" selected="0">
            <x v="1"/>
          </reference>
          <reference field="0" count="1" selected="0">
            <x v="5"/>
          </reference>
        </references>
      </pivotArea>
    </chartFormat>
    <chartFormat chart="0" format="24">
      <pivotArea type="data" outline="0" fieldPosition="0">
        <references count="2">
          <reference field="4294967294" count="1" selected="0">
            <x v="1"/>
          </reference>
          <reference field="0" count="1" selected="0">
            <x v="7"/>
          </reference>
        </references>
      </pivotArea>
    </chartFormat>
    <chartFormat chart="2" format="38">
      <pivotArea type="data" outline="0" fieldPosition="0">
        <references count="2">
          <reference field="4294967294" count="1" selected="0">
            <x v="1"/>
          </reference>
          <reference field="0" count="1" selected="0">
            <x v="10"/>
          </reference>
        </references>
      </pivotArea>
    </chartFormat>
    <chartFormat chart="0" format="25">
      <pivotArea type="data" outline="0" fieldPosition="0">
        <references count="2">
          <reference field="4294967294" count="1" selected="0">
            <x v="0"/>
          </reference>
          <reference field="0" count="1" selected="0">
            <x v="10"/>
          </reference>
        </references>
      </pivotArea>
    </chartFormat>
    <chartFormat chart="0" format="26">
      <pivotArea type="data" outline="0" fieldPosition="0">
        <references count="2">
          <reference field="4294967294" count="1" selected="0">
            <x v="1"/>
          </reference>
          <reference field="0" count="1" selected="0">
            <x v="10"/>
          </reference>
        </references>
      </pivotArea>
    </chartFormat>
    <chartFormat chart="2" format="39">
      <pivotArea type="data" outline="0" fieldPosition="0">
        <references count="2">
          <reference field="4294967294" count="1" selected="0">
            <x v="0"/>
          </reference>
          <reference field="0" count="1" selected="0">
            <x v="6"/>
          </reference>
        </references>
      </pivotArea>
    </chartFormat>
    <chartFormat chart="2" format="40">
      <pivotArea type="data" outline="0" fieldPosition="0">
        <references count="2">
          <reference field="4294967294" count="1" selected="0">
            <x v="1"/>
          </reference>
          <reference field="0" count="1" selected="0">
            <x v="6"/>
          </reference>
        </references>
      </pivotArea>
    </chartFormat>
    <chartFormat chart="0" format="27">
      <pivotArea type="data" outline="0" fieldPosition="0">
        <references count="2">
          <reference field="4294967294" count="1" selected="0">
            <x v="0"/>
          </reference>
          <reference field="0" count="1" selected="0">
            <x v="6"/>
          </reference>
        </references>
      </pivotArea>
    </chartFormat>
    <chartFormat chart="0" format="28">
      <pivotArea type="data" outline="0" fieldPosition="0">
        <references count="2">
          <reference field="4294967294" count="1" selected="0">
            <x v="1"/>
          </reference>
          <reference field="0" count="1" selected="0">
            <x v="6"/>
          </reference>
        </references>
      </pivotArea>
    </chartFormat>
    <chartFormat chart="2" format="41">
      <pivotArea type="data" outline="0" fieldPosition="0">
        <references count="2">
          <reference field="4294967294" count="1" selected="0">
            <x v="0"/>
          </reference>
          <reference field="0" count="1" selected="0">
            <x v="8"/>
          </reference>
        </references>
      </pivotArea>
    </chartFormat>
    <chartFormat chart="2" format="42">
      <pivotArea type="data" outline="0" fieldPosition="0">
        <references count="2">
          <reference field="4294967294" count="1" selected="0">
            <x v="1"/>
          </reference>
          <reference field="0" count="1" selected="0">
            <x v="8"/>
          </reference>
        </references>
      </pivotArea>
    </chartFormat>
    <chartFormat chart="0" format="29">
      <pivotArea type="data" outline="0" fieldPosition="0">
        <references count="2">
          <reference field="4294967294" count="1" selected="0">
            <x v="0"/>
          </reference>
          <reference field="0" count="1" selected="0">
            <x v="8"/>
          </reference>
        </references>
      </pivotArea>
    </chartFormat>
    <chartFormat chart="0" format="30">
      <pivotArea type="data" outline="0" fieldPosition="0">
        <references count="2">
          <reference field="4294967294" count="1" selected="0">
            <x v="1"/>
          </reference>
          <reference field="0" count="1" selected="0">
            <x v="8"/>
          </reference>
        </references>
      </pivotArea>
    </chartFormat>
    <chartFormat chart="2" format="43">
      <pivotArea type="data" outline="0" fieldPosition="0">
        <references count="2">
          <reference field="4294967294" count="1" selected="0">
            <x v="1"/>
          </reference>
          <reference field="0" count="1" selected="0">
            <x v="9"/>
          </reference>
        </references>
      </pivotArea>
    </chartFormat>
    <chartFormat chart="0" format="31">
      <pivotArea type="data" outline="0" fieldPosition="0">
        <references count="2">
          <reference field="4294967294" count="1" selected="0">
            <x v="1"/>
          </reference>
          <reference field="0" count="1" selected="0">
            <x v="9"/>
          </reference>
        </references>
      </pivotArea>
    </chartFormat>
  </chartFormats>
  <pivotHierarchies count="57">
    <pivotHierarchy dragToData="1"/>
    <pivotHierarchy multipleItemSelectionAllowed="1" dragToData="1"/>
    <pivotHierarchy dragToData="1"/>
    <pivotHierarchy multipleItemSelectionAllowed="1" dragToData="1">
      <members count="13" level="1">
        <member name="[Data].[Sub-Category].&amp;"/>
        <member name="[Data].[Sub-Category].&amp;[Cryptocurrencies]"/>
        <member name="[Data].[Sub-Category].&amp;[Dining out]"/>
        <member name="[Data].[Sub-Category].&amp;[Drink]"/>
        <member name="[Data].[Sub-Category].&amp;[Fuel]"/>
        <member name="[Data].[Sub-Category].&amp;[Gold]"/>
        <member name="[Data].[Sub-Category].&amp;[Groceries]"/>
        <member name="[Data].[Sub-Category].&amp;[Investment account]"/>
        <member name="[Data].[Sub-Category].&amp;[Mortgage or rent]"/>
        <member name="[Data].[Sub-Category].&amp;[Other]"/>
        <member name="[Data].[Sub-Category].&amp;[Parking]"/>
        <member name="[Data].[Sub-Category].&amp;[Retirement account]"/>
        <member name="[Data].[Sub-Category].&amp;[Technology]"/>
      </members>
    </pivotHierarchy>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Month].[Month].&amp;[Jun]"/>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Year].[Year].&amp;[2021]"/>
      </members>
    </pivotHierarchy>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Row="0" dragToCol="0" dragToPage="0" dragToData="1"/>
    <pivotHierarchy dragToData="1"/>
    <pivotHierarchy dragToRow="0" dragToCol="0" dragToPage="0" dragToData="1"/>
    <pivotHierarchy dragToData="1"/>
    <pivotHierarchy dragToRow="0" dragToCol="0" dragToPage="0" dragToData="1" dragOff="0" includeNewItemsInFilter="1">
      <extLst>
        <ext xmlns:x14="http://schemas.microsoft.com/office/spreadsheetml/2009/9/main" uri="{F1805F06-0CD3-4483-9156-8803C3D141DF}">
          <x14:pivotHierarchy ignore="1"/>
        </ext>
      </extLst>
    </pivotHierarchy>
  </pivotHierarchies>
  <pivotTableStyleInfo name="PivotStyleLight16" showRowHeaders="1" showColHeaders="1" showRowStripes="0" showColStripes="0" showLastColumn="1"/>
  <filters count="1">
    <filter fld="0" type="valueGreaterThan" id="1" iMeasureHier="51">
      <autoFilter ref="A1">
        <filterColumn colId="0">
          <customFilters>
            <customFilter operator="greaterThan" val="0"/>
          </customFilters>
        </filterColumn>
      </autoFilter>
    </filter>
  </filters>
  <rowHierarchiesUsage count="1">
    <rowHierarchyUsage hierarchyUsage="1"/>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lan Data]"/>
        <x15:activeTabTopLevelEntity name="[Category]"/>
        <x15:activeTabTopLevelEntity name="[Month]"/>
        <x15:activeTabTopLevelEntity name="[Data]"/>
        <x15:activeTabTopLevelEntity name="[Year]"/>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1" xr10:uid="{CDC21502-70F5-4FCF-9957-EAAE8C809A78}" sourceName="[Category].[Category]">
  <pivotTables>
    <pivotTable tabId="22" name="ReportActualPivot"/>
    <pivotTable tabId="28" name="ActualbyCatPivot"/>
    <pivotTable tabId="25" name="PlanvActualbyCatPivot"/>
    <pivotTable tabId="24" name="PlanvActualFullYearPivot"/>
    <pivotTable tabId="27" name="ReportPlanPivot"/>
  </pivotTables>
  <data>
    <olap pivotCacheId="2083217302">
      <levels count="2">
        <level uniqueName="[Category].[Category].[(All)]" sourceCaption="(All)" count="0"/>
        <level uniqueName="[Category].[Category].[Category]" sourceCaption="Category" count="15">
          <ranges>
            <range startItem="0">
              <i n="[Category].[Category].&amp;[Income]" c="Income"/>
              <i n="[Category].[Category].&amp;[Housing]" c="Housing"/>
              <i n="[Category].[Category].&amp;[Savings or Investments]" c="Savings or Investments"/>
              <i n="[Category].[Category].&amp;[Food]" c="Food"/>
              <i n="[Category].[Category].&amp;[Transportation]" c="Transportation"/>
              <i n="[Category].[Category].&amp;[Personal Care]" c="Personal Care"/>
              <i n="[Category].[Category].&amp;[Shopping]" c="Shopping"/>
              <i n="[Category].[Category].&amp;[Entertainment]" c="Entertainment"/>
              <i n="[Category].[Category].&amp;[Insurance]" c="Insurance"/>
              <i n="[Category].[Category].&amp;[Gifts and Donations]" c="Gifts and Donations"/>
              <i n="[Category].[Category].&amp;[Legal]" c="Legal"/>
              <i n="[Category].[Category].&amp;[Taxes]" c="Taxes"/>
              <i n="[Category].[Category].&amp;[Pets]" c="Pets"/>
              <i n="[Category].[Category].&amp;[Loans]" c="Loans"/>
              <i n="[Category].[Category].&amp;[Other]" c="Other"/>
            </range>
          </ranges>
        </level>
      </levels>
      <selections count="1">
        <selection n="[Category].[Category].[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AB36F9E3-2724-4359-8BA5-54E62C4002D7}" sourceName="[Month].[Month]">
  <pivotTables>
    <pivotTable tabId="20" name="PlanPivot"/>
    <pivotTable tabId="22" name="ReportActualPivot"/>
    <pivotTable tabId="23" name="ActualPivot"/>
    <pivotTable tabId="25" name="PlanvActualbyCatPivot"/>
    <pivotTable tabId="27" name="ReportPlanPivot"/>
    <pivotTable tabId="28" name="ActualbyCatPivot"/>
    <pivotTable tabId="34" name="PivotTable1"/>
  </pivotTables>
  <data>
    <olap pivotCacheId="2083217302">
      <levels count="2">
        <level uniqueName="[Month].[Month].[(All)]" sourceCaption="(All)" count="0"/>
        <level uniqueName="[Month].[Month].[Month]" sourceCaption="Month" count="13">
          <ranges>
            <range startItem="0">
              <i n="[Month].[Month].&amp;[Jan]" c="Jan"/>
              <i n="[Month].[Month].&amp;[Feb]" c="Feb"/>
              <i n="[Month].[Month].&amp;[Mar]" c="Mar"/>
              <i n="[Month].[Month].&amp;[Apr]" c="Apr"/>
              <i n="[Month].[Month].&amp;[May]" c="May"/>
              <i n="[Month].[Month].&amp;[Jun]" c="Jun"/>
              <i n="[Month].[Month].&amp;[Jul]" c="Jul"/>
              <i n="[Month].[Month].&amp;[Aug]" c="Aug"/>
              <i n="[Month].[Month].&amp;[Sep]" c="Sep"/>
              <i n="[Month].[Month].&amp;[Oct]" c="Oct"/>
              <i n="[Month].[Month].&amp;[Nov]" c="Nov" nd="1"/>
              <i n="[Month].[Month].&amp;[Dec]" c="Dec" nd="1"/>
              <i n="[Month].[Month].&amp;" c="(blank)" nd="1"/>
            </range>
          </ranges>
        </level>
      </levels>
      <selections count="1">
        <selection n="[Month].[Month].&amp;[Jun]"/>
      </selections>
    </olap>
  </data>
  <extLst>
    <x:ext xmlns:x15="http://schemas.microsoft.com/office/spreadsheetml/2010/11/main" uri="{470722E0-AACD-4C17-9CDC-17EF765DBC7E}">
      <x15:slicerCacheHideItemsWithNoData count="1">
        <x15:slicerCacheOlapLevelName uniqueName="[Month].[Month].[Month]" count="3"/>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156E444F-8463-4983-A4FE-C389B2E89B23}" sourceName="[Year].[Year]">
  <pivotTables>
    <pivotTable tabId="20" name="PlanPivot"/>
    <pivotTable tabId="22" name="ReportActualPivot"/>
    <pivotTable tabId="23" name="ActualPivot"/>
    <pivotTable tabId="25" name="PlanvActualbyCatPivot"/>
    <pivotTable tabId="27" name="ReportPlanPivot"/>
    <pivotTable tabId="24" name="PlanvActualFullYearPivot"/>
    <pivotTable tabId="28" name="ActualbyCatPivot"/>
    <pivotTable tabId="34" name="PivotTable1"/>
  </pivotTables>
  <data>
    <olap pivotCacheId="2083217302">
      <levels count="2">
        <level uniqueName="[Year].[Year].[(All)]" sourceCaption="(All)" count="0"/>
        <level uniqueName="[Year].[Year].[Year]" sourceCaption="Year" count="3">
          <ranges>
            <range startItem="0">
              <i n="[Year].[Year].&amp;[2021]" c="2021"/>
              <i n="[Year].[Year].&amp;[2020]" c="2020" nd="1"/>
              <i n="[Year].[Year].&amp;" c="(blank)" nd="1"/>
            </range>
          </ranges>
        </level>
      </levels>
      <selections count="1">
        <selection n="[Year].[Year].&amp;[2021]"/>
      </selections>
    </olap>
  </data>
  <extLst>
    <x:ext xmlns:x15="http://schemas.microsoft.com/office/spreadsheetml/2010/11/main" uri="{470722E0-AACD-4C17-9CDC-17EF765DBC7E}">
      <x15:slicerCacheHideItemsWithNoData count="1">
        <x15:slicerCacheOlapLevelName uniqueName="[Year].[Year].[Year]" count="2"/>
      </x15:slicerCacheHideItemsWithNoData>
    </x:ext>
  </extLst>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ub_Category" xr10:uid="{DAB4E487-0621-487C-B05F-FF580AF5E134}" sourceName="[Data].[Sub-Category]">
  <pivotTables>
    <pivotTable tabId="28" name="ActualbyCatPivot"/>
    <pivotTable tabId="25" name="PlanvActualbyCatPivot"/>
    <pivotTable tabId="22" name="ReportActualPivot"/>
    <pivotTable tabId="27" name="ReportPlanPivot"/>
    <pivotTable tabId="34" name="PivotTable1"/>
  </pivotTables>
  <data>
    <olap pivotCacheId="2083217302">
      <levels count="2">
        <level uniqueName="[Data].[Sub-Category].[(All)]" sourceCaption="(All)" count="0"/>
        <level uniqueName="[Data].[Sub-Category].[Sub-Category]" sourceCaption="Sub-Category" count="46">
          <ranges>
            <range startItem="0">
              <i n="[Data].[Sub-Category].&amp;[Amazon]" c="Amazon"/>
              <i n="[Data].[Sub-Category].&amp;[Bank Profit]" c="Bank Profit"/>
              <i n="[Data].[Sub-Category].&amp;[Biking]" c="Biking"/>
              <i n="[Data].[Sub-Category].&amp;[by Apple Card]" c="by Apple Card"/>
              <i n="[Data].[Sub-Category].&amp;[Camping]" c="Camping"/>
              <i n="[Data].[Sub-Category].&amp;[Car Project]" c="Car Project"/>
              <i n="[Data].[Sub-Category].&amp;[Cash withdraw]" c="Cash withdraw"/>
              <i n="[Data].[Sub-Category].&amp;[Clothes]" c="Clothes"/>
              <i n="[Data].[Sub-Category].&amp;[Cryptocurrencies]" c="Cryptocurrencies"/>
              <i n="[Data].[Sub-Category].&amp;[Dining out]" c="Dining out"/>
              <i n="[Data].[Sub-Category].&amp;[Drink]" c="Drink"/>
              <i n="[Data].[Sub-Category].&amp;[Family]" c="Family"/>
              <i n="[Data].[Sub-Category].&amp;[Food Delivery Job]" c="Food Delivery Job"/>
              <i n="[Data].[Sub-Category].&amp;[Friends]" c="Friends"/>
              <i n="[Data].[Sub-Category].&amp;[Fuel]" c="Fuel"/>
              <i n="[Data].[Sub-Category].&amp;[Groceries]" c="Groceries"/>
              <i n="[Data].[Sub-Category].&amp;[Hair/nails]" c="Hair/nails"/>
              <i n="[Data].[Sub-Category].&amp;[Health]" c="Health"/>
              <i n="[Data].[Sub-Category].&amp;[Insurance]" c="Insurance"/>
              <i n="[Data].[Sub-Category].&amp;[Investment account]" c="Investment account"/>
              <i n="[Data].[Sub-Category].&amp;[Investment Profit]" c="Investment Profit"/>
              <i n="[Data].[Sub-Category].&amp;[Job]" c="Job"/>
              <i n="[Data].[Sub-Category].&amp;[Maintenance]" c="Maintenance"/>
              <i n="[Data].[Sub-Category].&amp;[Medical]" c="Medical"/>
              <i n="[Data].[Sub-Category].&amp;[Mortgage or rent]" c="Mortgage or rent"/>
              <i n="[Data].[Sub-Category].&amp;[my love]" c="my love"/>
              <i n="[Data].[Sub-Category].&amp;[Other]" c="Other"/>
              <i n="[Data].[Sub-Category].&amp;[Parking]" c="Parking"/>
              <i n="[Data].[Sub-Category].&amp;[Personal Care Product]" c="Personal Care Product"/>
              <i n="[Data].[Sub-Category].&amp;[Pet Food]" c="Pet Food"/>
              <i n="[Data].[Sub-Category].&amp;[Phone]" c="Phone"/>
              <i n="[Data].[Sub-Category].&amp;[Piano lesson]" c="Piano lesson"/>
              <i n="[Data].[Sub-Category].&amp;[Printing]" c="Printing"/>
              <i n="[Data].[Sub-Category].&amp;[Resale]" c="Resale"/>
              <i n="[Data].[Sub-Category].&amp;[Resale Fee]" c="Resale Fee"/>
              <i n="[Data].[Sub-Category].&amp;[Retirement account]" c="Retirement account"/>
              <i n="[Data].[Sub-Category].&amp;[Safebox fee]" c="Safebox fee"/>
              <i n="[Data].[Sub-Category].&amp;[Saving Account]" c="Saving Account"/>
              <i n="[Data].[Sub-Category].&amp;[Service]" c="Service"/>
              <i n="[Data].[Sub-Category].&amp;[Shipping]" c="Shipping"/>
              <i n="[Data].[Sub-Category].&amp;[Stimulus]" c="Stimulus"/>
              <i n="[Data].[Sub-Category].&amp;[Technology]" c="Technology"/>
              <i n="[Data].[Sub-Category].&amp;[Teeth]" c="Teeth"/>
              <i n="[Data].[Sub-Category].&amp;[Travel]" c="Travel"/>
              <i n="[Data].[Sub-Category].&amp;[Vehicle payment]" c="Vehicle payment"/>
              <i n="[Data].[Sub-Category].&amp;[Violaion Fee]" c="Violaion Fee"/>
            </range>
          </ranges>
        </level>
      </levels>
      <selections count="1">
        <selection n="[Data].[Sub-Category].[All]"/>
      </selections>
    </olap>
  </data>
  <extLst>
    <x:ext xmlns:x15="http://schemas.microsoft.com/office/spreadsheetml/2010/11/main" uri="{470722E0-AACD-4C17-9CDC-17EF765DBC7E}">
      <x15:slicerCacheHideItemsWithNoData count="1">
        <x15:slicerCacheOlapLevelName uniqueName="[Data].[Sub-Category].[Sub-Category]" count="0"/>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ategory 3" xr10:uid="{8F62ED5D-512E-46C8-AE2C-D362E6147ABD}" cache="Slicer_Category1" caption="Category" level="1" rowHeight="222250"/>
  <slicer name="Month 1" xr10:uid="{00E0254A-356C-4EB4-932D-A89338A5D05F}" cache="Slicer_Month" columnCount="2" level="1" rowHeight="222250"/>
  <slicer name="Year 1" xr10:uid="{320BA566-EFF9-4ED5-9E85-35B6F4ED7426}" cache="Slicer_Year" caption="Year" columnCount="2" showCaption="0" level="1" rowHeight="222250"/>
  <slicer name="Sub-Category" xr10:uid="{335957B5-3E9F-417D-91F9-A80D802B3F3A}" cache="Slicer_Sub_Category" caption="Sub-Category" level="1" rowHeight="2222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026C9625-E9CF-45DC-BE17-3DE7ED96BA4A}" name="Data" displayName="Data" ref="A1:K535">
  <autoFilter ref="A1:K535" xr:uid="{0F921E12-BF2C-4DF6-9D23-E7ACD7291D32}"/>
  <tableColumns count="11">
    <tableColumn id="10" xr3:uid="{E0AF45E1-5566-4780-BCC4-A737820248BD}" name="Year" dataDxfId="103">
      <calculatedColumnFormula>TEXT(Data[[#This Row],[Date]],"yyyy")</calculatedColumnFormula>
    </tableColumn>
    <tableColumn id="7" xr3:uid="{F96C0437-5AC2-41ED-AFF6-40930E0EBFAA}" name="Month" dataDxfId="102">
      <calculatedColumnFormula>TEXT(Data[[#This Row],[Date]],"mmm")</calculatedColumnFormula>
    </tableColumn>
    <tableColumn id="4" xr3:uid="{2CB25CFF-9EF5-4623-9F6D-4E77F64F6150}" name="Date" dataDxfId="101"/>
    <tableColumn id="1" xr3:uid="{964A7000-0BFF-4257-AD49-970BF268CA01}" name="Expenses" totalsRowLabel="Total"/>
    <tableColumn id="5" xr3:uid="{13BA6914-D9C2-4295-94E2-ECDF8015430B}" name="Category"/>
    <tableColumn id="6" xr3:uid="{4C776B7A-A1CA-4B86-A045-445289A55634}" name="Sub-Category"/>
    <tableColumn id="2" xr3:uid="{64118D37-1DFC-4AD7-A951-99EAC8060538}" name="Actual Expense" totalsRowFunction="sum" totalsRowDxfId="100" dataCellStyle="Currency" totalsRowCellStyle="Currency"/>
    <tableColumn id="8" xr3:uid="{F7B72CE1-061F-4898-90C4-279AB1048E54}" name="Actual Income"/>
    <tableColumn id="11" xr3:uid="{3C406826-0FCF-4E7D-92BB-1409B76E2849}" name="Balance" dataCellStyle="Currency">
      <calculatedColumnFormula>IFERROR(OFFSET(Data[[#This Row],[Balance]],-1,0)+Data[[#This Row],[Actual Income]]-Data[[#This Row],[Actual Expense]], Data[[#This Row],[Actual Income]])</calculatedColumnFormula>
    </tableColumn>
    <tableColumn id="9" xr3:uid="{DA031B73-824C-41DE-8EE9-86BAB5181CFC}" name="Saving/Investment" dataDxfId="99" dataCellStyle="Currency">
      <calculatedColumnFormula>IF(Data[[#This Row],[Category]]="Savings or Investments", Data[[#This Row],[Actual Expense]],0)</calculatedColumnFormula>
    </tableColumn>
    <tableColumn id="3" xr3:uid="{CC836150-B6CD-4913-9222-87BEECAA2F71}" name="Card"/>
  </tableColumns>
  <tableStyleInfo name="TableStyleLight1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BE1E11CB-33CA-4654-AF26-3336C7695B4A}" name="Plan_Data" displayName="Plan_Data" ref="A1:G151" totalsRowShown="0" headerRowDxfId="92" headerRowCellStyle="Heading 3">
  <autoFilter ref="A1:G151" xr:uid="{114C5CC1-C8D5-4325-9331-10D422948BD9}"/>
  <tableColumns count="7">
    <tableColumn id="5" xr3:uid="{1EDD5B6C-3D5F-4339-ABD6-98754F112657}" name="Year" dataDxfId="91"/>
    <tableColumn id="1" xr3:uid="{B4C048AC-C027-4342-9C5D-55583F95E4A2}" name="Month" dataDxfId="90"/>
    <tableColumn id="2" xr3:uid="{4A8B63CD-FFCA-465B-B3A6-BA2360BF6304}" name="Category">
      <calculatedColumnFormula>UniqueLists!B3</calculatedColumnFormula>
    </tableColumn>
    <tableColumn id="6" xr3:uid="{9CC6B80E-2B34-430D-83D2-D409C3EF29D5}" name="Plan Income" dataCellStyle="Currency"/>
    <tableColumn id="3" xr3:uid="{217A379F-097F-4481-BE3F-FCF56D411394}" name="Plan Budget" dataDxfId="89" dataCellStyle="Currency"/>
    <tableColumn id="4" xr3:uid="{20254179-7D28-4675-A731-7DE1C3B95C06}" name="Percent" dataCellStyle="Percent">
      <calculatedColumnFormula>Plan_Data[[#This Row],[Plan Budget]]/$D$2</calculatedColumnFormula>
    </tableColumn>
    <tableColumn id="7" xr3:uid="{C6E5F24C-EE5B-4005-9584-E233910CAD27}" name="Balance" dataDxfId="88" dataCellStyle="Currency">
      <calculatedColumnFormula>IFERROR(IF(Plan_Data[[#This Row],[Category]]="Income", Plan_Data[[#This Row],[Plan Income]], OFFSET(Plan_Data[[#This Row],[Balance]],-1,0)+Plan_Data[[#This Row],[Plan Income]]-Plan_Data[[#This Row],[Plan Budget]]), Plan_Data[[#This Row],[Plan Income]])</calculatedColumnFormula>
    </tableColumn>
  </tableColumns>
  <tableStyleInfo name="TableStyleLight20"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38F38053-C34F-4BA0-BA25-8A9FA4F8BD73}" name="CategoryTable" displayName="CategoryTable" ref="A2:B17" totalsRowShown="0" dataDxfId="64" tableBorderDxfId="63">
  <autoFilter ref="A2:B17" xr:uid="{A1F68F82-F666-4D28-B582-F352365F2EED}"/>
  <sortState xmlns:xlrd2="http://schemas.microsoft.com/office/spreadsheetml/2017/richdata2" ref="A3:B17">
    <sortCondition ref="A2:A17"/>
  </sortState>
  <tableColumns count="2">
    <tableColumn id="1" xr3:uid="{AE8B5D08-FB33-473D-A1B5-8FF07AB39CCC}" name="Order" dataDxfId="62"/>
    <tableColumn id="2" xr3:uid="{C31F9A76-FD5B-4B84-85B0-836298A5E7FB}" name="Category" dataDxfId="61"/>
  </tableColumns>
  <tableStyleInfo name="TableStyleLight16"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4497656-E51A-4A39-A246-FE95C9AD37A8}" name="SubCategory" displayName="SubCategory" ref="D2:R12" totalsRowShown="0" headerRowDxfId="60" dataDxfId="59" tableBorderDxfId="58">
  <autoFilter ref="D2:R12" xr:uid="{B76797C3-02B3-46F6-A1E2-AD3779541DB8}"/>
  <tableColumns count="15">
    <tableColumn id="1" xr3:uid="{DB480610-ED79-415F-90C1-D7F409CD4864}" name="Housing" dataDxfId="57"/>
    <tableColumn id="2" xr3:uid="{0D3DD510-E8BE-4E96-A2F4-B6AFDCCA4F99}" name="Entertainment" dataDxfId="56"/>
    <tableColumn id="3" xr3:uid="{AF2E8B59-B6A4-4BDF-A663-817A632D895B}" name="Transportation" dataDxfId="55"/>
    <tableColumn id="4" xr3:uid="{69B15478-3D7F-4549-AD65-C11F1FF91956}" name="Loans" dataDxfId="54"/>
    <tableColumn id="5" xr3:uid="{89F3CFA6-CC06-4C2F-BF95-8D99E268A8A0}" name="Insurance" dataDxfId="53"/>
    <tableColumn id="6" xr3:uid="{49843915-1EB0-48C2-AC90-06E2513B3672}" name="Taxes" dataDxfId="52"/>
    <tableColumn id="7" xr3:uid="{9FAC1C0F-DB52-4187-BAD4-D322B7F7C82B}" name="Food" dataDxfId="51"/>
    <tableColumn id="8" xr3:uid="{5A54D506-B385-4CF1-A35A-885E2207C916}" name="Savings or Investments" dataDxfId="50"/>
    <tableColumn id="9" xr3:uid="{CABA0D14-3909-4154-87FC-226AB6136D36}" name="Pets" dataDxfId="49"/>
    <tableColumn id="10" xr3:uid="{659C34F3-4454-4DC7-9239-00E8C506018B}" name="Gifts and Donations" dataDxfId="48"/>
    <tableColumn id="11" xr3:uid="{EBA21B6B-E0A2-4135-AF6E-29FA07F6BC60}" name="Personal Care" dataDxfId="47"/>
    <tableColumn id="12" xr3:uid="{FB0E1177-3C8E-4EBE-A6F4-31E7718667D9}" name="Legal" dataDxfId="46"/>
    <tableColumn id="13" xr3:uid="{795B15A0-323B-45E4-B76D-C25EB7E3FA64}" name="Shopping" dataDxfId="45"/>
    <tableColumn id="14" xr3:uid="{C67DFB6D-B85E-4322-900D-5C2790AA8250}" name="Income" dataDxfId="44"/>
    <tableColumn id="15" xr3:uid="{DC2A88EA-C4E8-4FD0-AB4A-9855EEE2A696}" name="Other" dataDxfId="43"/>
  </tableColumns>
  <tableStyleInfo name="TableStyleLight1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4" xr:uid="{5EEEBA24-7921-4D9E-A284-6CB4FD33359B}" name="Year" displayName="Year" ref="T1:T3" totalsRowShown="0">
  <autoFilter ref="T1:T3" xr:uid="{C664781F-9089-4AC6-A3CF-46763B7B4A0A}"/>
  <tableColumns count="1">
    <tableColumn id="1" xr3:uid="{D4F44B50-23A2-4B60-9D91-5787A341F461}" name="Year"/>
  </tableColumns>
  <tableStyleInfo name="TableStyleLight16"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E49D6DEA-6E66-4B97-BCA0-334154538952}" name="Month" displayName="Month" ref="V1:W13" totalsRowShown="0">
  <autoFilter ref="V1:W13" xr:uid="{DFE4B096-D5DB-4806-9DBA-7E630C3FDF0A}"/>
  <tableColumns count="2">
    <tableColumn id="3" xr3:uid="{E1BD5B57-4C5D-48BA-99DB-27FEB82FA179}" name="Order" dataDxfId="42"/>
    <tableColumn id="1" xr3:uid="{549021D5-0FA5-4EA9-90AA-07D66362199E}" name="Month"/>
  </tableColumns>
  <tableStyleInfo name="TableStyleLight16" showFirstColumn="0" showLastColumn="0" showRowStripes="1" showColumnStripes="0"/>
</table>
</file>

<file path=xl/theme/_rels/theme1.xml.rels><?xml version="1.0" encoding="UTF-8" standalone="yes"?>
<Relationships xmlns="http://schemas.openxmlformats.org/package/2006/relationships"><Relationship Id="rId1" Type="http://schemas.openxmlformats.org/officeDocument/2006/relationships/image" Target="../media/image1.jpeg"/></Relationships>
</file>

<file path=xl/theme/theme1.xml><?xml version="1.0" encoding="utf-8"?>
<a:theme xmlns:a="http://schemas.openxmlformats.org/drawingml/2006/main" name="Mesh">
  <a:themeElements>
    <a:clrScheme name="Mesh">
      <a:dk1>
        <a:sysClr val="windowText" lastClr="000000"/>
      </a:dk1>
      <a:lt1>
        <a:sysClr val="window" lastClr="FFFFFF"/>
      </a:lt1>
      <a:dk2>
        <a:srgbClr val="363D46"/>
      </a:dk2>
      <a:lt2>
        <a:srgbClr val="EBEBEB"/>
      </a:lt2>
      <a:accent1>
        <a:srgbClr val="6F6F6F"/>
      </a:accent1>
      <a:accent2>
        <a:srgbClr val="BFBFA5"/>
      </a:accent2>
      <a:accent3>
        <a:srgbClr val="DCD084"/>
      </a:accent3>
      <a:accent4>
        <a:srgbClr val="E7BF5F"/>
      </a:accent4>
      <a:accent5>
        <a:srgbClr val="E9A039"/>
      </a:accent5>
      <a:accent6>
        <a:srgbClr val="CF7133"/>
      </a:accent6>
      <a:hlink>
        <a:srgbClr val="F28943"/>
      </a:hlink>
      <a:folHlink>
        <a:srgbClr val="F1B76C"/>
      </a:folHlink>
    </a:clrScheme>
    <a:fontScheme name="Mesh">
      <a:maj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ＭＳ ゴシック"/>
        <a:font script="Hang" typeface="맑은 고딕"/>
        <a:font script="Hans" typeface="宋体"/>
        <a:font script="Hant" typeface="新細明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Mesh">
      <a:fillStyleLst>
        <a:solidFill>
          <a:schemeClr val="phClr"/>
        </a:solidFill>
        <a:gradFill rotWithShape="1">
          <a:gsLst>
            <a:gs pos="0">
              <a:schemeClr val="phClr">
                <a:tint val="60000"/>
                <a:lumMod val="110000"/>
              </a:schemeClr>
            </a:gs>
            <a:gs pos="100000">
              <a:schemeClr val="phClr">
                <a:tint val="82000"/>
              </a:schemeClr>
            </a:gs>
          </a:gsLst>
          <a:lin ang="5400000" scaled="0"/>
        </a:gradFill>
        <a:gradFill rotWithShape="1">
          <a:gsLst>
            <a:gs pos="0">
              <a:schemeClr val="phClr">
                <a:tint val="96000"/>
                <a:lumMod val="104000"/>
              </a:schemeClr>
            </a:gs>
            <a:gs pos="100000">
              <a:schemeClr val="phClr">
                <a:shade val="84000"/>
                <a:lumMod val="84000"/>
              </a:schemeClr>
            </a:gs>
          </a:gsLst>
          <a:lin ang="5400000" scaled="0"/>
        </a:gradFill>
      </a:fillStyleLst>
      <a:lnStyleLst>
        <a:ln w="9525"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innerShdw blurRad="50800" dist="25400" dir="13500000">
              <a:srgbClr val="000000">
                <a:alpha val="55000"/>
              </a:srgbClr>
            </a:innerShdw>
          </a:effectLst>
        </a:effectStyle>
        <a:effectStyle>
          <a:effectLst>
            <a:outerShdw blurRad="50800" dist="38100" dir="5400000" rotWithShape="0">
              <a:srgbClr val="000000">
                <a:alpha val="60000"/>
              </a:srgbClr>
            </a:outerShdw>
          </a:effectLst>
          <a:scene3d>
            <a:camera prst="orthographicFront">
              <a:rot lat="0" lon="0" rev="0"/>
            </a:camera>
            <a:lightRig rig="threePt" dir="tl"/>
          </a:scene3d>
          <a:sp3d>
            <a:bevelT w="25400" h="25400" prst="slope"/>
          </a:sp3d>
        </a:effectStyle>
      </a:effectStyleLst>
      <a:bgFillStyleLst>
        <a:solidFill>
          <a:schemeClr val="phClr"/>
        </a:solidFill>
        <a:gradFill rotWithShape="1">
          <a:gsLst>
            <a:gs pos="0">
              <a:schemeClr val="phClr">
                <a:tint val="90000"/>
                <a:lumMod val="110000"/>
              </a:schemeClr>
            </a:gs>
            <a:gs pos="100000">
              <a:schemeClr val="phClr">
                <a:shade val="64000"/>
                <a:lumMod val="98000"/>
              </a:schemeClr>
            </a:gs>
          </a:gsLst>
          <a:lin ang="5400000" scaled="0"/>
        </a:gradFill>
        <a:blipFill rotWithShape="1">
          <a:blip xmlns:r="http://schemas.openxmlformats.org/officeDocument/2006/relationships" r:embed="rId1">
            <a:duotone>
              <a:schemeClr val="phClr">
                <a:shade val="28000"/>
                <a:satMod val="94000"/>
                <a:lumMod val="20000"/>
              </a:schemeClr>
              <a:schemeClr val="phClr">
                <a:tint val="94000"/>
                <a:shade val="84000"/>
                <a:satMod val="148000"/>
                <a:lumMod val="114000"/>
              </a:schemeClr>
            </a:duotone>
          </a:blip>
          <a:stretch/>
        </a:blipFill>
      </a:bgFillStyleLst>
    </a:fmtScheme>
  </a:themeElements>
  <a:objectDefaults/>
  <a:extraClrSchemeLst/>
  <a:extLst>
    <a:ext uri="{05A4C25C-085E-4340-85A3-A5531E510DB2}">
      <thm15:themeFamily xmlns:thm15="http://schemas.microsoft.com/office/thememl/2012/main" name="Mesh" id="{789EC3FE-34FD-429C-9918-760025E6C145}" vid="{B8BE45C0-8141-4D58-8C71-A009BC26FBBB}"/>
    </a:ext>
  </a:extLst>
</a:theme>
</file>

<file path=xl/threadedComments/threadedComment1.xml><?xml version="1.0" encoding="utf-8"?>
<ThreadedComments xmlns="http://schemas.microsoft.com/office/spreadsheetml/2018/threadedcomments" xmlns:x="http://schemas.openxmlformats.org/spreadsheetml/2006/main">
  <threadedComment ref="E36" dT="2021-04-06T19:42:34.48" personId="{00000000-0000-0000-0000-000000000000}" id="{83D993FC-6C7A-424B-B43A-515FA469A8E9}">
    <text>65 (gas), 500 (Rav4 deposit)</text>
  </threadedComment>
  <threadedComment ref="E51" dT="2021-04-06T19:42:07.05" personId="{00000000-0000-0000-0000-000000000000}" id="{0FB2D435-8E36-47B9-BCE9-E18468A7E702}">
    <text>5000 (down payment) + 930 (insurance 6 months) +65 (gas)</text>
  </threadedComment>
  <threadedComment ref="E66" dT="2021-04-06T19:47:58.06" personId="{00000000-0000-0000-0000-000000000000}" id="{59AA6DB9-FFB5-43A9-B4DF-0E7714DFB3C8}">
    <text>=420 (car payment), 65 (gas)</text>
  </threadedComment>
  <threadedComment ref="E81" dT="2021-04-06T19:47:58.06" personId="{00000000-0000-0000-0000-000000000000}" id="{0FBCD017-6B52-44E9-9B8E-33E19EA0E960}">
    <text>=420 (car payment), 65 (gas)</text>
  </threadedComment>
  <threadedComment ref="E96" dT="2021-04-06T19:47:58.06" personId="{00000000-0000-0000-0000-000000000000}" id="{8EB89FB8-7C94-4309-82E9-A15AEF53EE30}">
    <text>=420 (car payment), 65 (gas)</text>
  </threadedComment>
</ThreadedComments>
</file>

<file path=xl/threadedComments/threadedComment2.xml><?xml version="1.0" encoding="utf-8"?>
<ThreadedComments xmlns="http://schemas.microsoft.com/office/spreadsheetml/2018/threadedcomments" xmlns:x="http://schemas.openxmlformats.org/spreadsheetml/2006/main">
  <threadedComment ref="B6" dT="2021-02-10T21:14:16.33" personId="{00000000-0000-0000-0000-000000000000}" id="{6E1CB9A5-1CFC-4697-8B8F-8E851AFC4078}">
    <text>Medicare Tax</text>
  </threadedComment>
  <threadedComment ref="B7" dT="2021-02-10T21:14:35.95" personId="{00000000-0000-0000-0000-000000000000}" id="{52B27E79-40CC-4D0C-BCF5-E544B82C9AFB}">
    <text>Social Security Tax</text>
  </threadedComment>
</ThreadedComment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ivotTable" Target="../pivotTables/pivotTable8.xml"/></Relationships>
</file>

<file path=xl/worksheets/_rels/sheet11.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1.bin"/><Relationship Id="rId1" Type="http://schemas.openxmlformats.org/officeDocument/2006/relationships/pivotTable" Target="../pivotTables/pivotTable9.xm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2.bin"/><Relationship Id="rId1" Type="http://schemas.openxmlformats.org/officeDocument/2006/relationships/pivotTable" Target="../pivotTables/pivotTable10.xm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3.bin"/><Relationship Id="rId1" Type="http://schemas.openxmlformats.org/officeDocument/2006/relationships/pivotTable" Target="../pivotTables/pivotTable11.xml"/></Relationships>
</file>

<file path=xl/worksheets/_rels/sheet14.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14.bin"/><Relationship Id="rId5" Type="http://schemas.openxmlformats.org/officeDocument/2006/relationships/table" Target="../tables/table6.xml"/><Relationship Id="rId4" Type="http://schemas.openxmlformats.org/officeDocument/2006/relationships/table" Target="../tables/table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5.bin"/><Relationship Id="rId4" Type="http://schemas.microsoft.com/office/2017/10/relationships/threadedComment" Target="../threadedComments/threadedComment2.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7.bin"/><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8.bin"/><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A65C-08CD-4383-B9A6-D6F75BE31227}">
  <sheetPr codeName="Sheet1">
    <pageSetUpPr fitToPage="1"/>
  </sheetPr>
  <dimension ref="A1:W37"/>
  <sheetViews>
    <sheetView showGridLines="0" tabSelected="1" zoomScaleNormal="100" workbookViewId="0">
      <selection activeCell="J2" sqref="J2"/>
    </sheetView>
  </sheetViews>
  <sheetFormatPr defaultRowHeight="13.5" x14ac:dyDescent="0.25"/>
  <cols>
    <col min="3" max="3" width="0.7109375" customWidth="1"/>
    <col min="4" max="4" width="21.28515625" customWidth="1"/>
    <col min="5" max="5" width="16.7109375" customWidth="1"/>
    <col min="6" max="6" width="18.85546875" customWidth="1"/>
    <col min="7" max="7" width="14" customWidth="1"/>
    <col min="8" max="8" width="10.7109375" customWidth="1"/>
    <col min="9" max="9" width="13.85546875" customWidth="1"/>
    <col min="10" max="10" width="15.5703125" customWidth="1"/>
    <col min="11" max="11" width="16.42578125" customWidth="1"/>
    <col min="12" max="12" width="15.85546875" customWidth="1"/>
    <col min="13" max="13" width="3.85546875" customWidth="1"/>
    <col min="14" max="14" width="20.140625" customWidth="1"/>
    <col min="15" max="15" width="16.42578125" customWidth="1"/>
    <col min="16" max="16" width="22.42578125" customWidth="1"/>
    <col min="17" max="17" width="13.85546875" customWidth="1"/>
  </cols>
  <sheetData>
    <row r="1" spans="1:23" ht="15.75" x14ac:dyDescent="0.25">
      <c r="A1" s="79" t="s">
        <v>434</v>
      </c>
      <c r="B1" s="79"/>
      <c r="C1" s="79"/>
      <c r="D1" s="79"/>
      <c r="E1" s="79"/>
      <c r="F1" s="74" t="s">
        <v>433</v>
      </c>
      <c r="G1" s="80" t="s">
        <v>268</v>
      </c>
      <c r="H1" s="80"/>
      <c r="I1" s="75"/>
      <c r="J1" s="75" t="s">
        <v>102</v>
      </c>
      <c r="K1" s="80" t="s">
        <v>103</v>
      </c>
      <c r="L1" s="80"/>
      <c r="M1" s="75"/>
      <c r="N1" s="75" t="s">
        <v>108</v>
      </c>
      <c r="O1" s="80" t="s">
        <v>109</v>
      </c>
      <c r="P1" s="80"/>
    </row>
    <row r="2" spans="1:23" s="24" customFormat="1" ht="24.6" customHeight="1" x14ac:dyDescent="0.25">
      <c r="A2" s="79"/>
      <c r="B2" s="79"/>
      <c r="C2" s="79"/>
      <c r="D2" s="79"/>
      <c r="E2" s="79"/>
      <c r="F2" s="33">
        <f>GETPIVOTDATA("[Measures].[Sum of Actual Income]",IncomevSaving!$A$5)</f>
        <v>4751.1399999999994</v>
      </c>
      <c r="G2" s="34">
        <f>GETPIVOTDATA("[Measures].[Sum of Saving/Investment]",IncomevSaving!$A$5)</f>
        <v>1600</v>
      </c>
      <c r="H2" s="73">
        <f>IFERROR(G2/F2, "")</f>
        <v>0.33676128255534465</v>
      </c>
      <c r="I2" s="71"/>
      <c r="J2" s="33">
        <f>IFERROR(GETPIVOTDATA("[Measures].[Sum of Actual Expense]",'Report Actual Pivot'!$A$4),"")</f>
        <v>5335.86</v>
      </c>
      <c r="K2" s="34">
        <f>IFERROR(SUM(E19:E32)-J2,"")</f>
        <v>-1835.8599999999997</v>
      </c>
      <c r="L2" s="28" t="str">
        <f>IFERROR(IF(K2&lt;0,"▲","▼")&amp;TEXT(K2/SUM(E18:E32),"0%;(0%)"), "")</f>
        <v>▲(26%)</v>
      </c>
      <c r="M2" s="72"/>
      <c r="N2" s="33">
        <f>IFERROR(GETPIVOTDATA("[Measures].[Sum of Actual Expense]",'PlanvActual by Year Pivot'!$A$3),"")</f>
        <v>44830.057499999923</v>
      </c>
      <c r="O2" s="34">
        <f>IFERROR(GETPIVOTDATA("[Measures].[Sum of Plan Budget]",'PlanvActual by Year Pivot'!$A$3)-GETPIVOTDATA("[Measures].[Sum of Actual Expense]",'PlanvActual by Year Pivot'!$A$3),"")</f>
        <v>-1240.0574999999226</v>
      </c>
      <c r="P2" s="28" t="str">
        <f>IFERROR(IF(O2&lt;0,"▲","▼")&amp;TEXT(O2/GETPIVOTDATA("[Measures].[Sum of Plan Budget]",'PlanvActual by Year Pivot'!$A$3),"0%;(0%)"), "")</f>
        <v>▲(3%)</v>
      </c>
      <c r="Q2" s="64"/>
      <c r="R2"/>
      <c r="S2"/>
      <c r="T2"/>
      <c r="U2"/>
      <c r="V2"/>
      <c r="W2"/>
    </row>
    <row r="3" spans="1:23" ht="1.1499999999999999" customHeight="1" x14ac:dyDescent="0.25"/>
    <row r="15" spans="1:23" ht="44.45" customHeight="1" x14ac:dyDescent="0.25"/>
    <row r="16" spans="1:23" ht="31.5" customHeight="1" thickBot="1" x14ac:dyDescent="0.3"/>
    <row r="17" spans="4:17" ht="18" customHeight="1" thickBot="1" x14ac:dyDescent="0.3">
      <c r="D17" s="76" t="s">
        <v>58</v>
      </c>
      <c r="E17" s="77" t="s">
        <v>98</v>
      </c>
      <c r="F17" s="78" t="s">
        <v>366</v>
      </c>
      <c r="K17" s="4"/>
      <c r="L17" s="4"/>
      <c r="M17" s="4"/>
      <c r="N17" s="4"/>
      <c r="O17" s="4"/>
      <c r="P17" s="4"/>
      <c r="Q17" s="4"/>
    </row>
    <row r="18" spans="4:17" ht="18" customHeight="1" thickTop="1" x14ac:dyDescent="0.25">
      <c r="D18" s="27" t="str">
        <f>UniqueLists!B3</f>
        <v>Income</v>
      </c>
      <c r="E18" s="35">
        <f>IFERROR(GETPIVOTDATA("[Measures].[Sum of Plan Income]",'Report Plan Pivot'!$A$4,"Category",D18),"")</f>
        <v>3565.6800000000003</v>
      </c>
      <c r="F18" s="38">
        <f>IFERROR(GETPIVOTDATA("[Measures].[Sum of Actual Income]",'Report Actual Pivot'!$A$4,"Category",D18),"")</f>
        <v>4751.1399999999994</v>
      </c>
    </row>
    <row r="19" spans="4:17" ht="18" customHeight="1" x14ac:dyDescent="0.25">
      <c r="D19" s="25" t="str">
        <f>UniqueLists!B4</f>
        <v>Housing</v>
      </c>
      <c r="E19" s="36">
        <f>IFERROR(GETPIVOTDATA("[Measures].[Sum of Plan Budget]",'Report Plan Pivot'!$A$4,"Category",D19),"")</f>
        <v>500</v>
      </c>
      <c r="F19" s="39">
        <f>IFERROR(GETPIVOTDATA("[Measures].[Sum of Actual Expense]",'Report Actual Pivot'!$A$4,"Category",D19),"")</f>
        <v>500</v>
      </c>
    </row>
    <row r="20" spans="4:17" ht="18" customHeight="1" x14ac:dyDescent="0.25">
      <c r="D20" s="25" t="str">
        <f>UniqueLists!B5</f>
        <v>Savings or Investments</v>
      </c>
      <c r="E20" s="36">
        <f>IFERROR(GETPIVOTDATA("[Measures].[Sum of Plan Budget]",'Report Plan Pivot'!$A$4,"Category",D20),"")</f>
        <v>1500</v>
      </c>
      <c r="F20" s="39">
        <f>IFERROR(GETPIVOTDATA("[Measures].[Sum of Actual Expense]",'Report Actual Pivot'!$A$4,"Category",D20),"")</f>
        <v>1600</v>
      </c>
      <c r="G20" s="22"/>
    </row>
    <row r="21" spans="4:17" ht="18" customHeight="1" x14ac:dyDescent="0.25">
      <c r="D21" s="25" t="str">
        <f>UniqueLists!B6</f>
        <v>Food</v>
      </c>
      <c r="E21" s="36">
        <f>IFERROR(GETPIVOTDATA("[Measures].[Sum of Plan Budget]",'Report Plan Pivot'!$A$4,"Category",D21),"")</f>
        <v>500</v>
      </c>
      <c r="F21" s="39">
        <f>IFERROR(GETPIVOTDATA("[Measures].[Sum of Actual Expense]",'Report Actual Pivot'!$A$4,"Category",D21),"")</f>
        <v>1015.6500000000002</v>
      </c>
      <c r="G21" s="22"/>
    </row>
    <row r="22" spans="4:17" ht="18" customHeight="1" x14ac:dyDescent="0.25">
      <c r="D22" s="25" t="str">
        <f>UniqueLists!B7</f>
        <v>Transportation</v>
      </c>
      <c r="E22" s="36">
        <f>IFERROR(GETPIVOTDATA("[Measures].[Sum of Plan Budget]",'Report Plan Pivot'!$A$4,"Category",D22),"")</f>
        <v>540</v>
      </c>
      <c r="F22" s="39">
        <f>IFERROR(GETPIVOTDATA("[Measures].[Sum of Actual Expense]",'Report Actual Pivot'!$A$4,"Category",D22),"")</f>
        <v>541.33000000000004</v>
      </c>
      <c r="G22" s="22"/>
    </row>
    <row r="23" spans="4:17" ht="18" customHeight="1" x14ac:dyDescent="0.25">
      <c r="D23" s="25" t="str">
        <f>UniqueLists!B8</f>
        <v>Personal Care</v>
      </c>
      <c r="E23" s="36">
        <f>IFERROR(GETPIVOTDATA("[Measures].[Sum of Plan Budget]",'Report Plan Pivot'!$A$4,"Category",D23),"")</f>
        <v>260</v>
      </c>
      <c r="F23" s="39">
        <f>IFERROR(GETPIVOTDATA("[Measures].[Sum of Actual Expense]",'Report Actual Pivot'!$A$4,"Category",D23),"")</f>
        <v>260</v>
      </c>
      <c r="G23" s="22"/>
    </row>
    <row r="24" spans="4:17" ht="18" customHeight="1" x14ac:dyDescent="0.25">
      <c r="D24" s="25" t="str">
        <f>UniqueLists!B9</f>
        <v>Shopping</v>
      </c>
      <c r="E24" s="36">
        <f>IFERROR(GETPIVOTDATA("[Measures].[Sum of Plan Budget]",'Report Plan Pivot'!$A$4,"Category",D24),"")</f>
        <v>200</v>
      </c>
      <c r="F24" s="39">
        <f>IFERROR(GETPIVOTDATA("[Measures].[Sum of Actual Expense]",'Report Actual Pivot'!$A$4,"Category",D24),"")</f>
        <v>240.12000000000003</v>
      </c>
      <c r="G24" s="22"/>
    </row>
    <row r="25" spans="4:17" ht="18" customHeight="1" x14ac:dyDescent="0.25">
      <c r="D25" s="25" t="str">
        <f>UniqueLists!B10</f>
        <v>Entertainment</v>
      </c>
      <c r="E25" s="36">
        <f>IFERROR(GETPIVOTDATA("[Measures].[Sum of Plan Budget]",'Report Plan Pivot'!$A$4,"Category",D25),"")</f>
        <v>0</v>
      </c>
      <c r="F25" s="39">
        <f>IFERROR(GETPIVOTDATA("[Measures].[Sum of Actual Expense]",'Report Actual Pivot'!$A$4,"Category",D25),"")</f>
        <v>770.34999999999991</v>
      </c>
      <c r="G25" s="22"/>
    </row>
    <row r="26" spans="4:17" ht="18" customHeight="1" x14ac:dyDescent="0.25">
      <c r="D26" s="25" t="str">
        <f>UniqueLists!B11</f>
        <v>Insurance</v>
      </c>
      <c r="E26" s="36">
        <f>IFERROR(GETPIVOTDATA("[Measures].[Sum of Plan Budget]",'Report Plan Pivot'!$A$4,"Category",D26),"")</f>
        <v>0</v>
      </c>
      <c r="F26" s="39" t="str">
        <f>IFERROR(GETPIVOTDATA("[Measures].[Sum of Actual Expense]",'Report Actual Pivot'!$A$4,"Category",D26),"")</f>
        <v/>
      </c>
      <c r="G26" s="22"/>
    </row>
    <row r="27" spans="4:17" ht="18" customHeight="1" x14ac:dyDescent="0.25">
      <c r="D27" s="25" t="str">
        <f>UniqueLists!B12</f>
        <v>Gifts and Donations</v>
      </c>
      <c r="E27" s="36">
        <f>IFERROR(GETPIVOTDATA("[Measures].[Sum of Plan Budget]",'Report Plan Pivot'!$A$4,"Category",D27),"")</f>
        <v>0</v>
      </c>
      <c r="F27" s="39">
        <f>IFERROR(GETPIVOTDATA("[Measures].[Sum of Actual Expense]",'Report Actual Pivot'!$A$4,"Category",D27),"")</f>
        <v>192.57</v>
      </c>
      <c r="G27" s="22"/>
    </row>
    <row r="28" spans="4:17" ht="18" customHeight="1" x14ac:dyDescent="0.25">
      <c r="D28" s="25" t="str">
        <f>UniqueLists!B13</f>
        <v>Legal</v>
      </c>
      <c r="E28" s="36">
        <f>IFERROR(GETPIVOTDATA("[Measures].[Sum of Plan Budget]",'Report Plan Pivot'!$A$4,"Category",D28),"")</f>
        <v>0</v>
      </c>
      <c r="F28" s="39" t="str">
        <f>IFERROR(GETPIVOTDATA("[Measures].[Sum of Actual Expense]",'Report Actual Pivot'!$A$4,"Category",D28),"")</f>
        <v/>
      </c>
      <c r="G28" s="22"/>
    </row>
    <row r="29" spans="4:17" ht="18" customHeight="1" x14ac:dyDescent="0.25">
      <c r="D29" s="25" t="str">
        <f>UniqueLists!B14</f>
        <v>Taxes</v>
      </c>
      <c r="E29" s="36">
        <f>IFERROR(GETPIVOTDATA("[Measures].[Sum of Plan Budget]",'Report Plan Pivot'!$A$4,"Category",D29),"")</f>
        <v>0</v>
      </c>
      <c r="F29" s="39" t="str">
        <f>IFERROR(GETPIVOTDATA("[Measures].[Sum of Actual Expense]",'Report Actual Pivot'!$A$4,"Category",D29),"")</f>
        <v/>
      </c>
      <c r="G29" s="22"/>
    </row>
    <row r="30" spans="4:17" ht="18" customHeight="1" x14ac:dyDescent="0.25">
      <c r="D30" s="25" t="str">
        <f>UniqueLists!B15</f>
        <v>Pets</v>
      </c>
      <c r="E30" s="36">
        <f>IFERROR(GETPIVOTDATA("[Measures].[Sum of Plan Budget]",'Report Plan Pivot'!$A$4,"Category",D30),"")</f>
        <v>0</v>
      </c>
      <c r="F30" s="39">
        <f>IFERROR(GETPIVOTDATA("[Measures].[Sum of Actual Expense]",'Report Actual Pivot'!$A$4,"Category",D30),"")</f>
        <v>215.84</v>
      </c>
      <c r="G30" s="22"/>
    </row>
    <row r="31" spans="4:17" ht="18" customHeight="1" x14ac:dyDescent="0.25">
      <c r="D31" s="25" t="str">
        <f>UniqueLists!B16</f>
        <v>Loans</v>
      </c>
      <c r="E31" s="36">
        <f>IFERROR(GETPIVOTDATA("[Measures].[Sum of Plan Budget]",'Report Plan Pivot'!$A$4,"Category",D31),"")</f>
        <v>0</v>
      </c>
      <c r="F31" s="39" t="str">
        <f>IFERROR(GETPIVOTDATA("[Measures].[Sum of Actual Expense]",'Report Actual Pivot'!$A$4,"Category",D31),"")</f>
        <v/>
      </c>
      <c r="G31" s="22"/>
    </row>
    <row r="32" spans="4:17" ht="18" customHeight="1" thickBot="1" x14ac:dyDescent="0.3">
      <c r="D32" s="26" t="str">
        <f>UniqueLists!B17</f>
        <v>Other</v>
      </c>
      <c r="E32" s="37">
        <f>IFERROR(GETPIVOTDATA("[Measures].[Sum of Plan Budget]",'Report Plan Pivot'!$A$4,"Category",D32),"")</f>
        <v>0</v>
      </c>
      <c r="F32" s="39" t="str">
        <f>IFERROR(GETPIVOTDATA("[Measures].[Sum of Actual Expense]",'Report Actual Pivot'!$A$4,"Category",D32),"")</f>
        <v/>
      </c>
      <c r="G32" s="22"/>
    </row>
    <row r="33" spans="5:7" ht="15" x14ac:dyDescent="0.25">
      <c r="G33" s="22"/>
    </row>
    <row r="34" spans="5:7" ht="15" x14ac:dyDescent="0.25">
      <c r="E34" s="63"/>
      <c r="F34" s="63"/>
      <c r="G34" s="22"/>
    </row>
    <row r="37" spans="5:7" x14ac:dyDescent="0.25">
      <c r="F37" s="70"/>
    </row>
  </sheetData>
  <sheetProtection sort="0" autoFilter="0" pivotTables="0"/>
  <mergeCells count="4">
    <mergeCell ref="A1:E2"/>
    <mergeCell ref="K1:L1"/>
    <mergeCell ref="O1:P1"/>
    <mergeCell ref="G1:H1"/>
  </mergeCells>
  <conditionalFormatting sqref="G20:G34 F18:F32">
    <cfRule type="dataBar" priority="26">
      <dataBar>
        <cfvo type="min"/>
        <cfvo type="max"/>
        <color rgb="FFFFC000"/>
      </dataBar>
      <extLst>
        <ext xmlns:x14="http://schemas.microsoft.com/office/spreadsheetml/2009/9/main" uri="{B025F937-C7B1-47D3-B67F-A62EFF666E3E}">
          <x14:id>{4244E8F3-7196-4DB5-81CE-845662BA6614}</x14:id>
        </ext>
      </extLst>
    </cfRule>
  </conditionalFormatting>
  <conditionalFormatting sqref="E18:E32">
    <cfRule type="dataBar" priority="35">
      <dataBar>
        <cfvo type="min"/>
        <cfvo type="max"/>
        <color theme="5"/>
      </dataBar>
      <extLst>
        <ext xmlns:x14="http://schemas.microsoft.com/office/spreadsheetml/2009/9/main" uri="{B025F937-C7B1-47D3-B67F-A62EFF666E3E}">
          <x14:id>{FF6D5924-5628-4ACC-8D2F-77245AE6753E}</x14:id>
        </ext>
      </extLst>
    </cfRule>
  </conditionalFormatting>
  <conditionalFormatting sqref="D46:D54">
    <cfRule type="expression" dxfId="109" priority="37">
      <formula>$A17="(blank)"</formula>
    </cfRule>
  </conditionalFormatting>
  <conditionalFormatting sqref="L2">
    <cfRule type="expression" dxfId="108" priority="5">
      <formula>$K$2&gt;0</formula>
    </cfRule>
    <cfRule type="expression" dxfId="107" priority="6">
      <formula>$K$2&lt;0</formula>
    </cfRule>
  </conditionalFormatting>
  <conditionalFormatting sqref="P2">
    <cfRule type="expression" dxfId="106" priority="3">
      <formula>$O$2&gt;0</formula>
    </cfRule>
    <cfRule type="expression" dxfId="105" priority="4">
      <formula>$O$2&lt;0</formula>
    </cfRule>
  </conditionalFormatting>
  <conditionalFormatting sqref="D35:D45">
    <cfRule type="expression" dxfId="104" priority="39">
      <formula>$A5="(blank)"</formula>
    </cfRule>
  </conditionalFormatting>
  <pageMargins left="0.25" right="0.25" top="0.75" bottom="0.75" header="0.3" footer="0.3"/>
  <pageSetup scale="66" orientation="landscape" r:id="rId1"/>
  <drawing r:id="rId2"/>
  <extLst>
    <ext xmlns:x14="http://schemas.microsoft.com/office/spreadsheetml/2009/9/main" uri="{78C0D931-6437-407d-A8EE-F0AAD7539E65}">
      <x14:conditionalFormattings>
        <x14:conditionalFormatting xmlns:xm="http://schemas.microsoft.com/office/excel/2006/main">
          <x14:cfRule type="dataBar" id="{4244E8F3-7196-4DB5-81CE-845662BA6614}">
            <x14:dataBar minLength="0" maxLength="100" gradient="0">
              <x14:cfvo type="autoMin"/>
              <x14:cfvo type="autoMax"/>
              <x14:negativeFillColor rgb="FFFF0000"/>
              <x14:axisColor rgb="FF000000"/>
            </x14:dataBar>
          </x14:cfRule>
          <xm:sqref>G20:G34 F18:F32</xm:sqref>
        </x14:conditionalFormatting>
        <x14:conditionalFormatting xmlns:xm="http://schemas.microsoft.com/office/excel/2006/main">
          <x14:cfRule type="dataBar" id="{FF6D5924-5628-4ACC-8D2F-77245AE6753E}">
            <x14:dataBar minLength="0" maxLength="100" gradient="0">
              <x14:cfvo type="autoMin"/>
              <x14:cfvo type="autoMax"/>
              <x14:negativeFillColor rgb="FFFF0000"/>
              <x14:axisColor rgb="FF000000"/>
            </x14:dataBar>
          </x14:cfRule>
          <xm:sqref>E18:E32</xm:sqref>
        </x14:conditionalFormatting>
      </x14:conditionalFormattings>
    </ex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D2994-7B1F-484E-A727-FFD0F567BB3A}">
  <sheetPr codeName="Sheet9"/>
  <dimension ref="A3:C15"/>
  <sheetViews>
    <sheetView showGridLines="0" workbookViewId="0">
      <selection activeCell="K4" sqref="K4"/>
    </sheetView>
  </sheetViews>
  <sheetFormatPr defaultRowHeight="13.5" x14ac:dyDescent="0.25"/>
  <cols>
    <col min="1" max="1" width="12" bestFit="1" customWidth="1"/>
    <col min="2" max="2" width="19.140625" bestFit="1" customWidth="1"/>
    <col min="3" max="3" width="22.42578125" bestFit="1" customWidth="1"/>
    <col min="4" max="4" width="4.28515625" customWidth="1"/>
    <col min="5" max="5" width="3.7109375" bestFit="1" customWidth="1"/>
    <col min="6" max="6" width="4.42578125" bestFit="1" customWidth="1"/>
    <col min="7" max="7" width="3.7109375" bestFit="1" customWidth="1"/>
    <col min="8" max="8" width="3.140625" bestFit="1" customWidth="1"/>
    <col min="9" max="9" width="4" bestFit="1" customWidth="1"/>
    <col min="10" max="10" width="3.85546875" bestFit="1" customWidth="1"/>
    <col min="11" max="11" width="3.7109375" bestFit="1" customWidth="1"/>
    <col min="12" max="12" width="4.140625" bestFit="1" customWidth="1"/>
    <col min="13" max="13" width="4" bestFit="1" customWidth="1"/>
    <col min="14" max="14" width="6.28515625" bestFit="1" customWidth="1"/>
    <col min="15" max="15" width="5.7109375" bestFit="1" customWidth="1"/>
    <col min="16" max="16" width="10.140625" bestFit="1" customWidth="1"/>
  </cols>
  <sheetData>
    <row r="3" spans="1:3" x14ac:dyDescent="0.25">
      <c r="A3" s="4" t="s">
        <v>58</v>
      </c>
      <c r="B3" t="s">
        <v>99</v>
      </c>
      <c r="C3" t="s">
        <v>430</v>
      </c>
    </row>
    <row r="4" spans="1:3" x14ac:dyDescent="0.25">
      <c r="A4" s="6">
        <v>2021</v>
      </c>
      <c r="B4" s="29"/>
      <c r="C4" s="29"/>
    </row>
    <row r="5" spans="1:3" x14ac:dyDescent="0.25">
      <c r="A5" s="7" t="s">
        <v>112</v>
      </c>
      <c r="B5" s="29">
        <v>3170</v>
      </c>
      <c r="C5" s="29">
        <v>5421.71</v>
      </c>
    </row>
    <row r="6" spans="1:3" x14ac:dyDescent="0.25">
      <c r="A6" s="7" t="s">
        <v>107</v>
      </c>
      <c r="B6" s="29">
        <v>3460</v>
      </c>
      <c r="C6" s="29">
        <v>3463.1900000000005</v>
      </c>
    </row>
    <row r="7" spans="1:3" x14ac:dyDescent="0.25">
      <c r="A7" s="7" t="s">
        <v>113</v>
      </c>
      <c r="B7" s="29">
        <v>3975</v>
      </c>
      <c r="C7" s="29">
        <v>6872.7100000000009</v>
      </c>
    </row>
    <row r="8" spans="1:3" x14ac:dyDescent="0.25">
      <c r="A8" s="7" t="s">
        <v>114</v>
      </c>
      <c r="B8" s="29">
        <v>10105</v>
      </c>
      <c r="C8" s="29">
        <v>6350.6375000000016</v>
      </c>
    </row>
    <row r="9" spans="1:3" x14ac:dyDescent="0.25">
      <c r="A9" s="7" t="s">
        <v>115</v>
      </c>
      <c r="B9" s="29">
        <v>3500</v>
      </c>
      <c r="C9" s="29">
        <v>6427.2699999999995</v>
      </c>
    </row>
    <row r="10" spans="1:3" x14ac:dyDescent="0.25">
      <c r="A10" s="7" t="s">
        <v>116</v>
      </c>
      <c r="B10" s="29">
        <v>3500</v>
      </c>
      <c r="C10" s="29">
        <v>5335.86</v>
      </c>
    </row>
    <row r="11" spans="1:3" x14ac:dyDescent="0.25">
      <c r="A11" s="7" t="s">
        <v>117</v>
      </c>
      <c r="B11" s="29">
        <v>3560</v>
      </c>
      <c r="C11" s="29">
        <v>5886.7</v>
      </c>
    </row>
    <row r="12" spans="1:3" x14ac:dyDescent="0.25">
      <c r="A12" s="7" t="s">
        <v>118</v>
      </c>
      <c r="B12" s="29">
        <v>3740</v>
      </c>
      <c r="C12" s="29">
        <v>4323.2</v>
      </c>
    </row>
    <row r="13" spans="1:3" x14ac:dyDescent="0.25">
      <c r="A13" s="7" t="s">
        <v>119</v>
      </c>
      <c r="B13" s="29">
        <v>3740</v>
      </c>
      <c r="C13" s="29">
        <v>748.78</v>
      </c>
    </row>
    <row r="14" spans="1:3" x14ac:dyDescent="0.25">
      <c r="A14" s="7" t="s">
        <v>120</v>
      </c>
      <c r="B14" s="29">
        <v>4840</v>
      </c>
      <c r="C14" s="29"/>
    </row>
    <row r="15" spans="1:3" x14ac:dyDescent="0.25">
      <c r="A15" s="6" t="s">
        <v>77</v>
      </c>
      <c r="B15" s="29">
        <v>43590</v>
      </c>
      <c r="C15" s="29">
        <v>44830.057499999923</v>
      </c>
    </row>
  </sheetData>
  <pageMargins left="0.7" right="0.7" top="0.75" bottom="0.75" header="0.3" footer="0.3"/>
  <pageSetup orientation="portrait"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D60AE8-6617-4889-9216-F2B10C4E6309}">
  <sheetPr codeName="Sheet10"/>
  <dimension ref="A1:C11"/>
  <sheetViews>
    <sheetView showGridLines="0" workbookViewId="0">
      <selection activeCell="K4" sqref="K4"/>
    </sheetView>
  </sheetViews>
  <sheetFormatPr defaultRowHeight="13.5" x14ac:dyDescent="0.25"/>
  <cols>
    <col min="1" max="1" width="19.28515625" customWidth="1"/>
    <col min="2" max="2" width="16.28515625" customWidth="1"/>
    <col min="3" max="3" width="14.140625" customWidth="1"/>
  </cols>
  <sheetData>
    <row r="1" spans="1:3" x14ac:dyDescent="0.25">
      <c r="A1" s="4" t="s">
        <v>89</v>
      </c>
      <c r="B1" t="s" vm="1">
        <v>81</v>
      </c>
    </row>
    <row r="2" spans="1:3" x14ac:dyDescent="0.25">
      <c r="A2" s="4" t="s">
        <v>90</v>
      </c>
      <c r="B2" t="s" vm="2">
        <v>116</v>
      </c>
    </row>
    <row r="4" spans="1:3" x14ac:dyDescent="0.25">
      <c r="A4" s="4" t="s">
        <v>58</v>
      </c>
      <c r="B4" t="s">
        <v>99</v>
      </c>
      <c r="C4" t="s">
        <v>123</v>
      </c>
    </row>
    <row r="5" spans="1:3" x14ac:dyDescent="0.25">
      <c r="A5" s="6" t="s">
        <v>42</v>
      </c>
      <c r="B5" s="32">
        <v>500</v>
      </c>
      <c r="C5" s="62">
        <v>0.14285714285714285</v>
      </c>
    </row>
    <row r="6" spans="1:3" x14ac:dyDescent="0.25">
      <c r="A6" s="6" t="s">
        <v>48</v>
      </c>
      <c r="B6" s="32">
        <v>1500</v>
      </c>
      <c r="C6" s="62">
        <v>0.42857142857142855</v>
      </c>
    </row>
    <row r="7" spans="1:3" x14ac:dyDescent="0.25">
      <c r="A7" s="6" t="s">
        <v>31</v>
      </c>
      <c r="B7" s="32">
        <v>500</v>
      </c>
      <c r="C7" s="62">
        <v>0.14285714285714285</v>
      </c>
    </row>
    <row r="8" spans="1:3" x14ac:dyDescent="0.25">
      <c r="A8" s="6" t="s">
        <v>44</v>
      </c>
      <c r="B8" s="32">
        <v>540</v>
      </c>
      <c r="C8" s="62">
        <v>0.15428571428571428</v>
      </c>
    </row>
    <row r="9" spans="1:3" x14ac:dyDescent="0.25">
      <c r="A9" s="6" t="s">
        <v>51</v>
      </c>
      <c r="B9" s="32">
        <v>260</v>
      </c>
      <c r="C9" s="62">
        <v>7.4285714285714288E-2</v>
      </c>
    </row>
    <row r="10" spans="1:3" x14ac:dyDescent="0.25">
      <c r="A10" s="6" t="s">
        <v>53</v>
      </c>
      <c r="B10" s="32">
        <v>200</v>
      </c>
      <c r="C10" s="62">
        <v>5.7142857142857141E-2</v>
      </c>
    </row>
    <row r="11" spans="1:3" x14ac:dyDescent="0.25">
      <c r="A11" s="6" t="s">
        <v>77</v>
      </c>
      <c r="B11" s="32">
        <v>3500</v>
      </c>
      <c r="C11" s="62">
        <v>1</v>
      </c>
    </row>
  </sheetData>
  <pageMargins left="0.7" right="0.7" top="0.75" bottom="0.75" header="0.3" footer="0.3"/>
  <pageSetup orientation="portrait" r:id="rId2"/>
  <drawing r:id="rId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D20FE8-1168-487A-9CD6-6055467202F6}">
  <sheetPr codeName="Sheet11"/>
  <dimension ref="A1:B14"/>
  <sheetViews>
    <sheetView showGridLines="0" workbookViewId="0">
      <selection activeCell="K4" sqref="K4"/>
    </sheetView>
  </sheetViews>
  <sheetFormatPr defaultRowHeight="13.5" x14ac:dyDescent="0.25"/>
  <cols>
    <col min="1" max="1" width="19.28515625" customWidth="1"/>
    <col min="2" max="2" width="18.85546875" customWidth="1"/>
    <col min="3" max="3" width="15.7109375" customWidth="1"/>
  </cols>
  <sheetData>
    <row r="1" spans="1:2" x14ac:dyDescent="0.25">
      <c r="A1" s="4" t="s">
        <v>89</v>
      </c>
      <c r="B1" t="s" vm="1">
        <v>81</v>
      </c>
    </row>
    <row r="2" spans="1:2" x14ac:dyDescent="0.25">
      <c r="A2" s="4" t="s">
        <v>90</v>
      </c>
      <c r="B2" t="s" vm="2">
        <v>116</v>
      </c>
    </row>
    <row r="4" spans="1:2" x14ac:dyDescent="0.25">
      <c r="A4" s="4" t="s">
        <v>58</v>
      </c>
      <c r="B4" t="s">
        <v>430</v>
      </c>
    </row>
    <row r="5" spans="1:2" x14ac:dyDescent="0.25">
      <c r="A5" s="6" t="s">
        <v>42</v>
      </c>
      <c r="B5" s="5">
        <v>500</v>
      </c>
    </row>
    <row r="6" spans="1:2" x14ac:dyDescent="0.25">
      <c r="A6" s="6" t="s">
        <v>48</v>
      </c>
      <c r="B6" s="5">
        <v>1600</v>
      </c>
    </row>
    <row r="7" spans="1:2" x14ac:dyDescent="0.25">
      <c r="A7" s="6" t="s">
        <v>31</v>
      </c>
      <c r="B7" s="5">
        <v>1015.6500000000002</v>
      </c>
    </row>
    <row r="8" spans="1:2" x14ac:dyDescent="0.25">
      <c r="A8" s="6" t="s">
        <v>44</v>
      </c>
      <c r="B8" s="5">
        <v>541.33000000000004</v>
      </c>
    </row>
    <row r="9" spans="1:2" x14ac:dyDescent="0.25">
      <c r="A9" s="6" t="s">
        <v>51</v>
      </c>
      <c r="B9" s="5">
        <v>260</v>
      </c>
    </row>
    <row r="10" spans="1:2" x14ac:dyDescent="0.25">
      <c r="A10" s="6" t="s">
        <v>53</v>
      </c>
      <c r="B10" s="5">
        <v>240.12000000000003</v>
      </c>
    </row>
    <row r="11" spans="1:2" x14ac:dyDescent="0.25">
      <c r="A11" s="6" t="s">
        <v>43</v>
      </c>
      <c r="B11" s="5">
        <v>770.34999999999991</v>
      </c>
    </row>
    <row r="12" spans="1:2" x14ac:dyDescent="0.25">
      <c r="A12" s="6" t="s">
        <v>49</v>
      </c>
      <c r="B12" s="5">
        <v>192.57</v>
      </c>
    </row>
    <row r="13" spans="1:2" x14ac:dyDescent="0.25">
      <c r="A13" s="6" t="s">
        <v>47</v>
      </c>
      <c r="B13" s="5">
        <v>215.84</v>
      </c>
    </row>
    <row r="14" spans="1:2" x14ac:dyDescent="0.25">
      <c r="A14" s="6" t="s">
        <v>77</v>
      </c>
      <c r="B14" s="5">
        <v>5335.86</v>
      </c>
    </row>
  </sheetData>
  <pageMargins left="0.7" right="0.7" top="0.75" bottom="0.75" header="0.3" footer="0.3"/>
  <pageSetup orientation="portrait"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2150B1-7CE2-4E4C-868F-C0A0DA59A643}">
  <dimension ref="A2:H8"/>
  <sheetViews>
    <sheetView showGridLines="0" workbookViewId="0">
      <selection activeCell="K4" sqref="K4"/>
    </sheetView>
  </sheetViews>
  <sheetFormatPr defaultRowHeight="13.5" x14ac:dyDescent="0.25"/>
  <cols>
    <col min="1" max="1" width="22.140625" bestFit="1" customWidth="1"/>
    <col min="2" max="2" width="21.7109375" bestFit="1" customWidth="1"/>
    <col min="3" max="3" width="25.140625" bestFit="1" customWidth="1"/>
    <col min="4" max="4" width="10" customWidth="1"/>
    <col min="5" max="5" width="22.5703125" customWidth="1"/>
    <col min="6" max="6" width="26.42578125" customWidth="1"/>
    <col min="7" max="7" width="11" customWidth="1"/>
    <col min="8" max="8" width="7.5703125" customWidth="1"/>
    <col min="9" max="9" width="7" customWidth="1"/>
    <col min="10" max="12" width="7" bestFit="1" customWidth="1"/>
    <col min="13" max="14" width="4" bestFit="1" customWidth="1"/>
    <col min="15" max="15" width="7" bestFit="1" customWidth="1"/>
    <col min="16" max="16" width="5" bestFit="1" customWidth="1"/>
    <col min="17" max="17" width="8" bestFit="1" customWidth="1"/>
    <col min="18" max="18" width="5" bestFit="1" customWidth="1"/>
    <col min="19" max="19" width="8" bestFit="1" customWidth="1"/>
    <col min="20" max="20" width="5" bestFit="1" customWidth="1"/>
    <col min="21" max="21" width="10" bestFit="1" customWidth="1"/>
  </cols>
  <sheetData>
    <row r="2" spans="1:8" x14ac:dyDescent="0.25">
      <c r="A2" s="4" t="s">
        <v>89</v>
      </c>
      <c r="B2" t="s" vm="1">
        <v>81</v>
      </c>
    </row>
    <row r="3" spans="1:8" x14ac:dyDescent="0.25">
      <c r="A3" s="4" t="s">
        <v>90</v>
      </c>
      <c r="B3" t="s" vm="2">
        <v>116</v>
      </c>
    </row>
    <row r="5" spans="1:8" x14ac:dyDescent="0.25">
      <c r="A5" s="4" t="s">
        <v>58</v>
      </c>
      <c r="B5" t="s">
        <v>105</v>
      </c>
      <c r="C5" t="s">
        <v>432</v>
      </c>
    </row>
    <row r="6" spans="1:8" x14ac:dyDescent="0.25">
      <c r="A6" s="6" t="s">
        <v>79</v>
      </c>
      <c r="B6" s="32">
        <v>4751.1399999999994</v>
      </c>
      <c r="C6" s="65">
        <v>0</v>
      </c>
    </row>
    <row r="7" spans="1:8" x14ac:dyDescent="0.25">
      <c r="A7" s="6" t="s">
        <v>48</v>
      </c>
      <c r="B7" s="32"/>
      <c r="C7" s="65">
        <v>1600</v>
      </c>
      <c r="F7" t="s">
        <v>48</v>
      </c>
      <c r="G7" s="70">
        <f>GETPIVOTDATA("[Measures].[Sum of Saving/Investment]",$A$5,"[Category].[Category]","[Category].[Category].&amp;[Savings or Investments]")</f>
        <v>1600</v>
      </c>
      <c r="H7" s="65"/>
    </row>
    <row r="8" spans="1:8" x14ac:dyDescent="0.25">
      <c r="A8" s="6" t="s">
        <v>77</v>
      </c>
      <c r="B8" s="32">
        <v>4751.1399999999994</v>
      </c>
      <c r="C8" s="65">
        <v>1600</v>
      </c>
      <c r="F8" s="6" t="s">
        <v>79</v>
      </c>
      <c r="G8" s="70">
        <f>GETPIVOTDATA("[Measures].[Sum of Actual Income]",$A$5,"[Category].[Category]","[Category].[Category].&amp;[Income]")</f>
        <v>4751.1399999999994</v>
      </c>
    </row>
  </sheetData>
  <conditionalFormatting sqref="A1:A7 A9:A19">
    <cfRule type="expression" dxfId="68" priority="2">
      <formula>$A1="(blank)"</formula>
    </cfRule>
  </conditionalFormatting>
  <conditionalFormatting sqref="F8">
    <cfRule type="expression" dxfId="67" priority="1">
      <formula>$A8="(blank)"</formula>
    </cfRule>
  </conditionalFormatting>
  <pageMargins left="0.7" right="0.7" top="0.75" bottom="0.75" header="0.3" footer="0.3"/>
  <pageSetup orientation="portrait"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94B78-B918-4C9C-B363-75EE556A63F0}">
  <sheetPr codeName="Sheet12"/>
  <dimension ref="A1:W17"/>
  <sheetViews>
    <sheetView showGridLines="0" workbookViewId="0">
      <selection activeCell="K4" sqref="K4"/>
    </sheetView>
  </sheetViews>
  <sheetFormatPr defaultRowHeight="13.5" x14ac:dyDescent="0.25"/>
  <cols>
    <col min="1" max="1" width="7.7109375" customWidth="1"/>
    <col min="2" max="2" width="19.140625" customWidth="1"/>
    <col min="4" max="4" width="20.140625" customWidth="1"/>
    <col min="5" max="6" width="14.7109375" customWidth="1"/>
    <col min="7" max="7" width="11.140625" customWidth="1"/>
    <col min="8" max="8" width="10.7109375" customWidth="1"/>
    <col min="11" max="11" width="21.42578125" customWidth="1"/>
    <col min="12" max="12" width="8.7109375" customWidth="1"/>
    <col min="13" max="13" width="10.28515625" customWidth="1"/>
    <col min="14" max="14" width="20.85546875" customWidth="1"/>
    <col min="15" max="15" width="24.7109375" customWidth="1"/>
    <col min="16" max="16" width="18.85546875" customWidth="1"/>
    <col min="17" max="18" width="14.7109375" customWidth="1"/>
    <col min="22" max="22" width="5.7109375" customWidth="1"/>
  </cols>
  <sheetData>
    <row r="1" spans="1:23" ht="14.25" thickBot="1" x14ac:dyDescent="0.3">
      <c r="A1" s="9" t="s">
        <v>86</v>
      </c>
      <c r="D1" s="9" t="s">
        <v>87</v>
      </c>
      <c r="T1" t="s">
        <v>89</v>
      </c>
      <c r="V1" s="30" t="s">
        <v>85</v>
      </c>
      <c r="W1" t="s">
        <v>90</v>
      </c>
    </row>
    <row r="2" spans="1:23" x14ac:dyDescent="0.25">
      <c r="A2" s="12" t="s">
        <v>85</v>
      </c>
      <c r="B2" s="11" t="s">
        <v>58</v>
      </c>
      <c r="D2" s="11" t="s">
        <v>42</v>
      </c>
      <c r="E2" s="11" t="s">
        <v>43</v>
      </c>
      <c r="F2" s="11" t="s">
        <v>44</v>
      </c>
      <c r="G2" s="11" t="s">
        <v>45</v>
      </c>
      <c r="H2" s="11" t="s">
        <v>18</v>
      </c>
      <c r="I2" s="11" t="s">
        <v>46</v>
      </c>
      <c r="J2" s="11" t="s">
        <v>31</v>
      </c>
      <c r="K2" s="11" t="s">
        <v>48</v>
      </c>
      <c r="L2" s="11" t="s">
        <v>47</v>
      </c>
      <c r="M2" s="11" t="s">
        <v>49</v>
      </c>
      <c r="N2" s="11" t="s">
        <v>51</v>
      </c>
      <c r="O2" s="11" t="s">
        <v>50</v>
      </c>
      <c r="P2" s="15" t="s">
        <v>53</v>
      </c>
      <c r="Q2" s="15" t="s">
        <v>79</v>
      </c>
      <c r="R2" s="15" t="s">
        <v>11</v>
      </c>
      <c r="T2">
        <v>2020</v>
      </c>
      <c r="V2" s="31">
        <v>1</v>
      </c>
      <c r="W2" t="s">
        <v>112</v>
      </c>
    </row>
    <row r="3" spans="1:23" x14ac:dyDescent="0.25">
      <c r="A3" s="10">
        <v>1</v>
      </c>
      <c r="B3" s="14" t="s">
        <v>79</v>
      </c>
      <c r="D3" s="10" t="s">
        <v>0</v>
      </c>
      <c r="E3" s="10" t="s">
        <v>124</v>
      </c>
      <c r="F3" s="10" t="s">
        <v>15</v>
      </c>
      <c r="G3" s="10" t="s">
        <v>14</v>
      </c>
      <c r="H3" s="10" t="s">
        <v>23</v>
      </c>
      <c r="I3" s="10" t="s">
        <v>21</v>
      </c>
      <c r="J3" s="10" t="s">
        <v>29</v>
      </c>
      <c r="K3" s="10" t="s">
        <v>27</v>
      </c>
      <c r="L3" s="10" t="s">
        <v>191</v>
      </c>
      <c r="M3" s="10" t="s">
        <v>151</v>
      </c>
      <c r="N3" s="10" t="s">
        <v>160</v>
      </c>
      <c r="O3" s="13" t="s">
        <v>110</v>
      </c>
      <c r="P3" s="13" t="s">
        <v>75</v>
      </c>
      <c r="Q3" s="13" t="s">
        <v>171</v>
      </c>
      <c r="R3" s="13" t="s">
        <v>190</v>
      </c>
      <c r="T3">
        <v>2021</v>
      </c>
      <c r="V3" s="19">
        <v>2</v>
      </c>
      <c r="W3" t="s">
        <v>107</v>
      </c>
    </row>
    <row r="4" spans="1:23" x14ac:dyDescent="0.25">
      <c r="A4" s="10">
        <v>2</v>
      </c>
      <c r="B4" s="10" t="s">
        <v>42</v>
      </c>
      <c r="D4" s="10" t="s">
        <v>1</v>
      </c>
      <c r="E4" s="10" t="s">
        <v>125</v>
      </c>
      <c r="F4" s="10" t="s">
        <v>17</v>
      </c>
      <c r="G4" s="10" t="s">
        <v>16</v>
      </c>
      <c r="H4" s="10" t="s">
        <v>25</v>
      </c>
      <c r="I4" s="10" t="s">
        <v>22</v>
      </c>
      <c r="J4" s="10" t="s">
        <v>30</v>
      </c>
      <c r="K4" s="10" t="s">
        <v>28</v>
      </c>
      <c r="L4" s="10" t="s">
        <v>32</v>
      </c>
      <c r="M4" s="10" t="s">
        <v>152</v>
      </c>
      <c r="N4" s="10" t="s">
        <v>32</v>
      </c>
      <c r="O4" s="10" t="s">
        <v>35</v>
      </c>
      <c r="P4" s="13" t="s">
        <v>78</v>
      </c>
      <c r="Q4" s="13" t="s">
        <v>172</v>
      </c>
      <c r="R4" s="13" t="s">
        <v>193</v>
      </c>
      <c r="V4" s="31">
        <v>3</v>
      </c>
      <c r="W4" t="s">
        <v>113</v>
      </c>
    </row>
    <row r="5" spans="1:23" x14ac:dyDescent="0.25">
      <c r="A5" s="10">
        <v>3</v>
      </c>
      <c r="B5" s="10" t="s">
        <v>48</v>
      </c>
      <c r="D5" s="10" t="s">
        <v>2</v>
      </c>
      <c r="E5" s="10" t="s">
        <v>3</v>
      </c>
      <c r="F5" s="10" t="s">
        <v>18</v>
      </c>
      <c r="G5" s="10" t="s">
        <v>82</v>
      </c>
      <c r="H5" s="10" t="s">
        <v>26</v>
      </c>
      <c r="I5" s="10" t="s">
        <v>24</v>
      </c>
      <c r="J5" s="10" t="s">
        <v>55</v>
      </c>
      <c r="K5" s="10" t="s">
        <v>70</v>
      </c>
      <c r="L5" s="10" t="s">
        <v>33</v>
      </c>
      <c r="M5" s="10" t="s">
        <v>153</v>
      </c>
      <c r="N5" s="10" t="s">
        <v>38</v>
      </c>
      <c r="O5" s="10" t="s">
        <v>36</v>
      </c>
      <c r="P5" s="13" t="s">
        <v>185</v>
      </c>
      <c r="Q5" s="13" t="s">
        <v>173</v>
      </c>
      <c r="R5" s="13" t="s">
        <v>224</v>
      </c>
      <c r="V5" s="19">
        <v>4</v>
      </c>
      <c r="W5" t="s">
        <v>114</v>
      </c>
    </row>
    <row r="6" spans="1:23" x14ac:dyDescent="0.25">
      <c r="A6" s="10">
        <v>4</v>
      </c>
      <c r="B6" s="10" t="s">
        <v>31</v>
      </c>
      <c r="D6" s="10" t="s">
        <v>4</v>
      </c>
      <c r="E6" s="10" t="s">
        <v>5</v>
      </c>
      <c r="F6" s="10" t="s">
        <v>126</v>
      </c>
      <c r="G6" s="10" t="s">
        <v>83</v>
      </c>
      <c r="H6" s="10" t="s">
        <v>11</v>
      </c>
      <c r="I6" s="10" t="s">
        <v>164</v>
      </c>
      <c r="J6" s="10" t="s">
        <v>11</v>
      </c>
      <c r="K6" s="10" t="s">
        <v>74</v>
      </c>
      <c r="L6" s="10" t="s">
        <v>34</v>
      </c>
      <c r="M6" s="10" t="s">
        <v>288</v>
      </c>
      <c r="N6" s="10" t="s">
        <v>39</v>
      </c>
      <c r="O6" s="10" t="s">
        <v>37</v>
      </c>
      <c r="P6" s="13" t="s">
        <v>250</v>
      </c>
      <c r="Q6" s="13" t="s">
        <v>175</v>
      </c>
      <c r="R6" s="13" t="s">
        <v>248</v>
      </c>
      <c r="V6" s="31">
        <v>5</v>
      </c>
      <c r="W6" t="s">
        <v>115</v>
      </c>
    </row>
    <row r="7" spans="1:23" x14ac:dyDescent="0.25">
      <c r="A7" s="10">
        <v>5</v>
      </c>
      <c r="B7" s="10" t="s">
        <v>44</v>
      </c>
      <c r="D7" s="10" t="s">
        <v>6</v>
      </c>
      <c r="E7" s="10" t="s">
        <v>7</v>
      </c>
      <c r="F7" s="10" t="s">
        <v>19</v>
      </c>
      <c r="G7" s="10" t="s">
        <v>84</v>
      </c>
      <c r="H7" s="10"/>
      <c r="I7" s="10" t="s">
        <v>11</v>
      </c>
      <c r="J7" s="10"/>
      <c r="K7" s="10" t="s">
        <v>127</v>
      </c>
      <c r="L7" s="10" t="s">
        <v>11</v>
      </c>
      <c r="M7" s="10"/>
      <c r="N7" s="10" t="s">
        <v>40</v>
      </c>
      <c r="O7" s="10" t="s">
        <v>11</v>
      </c>
      <c r="P7" s="13" t="s">
        <v>96</v>
      </c>
      <c r="Q7" s="13" t="s">
        <v>200</v>
      </c>
      <c r="R7" s="13" t="s">
        <v>349</v>
      </c>
      <c r="V7" s="19">
        <v>6</v>
      </c>
      <c r="W7" t="s">
        <v>116</v>
      </c>
    </row>
    <row r="8" spans="1:23" x14ac:dyDescent="0.25">
      <c r="A8" s="10">
        <v>6</v>
      </c>
      <c r="B8" s="10" t="s">
        <v>51</v>
      </c>
      <c r="D8" s="10" t="s">
        <v>8</v>
      </c>
      <c r="E8" s="10" t="s">
        <v>9</v>
      </c>
      <c r="F8" s="10" t="s">
        <v>20</v>
      </c>
      <c r="G8" s="10" t="s">
        <v>11</v>
      </c>
      <c r="H8" s="10"/>
      <c r="I8" s="10"/>
      <c r="J8" s="10"/>
      <c r="K8" s="10"/>
      <c r="L8" s="10"/>
      <c r="M8" s="10"/>
      <c r="N8" s="10" t="s">
        <v>41</v>
      </c>
      <c r="O8" s="10"/>
      <c r="P8" s="13" t="s">
        <v>350</v>
      </c>
      <c r="Q8" s="13" t="s">
        <v>415</v>
      </c>
      <c r="R8" s="13" t="s">
        <v>416</v>
      </c>
      <c r="V8" s="31">
        <v>7</v>
      </c>
      <c r="W8" t="s">
        <v>117</v>
      </c>
    </row>
    <row r="9" spans="1:23" x14ac:dyDescent="0.25">
      <c r="A9" s="10">
        <v>7</v>
      </c>
      <c r="B9" s="10" t="s">
        <v>53</v>
      </c>
      <c r="D9" s="10" t="s">
        <v>10</v>
      </c>
      <c r="E9" s="10" t="s">
        <v>203</v>
      </c>
      <c r="F9" s="10" t="s">
        <v>69</v>
      </c>
      <c r="G9" s="10"/>
      <c r="H9" s="10"/>
      <c r="I9" s="10"/>
      <c r="J9" s="10"/>
      <c r="K9" s="10"/>
      <c r="L9" s="10"/>
      <c r="M9" s="10"/>
      <c r="N9" s="10" t="s">
        <v>365</v>
      </c>
      <c r="O9" s="10"/>
      <c r="P9" s="13"/>
      <c r="Q9" s="13"/>
      <c r="R9" s="13"/>
      <c r="V9" s="19">
        <v>8</v>
      </c>
      <c r="W9" t="s">
        <v>118</v>
      </c>
    </row>
    <row r="10" spans="1:23" x14ac:dyDescent="0.25">
      <c r="A10" s="10">
        <v>8</v>
      </c>
      <c r="B10" s="10" t="s">
        <v>43</v>
      </c>
      <c r="D10" s="10" t="s">
        <v>12</v>
      </c>
      <c r="E10" s="10" t="s">
        <v>278</v>
      </c>
      <c r="F10" s="10" t="s">
        <v>207</v>
      </c>
      <c r="G10" s="10"/>
      <c r="H10" s="10"/>
      <c r="I10" s="10"/>
      <c r="J10" s="10"/>
      <c r="K10" s="10"/>
      <c r="L10" s="10"/>
      <c r="M10" s="10"/>
      <c r="N10" s="10"/>
      <c r="O10" s="10"/>
      <c r="P10" s="13"/>
      <c r="Q10" s="13"/>
      <c r="R10" s="13"/>
      <c r="V10" s="31">
        <v>9</v>
      </c>
      <c r="W10" t="s">
        <v>119</v>
      </c>
    </row>
    <row r="11" spans="1:23" x14ac:dyDescent="0.25">
      <c r="A11" s="10">
        <v>9</v>
      </c>
      <c r="B11" s="10" t="s">
        <v>18</v>
      </c>
      <c r="D11" s="10" t="s">
        <v>13</v>
      </c>
      <c r="E11" s="10" t="s">
        <v>363</v>
      </c>
      <c r="F11" s="10" t="s">
        <v>274</v>
      </c>
      <c r="G11" s="10"/>
      <c r="H11" s="10"/>
      <c r="I11" s="10"/>
      <c r="J11" s="10"/>
      <c r="K11" s="10"/>
      <c r="L11" s="10"/>
      <c r="M11" s="10"/>
      <c r="N11" s="10"/>
      <c r="O11" s="10"/>
      <c r="P11" s="13"/>
      <c r="Q11" s="13"/>
      <c r="R11" s="13"/>
      <c r="V11" s="19">
        <v>10</v>
      </c>
      <c r="W11" t="s">
        <v>120</v>
      </c>
    </row>
    <row r="12" spans="1:23" x14ac:dyDescent="0.25">
      <c r="A12" s="10">
        <v>10</v>
      </c>
      <c r="B12" s="10" t="s">
        <v>49</v>
      </c>
      <c r="D12" s="10" t="s">
        <v>11</v>
      </c>
      <c r="E12" s="10"/>
      <c r="F12" s="10"/>
      <c r="G12" s="10"/>
      <c r="H12" s="10"/>
      <c r="I12" s="10"/>
      <c r="J12" s="10"/>
      <c r="K12" s="10"/>
      <c r="L12" s="10"/>
      <c r="M12" s="10"/>
      <c r="N12" s="10"/>
      <c r="O12" s="10"/>
      <c r="P12" s="13"/>
      <c r="Q12" s="13"/>
      <c r="R12" s="13"/>
      <c r="V12" s="31">
        <v>11</v>
      </c>
      <c r="W12" t="s">
        <v>121</v>
      </c>
    </row>
    <row r="13" spans="1:23" x14ac:dyDescent="0.25">
      <c r="A13" s="10">
        <v>11</v>
      </c>
      <c r="B13" s="10" t="s">
        <v>50</v>
      </c>
      <c r="V13" s="19">
        <v>12</v>
      </c>
      <c r="W13" t="s">
        <v>122</v>
      </c>
    </row>
    <row r="14" spans="1:23" x14ac:dyDescent="0.25">
      <c r="A14" s="10">
        <v>12</v>
      </c>
      <c r="B14" s="10" t="s">
        <v>46</v>
      </c>
    </row>
    <row r="15" spans="1:23" x14ac:dyDescent="0.25">
      <c r="A15" s="13">
        <v>13</v>
      </c>
      <c r="B15" s="10" t="s">
        <v>47</v>
      </c>
    </row>
    <row r="16" spans="1:23" x14ac:dyDescent="0.25">
      <c r="A16" s="10">
        <v>14</v>
      </c>
      <c r="B16" s="10" t="s">
        <v>45</v>
      </c>
    </row>
    <row r="17" spans="1:2" x14ac:dyDescent="0.25">
      <c r="A17" s="13">
        <v>15</v>
      </c>
      <c r="B17" s="10" t="s">
        <v>11</v>
      </c>
    </row>
  </sheetData>
  <pageMargins left="0.7" right="0.7" top="0.75" bottom="0.75" header="0.3" footer="0.3"/>
  <pageSetup orientation="portrait" r:id="rId1"/>
  <tableParts count="4">
    <tablePart r:id="rId2"/>
    <tablePart r:id="rId3"/>
    <tablePart r:id="rId4"/>
    <tablePart r:id="rId5"/>
  </tableParts>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8F064-AD40-4FCA-8CDC-C9E8BC3FC379}">
  <sheetPr codeName="Sheet13"/>
  <dimension ref="A1:F12"/>
  <sheetViews>
    <sheetView showGridLines="0" zoomScale="235" zoomScaleNormal="235" workbookViewId="0">
      <selection activeCell="B33" sqref="B33"/>
    </sheetView>
  </sheetViews>
  <sheetFormatPr defaultRowHeight="13.5" x14ac:dyDescent="0.25"/>
  <cols>
    <col min="1" max="1" width="19" customWidth="1"/>
    <col min="2" max="2" width="15" customWidth="1"/>
    <col min="3" max="3" width="4.85546875" customWidth="1"/>
    <col min="4" max="4" width="11" customWidth="1"/>
    <col min="5" max="6" width="10" customWidth="1"/>
  </cols>
  <sheetData>
    <row r="1" spans="1:6" ht="18.75" thickBot="1" x14ac:dyDescent="0.3">
      <c r="A1" s="81" t="s">
        <v>128</v>
      </c>
      <c r="B1" s="81"/>
      <c r="C1" s="81"/>
      <c r="D1" s="81"/>
      <c r="E1" s="81"/>
      <c r="F1" s="81"/>
    </row>
    <row r="2" spans="1:6" ht="14.25" thickBot="1" x14ac:dyDescent="0.3">
      <c r="A2" s="57" t="s">
        <v>141</v>
      </c>
      <c r="B2" s="58" t="s">
        <v>142</v>
      </c>
      <c r="C2" s="58" t="s">
        <v>146</v>
      </c>
      <c r="D2" s="58" t="s">
        <v>144</v>
      </c>
      <c r="E2" s="59" t="s">
        <v>129</v>
      </c>
      <c r="F2" s="60" t="s">
        <v>143</v>
      </c>
    </row>
    <row r="3" spans="1:6" ht="14.25" thickTop="1" x14ac:dyDescent="0.25">
      <c r="A3" s="44" t="s">
        <v>140</v>
      </c>
      <c r="B3" s="45" t="s">
        <v>138</v>
      </c>
      <c r="C3" s="45"/>
      <c r="D3" s="46">
        <f>E3*12</f>
        <v>69000</v>
      </c>
      <c r="E3" s="46">
        <v>5750</v>
      </c>
      <c r="F3" s="47">
        <f>E3/2</f>
        <v>2875</v>
      </c>
    </row>
    <row r="4" spans="1:6" x14ac:dyDescent="0.25">
      <c r="A4" s="44" t="s">
        <v>140</v>
      </c>
      <c r="B4" s="41" t="s">
        <v>147</v>
      </c>
      <c r="C4" s="41">
        <v>0.92307826086956513</v>
      </c>
      <c r="D4" s="42">
        <f>E4*12</f>
        <v>63692.399999999994</v>
      </c>
      <c r="E4" s="42">
        <f>E3*C4</f>
        <v>5307.7</v>
      </c>
      <c r="F4" s="43">
        <f t="shared" ref="F4:F10" si="0">E4/2</f>
        <v>2653.85</v>
      </c>
    </row>
    <row r="5" spans="1:6" x14ac:dyDescent="0.25">
      <c r="A5" s="40" t="s">
        <v>46</v>
      </c>
      <c r="B5" s="41" t="s">
        <v>131</v>
      </c>
      <c r="C5" s="41"/>
      <c r="D5" s="42">
        <f>E5*12</f>
        <v>7473.5999999999995</v>
      </c>
      <c r="E5" s="42">
        <v>622.79999999999995</v>
      </c>
      <c r="F5" s="43">
        <f t="shared" si="0"/>
        <v>311.39999999999998</v>
      </c>
    </row>
    <row r="6" spans="1:6" x14ac:dyDescent="0.25">
      <c r="A6" s="40" t="s">
        <v>46</v>
      </c>
      <c r="B6" s="41" t="s">
        <v>132</v>
      </c>
      <c r="C6" s="41"/>
      <c r="D6" s="42">
        <f t="shared" ref="D6:D9" si="1">E6*12</f>
        <v>919.68000000000006</v>
      </c>
      <c r="E6" s="42">
        <v>76.64</v>
      </c>
      <c r="F6" s="43">
        <f t="shared" si="0"/>
        <v>38.32</v>
      </c>
    </row>
    <row r="7" spans="1:6" x14ac:dyDescent="0.25">
      <c r="A7" s="40" t="s">
        <v>46</v>
      </c>
      <c r="B7" s="41" t="s">
        <v>133</v>
      </c>
      <c r="C7" s="41"/>
      <c r="D7" s="42">
        <f t="shared" si="1"/>
        <v>3932.6400000000003</v>
      </c>
      <c r="E7" s="42">
        <v>327.72</v>
      </c>
      <c r="F7" s="43">
        <f t="shared" si="0"/>
        <v>163.86</v>
      </c>
    </row>
    <row r="8" spans="1:6" x14ac:dyDescent="0.25">
      <c r="A8" s="40" t="s">
        <v>136</v>
      </c>
      <c r="B8" s="41" t="s">
        <v>134</v>
      </c>
      <c r="C8" s="41"/>
      <c r="D8" s="42">
        <f t="shared" si="1"/>
        <v>261.36</v>
      </c>
      <c r="E8" s="42">
        <v>21.78</v>
      </c>
      <c r="F8" s="43">
        <f t="shared" si="0"/>
        <v>10.89</v>
      </c>
    </row>
    <row r="9" spans="1:6" x14ac:dyDescent="0.25">
      <c r="A9" s="40" t="s">
        <v>136</v>
      </c>
      <c r="B9" s="41" t="s">
        <v>135</v>
      </c>
      <c r="C9" s="41"/>
      <c r="D9" s="42">
        <f t="shared" si="1"/>
        <v>36.96</v>
      </c>
      <c r="E9" s="42">
        <v>3.08</v>
      </c>
      <c r="F9" s="43">
        <f t="shared" si="0"/>
        <v>1.54</v>
      </c>
    </row>
    <row r="10" spans="1:6" ht="14.25" thickBot="1" x14ac:dyDescent="0.3">
      <c r="A10" s="48" t="s">
        <v>137</v>
      </c>
      <c r="B10" s="49" t="s">
        <v>130</v>
      </c>
      <c r="C10" s="49">
        <v>9.2309565217391268E-2</v>
      </c>
      <c r="D10" s="50">
        <f>E10*12</f>
        <v>6369.3599999999969</v>
      </c>
      <c r="E10" s="50">
        <f>E3*C10</f>
        <v>530.77999999999975</v>
      </c>
      <c r="F10" s="51">
        <f t="shared" si="0"/>
        <v>265.38999999999987</v>
      </c>
    </row>
    <row r="11" spans="1:6" ht="15" thickTop="1" thickBot="1" x14ac:dyDescent="0.3">
      <c r="A11" s="52" t="s">
        <v>139</v>
      </c>
      <c r="B11" s="53" t="s">
        <v>145</v>
      </c>
      <c r="C11" s="54"/>
      <c r="D11" s="55">
        <f>D4-SUM(D5:D10)</f>
        <v>44698.8</v>
      </c>
      <c r="E11" s="55">
        <f t="shared" ref="E11:F11" si="2">E4-SUM(E5:E10)</f>
        <v>3724.9000000000005</v>
      </c>
      <c r="F11" s="56">
        <f t="shared" si="2"/>
        <v>1862.4500000000003</v>
      </c>
    </row>
    <row r="12" spans="1:6" x14ac:dyDescent="0.25">
      <c r="B12" s="24"/>
      <c r="C12" s="24"/>
      <c r="D12" s="24"/>
    </row>
  </sheetData>
  <mergeCells count="1">
    <mergeCell ref="A1:F1"/>
  </mergeCell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D46D4E-3184-4282-8EFF-5198FF2BEE7E}">
  <sheetPr codeName="Sheet2"/>
  <dimension ref="A1:K535"/>
  <sheetViews>
    <sheetView showGridLines="0" zoomScaleNormal="100" workbookViewId="0">
      <pane ySplit="1" topLeftCell="A38" activePane="bottomLeft" state="frozen"/>
      <selection activeCell="K4" sqref="K4"/>
      <selection pane="bottomLeft" activeCell="K4" sqref="K4"/>
    </sheetView>
  </sheetViews>
  <sheetFormatPr defaultRowHeight="13.5" x14ac:dyDescent="0.25"/>
  <cols>
    <col min="1" max="1" width="7.28515625" customWidth="1"/>
    <col min="2" max="2" width="8.5703125" customWidth="1"/>
    <col min="3" max="3" width="10.5703125" customWidth="1"/>
    <col min="4" max="4" width="49.5703125" customWidth="1"/>
    <col min="5" max="5" width="19.140625" customWidth="1"/>
    <col min="6" max="7" width="14.28515625" customWidth="1"/>
    <col min="8" max="8" width="14.42578125" customWidth="1"/>
    <col min="9" max="9" width="11" customWidth="1"/>
    <col min="10" max="10" width="18.140625" customWidth="1"/>
    <col min="11" max="11" width="7.85546875" customWidth="1"/>
    <col min="12" max="12" width="19.28515625" customWidth="1"/>
    <col min="13" max="13" width="4.28515625" customWidth="1"/>
    <col min="14" max="14" width="14.42578125" customWidth="1"/>
    <col min="15" max="15" width="12.28515625" customWidth="1"/>
    <col min="16" max="16" width="12.7109375" customWidth="1"/>
    <col min="17" max="17" width="7.28515625" customWidth="1"/>
    <col min="18" max="18" width="10.5703125" customWidth="1"/>
    <col min="19" max="19" width="7.28515625" customWidth="1"/>
    <col min="21" max="22" width="13.42578125" customWidth="1"/>
    <col min="23" max="23" width="12.28515625" customWidth="1"/>
    <col min="24" max="24" width="16.140625" customWidth="1"/>
    <col min="25" max="25" width="11.140625" customWidth="1"/>
    <col min="26" max="26" width="9.7109375" bestFit="1" customWidth="1"/>
  </cols>
  <sheetData>
    <row r="1" spans="1:11" ht="16.5" thickBot="1" x14ac:dyDescent="0.3">
      <c r="A1" s="21" t="s">
        <v>89</v>
      </c>
      <c r="B1" s="8" t="s">
        <v>90</v>
      </c>
      <c r="C1" t="s">
        <v>56</v>
      </c>
      <c r="D1" t="s">
        <v>57</v>
      </c>
      <c r="E1" t="s">
        <v>58</v>
      </c>
      <c r="F1" t="s">
        <v>67</v>
      </c>
      <c r="G1" t="s">
        <v>366</v>
      </c>
      <c r="H1" t="s">
        <v>97</v>
      </c>
      <c r="I1" t="s">
        <v>80</v>
      </c>
      <c r="J1" t="s">
        <v>431</v>
      </c>
      <c r="K1" t="s">
        <v>275</v>
      </c>
    </row>
    <row r="2" spans="1:11" x14ac:dyDescent="0.25">
      <c r="A2" s="5" t="str">
        <f>TEXT(Data[[#This Row],[Date]],"yyyy")</f>
        <v>2021</v>
      </c>
      <c r="B2" s="5" t="str">
        <f>TEXT(Data[[#This Row],[Date]],"mmm")</f>
        <v>Jan</v>
      </c>
      <c r="C2" s="3">
        <v>44197</v>
      </c>
      <c r="D2" t="s">
        <v>435</v>
      </c>
      <c r="E2" t="s">
        <v>79</v>
      </c>
      <c r="F2" t="s">
        <v>171</v>
      </c>
      <c r="G2" s="1"/>
      <c r="H2">
        <v>1788.83</v>
      </c>
      <c r="I2" s="1">
        <f ca="1">IFERROR(OFFSET(Data[[#This Row],[Balance]],-1,0)+Data[[#This Row],[Actual Income]]-Data[[#This Row],[Actual Expense]], Data[[#This Row],[Actual Income]])</f>
        <v>1788.83</v>
      </c>
      <c r="J2" s="1">
        <f>IF(Data[[#This Row],[Category]]="Savings or Investments", Data[[#This Row],[Actual Expense]],0)</f>
        <v>0</v>
      </c>
      <c r="K2" s="3"/>
    </row>
    <row r="3" spans="1:11" x14ac:dyDescent="0.25">
      <c r="A3" s="5" t="str">
        <f>TEXT(Data[[#This Row],[Date]],"yyyy")</f>
        <v>2021</v>
      </c>
      <c r="B3" s="5" t="str">
        <f>TEXT(Data[[#This Row],[Date]],"mmm")</f>
        <v>Jan</v>
      </c>
      <c r="C3" s="3">
        <v>44199</v>
      </c>
      <c r="D3" t="s">
        <v>60</v>
      </c>
      <c r="E3" t="s">
        <v>31</v>
      </c>
      <c r="F3" t="s">
        <v>30</v>
      </c>
      <c r="G3" s="1">
        <v>11.45</v>
      </c>
      <c r="I3" s="1">
        <f ca="1">IFERROR(OFFSET(Data[[#This Row],[Balance]],-1,0)+Data[[#This Row],[Actual Income]]-Data[[#This Row],[Actual Expense]], Data[[#This Row],[Actual Income]])</f>
        <v>1777.3799999999999</v>
      </c>
      <c r="J3" s="1">
        <f>IF(Data[[#This Row],[Category]]="Savings or Investments", Data[[#This Row],[Actual Expense]],0)</f>
        <v>0</v>
      </c>
      <c r="K3" s="3"/>
    </row>
    <row r="4" spans="1:11" x14ac:dyDescent="0.25">
      <c r="A4" s="5" t="str">
        <f>TEXT(Data[[#This Row],[Date]],"yyyy")</f>
        <v>2021</v>
      </c>
      <c r="B4" s="5" t="str">
        <f>TEXT(Data[[#This Row],[Date]],"mmm")</f>
        <v>Jan</v>
      </c>
      <c r="C4" s="3">
        <v>44200</v>
      </c>
      <c r="D4" t="s">
        <v>54</v>
      </c>
      <c r="E4" t="s">
        <v>48</v>
      </c>
      <c r="F4" t="s">
        <v>70</v>
      </c>
      <c r="G4" s="1">
        <v>100</v>
      </c>
      <c r="I4" s="1">
        <f ca="1">IFERROR(OFFSET(Data[[#This Row],[Balance]],-1,0)+Data[[#This Row],[Actual Income]]-Data[[#This Row],[Actual Expense]], Data[[#This Row],[Actual Income]])</f>
        <v>1677.3799999999999</v>
      </c>
      <c r="J4" s="1">
        <f>IF(Data[[#This Row],[Category]]="Savings or Investments", Data[[#This Row],[Actual Expense]],0)</f>
        <v>100</v>
      </c>
    </row>
    <row r="5" spans="1:11" x14ac:dyDescent="0.25">
      <c r="A5" s="5" t="str">
        <f>TEXT(Data[[#This Row],[Date]],"yyyy")</f>
        <v>2021</v>
      </c>
      <c r="B5" s="5" t="str">
        <f>TEXT(Data[[#This Row],[Date]],"mmm")</f>
        <v>Jan</v>
      </c>
      <c r="C5" s="3">
        <v>44200</v>
      </c>
      <c r="D5" t="s">
        <v>54</v>
      </c>
      <c r="E5" t="s">
        <v>48</v>
      </c>
      <c r="F5" t="s">
        <v>70</v>
      </c>
      <c r="G5" s="1">
        <v>100</v>
      </c>
      <c r="I5" s="1">
        <f ca="1">IFERROR(OFFSET(Data[[#This Row],[Balance]],-1,0)+Data[[#This Row],[Actual Income]]-Data[[#This Row],[Actual Expense]], Data[[#This Row],[Actual Income]])</f>
        <v>1577.3799999999999</v>
      </c>
      <c r="J5" s="1">
        <f>IF(Data[[#This Row],[Category]]="Savings or Investments", Data[[#This Row],[Actual Expense]],0)</f>
        <v>100</v>
      </c>
    </row>
    <row r="6" spans="1:11" x14ac:dyDescent="0.25">
      <c r="A6" s="5" t="str">
        <f>TEXT(Data[[#This Row],[Date]],"yyyy")</f>
        <v>2021</v>
      </c>
      <c r="B6" s="5" t="str">
        <f>TEXT(Data[[#This Row],[Date]],"mmm")</f>
        <v>Jan</v>
      </c>
      <c r="C6" s="3">
        <v>44200</v>
      </c>
      <c r="D6" t="s">
        <v>54</v>
      </c>
      <c r="E6" t="s">
        <v>48</v>
      </c>
      <c r="F6" t="s">
        <v>70</v>
      </c>
      <c r="G6" s="1">
        <v>100</v>
      </c>
      <c r="I6" s="1">
        <f ca="1">IFERROR(OFFSET(Data[[#This Row],[Balance]],-1,0)+Data[[#This Row],[Actual Income]]-Data[[#This Row],[Actual Expense]], Data[[#This Row],[Actual Income]])</f>
        <v>1477.3799999999999</v>
      </c>
      <c r="J6" s="1">
        <f>IF(Data[[#This Row],[Category]]="Savings or Investments", Data[[#This Row],[Actual Expense]],0)</f>
        <v>100</v>
      </c>
    </row>
    <row r="7" spans="1:11" x14ac:dyDescent="0.25">
      <c r="A7" s="5" t="str">
        <f>TEXT(Data[[#This Row],[Date]],"yyyy")</f>
        <v>2021</v>
      </c>
      <c r="B7" s="5" t="str">
        <f>TEXT(Data[[#This Row],[Date]],"mmm")</f>
        <v>Jan</v>
      </c>
      <c r="C7" s="3">
        <v>44200</v>
      </c>
      <c r="D7" t="s">
        <v>72</v>
      </c>
      <c r="E7" t="s">
        <v>31</v>
      </c>
      <c r="F7" t="s">
        <v>30</v>
      </c>
      <c r="G7" s="1">
        <v>5.75</v>
      </c>
      <c r="I7" s="1">
        <f ca="1">IFERROR(OFFSET(Data[[#This Row],[Balance]],-1,0)+Data[[#This Row],[Actual Income]]-Data[[#This Row],[Actual Expense]], Data[[#This Row],[Actual Income]])</f>
        <v>1471.6299999999999</v>
      </c>
      <c r="J7" s="1">
        <f>IF(Data[[#This Row],[Category]]="Savings or Investments", Data[[#This Row],[Actual Expense]],0)</f>
        <v>0</v>
      </c>
    </row>
    <row r="8" spans="1:11" x14ac:dyDescent="0.25">
      <c r="A8" s="5" t="str">
        <f>TEXT(Data[[#This Row],[Date]],"yyyy")</f>
        <v>2021</v>
      </c>
      <c r="B8" s="5" t="str">
        <f>TEXT(Data[[#This Row],[Date]],"mmm")</f>
        <v>Jan</v>
      </c>
      <c r="C8" s="3">
        <v>44202</v>
      </c>
      <c r="D8" t="s">
        <v>59</v>
      </c>
      <c r="E8" t="s">
        <v>31</v>
      </c>
      <c r="F8" t="s">
        <v>55</v>
      </c>
      <c r="G8" s="1">
        <v>9.9600000000000009</v>
      </c>
      <c r="I8" s="1">
        <f ca="1">IFERROR(OFFSET(Data[[#This Row],[Balance]],-1,0)+Data[[#This Row],[Actual Income]]-Data[[#This Row],[Actual Expense]], Data[[#This Row],[Actual Income]])</f>
        <v>1461.6699999999998</v>
      </c>
      <c r="J8" s="1">
        <f>IF(Data[[#This Row],[Category]]="Savings or Investments", Data[[#This Row],[Actual Expense]],0)</f>
        <v>0</v>
      </c>
    </row>
    <row r="9" spans="1:11" x14ac:dyDescent="0.25">
      <c r="A9" s="5" t="str">
        <f>TEXT(Data[[#This Row],[Date]],"yyyy")</f>
        <v>2021</v>
      </c>
      <c r="B9" s="5" t="str">
        <f>TEXT(Data[[#This Row],[Date]],"mmm")</f>
        <v>Jan</v>
      </c>
      <c r="C9" s="3">
        <v>44202</v>
      </c>
      <c r="D9" t="s">
        <v>111</v>
      </c>
      <c r="E9" t="s">
        <v>48</v>
      </c>
      <c r="F9" t="s">
        <v>28</v>
      </c>
      <c r="G9" s="1">
        <v>1000</v>
      </c>
      <c r="I9" s="1">
        <f ca="1">IFERROR(OFFSET(Data[[#This Row],[Balance]],-1,0)+Data[[#This Row],[Actual Income]]-Data[[#This Row],[Actual Expense]], Data[[#This Row],[Actual Income]])</f>
        <v>461.66999999999985</v>
      </c>
      <c r="J9" s="1">
        <f>IF(Data[[#This Row],[Category]]="Savings or Investments", Data[[#This Row],[Actual Expense]],0)</f>
        <v>1000</v>
      </c>
    </row>
    <row r="10" spans="1:11" x14ac:dyDescent="0.25">
      <c r="A10" s="5" t="str">
        <f>TEXT(Data[[#This Row],[Date]],"yyyy")</f>
        <v>2021</v>
      </c>
      <c r="B10" s="5" t="str">
        <f>TEXT(Data[[#This Row],[Date]],"mmm")</f>
        <v>Jan</v>
      </c>
      <c r="C10" s="3">
        <v>44203</v>
      </c>
      <c r="D10" t="s">
        <v>59</v>
      </c>
      <c r="E10" t="s">
        <v>31</v>
      </c>
      <c r="F10" t="s">
        <v>55</v>
      </c>
      <c r="G10" s="1">
        <v>10.07</v>
      </c>
      <c r="I10" s="1">
        <f ca="1">IFERROR(OFFSET(Data[[#This Row],[Balance]],-1,0)+Data[[#This Row],[Actual Income]]-Data[[#This Row],[Actual Expense]], Data[[#This Row],[Actual Income]])</f>
        <v>451.59999999999985</v>
      </c>
      <c r="J10" s="1">
        <f>IF(Data[[#This Row],[Category]]="Savings or Investments", Data[[#This Row],[Actual Expense]],0)</f>
        <v>0</v>
      </c>
    </row>
    <row r="11" spans="1:11" x14ac:dyDescent="0.25">
      <c r="A11" s="5" t="str">
        <f>TEXT(Data[[#This Row],[Date]],"yyyy")</f>
        <v>2021</v>
      </c>
      <c r="B11" s="5" t="str">
        <f>TEXT(Data[[#This Row],[Date]],"mmm")</f>
        <v>Jan</v>
      </c>
      <c r="C11" s="3">
        <v>44203</v>
      </c>
      <c r="D11" t="s">
        <v>63</v>
      </c>
      <c r="E11" t="s">
        <v>11</v>
      </c>
      <c r="F11" t="s">
        <v>190</v>
      </c>
      <c r="G11" s="1">
        <v>0.62</v>
      </c>
      <c r="I11" s="1">
        <f ca="1">IFERROR(OFFSET(Data[[#This Row],[Balance]],-1,0)+Data[[#This Row],[Actual Income]]-Data[[#This Row],[Actual Expense]], Data[[#This Row],[Actual Income]])</f>
        <v>450.97999999999985</v>
      </c>
      <c r="J11" s="1">
        <f>IF(Data[[#This Row],[Category]]="Savings or Investments", Data[[#This Row],[Actual Expense]],0)</f>
        <v>0</v>
      </c>
    </row>
    <row r="12" spans="1:11" x14ac:dyDescent="0.25">
      <c r="A12" s="5" t="str">
        <f>TEXT(Data[[#This Row],[Date]],"yyyy")</f>
        <v>2021</v>
      </c>
      <c r="B12" s="5" t="str">
        <f>TEXT(Data[[#This Row],[Date]],"mmm")</f>
        <v>Jan</v>
      </c>
      <c r="C12" s="3">
        <v>44203</v>
      </c>
      <c r="D12" t="s">
        <v>62</v>
      </c>
      <c r="E12" t="s">
        <v>44</v>
      </c>
      <c r="F12" t="s">
        <v>69</v>
      </c>
      <c r="G12" s="1">
        <v>8</v>
      </c>
      <c r="I12" s="1">
        <f ca="1">IFERROR(OFFSET(Data[[#This Row],[Balance]],-1,0)+Data[[#This Row],[Actual Income]]-Data[[#This Row],[Actual Expense]], Data[[#This Row],[Actual Income]])</f>
        <v>442.97999999999985</v>
      </c>
      <c r="J12" s="1">
        <f>IF(Data[[#This Row],[Category]]="Savings or Investments", Data[[#This Row],[Actual Expense]],0)</f>
        <v>0</v>
      </c>
    </row>
    <row r="13" spans="1:11" x14ac:dyDescent="0.25">
      <c r="A13" s="5" t="str">
        <f>TEXT(Data[[#This Row],[Date]],"yyyy")</f>
        <v>2021</v>
      </c>
      <c r="B13" s="5" t="str">
        <f>TEXT(Data[[#This Row],[Date]],"mmm")</f>
        <v>Jan</v>
      </c>
      <c r="C13" s="3">
        <v>44203</v>
      </c>
      <c r="D13" t="s">
        <v>61</v>
      </c>
      <c r="E13" t="s">
        <v>50</v>
      </c>
      <c r="F13" t="s">
        <v>11</v>
      </c>
      <c r="G13" s="1">
        <v>32</v>
      </c>
      <c r="I13" s="1">
        <f ca="1">IFERROR(OFFSET(Data[[#This Row],[Balance]],-1,0)+Data[[#This Row],[Actual Income]]-Data[[#This Row],[Actual Expense]], Data[[#This Row],[Actual Income]])</f>
        <v>410.97999999999985</v>
      </c>
      <c r="J13" s="1">
        <f>IF(Data[[#This Row],[Category]]="Savings or Investments", Data[[#This Row],[Actual Expense]],0)</f>
        <v>0</v>
      </c>
    </row>
    <row r="14" spans="1:11" x14ac:dyDescent="0.25">
      <c r="A14" s="5" t="str">
        <f>TEXT(Data[[#This Row],[Date]],"yyyy")</f>
        <v>2021</v>
      </c>
      <c r="B14" s="5" t="str">
        <f>TEXT(Data[[#This Row],[Date]],"mmm")</f>
        <v>Jan</v>
      </c>
      <c r="C14" s="3">
        <v>44204</v>
      </c>
      <c r="D14" t="s">
        <v>52</v>
      </c>
      <c r="E14" t="s">
        <v>42</v>
      </c>
      <c r="F14" s="10" t="s">
        <v>0</v>
      </c>
      <c r="G14" s="1">
        <v>700</v>
      </c>
      <c r="I14" s="1">
        <f ca="1">IFERROR(OFFSET(Data[[#This Row],[Balance]],-1,0)+Data[[#This Row],[Actual Income]]-Data[[#This Row],[Actual Expense]], Data[[#This Row],[Actual Income]])</f>
        <v>-289.02000000000015</v>
      </c>
      <c r="J14" s="1">
        <f>IF(Data[[#This Row],[Category]]="Savings or Investments", Data[[#This Row],[Actual Expense]],0)</f>
        <v>0</v>
      </c>
    </row>
    <row r="15" spans="1:11" x14ac:dyDescent="0.25">
      <c r="A15" s="5" t="str">
        <f>TEXT(Data[[#This Row],[Date]],"yyyy")</f>
        <v>2021</v>
      </c>
      <c r="B15" s="5" t="str">
        <f>TEXT(Data[[#This Row],[Date]],"mmm")</f>
        <v>Jan</v>
      </c>
      <c r="C15" s="3">
        <v>44204</v>
      </c>
      <c r="D15" t="s">
        <v>64</v>
      </c>
      <c r="E15" t="s">
        <v>31</v>
      </c>
      <c r="F15" s="24" t="s">
        <v>30</v>
      </c>
      <c r="G15" s="1">
        <v>22.55</v>
      </c>
      <c r="I15" s="1">
        <f ca="1">IFERROR(OFFSET(Data[[#This Row],[Balance]],-1,0)+Data[[#This Row],[Actual Income]]-Data[[#This Row],[Actual Expense]], Data[[#This Row],[Actual Income]])</f>
        <v>-311.57000000000016</v>
      </c>
      <c r="J15" s="1">
        <f>IF(Data[[#This Row],[Category]]="Savings or Investments", Data[[#This Row],[Actual Expense]],0)</f>
        <v>0</v>
      </c>
    </row>
    <row r="16" spans="1:11" x14ac:dyDescent="0.25">
      <c r="A16" s="5" t="str">
        <f>TEXT(Data[[#This Row],[Date]],"yyyy")</f>
        <v>2021</v>
      </c>
      <c r="B16" s="5" t="str">
        <f>TEXT(Data[[#This Row],[Date]],"mmm")</f>
        <v>Jan</v>
      </c>
      <c r="C16" s="3">
        <v>44205</v>
      </c>
      <c r="D16" t="s">
        <v>65</v>
      </c>
      <c r="E16" t="s">
        <v>31</v>
      </c>
      <c r="F16" t="s">
        <v>55</v>
      </c>
      <c r="G16" s="1">
        <v>5.32</v>
      </c>
      <c r="I16" s="1">
        <f ca="1">IFERROR(OFFSET(Data[[#This Row],[Balance]],-1,0)+Data[[#This Row],[Actual Income]]-Data[[#This Row],[Actual Expense]], Data[[#This Row],[Actual Income]])</f>
        <v>-316.89000000000016</v>
      </c>
      <c r="J16" s="1">
        <f>IF(Data[[#This Row],[Category]]="Savings or Investments", Data[[#This Row],[Actual Expense]],0)</f>
        <v>0</v>
      </c>
    </row>
    <row r="17" spans="1:10" x14ac:dyDescent="0.25">
      <c r="A17" s="5" t="str">
        <f>TEXT(Data[[#This Row],[Date]],"yyyy")</f>
        <v>2021</v>
      </c>
      <c r="B17" s="5" t="str">
        <f>TEXT(Data[[#This Row],[Date]],"mmm")</f>
        <v>Jan</v>
      </c>
      <c r="C17" s="3">
        <v>44206</v>
      </c>
      <c r="D17" t="s">
        <v>59</v>
      </c>
      <c r="E17" t="s">
        <v>31</v>
      </c>
      <c r="F17" t="s">
        <v>55</v>
      </c>
      <c r="G17" s="1">
        <v>10.61</v>
      </c>
      <c r="I17" s="1">
        <f ca="1">IFERROR(OFFSET(Data[[#This Row],[Balance]],-1,0)+Data[[#This Row],[Actual Income]]-Data[[#This Row],[Actual Expense]], Data[[#This Row],[Actual Income]])</f>
        <v>-327.50000000000017</v>
      </c>
      <c r="J17" s="1">
        <f>IF(Data[[#This Row],[Category]]="Savings or Investments", Data[[#This Row],[Actual Expense]],0)</f>
        <v>0</v>
      </c>
    </row>
    <row r="18" spans="1:10" x14ac:dyDescent="0.25">
      <c r="A18" s="5" t="str">
        <f>TEXT(Data[[#This Row],[Date]],"yyyy")</f>
        <v>2021</v>
      </c>
      <c r="B18" s="5" t="str">
        <f>TEXT(Data[[#This Row],[Date]],"mmm")</f>
        <v>Jan</v>
      </c>
      <c r="C18" s="3">
        <v>44206</v>
      </c>
      <c r="D18" t="s">
        <v>66</v>
      </c>
      <c r="E18" t="s">
        <v>31</v>
      </c>
      <c r="F18" t="s">
        <v>29</v>
      </c>
      <c r="G18" s="1">
        <v>9.5399999999999991</v>
      </c>
      <c r="I18" s="1">
        <f ca="1">IFERROR(OFFSET(Data[[#This Row],[Balance]],-1,0)+Data[[#This Row],[Actual Income]]-Data[[#This Row],[Actual Expense]], Data[[#This Row],[Actual Income]])</f>
        <v>-337.04000000000019</v>
      </c>
      <c r="J18" s="1">
        <f>IF(Data[[#This Row],[Category]]="Savings or Investments", Data[[#This Row],[Actual Expense]],0)</f>
        <v>0</v>
      </c>
    </row>
    <row r="19" spans="1:10" x14ac:dyDescent="0.25">
      <c r="A19" s="5" t="str">
        <f>TEXT(Data[[#This Row],[Date]],"yyyy")</f>
        <v>2021</v>
      </c>
      <c r="B19" s="5" t="str">
        <f>TEXT(Data[[#This Row],[Date]],"mmm")</f>
        <v>Jan</v>
      </c>
      <c r="C19" s="3">
        <v>44207</v>
      </c>
      <c r="D19" t="s">
        <v>72</v>
      </c>
      <c r="E19" t="s">
        <v>31</v>
      </c>
      <c r="F19" t="s">
        <v>30</v>
      </c>
      <c r="G19" s="1">
        <v>30</v>
      </c>
      <c r="I19" s="1">
        <f ca="1">IFERROR(OFFSET(Data[[#This Row],[Balance]],-1,0)+Data[[#This Row],[Actual Income]]-Data[[#This Row],[Actual Expense]], Data[[#This Row],[Actual Income]])</f>
        <v>-367.04000000000019</v>
      </c>
      <c r="J19" s="1">
        <f>IF(Data[[#This Row],[Category]]="Savings or Investments", Data[[#This Row],[Actual Expense]],0)</f>
        <v>0</v>
      </c>
    </row>
    <row r="20" spans="1:10" x14ac:dyDescent="0.25">
      <c r="A20" s="5" t="str">
        <f>TEXT(Data[[#This Row],[Date]],"yyyy")</f>
        <v>2021</v>
      </c>
      <c r="B20" s="5" t="str">
        <f>TEXT(Data[[#This Row],[Date]],"mmm")</f>
        <v>Jan</v>
      </c>
      <c r="C20" s="3">
        <v>44207</v>
      </c>
      <c r="D20" t="s">
        <v>54</v>
      </c>
      <c r="E20" t="s">
        <v>48</v>
      </c>
      <c r="F20" t="s">
        <v>70</v>
      </c>
      <c r="G20" s="1">
        <v>100</v>
      </c>
      <c r="I20" s="1">
        <f ca="1">IFERROR(OFFSET(Data[[#This Row],[Balance]],-1,0)+Data[[#This Row],[Actual Income]]-Data[[#This Row],[Actual Expense]], Data[[#This Row],[Actual Income]])</f>
        <v>-467.04000000000019</v>
      </c>
      <c r="J20" s="1">
        <f>IF(Data[[#This Row],[Category]]="Savings or Investments", Data[[#This Row],[Actual Expense]],0)</f>
        <v>100</v>
      </c>
    </row>
    <row r="21" spans="1:10" x14ac:dyDescent="0.25">
      <c r="A21" s="5" t="str">
        <f>TEXT(Data[[#This Row],[Date]],"yyyy")</f>
        <v>2021</v>
      </c>
      <c r="B21" s="5" t="str">
        <f>TEXT(Data[[#This Row],[Date]],"mmm")</f>
        <v>Jan</v>
      </c>
      <c r="C21" s="3">
        <v>44207</v>
      </c>
      <c r="D21" t="s">
        <v>73</v>
      </c>
      <c r="E21" t="s">
        <v>31</v>
      </c>
      <c r="F21" t="s">
        <v>30</v>
      </c>
      <c r="G21" s="1">
        <v>10</v>
      </c>
      <c r="I21" s="1">
        <f ca="1">IFERROR(OFFSET(Data[[#This Row],[Balance]],-1,0)+Data[[#This Row],[Actual Income]]-Data[[#This Row],[Actual Expense]], Data[[#This Row],[Actual Income]])</f>
        <v>-477.04000000000019</v>
      </c>
      <c r="J21" s="1">
        <f>IF(Data[[#This Row],[Category]]="Savings or Investments", Data[[#This Row],[Actual Expense]],0)</f>
        <v>0</v>
      </c>
    </row>
    <row r="22" spans="1:10" x14ac:dyDescent="0.25">
      <c r="A22" s="5" t="str">
        <f>TEXT(Data[[#This Row],[Date]],"yyyy")</f>
        <v>2021</v>
      </c>
      <c r="B22" s="5" t="str">
        <f>TEXT(Data[[#This Row],[Date]],"mmm")</f>
        <v>Jan</v>
      </c>
      <c r="C22" s="3">
        <v>44207</v>
      </c>
      <c r="D22" t="s">
        <v>88</v>
      </c>
      <c r="E22" t="s">
        <v>53</v>
      </c>
      <c r="F22" t="s">
        <v>78</v>
      </c>
      <c r="G22" s="1">
        <v>105.77</v>
      </c>
      <c r="I22" s="1">
        <f ca="1">IFERROR(OFFSET(Data[[#This Row],[Balance]],-1,0)+Data[[#This Row],[Actual Income]]-Data[[#This Row],[Actual Expense]], Data[[#This Row],[Actual Income]])</f>
        <v>-582.81000000000017</v>
      </c>
      <c r="J22" s="1">
        <f>IF(Data[[#This Row],[Category]]="Savings or Investments", Data[[#This Row],[Actual Expense]],0)</f>
        <v>0</v>
      </c>
    </row>
    <row r="23" spans="1:10" x14ac:dyDescent="0.25">
      <c r="A23" s="5" t="str">
        <f>TEXT(Data[[#This Row],[Date]],"yyyy")</f>
        <v>2021</v>
      </c>
      <c r="B23" s="5" t="str">
        <f>TEXT(Data[[#This Row],[Date]],"mmm")</f>
        <v>Jan</v>
      </c>
      <c r="C23" s="3">
        <v>44208</v>
      </c>
      <c r="D23" t="s">
        <v>4</v>
      </c>
      <c r="E23" t="s">
        <v>44</v>
      </c>
      <c r="F23" t="s">
        <v>19</v>
      </c>
      <c r="G23" s="1">
        <v>26.41</v>
      </c>
      <c r="I23" s="1">
        <f ca="1">IFERROR(OFFSET(Data[[#This Row],[Balance]],-1,0)+Data[[#This Row],[Actual Income]]-Data[[#This Row],[Actual Expense]], Data[[#This Row],[Actual Income]])</f>
        <v>-609.22000000000014</v>
      </c>
      <c r="J23" s="1">
        <f>IF(Data[[#This Row],[Category]]="Savings or Investments", Data[[#This Row],[Actual Expense]],0)</f>
        <v>0</v>
      </c>
    </row>
    <row r="24" spans="1:10" x14ac:dyDescent="0.25">
      <c r="A24" s="5" t="str">
        <f>TEXT(Data[[#This Row],[Date]],"yyyy")</f>
        <v>2021</v>
      </c>
      <c r="B24" s="5" t="str">
        <f>TEXT(Data[[#This Row],[Date]],"mmm")</f>
        <v>Jan</v>
      </c>
      <c r="C24" s="3">
        <v>44211</v>
      </c>
      <c r="D24" t="s">
        <v>111</v>
      </c>
      <c r="E24" t="s">
        <v>48</v>
      </c>
      <c r="F24" t="s">
        <v>27</v>
      </c>
      <c r="G24" s="1">
        <v>500</v>
      </c>
      <c r="I24" s="1">
        <f ca="1">IFERROR(OFFSET(Data[[#This Row],[Balance]],-1,0)+Data[[#This Row],[Actual Income]]-Data[[#This Row],[Actual Expense]], Data[[#This Row],[Actual Income]])</f>
        <v>-1109.2200000000003</v>
      </c>
      <c r="J24" s="1">
        <f>IF(Data[[#This Row],[Category]]="Savings or Investments", Data[[#This Row],[Actual Expense]],0)</f>
        <v>500</v>
      </c>
    </row>
    <row r="25" spans="1:10" x14ac:dyDescent="0.25">
      <c r="A25" s="5" t="str">
        <f>TEXT(Data[[#This Row],[Date]],"yyyy")</f>
        <v>2021</v>
      </c>
      <c r="B25" s="5" t="str">
        <f>TEXT(Data[[#This Row],[Date]],"mmm")</f>
        <v>Jan</v>
      </c>
      <c r="C25" s="3">
        <v>44211</v>
      </c>
      <c r="D25" t="s">
        <v>68</v>
      </c>
      <c r="E25" t="s">
        <v>31</v>
      </c>
      <c r="F25" t="s">
        <v>30</v>
      </c>
      <c r="G25" s="1">
        <v>11.7</v>
      </c>
      <c r="I25" s="1">
        <f ca="1">IFERROR(OFFSET(Data[[#This Row],[Balance]],-1,0)+Data[[#This Row],[Actual Income]]-Data[[#This Row],[Actual Expense]], Data[[#This Row],[Actual Income]])</f>
        <v>-1120.9200000000003</v>
      </c>
      <c r="J25" s="1">
        <f>IF(Data[[#This Row],[Category]]="Savings or Investments", Data[[#This Row],[Actual Expense]],0)</f>
        <v>0</v>
      </c>
    </row>
    <row r="26" spans="1:10" x14ac:dyDescent="0.25">
      <c r="A26" s="5" t="str">
        <f>TEXT(Data[[#This Row],[Date]],"yyyy")</f>
        <v>2021</v>
      </c>
      <c r="B26" s="5" t="str">
        <f>TEXT(Data[[#This Row],[Date]],"mmm")</f>
        <v>Jan</v>
      </c>
      <c r="C26" s="3">
        <v>44211</v>
      </c>
      <c r="D26" t="s">
        <v>435</v>
      </c>
      <c r="E26" t="s">
        <v>79</v>
      </c>
      <c r="F26" t="s">
        <v>171</v>
      </c>
      <c r="G26" s="1"/>
      <c r="H26">
        <v>1782.84</v>
      </c>
      <c r="I26" s="1">
        <f ca="1">IFERROR(OFFSET(Data[[#This Row],[Balance]],-1,0)+Data[[#This Row],[Actual Income]]-Data[[#This Row],[Actual Expense]], Data[[#This Row],[Actual Income]])</f>
        <v>661.91999999999962</v>
      </c>
      <c r="J26" s="1">
        <f>IF(Data[[#This Row],[Category]]="Savings or Investments", Data[[#This Row],[Actual Expense]],0)</f>
        <v>0</v>
      </c>
    </row>
    <row r="27" spans="1:10" x14ac:dyDescent="0.25">
      <c r="A27" s="5" t="str">
        <f>TEXT(Data[[#This Row],[Date]],"yyyy")</f>
        <v>2021</v>
      </c>
      <c r="B27" s="5" t="str">
        <f>TEXT(Data[[#This Row],[Date]],"mmm")</f>
        <v>Jan</v>
      </c>
      <c r="C27" s="3">
        <v>44214</v>
      </c>
      <c r="D27" t="s">
        <v>59</v>
      </c>
      <c r="E27" t="s">
        <v>31</v>
      </c>
      <c r="F27" t="s">
        <v>55</v>
      </c>
      <c r="G27" s="1">
        <v>10.77</v>
      </c>
      <c r="I27" s="1">
        <f ca="1">IFERROR(OFFSET(Data[[#This Row],[Balance]],-1,0)+Data[[#This Row],[Actual Income]]-Data[[#This Row],[Actual Expense]], Data[[#This Row],[Actual Income]])</f>
        <v>651.14999999999964</v>
      </c>
      <c r="J27" s="1">
        <f>IF(Data[[#This Row],[Category]]="Savings or Investments", Data[[#This Row],[Actual Expense]],0)</f>
        <v>0</v>
      </c>
    </row>
    <row r="28" spans="1:10" x14ac:dyDescent="0.25">
      <c r="A28" s="5" t="str">
        <f>TEXT(Data[[#This Row],[Date]],"yyyy")</f>
        <v>2021</v>
      </c>
      <c r="B28" s="5" t="str">
        <f>TEXT(Data[[#This Row],[Date]],"mmm")</f>
        <v>Jan</v>
      </c>
      <c r="C28" s="3">
        <v>44215</v>
      </c>
      <c r="D28" t="s">
        <v>71</v>
      </c>
      <c r="E28" t="s">
        <v>31</v>
      </c>
      <c r="F28" t="s">
        <v>30</v>
      </c>
      <c r="G28" s="1">
        <v>25.25</v>
      </c>
      <c r="I28" s="1">
        <f ca="1">IFERROR(OFFSET(Data[[#This Row],[Balance]],-1,0)+Data[[#This Row],[Actual Income]]-Data[[#This Row],[Actual Expense]], Data[[#This Row],[Actual Income]])</f>
        <v>625.89999999999964</v>
      </c>
      <c r="J28" s="1">
        <f>IF(Data[[#This Row],[Category]]="Savings or Investments", Data[[#This Row],[Actual Expense]],0)</f>
        <v>0</v>
      </c>
    </row>
    <row r="29" spans="1:10" x14ac:dyDescent="0.25">
      <c r="A29" s="5" t="str">
        <f>TEXT(Data[[#This Row],[Date]],"yyyy")</f>
        <v>2021</v>
      </c>
      <c r="B29" s="5" t="str">
        <f>TEXT(Data[[#This Row],[Date]],"mmm")</f>
        <v>Jan</v>
      </c>
      <c r="C29" s="3">
        <v>44216</v>
      </c>
      <c r="D29" t="s">
        <v>54</v>
      </c>
      <c r="E29" t="s">
        <v>48</v>
      </c>
      <c r="F29" t="s">
        <v>70</v>
      </c>
      <c r="G29" s="1">
        <v>400</v>
      </c>
      <c r="I29" s="1">
        <f ca="1">IFERROR(OFFSET(Data[[#This Row],[Balance]],-1,0)+Data[[#This Row],[Actual Income]]-Data[[#This Row],[Actual Expense]], Data[[#This Row],[Actual Income]])</f>
        <v>225.89999999999964</v>
      </c>
      <c r="J29" s="1">
        <f>IF(Data[[#This Row],[Category]]="Savings or Investments", Data[[#This Row],[Actual Expense]],0)</f>
        <v>400</v>
      </c>
    </row>
    <row r="30" spans="1:10" x14ac:dyDescent="0.25">
      <c r="A30" s="5" t="str">
        <f>TEXT(Data[[#This Row],[Date]],"yyyy")</f>
        <v>2021</v>
      </c>
      <c r="B30" s="5" t="str">
        <f>TEXT(Data[[#This Row],[Date]],"mmm")</f>
        <v>Jan</v>
      </c>
      <c r="C30" s="3">
        <v>44216</v>
      </c>
      <c r="D30" t="s">
        <v>59</v>
      </c>
      <c r="E30" t="s">
        <v>31</v>
      </c>
      <c r="F30" t="s">
        <v>55</v>
      </c>
      <c r="G30" s="1">
        <v>8.66</v>
      </c>
      <c r="I30" s="1">
        <f ca="1">IFERROR(OFFSET(Data[[#This Row],[Balance]],-1,0)+Data[[#This Row],[Actual Income]]-Data[[#This Row],[Actual Expense]], Data[[#This Row],[Actual Income]])</f>
        <v>217.23999999999964</v>
      </c>
      <c r="J30" s="1">
        <f>IF(Data[[#This Row],[Category]]="Savings or Investments", Data[[#This Row],[Actual Expense]],0)</f>
        <v>0</v>
      </c>
    </row>
    <row r="31" spans="1:10" x14ac:dyDescent="0.25">
      <c r="A31" s="5" t="str">
        <f>TEXT(Data[[#This Row],[Date]],"yyyy")</f>
        <v>2021</v>
      </c>
      <c r="B31" s="5" t="str">
        <f>TEXT(Data[[#This Row],[Date]],"mmm")</f>
        <v>Jan</v>
      </c>
      <c r="C31" s="3">
        <v>44217</v>
      </c>
      <c r="D31" t="s">
        <v>95</v>
      </c>
      <c r="E31" t="s">
        <v>44</v>
      </c>
      <c r="F31" t="s">
        <v>19</v>
      </c>
      <c r="G31" s="1">
        <v>25.83</v>
      </c>
      <c r="I31" s="1">
        <f ca="1">IFERROR(OFFSET(Data[[#This Row],[Balance]],-1,0)+Data[[#This Row],[Actual Income]]-Data[[#This Row],[Actual Expense]], Data[[#This Row],[Actual Income]])</f>
        <v>191.40999999999963</v>
      </c>
      <c r="J31" s="1">
        <f>IF(Data[[#This Row],[Category]]="Savings or Investments", Data[[#This Row],[Actual Expense]],0)</f>
        <v>0</v>
      </c>
    </row>
    <row r="32" spans="1:10" x14ac:dyDescent="0.25">
      <c r="A32" s="5" t="str">
        <f>TEXT(Data[[#This Row],[Date]],"yyyy")</f>
        <v>2021</v>
      </c>
      <c r="B32" s="5" t="str">
        <f>TEXT(Data[[#This Row],[Date]],"mmm")</f>
        <v>Jan</v>
      </c>
      <c r="C32" s="3">
        <v>44218</v>
      </c>
      <c r="D32" t="s">
        <v>59</v>
      </c>
      <c r="E32" t="s">
        <v>31</v>
      </c>
      <c r="F32" t="s">
        <v>55</v>
      </c>
      <c r="G32" s="1">
        <v>10.61</v>
      </c>
      <c r="I32" s="1">
        <f ca="1">IFERROR(OFFSET(Data[[#This Row],[Balance]],-1,0)+Data[[#This Row],[Actual Income]]-Data[[#This Row],[Actual Expense]], Data[[#This Row],[Actual Income]])</f>
        <v>180.79999999999961</v>
      </c>
      <c r="J32" s="1">
        <f>IF(Data[[#This Row],[Category]]="Savings or Investments", Data[[#This Row],[Actual Expense]],0)</f>
        <v>0</v>
      </c>
    </row>
    <row r="33" spans="1:10" x14ac:dyDescent="0.25">
      <c r="A33" s="5" t="str">
        <f>TEXT(Data[[#This Row],[Date]],"yyyy")</f>
        <v>2021</v>
      </c>
      <c r="B33" s="5" t="str">
        <f>TEXT(Data[[#This Row],[Date]],"mmm")</f>
        <v>Jan</v>
      </c>
      <c r="C33" s="3">
        <v>44221</v>
      </c>
      <c r="D33" t="s">
        <v>93</v>
      </c>
      <c r="E33" t="s">
        <v>31</v>
      </c>
      <c r="F33" t="s">
        <v>30</v>
      </c>
      <c r="G33" s="1">
        <v>25</v>
      </c>
      <c r="I33" s="1">
        <f ca="1">IFERROR(OFFSET(Data[[#This Row],[Balance]],-1,0)+Data[[#This Row],[Actual Income]]-Data[[#This Row],[Actual Expense]], Data[[#This Row],[Actual Income]])</f>
        <v>155.79999999999961</v>
      </c>
      <c r="J33" s="1">
        <f>IF(Data[[#This Row],[Category]]="Savings or Investments", Data[[#This Row],[Actual Expense]],0)</f>
        <v>0</v>
      </c>
    </row>
    <row r="34" spans="1:10" x14ac:dyDescent="0.25">
      <c r="A34" s="5" t="str">
        <f>TEXT(Data[[#This Row],[Date]],"yyyy")</f>
        <v>2021</v>
      </c>
      <c r="B34" s="5" t="str">
        <f>TEXT(Data[[#This Row],[Date]],"mmm")</f>
        <v>Jan</v>
      </c>
      <c r="C34" s="3">
        <v>44221</v>
      </c>
      <c r="D34" t="s">
        <v>92</v>
      </c>
      <c r="E34" t="s">
        <v>31</v>
      </c>
      <c r="F34" t="s">
        <v>30</v>
      </c>
      <c r="G34" s="1">
        <v>34.229999999999997</v>
      </c>
      <c r="I34" s="1">
        <f ca="1">IFERROR(OFFSET(Data[[#This Row],[Balance]],-1,0)+Data[[#This Row],[Actual Income]]-Data[[#This Row],[Actual Expense]], Data[[#This Row],[Actual Income]])</f>
        <v>121.56999999999962</v>
      </c>
      <c r="J34" s="1">
        <f>IF(Data[[#This Row],[Category]]="Savings or Investments", Data[[#This Row],[Actual Expense]],0)</f>
        <v>0</v>
      </c>
    </row>
    <row r="35" spans="1:10" x14ac:dyDescent="0.25">
      <c r="A35" s="5" t="str">
        <f>TEXT(Data[[#This Row],[Date]],"yyyy")</f>
        <v>2021</v>
      </c>
      <c r="B35" s="5" t="str">
        <f>TEXT(Data[[#This Row],[Date]],"mmm")</f>
        <v>Jan</v>
      </c>
      <c r="C35" s="3">
        <v>44222</v>
      </c>
      <c r="D35" t="s">
        <v>94</v>
      </c>
      <c r="E35" t="s">
        <v>48</v>
      </c>
      <c r="F35" t="s">
        <v>70</v>
      </c>
      <c r="G35" s="1">
        <v>1395.06</v>
      </c>
      <c r="I35" s="1">
        <f ca="1">IFERROR(OFFSET(Data[[#This Row],[Balance]],-1,0)+Data[[#This Row],[Actual Income]]-Data[[#This Row],[Actual Expense]], Data[[#This Row],[Actual Income]])</f>
        <v>-1273.4900000000002</v>
      </c>
      <c r="J35" s="1">
        <f>IF(Data[[#This Row],[Category]]="Savings or Investments", Data[[#This Row],[Actual Expense]],0)</f>
        <v>1395.06</v>
      </c>
    </row>
    <row r="36" spans="1:10" x14ac:dyDescent="0.25">
      <c r="A36" s="5" t="str">
        <f>TEXT(Data[[#This Row],[Date]],"yyyy")</f>
        <v>2021</v>
      </c>
      <c r="B36" s="5" t="str">
        <f>TEXT(Data[[#This Row],[Date]],"mmm")</f>
        <v>Jan</v>
      </c>
      <c r="C36" s="3">
        <v>44224</v>
      </c>
      <c r="D36" t="s">
        <v>59</v>
      </c>
      <c r="E36" t="s">
        <v>31</v>
      </c>
      <c r="F36" s="24" t="s">
        <v>55</v>
      </c>
      <c r="G36" s="1">
        <v>8.7100000000000009</v>
      </c>
      <c r="I36" s="1">
        <f ca="1">IFERROR(OFFSET(Data[[#This Row],[Balance]],-1,0)+Data[[#This Row],[Actual Income]]-Data[[#This Row],[Actual Expense]], Data[[#This Row],[Actual Income]])</f>
        <v>-1282.2000000000003</v>
      </c>
      <c r="J36" s="1">
        <f>IF(Data[[#This Row],[Category]]="Savings or Investments", Data[[#This Row],[Actual Expense]],0)</f>
        <v>0</v>
      </c>
    </row>
    <row r="37" spans="1:10" x14ac:dyDescent="0.25">
      <c r="A37" s="5" t="str">
        <f>TEXT(Data[[#This Row],[Date]],"yyyy")</f>
        <v>2021</v>
      </c>
      <c r="B37" s="5" t="str">
        <f>TEXT(Data[[#This Row],[Date]],"mmm")</f>
        <v>Jan</v>
      </c>
      <c r="C37" s="3">
        <v>44224</v>
      </c>
      <c r="D37" t="s">
        <v>111</v>
      </c>
      <c r="E37" t="s">
        <v>48</v>
      </c>
      <c r="F37" t="s">
        <v>28</v>
      </c>
      <c r="G37" s="1">
        <v>500</v>
      </c>
      <c r="I37" s="1">
        <f ca="1">IFERROR(OFFSET(Data[[#This Row],[Balance]],-1,0)+Data[[#This Row],[Actual Income]]-Data[[#This Row],[Actual Expense]], Data[[#This Row],[Actual Income]])</f>
        <v>-1782.2000000000003</v>
      </c>
      <c r="J37" s="1">
        <f>IF(Data[[#This Row],[Category]]="Savings or Investments", Data[[#This Row],[Actual Expense]],0)</f>
        <v>500</v>
      </c>
    </row>
    <row r="38" spans="1:10" x14ac:dyDescent="0.25">
      <c r="A38" s="5" t="str">
        <f>TEXT(Data[[#This Row],[Date]],"yyyy")</f>
        <v>2021</v>
      </c>
      <c r="B38" s="5" t="str">
        <f>TEXT(Data[[#This Row],[Date]],"mmm")</f>
        <v>Jan</v>
      </c>
      <c r="C38" s="3">
        <v>44225</v>
      </c>
      <c r="D38" t="s">
        <v>96</v>
      </c>
      <c r="E38" t="s">
        <v>31</v>
      </c>
      <c r="F38" t="s">
        <v>29</v>
      </c>
      <c r="G38" s="1">
        <v>57.99</v>
      </c>
      <c r="I38" s="1">
        <f ca="1">IFERROR(OFFSET(Data[[#This Row],[Balance]],-1,0)+Data[[#This Row],[Actual Income]]-Data[[#This Row],[Actual Expense]], Data[[#This Row],[Actual Income]])</f>
        <v>-1840.1900000000003</v>
      </c>
      <c r="J38" s="1">
        <f>IF(Data[[#This Row],[Category]]="Savings or Investments", Data[[#This Row],[Actual Expense]],0)</f>
        <v>0</v>
      </c>
    </row>
    <row r="39" spans="1:10" x14ac:dyDescent="0.25">
      <c r="A39" s="5" t="str">
        <f>TEXT(Data[[#This Row],[Date]],"yyyy")</f>
        <v>2021</v>
      </c>
      <c r="B39" s="5" t="str">
        <f>TEXT(Data[[#This Row],[Date]],"mmm")</f>
        <v>Jan</v>
      </c>
      <c r="C39" s="3">
        <v>44225</v>
      </c>
      <c r="D39" t="s">
        <v>435</v>
      </c>
      <c r="E39" t="s">
        <v>79</v>
      </c>
      <c r="F39" t="s">
        <v>171</v>
      </c>
      <c r="G39" s="1"/>
      <c r="H39">
        <v>1782.84</v>
      </c>
      <c r="I39" s="1">
        <f ca="1">IFERROR(OFFSET(Data[[#This Row],[Balance]],-1,0)+Data[[#This Row],[Actual Income]]-Data[[#This Row],[Actual Expense]], Data[[#This Row],[Actual Income]])</f>
        <v>-57.350000000000364</v>
      </c>
      <c r="J39" s="1">
        <f>IF(Data[[#This Row],[Category]]="Savings or Investments", Data[[#This Row],[Actual Expense]],0)</f>
        <v>0</v>
      </c>
    </row>
    <row r="40" spans="1:10" x14ac:dyDescent="0.25">
      <c r="A40" s="5" t="str">
        <f>TEXT(Data[[#This Row],[Date]],"yyyy")</f>
        <v>2021</v>
      </c>
      <c r="B40" s="5" t="str">
        <f>TEXT(Data[[#This Row],[Date]],"mmm")</f>
        <v>Jan</v>
      </c>
      <c r="C40" s="3">
        <v>44226</v>
      </c>
      <c r="D40" t="s">
        <v>59</v>
      </c>
      <c r="E40" t="s">
        <v>31</v>
      </c>
      <c r="F40" t="s">
        <v>55</v>
      </c>
      <c r="G40" s="1">
        <v>9.85</v>
      </c>
      <c r="I40" s="1">
        <f ca="1">IFERROR(OFFSET(Data[[#This Row],[Balance]],-1,0)+Data[[#This Row],[Actual Income]]-Data[[#This Row],[Actual Expense]], Data[[#This Row],[Actual Income]])</f>
        <v>-67.200000000000358</v>
      </c>
      <c r="J40" s="1">
        <f>IF(Data[[#This Row],[Category]]="Savings or Investments", Data[[#This Row],[Actual Expense]],0)</f>
        <v>0</v>
      </c>
    </row>
    <row r="41" spans="1:10" x14ac:dyDescent="0.25">
      <c r="A41" s="5" t="str">
        <f>TEXT(Data[[#This Row],[Date]],"yyyy")</f>
        <v>2021</v>
      </c>
      <c r="B41" s="5" t="str">
        <f>TEXT(Data[[#This Row],[Date]],"mmm")</f>
        <v>Feb</v>
      </c>
      <c r="C41" s="3">
        <v>44228</v>
      </c>
      <c r="D41" t="s">
        <v>101</v>
      </c>
      <c r="E41" t="s">
        <v>48</v>
      </c>
      <c r="F41" t="s">
        <v>70</v>
      </c>
      <c r="G41" s="1">
        <v>200</v>
      </c>
      <c r="I41" s="1">
        <f ca="1">IFERROR(OFFSET(Data[[#This Row],[Balance]],-1,0)+Data[[#This Row],[Actual Income]]-Data[[#This Row],[Actual Expense]], Data[[#This Row],[Actual Income]])</f>
        <v>-267.20000000000039</v>
      </c>
      <c r="J41" s="1">
        <f>IF(Data[[#This Row],[Category]]="Savings or Investments", Data[[#This Row],[Actual Expense]],0)</f>
        <v>200</v>
      </c>
    </row>
    <row r="42" spans="1:10" x14ac:dyDescent="0.25">
      <c r="A42" s="5" t="str">
        <f>TEXT(Data[[#This Row],[Date]],"yyyy")</f>
        <v>2021</v>
      </c>
      <c r="B42" s="5" t="str">
        <f>TEXT(Data[[#This Row],[Date]],"mmm")</f>
        <v>Feb</v>
      </c>
      <c r="C42" s="3">
        <v>44228</v>
      </c>
      <c r="D42" t="s">
        <v>52</v>
      </c>
      <c r="E42" t="s">
        <v>42</v>
      </c>
      <c r="F42" t="s">
        <v>0</v>
      </c>
      <c r="G42" s="1">
        <v>700</v>
      </c>
      <c r="I42" s="1">
        <f ca="1">IFERROR(OFFSET(Data[[#This Row],[Balance]],-1,0)+Data[[#This Row],[Actual Income]]-Data[[#This Row],[Actual Expense]], Data[[#This Row],[Actual Income]])</f>
        <v>-967.20000000000039</v>
      </c>
      <c r="J42" s="1">
        <f>IF(Data[[#This Row],[Category]]="Savings or Investments", Data[[#This Row],[Actual Expense]],0)</f>
        <v>0</v>
      </c>
    </row>
    <row r="43" spans="1:10" x14ac:dyDescent="0.25">
      <c r="A43" s="5" t="str">
        <f>TEXT(Data[[#This Row],[Date]],"yyyy")</f>
        <v>2021</v>
      </c>
      <c r="B43" s="5" t="str">
        <f>TEXT(Data[[#This Row],[Date]],"mmm")</f>
        <v>Feb</v>
      </c>
      <c r="C43" s="3">
        <v>44228</v>
      </c>
      <c r="D43" t="s">
        <v>100</v>
      </c>
      <c r="E43" t="s">
        <v>53</v>
      </c>
      <c r="F43" t="s">
        <v>11</v>
      </c>
      <c r="G43" s="1">
        <v>40</v>
      </c>
      <c r="I43" s="1">
        <f ca="1">IFERROR(OFFSET(Data[[#This Row],[Balance]],-1,0)+Data[[#This Row],[Actual Income]]-Data[[#This Row],[Actual Expense]], Data[[#This Row],[Actual Income]])</f>
        <v>-1007.2000000000004</v>
      </c>
      <c r="J43" s="1">
        <f>IF(Data[[#This Row],[Category]]="Savings or Investments", Data[[#This Row],[Actual Expense]],0)</f>
        <v>0</v>
      </c>
    </row>
    <row r="44" spans="1:10" x14ac:dyDescent="0.25">
      <c r="A44" s="5" t="str">
        <f>TEXT(Data[[#This Row],[Date]],"yyyy")</f>
        <v>2021</v>
      </c>
      <c r="B44" s="5" t="str">
        <f>TEXT(Data[[#This Row],[Date]],"mmm")</f>
        <v>Feb</v>
      </c>
      <c r="C44" s="3">
        <v>44229</v>
      </c>
      <c r="D44" t="s">
        <v>94</v>
      </c>
      <c r="E44" t="s">
        <v>48</v>
      </c>
      <c r="F44" t="s">
        <v>70</v>
      </c>
      <c r="G44" s="1">
        <v>150</v>
      </c>
      <c r="I44" s="1">
        <f ca="1">IFERROR(OFFSET(Data[[#This Row],[Balance]],-1,0)+Data[[#This Row],[Actual Income]]-Data[[#This Row],[Actual Expense]], Data[[#This Row],[Actual Income]])</f>
        <v>-1157.2000000000003</v>
      </c>
      <c r="J44" s="1">
        <f>IF(Data[[#This Row],[Category]]="Savings or Investments", Data[[#This Row],[Actual Expense]],0)</f>
        <v>150</v>
      </c>
    </row>
    <row r="45" spans="1:10" x14ac:dyDescent="0.25">
      <c r="A45" s="5" t="str">
        <f>TEXT(Data[[#This Row],[Date]],"yyyy")</f>
        <v>2021</v>
      </c>
      <c r="B45" s="5" t="str">
        <f>TEXT(Data[[#This Row],[Date]],"mmm")</f>
        <v>Feb</v>
      </c>
      <c r="C45" s="3">
        <v>44230</v>
      </c>
      <c r="D45" t="s">
        <v>59</v>
      </c>
      <c r="E45" t="s">
        <v>31</v>
      </c>
      <c r="F45" t="s">
        <v>55</v>
      </c>
      <c r="G45" s="1">
        <v>8.7100000000000009</v>
      </c>
      <c r="I45" s="1">
        <f ca="1">IFERROR(OFFSET(Data[[#This Row],[Balance]],-1,0)+Data[[#This Row],[Actual Income]]-Data[[#This Row],[Actual Expense]], Data[[#This Row],[Actual Income]])</f>
        <v>-1165.9100000000003</v>
      </c>
      <c r="J45" s="1">
        <f>IF(Data[[#This Row],[Category]]="Savings or Investments", Data[[#This Row],[Actual Expense]],0)</f>
        <v>0</v>
      </c>
    </row>
    <row r="46" spans="1:10" x14ac:dyDescent="0.25">
      <c r="A46" s="5" t="str">
        <f>TEXT(Data[[#This Row],[Date]],"yyyy")</f>
        <v>2021</v>
      </c>
      <c r="B46" s="5" t="str">
        <f>TEXT(Data[[#This Row],[Date]],"mmm")</f>
        <v>Feb</v>
      </c>
      <c r="C46" s="3">
        <v>44230</v>
      </c>
      <c r="D46" t="s">
        <v>64</v>
      </c>
      <c r="E46" t="s">
        <v>31</v>
      </c>
      <c r="F46" t="s">
        <v>30</v>
      </c>
      <c r="G46" s="1">
        <v>20.6</v>
      </c>
      <c r="I46" s="1">
        <f ca="1">IFERROR(OFFSET(Data[[#This Row],[Balance]],-1,0)+Data[[#This Row],[Actual Income]]-Data[[#This Row],[Actual Expense]], Data[[#This Row],[Actual Income]])</f>
        <v>-1186.5100000000002</v>
      </c>
      <c r="J46" s="1">
        <f>IF(Data[[#This Row],[Category]]="Savings or Investments", Data[[#This Row],[Actual Expense]],0)</f>
        <v>0</v>
      </c>
    </row>
    <row r="47" spans="1:10" x14ac:dyDescent="0.25">
      <c r="A47" s="5" t="str">
        <f>TEXT(Data[[#This Row],[Date]],"yyyy")</f>
        <v>2021</v>
      </c>
      <c r="B47" s="5" t="str">
        <f>TEXT(Data[[#This Row],[Date]],"mmm")</f>
        <v>Feb</v>
      </c>
      <c r="C47" s="3">
        <v>44233</v>
      </c>
      <c r="D47" t="s">
        <v>149</v>
      </c>
      <c r="E47" t="s">
        <v>31</v>
      </c>
      <c r="F47" t="s">
        <v>55</v>
      </c>
      <c r="G47" s="1">
        <v>10.52</v>
      </c>
      <c r="I47" s="1">
        <f ca="1">IFERROR(OFFSET(Data[[#This Row],[Balance]],-1,0)+Data[[#This Row],[Actual Income]]-Data[[#This Row],[Actual Expense]], Data[[#This Row],[Actual Income]])</f>
        <v>-1197.0300000000002</v>
      </c>
      <c r="J47" s="1">
        <f>IF(Data[[#This Row],[Category]]="Savings or Investments", Data[[#This Row],[Actual Expense]],0)</f>
        <v>0</v>
      </c>
    </row>
    <row r="48" spans="1:10" x14ac:dyDescent="0.25">
      <c r="A48" s="5" t="str">
        <f>TEXT(Data[[#This Row],[Date]],"yyyy")</f>
        <v>2021</v>
      </c>
      <c r="B48" s="5" t="str">
        <f>TEXT(Data[[#This Row],[Date]],"mmm")</f>
        <v>Feb</v>
      </c>
      <c r="C48" s="3">
        <v>44235</v>
      </c>
      <c r="D48" t="s">
        <v>111</v>
      </c>
      <c r="E48" t="s">
        <v>48</v>
      </c>
      <c r="F48" t="s">
        <v>27</v>
      </c>
      <c r="G48" s="1">
        <v>500</v>
      </c>
      <c r="I48" s="1">
        <f ca="1">IFERROR(OFFSET(Data[[#This Row],[Balance]],-1,0)+Data[[#This Row],[Actual Income]]-Data[[#This Row],[Actual Expense]], Data[[#This Row],[Actual Income]])</f>
        <v>-1697.0300000000002</v>
      </c>
      <c r="J48" s="1">
        <f>IF(Data[[#This Row],[Category]]="Savings or Investments", Data[[#This Row],[Actual Expense]],0)</f>
        <v>500</v>
      </c>
    </row>
    <row r="49" spans="1:10" x14ac:dyDescent="0.25">
      <c r="A49" s="5" t="str">
        <f>TEXT(Data[[#This Row],[Date]],"yyyy")</f>
        <v>2021</v>
      </c>
      <c r="B49" s="5" t="str">
        <f>TEXT(Data[[#This Row],[Date]],"mmm")</f>
        <v>Feb</v>
      </c>
      <c r="C49" s="3">
        <v>44235</v>
      </c>
      <c r="D49" t="s">
        <v>59</v>
      </c>
      <c r="E49" t="s">
        <v>31</v>
      </c>
      <c r="F49" t="s">
        <v>55</v>
      </c>
      <c r="G49" s="1">
        <v>8.98</v>
      </c>
      <c r="I49" s="1">
        <f ca="1">IFERROR(OFFSET(Data[[#This Row],[Balance]],-1,0)+Data[[#This Row],[Actual Income]]-Data[[#This Row],[Actual Expense]], Data[[#This Row],[Actual Income]])</f>
        <v>-1706.0100000000002</v>
      </c>
      <c r="J49" s="1">
        <f>IF(Data[[#This Row],[Category]]="Savings or Investments", Data[[#This Row],[Actual Expense]],0)</f>
        <v>0</v>
      </c>
    </row>
    <row r="50" spans="1:10" x14ac:dyDescent="0.25">
      <c r="A50" s="5" t="str">
        <f>TEXT(Data[[#This Row],[Date]],"yyyy")</f>
        <v>2021</v>
      </c>
      <c r="B50" s="5" t="str">
        <f>TEXT(Data[[#This Row],[Date]],"mmm")</f>
        <v>Feb</v>
      </c>
      <c r="C50" s="3">
        <v>44235</v>
      </c>
      <c r="D50" t="s">
        <v>71</v>
      </c>
      <c r="E50" t="s">
        <v>31</v>
      </c>
      <c r="F50" t="s">
        <v>30</v>
      </c>
      <c r="G50" s="1">
        <v>14</v>
      </c>
      <c r="I50" s="1">
        <f ca="1">IFERROR(OFFSET(Data[[#This Row],[Balance]],-1,0)+Data[[#This Row],[Actual Income]]-Data[[#This Row],[Actual Expense]], Data[[#This Row],[Actual Income]])</f>
        <v>-1720.0100000000002</v>
      </c>
      <c r="J50" s="1">
        <f>IF(Data[[#This Row],[Category]]="Savings or Investments", Data[[#This Row],[Actual Expense]],0)</f>
        <v>0</v>
      </c>
    </row>
    <row r="51" spans="1:10" x14ac:dyDescent="0.25">
      <c r="A51" s="5" t="str">
        <f>TEXT(Data[[#This Row],[Date]],"yyyy")</f>
        <v>2021</v>
      </c>
      <c r="B51" s="5" t="str">
        <f>TEXT(Data[[#This Row],[Date]],"mmm")</f>
        <v>Feb</v>
      </c>
      <c r="C51" s="3">
        <v>44236</v>
      </c>
      <c r="D51" t="s">
        <v>59</v>
      </c>
      <c r="E51" t="s">
        <v>31</v>
      </c>
      <c r="F51" t="s">
        <v>55</v>
      </c>
      <c r="G51" s="1">
        <v>8.7100000000000009</v>
      </c>
      <c r="I51" s="1">
        <f ca="1">IFERROR(OFFSET(Data[[#This Row],[Balance]],-1,0)+Data[[#This Row],[Actual Income]]-Data[[#This Row],[Actual Expense]], Data[[#This Row],[Actual Income]])</f>
        <v>-1728.7200000000003</v>
      </c>
      <c r="J51" s="1">
        <f>IF(Data[[#This Row],[Category]]="Savings or Investments", Data[[#This Row],[Actual Expense]],0)</f>
        <v>0</v>
      </c>
    </row>
    <row r="52" spans="1:10" x14ac:dyDescent="0.25">
      <c r="A52" s="5" t="str">
        <f>TEXT(Data[[#This Row],[Date]],"yyyy")</f>
        <v>2021</v>
      </c>
      <c r="B52" s="5" t="str">
        <f>TEXT(Data[[#This Row],[Date]],"mmm")</f>
        <v>Feb</v>
      </c>
      <c r="C52" s="3">
        <v>44236</v>
      </c>
      <c r="D52" t="s">
        <v>59</v>
      </c>
      <c r="E52" t="s">
        <v>31</v>
      </c>
      <c r="F52" t="s">
        <v>55</v>
      </c>
      <c r="G52" s="1">
        <v>10.61</v>
      </c>
      <c r="I52" s="1">
        <f ca="1">IFERROR(OFFSET(Data[[#This Row],[Balance]],-1,0)+Data[[#This Row],[Actual Income]]-Data[[#This Row],[Actual Expense]], Data[[#This Row],[Actual Income]])</f>
        <v>-1739.3300000000002</v>
      </c>
      <c r="J52" s="1">
        <f>IF(Data[[#This Row],[Category]]="Savings or Investments", Data[[#This Row],[Actual Expense]],0)</f>
        <v>0</v>
      </c>
    </row>
    <row r="53" spans="1:10" x14ac:dyDescent="0.25">
      <c r="A53" s="5" t="str">
        <f>TEXT(Data[[#This Row],[Date]],"yyyy")</f>
        <v>2021</v>
      </c>
      <c r="B53" s="5" t="str">
        <f>TEXT(Data[[#This Row],[Date]],"mmm")</f>
        <v>Feb</v>
      </c>
      <c r="C53" s="3">
        <v>44236</v>
      </c>
      <c r="D53" t="s">
        <v>148</v>
      </c>
      <c r="E53" t="s">
        <v>18</v>
      </c>
      <c r="F53" t="s">
        <v>25</v>
      </c>
      <c r="G53" s="1">
        <v>25</v>
      </c>
      <c r="I53" s="1">
        <f ca="1">IFERROR(OFFSET(Data[[#This Row],[Balance]],-1,0)+Data[[#This Row],[Actual Income]]-Data[[#This Row],[Actual Expense]], Data[[#This Row],[Actual Income]])</f>
        <v>-1764.3300000000002</v>
      </c>
      <c r="J53" s="1">
        <f>IF(Data[[#This Row],[Category]]="Savings or Investments", Data[[#This Row],[Actual Expense]],0)</f>
        <v>0</v>
      </c>
    </row>
    <row r="54" spans="1:10" x14ac:dyDescent="0.25">
      <c r="A54" s="5" t="str">
        <f>TEXT(Data[[#This Row],[Date]],"yyyy")</f>
        <v>2021</v>
      </c>
      <c r="B54" s="5" t="str">
        <f>TEXT(Data[[#This Row],[Date]],"mmm")</f>
        <v>Feb</v>
      </c>
      <c r="C54" s="3">
        <v>44236</v>
      </c>
      <c r="D54" t="s">
        <v>94</v>
      </c>
      <c r="E54" t="s">
        <v>48</v>
      </c>
      <c r="F54" t="s">
        <v>70</v>
      </c>
      <c r="G54" s="1">
        <v>150</v>
      </c>
      <c r="I54" s="1">
        <f ca="1">IFERROR(OFFSET(Data[[#This Row],[Balance]],-1,0)+Data[[#This Row],[Actual Income]]-Data[[#This Row],[Actual Expense]], Data[[#This Row],[Actual Income]])</f>
        <v>-1914.3300000000002</v>
      </c>
      <c r="J54" s="1">
        <f>IF(Data[[#This Row],[Category]]="Savings or Investments", Data[[#This Row],[Actual Expense]],0)</f>
        <v>150</v>
      </c>
    </row>
    <row r="55" spans="1:10" x14ac:dyDescent="0.25">
      <c r="A55" s="5" t="str">
        <f>TEXT(Data[[#This Row],[Date]],"yyyy")</f>
        <v>2021</v>
      </c>
      <c r="B55" s="5" t="str">
        <f>TEXT(Data[[#This Row],[Date]],"mmm")</f>
        <v>Feb</v>
      </c>
      <c r="C55" s="3">
        <v>44237</v>
      </c>
      <c r="D55" t="s">
        <v>54</v>
      </c>
      <c r="E55" t="s">
        <v>48</v>
      </c>
      <c r="F55" t="s">
        <v>70</v>
      </c>
      <c r="G55" s="1">
        <v>150</v>
      </c>
      <c r="I55" s="1">
        <f ca="1">IFERROR(OFFSET(Data[[#This Row],[Balance]],-1,0)+Data[[#This Row],[Actual Income]]-Data[[#This Row],[Actual Expense]], Data[[#This Row],[Actual Income]])</f>
        <v>-2064.33</v>
      </c>
      <c r="J55" s="1">
        <f>IF(Data[[#This Row],[Category]]="Savings or Investments", Data[[#This Row],[Actual Expense]],0)</f>
        <v>150</v>
      </c>
    </row>
    <row r="56" spans="1:10" x14ac:dyDescent="0.25">
      <c r="A56" s="5" t="str">
        <f>TEXT(Data[[#This Row],[Date]],"yyyy")</f>
        <v>2021</v>
      </c>
      <c r="B56" s="5" t="str">
        <f>TEXT(Data[[#This Row],[Date]],"mmm")</f>
        <v>Feb</v>
      </c>
      <c r="C56" s="3">
        <v>44237</v>
      </c>
      <c r="D56" t="s">
        <v>95</v>
      </c>
      <c r="E56" t="s">
        <v>44</v>
      </c>
      <c r="F56" t="s">
        <v>19</v>
      </c>
      <c r="G56" s="1">
        <v>28.27</v>
      </c>
      <c r="I56" s="1">
        <f ca="1">IFERROR(OFFSET(Data[[#This Row],[Balance]],-1,0)+Data[[#This Row],[Actual Income]]-Data[[#This Row],[Actual Expense]], Data[[#This Row],[Actual Income]])</f>
        <v>-2092.6</v>
      </c>
      <c r="J56" s="1">
        <f>IF(Data[[#This Row],[Category]]="Savings or Investments", Data[[#This Row],[Actual Expense]],0)</f>
        <v>0</v>
      </c>
    </row>
    <row r="57" spans="1:10" x14ac:dyDescent="0.25">
      <c r="A57" s="5" t="str">
        <f>TEXT(Data[[#This Row],[Date]],"yyyy")</f>
        <v>2021</v>
      </c>
      <c r="B57" s="5" t="str">
        <f>TEXT(Data[[#This Row],[Date]],"mmm")</f>
        <v>Feb</v>
      </c>
      <c r="C57" s="3">
        <v>44237</v>
      </c>
      <c r="D57" t="s">
        <v>150</v>
      </c>
      <c r="E57" t="s">
        <v>53</v>
      </c>
      <c r="F57" t="s">
        <v>78</v>
      </c>
      <c r="G57" s="1">
        <v>29.33</v>
      </c>
      <c r="I57" s="1">
        <f ca="1">IFERROR(OFFSET(Data[[#This Row],[Balance]],-1,0)+Data[[#This Row],[Actual Income]]-Data[[#This Row],[Actual Expense]], Data[[#This Row],[Actual Income]])</f>
        <v>-2121.9299999999998</v>
      </c>
      <c r="J57" s="1">
        <f>IF(Data[[#This Row],[Category]]="Savings or Investments", Data[[#This Row],[Actual Expense]],0)</f>
        <v>0</v>
      </c>
    </row>
    <row r="58" spans="1:10" x14ac:dyDescent="0.25">
      <c r="A58" s="5" t="str">
        <f>TEXT(Data[[#This Row],[Date]],"yyyy")</f>
        <v>2021</v>
      </c>
      <c r="B58" s="5" t="str">
        <f>TEXT(Data[[#This Row],[Date]],"mmm")</f>
        <v>Feb</v>
      </c>
      <c r="C58" s="3">
        <v>44238</v>
      </c>
      <c r="D58" t="s">
        <v>92</v>
      </c>
      <c r="E58" t="s">
        <v>31</v>
      </c>
      <c r="F58" t="s">
        <v>30</v>
      </c>
      <c r="G58" s="1">
        <v>34.630000000000003</v>
      </c>
      <c r="I58" s="1">
        <f ca="1">IFERROR(OFFSET(Data[[#This Row],[Balance]],-1,0)+Data[[#This Row],[Actual Income]]-Data[[#This Row],[Actual Expense]], Data[[#This Row],[Actual Income]])</f>
        <v>-2156.56</v>
      </c>
      <c r="J58" s="1">
        <f>IF(Data[[#This Row],[Category]]="Savings or Investments", Data[[#This Row],[Actual Expense]],0)</f>
        <v>0</v>
      </c>
    </row>
    <row r="59" spans="1:10" x14ac:dyDescent="0.25">
      <c r="A59" s="5" t="str">
        <f>TEXT(Data[[#This Row],[Date]],"yyyy")</f>
        <v>2021</v>
      </c>
      <c r="B59" s="5" t="str">
        <f>TEXT(Data[[#This Row],[Date]],"mmm")</f>
        <v>Feb</v>
      </c>
      <c r="C59" s="3">
        <v>44238</v>
      </c>
      <c r="D59" t="s">
        <v>66</v>
      </c>
      <c r="E59" t="s">
        <v>31</v>
      </c>
      <c r="F59" t="s">
        <v>29</v>
      </c>
      <c r="G59" s="1">
        <v>7.98</v>
      </c>
      <c r="I59" s="1">
        <f ca="1">IFERROR(OFFSET(Data[[#This Row],[Balance]],-1,0)+Data[[#This Row],[Actual Income]]-Data[[#This Row],[Actual Expense]], Data[[#This Row],[Actual Income]])</f>
        <v>-2164.54</v>
      </c>
      <c r="J59" s="1">
        <f>IF(Data[[#This Row],[Category]]="Savings or Investments", Data[[#This Row],[Actual Expense]],0)</f>
        <v>0</v>
      </c>
    </row>
    <row r="60" spans="1:10" x14ac:dyDescent="0.25">
      <c r="A60" s="5" t="str">
        <f>TEXT(Data[[#This Row],[Date]],"yyyy")</f>
        <v>2021</v>
      </c>
      <c r="B60" s="5" t="str">
        <f>TEXT(Data[[#This Row],[Date]],"mmm")</f>
        <v>Feb</v>
      </c>
      <c r="C60" s="3">
        <v>44239</v>
      </c>
      <c r="D60" t="s">
        <v>154</v>
      </c>
      <c r="E60" t="s">
        <v>49</v>
      </c>
      <c r="F60" t="s">
        <v>151</v>
      </c>
      <c r="G60" s="1">
        <v>50</v>
      </c>
      <c r="I60" s="1">
        <f ca="1">IFERROR(OFFSET(Data[[#This Row],[Balance]],-1,0)+Data[[#This Row],[Actual Income]]-Data[[#This Row],[Actual Expense]], Data[[#This Row],[Actual Income]])</f>
        <v>-2214.54</v>
      </c>
      <c r="J60" s="1">
        <f>IF(Data[[#This Row],[Category]]="Savings or Investments", Data[[#This Row],[Actual Expense]],0)</f>
        <v>0</v>
      </c>
    </row>
    <row r="61" spans="1:10" x14ac:dyDescent="0.25">
      <c r="A61" s="5" t="str">
        <f>TEXT(Data[[#This Row],[Date]],"yyyy")</f>
        <v>2021</v>
      </c>
      <c r="B61" s="5" t="str">
        <f>TEXT(Data[[#This Row],[Date]],"mmm")</f>
        <v>Feb</v>
      </c>
      <c r="C61" s="3">
        <v>44239</v>
      </c>
      <c r="D61" t="s">
        <v>59</v>
      </c>
      <c r="E61" t="s">
        <v>31</v>
      </c>
      <c r="F61" t="s">
        <v>55</v>
      </c>
      <c r="G61" s="1">
        <v>9.42</v>
      </c>
      <c r="I61" s="1">
        <f ca="1">IFERROR(OFFSET(Data[[#This Row],[Balance]],-1,0)+Data[[#This Row],[Actual Income]]-Data[[#This Row],[Actual Expense]], Data[[#This Row],[Actual Income]])</f>
        <v>-2223.96</v>
      </c>
      <c r="J61" s="1">
        <f>IF(Data[[#This Row],[Category]]="Savings or Investments", Data[[#This Row],[Actual Expense]],0)</f>
        <v>0</v>
      </c>
    </row>
    <row r="62" spans="1:10" x14ac:dyDescent="0.25">
      <c r="A62" s="5" t="str">
        <f>TEXT(Data[[#This Row],[Date]],"yyyy")</f>
        <v>2021</v>
      </c>
      <c r="B62" s="5" t="str">
        <f>TEXT(Data[[#This Row],[Date]],"mmm")</f>
        <v>Feb</v>
      </c>
      <c r="C62" s="3">
        <v>44239</v>
      </c>
      <c r="D62" t="s">
        <v>435</v>
      </c>
      <c r="E62" t="s">
        <v>79</v>
      </c>
      <c r="F62" t="s">
        <v>171</v>
      </c>
      <c r="G62" s="1"/>
      <c r="H62">
        <v>1782.83</v>
      </c>
      <c r="I62" s="1">
        <f ca="1">IFERROR(OFFSET(Data[[#This Row],[Balance]],-1,0)+Data[[#This Row],[Actual Income]]-Data[[#This Row],[Actual Expense]], Data[[#This Row],[Actual Income]])</f>
        <v>-441.13000000000011</v>
      </c>
      <c r="J62" s="1">
        <f>IF(Data[[#This Row],[Category]]="Savings or Investments", Data[[#This Row],[Actual Expense]],0)</f>
        <v>0</v>
      </c>
    </row>
    <row r="63" spans="1:10" x14ac:dyDescent="0.25">
      <c r="A63" s="5" t="str">
        <f>TEXT(Data[[#This Row],[Date]],"yyyy")</f>
        <v>2021</v>
      </c>
      <c r="B63" s="5" t="str">
        <f>TEXT(Data[[#This Row],[Date]],"mmm")</f>
        <v>Feb</v>
      </c>
      <c r="C63" s="3">
        <v>44241</v>
      </c>
      <c r="D63" t="s">
        <v>96</v>
      </c>
      <c r="E63" t="s">
        <v>47</v>
      </c>
      <c r="F63" t="s">
        <v>191</v>
      </c>
      <c r="G63" s="1">
        <v>12.75</v>
      </c>
      <c r="I63" s="1">
        <f ca="1">IFERROR(OFFSET(Data[[#This Row],[Balance]],-1,0)+Data[[#This Row],[Actual Income]]-Data[[#This Row],[Actual Expense]], Data[[#This Row],[Actual Income]])</f>
        <v>-453.88000000000011</v>
      </c>
      <c r="J63" s="1">
        <f>IF(Data[[#This Row],[Category]]="Savings or Investments", Data[[#This Row],[Actual Expense]],0)</f>
        <v>0</v>
      </c>
    </row>
    <row r="64" spans="1:10" x14ac:dyDescent="0.25">
      <c r="A64" s="5" t="str">
        <f>TEXT(Data[[#This Row],[Date]],"yyyy")</f>
        <v>2021</v>
      </c>
      <c r="B64" s="5" t="str">
        <f>TEXT(Data[[#This Row],[Date]],"mmm")</f>
        <v>Feb</v>
      </c>
      <c r="C64" s="3">
        <v>44242</v>
      </c>
      <c r="D64" t="s">
        <v>157</v>
      </c>
      <c r="E64" t="s">
        <v>31</v>
      </c>
      <c r="F64" t="s">
        <v>55</v>
      </c>
      <c r="G64" s="1">
        <v>12.01</v>
      </c>
      <c r="I64" s="1">
        <f ca="1">IFERROR(OFFSET(Data[[#This Row],[Balance]],-1,0)+Data[[#This Row],[Actual Income]]-Data[[#This Row],[Actual Expense]], Data[[#This Row],[Actual Income]])</f>
        <v>-465.8900000000001</v>
      </c>
      <c r="J64" s="1">
        <f>IF(Data[[#This Row],[Category]]="Savings or Investments", Data[[#This Row],[Actual Expense]],0)</f>
        <v>0</v>
      </c>
    </row>
    <row r="65" spans="1:10" x14ac:dyDescent="0.25">
      <c r="A65" s="5" t="str">
        <f>TEXT(Data[[#This Row],[Date]],"yyyy")</f>
        <v>2021</v>
      </c>
      <c r="B65" s="5" t="str">
        <f>TEXT(Data[[#This Row],[Date]],"mmm")</f>
        <v>Feb</v>
      </c>
      <c r="C65" s="3">
        <v>44242</v>
      </c>
      <c r="D65" t="s">
        <v>157</v>
      </c>
      <c r="E65" t="s">
        <v>31</v>
      </c>
      <c r="F65" t="s">
        <v>55</v>
      </c>
      <c r="G65" s="1">
        <v>18.010000000000002</v>
      </c>
      <c r="I65" s="1">
        <f ca="1">IFERROR(OFFSET(Data[[#This Row],[Balance]],-1,0)+Data[[#This Row],[Actual Income]]-Data[[#This Row],[Actual Expense]], Data[[#This Row],[Actual Income]])</f>
        <v>-483.90000000000009</v>
      </c>
      <c r="J65" s="1">
        <f>IF(Data[[#This Row],[Category]]="Savings or Investments", Data[[#This Row],[Actual Expense]],0)</f>
        <v>0</v>
      </c>
    </row>
    <row r="66" spans="1:10" x14ac:dyDescent="0.25">
      <c r="A66" s="5" t="str">
        <f>TEXT(Data[[#This Row],[Date]],"yyyy")</f>
        <v>2021</v>
      </c>
      <c r="B66" s="5" t="str">
        <f>TEXT(Data[[#This Row],[Date]],"mmm")</f>
        <v>Feb</v>
      </c>
      <c r="C66" s="3">
        <v>44244</v>
      </c>
      <c r="D66" t="s">
        <v>94</v>
      </c>
      <c r="E66" t="s">
        <v>48</v>
      </c>
      <c r="F66" t="s">
        <v>70</v>
      </c>
      <c r="G66" s="1">
        <v>150</v>
      </c>
      <c r="I66" s="1">
        <f ca="1">IFERROR(OFFSET(Data[[#This Row],[Balance]],-1,0)+Data[[#This Row],[Actual Income]]-Data[[#This Row],[Actual Expense]], Data[[#This Row],[Actual Income]])</f>
        <v>-633.90000000000009</v>
      </c>
      <c r="J66" s="1">
        <f>IF(Data[[#This Row],[Category]]="Savings or Investments", Data[[#This Row],[Actual Expense]],0)</f>
        <v>150</v>
      </c>
    </row>
    <row r="67" spans="1:10" x14ac:dyDescent="0.25">
      <c r="A67" s="5" t="str">
        <f>TEXT(Data[[#This Row],[Date]],"yyyy")</f>
        <v>2021</v>
      </c>
      <c r="B67" s="5" t="str">
        <f>TEXT(Data[[#This Row],[Date]],"mmm")</f>
        <v>Feb</v>
      </c>
      <c r="C67" s="3">
        <v>44244</v>
      </c>
      <c r="D67" t="s">
        <v>54</v>
      </c>
      <c r="E67" t="s">
        <v>48</v>
      </c>
      <c r="F67" t="s">
        <v>70</v>
      </c>
      <c r="G67" s="1">
        <v>150</v>
      </c>
      <c r="I67" s="1">
        <f ca="1">IFERROR(OFFSET(Data[[#This Row],[Balance]],-1,0)+Data[[#This Row],[Actual Income]]-Data[[#This Row],[Actual Expense]], Data[[#This Row],[Actual Income]])</f>
        <v>-783.90000000000009</v>
      </c>
      <c r="J67" s="1">
        <f>IF(Data[[#This Row],[Category]]="Savings or Investments", Data[[#This Row],[Actual Expense]],0)</f>
        <v>150</v>
      </c>
    </row>
    <row r="68" spans="1:10" x14ac:dyDescent="0.25">
      <c r="A68" s="5" t="str">
        <f>TEXT(Data[[#This Row],[Date]],"yyyy")</f>
        <v>2021</v>
      </c>
      <c r="B68" s="5" t="str">
        <f>TEXT(Data[[#This Row],[Date]],"mmm")</f>
        <v>Feb</v>
      </c>
      <c r="C68" s="3">
        <v>44244</v>
      </c>
      <c r="D68" t="s">
        <v>159</v>
      </c>
      <c r="E68" t="s">
        <v>31</v>
      </c>
      <c r="F68" t="s">
        <v>55</v>
      </c>
      <c r="G68" s="1">
        <v>6</v>
      </c>
      <c r="I68" s="1">
        <f ca="1">IFERROR(OFFSET(Data[[#This Row],[Balance]],-1,0)+Data[[#This Row],[Actual Income]]-Data[[#This Row],[Actual Expense]], Data[[#This Row],[Actual Income]])</f>
        <v>-789.90000000000009</v>
      </c>
      <c r="J68" s="1">
        <f>IF(Data[[#This Row],[Category]]="Savings or Investments", Data[[#This Row],[Actual Expense]],0)</f>
        <v>0</v>
      </c>
    </row>
    <row r="69" spans="1:10" x14ac:dyDescent="0.25">
      <c r="A69" s="5" t="str">
        <f>TEXT(Data[[#This Row],[Date]],"yyyy")</f>
        <v>2021</v>
      </c>
      <c r="B69" s="5" t="str">
        <f>TEXT(Data[[#This Row],[Date]],"mmm")</f>
        <v>Feb</v>
      </c>
      <c r="C69" s="3">
        <v>44245</v>
      </c>
      <c r="D69" t="s">
        <v>59</v>
      </c>
      <c r="E69" t="s">
        <v>31</v>
      </c>
      <c r="F69" t="s">
        <v>55</v>
      </c>
      <c r="G69" s="1">
        <v>10.39</v>
      </c>
      <c r="I69" s="1">
        <f ca="1">IFERROR(OFFSET(Data[[#This Row],[Balance]],-1,0)+Data[[#This Row],[Actual Income]]-Data[[#This Row],[Actual Expense]], Data[[#This Row],[Actual Income]])</f>
        <v>-800.29000000000008</v>
      </c>
      <c r="J69" s="1">
        <f>IF(Data[[#This Row],[Category]]="Savings or Investments", Data[[#This Row],[Actual Expense]],0)</f>
        <v>0</v>
      </c>
    </row>
    <row r="70" spans="1:10" x14ac:dyDescent="0.25">
      <c r="A70" s="5" t="str">
        <f>TEXT(Data[[#This Row],[Date]],"yyyy")</f>
        <v>2021</v>
      </c>
      <c r="B70" s="5" t="str">
        <f>TEXT(Data[[#This Row],[Date]],"mmm")</f>
        <v>Feb</v>
      </c>
      <c r="C70" s="3">
        <v>44246</v>
      </c>
      <c r="D70" t="s">
        <v>66</v>
      </c>
      <c r="E70" t="s">
        <v>31</v>
      </c>
      <c r="F70" t="s">
        <v>29</v>
      </c>
      <c r="G70" s="1">
        <v>13.09</v>
      </c>
      <c r="I70" s="1">
        <f ca="1">IFERROR(OFFSET(Data[[#This Row],[Balance]],-1,0)+Data[[#This Row],[Actual Income]]-Data[[#This Row],[Actual Expense]], Data[[#This Row],[Actual Income]])</f>
        <v>-813.38000000000011</v>
      </c>
      <c r="J70" s="1">
        <f>IF(Data[[#This Row],[Category]]="Savings or Investments", Data[[#This Row],[Actual Expense]],0)</f>
        <v>0</v>
      </c>
    </row>
    <row r="71" spans="1:10" x14ac:dyDescent="0.25">
      <c r="A71" s="5" t="str">
        <f>TEXT(Data[[#This Row],[Date]],"yyyy")</f>
        <v>2021</v>
      </c>
      <c r="B71" s="5" t="str">
        <f>TEXT(Data[[#This Row],[Date]],"mmm")</f>
        <v>Feb</v>
      </c>
      <c r="C71" s="3">
        <v>44249</v>
      </c>
      <c r="D71" t="s">
        <v>161</v>
      </c>
      <c r="E71" t="s">
        <v>44</v>
      </c>
      <c r="F71" t="s">
        <v>19</v>
      </c>
      <c r="G71" s="1">
        <v>26.33</v>
      </c>
      <c r="I71" s="1">
        <f ca="1">IFERROR(OFFSET(Data[[#This Row],[Balance]],-1,0)+Data[[#This Row],[Actual Income]]-Data[[#This Row],[Actual Expense]], Data[[#This Row],[Actual Income]])</f>
        <v>-839.71000000000015</v>
      </c>
      <c r="J71" s="1">
        <f>IF(Data[[#This Row],[Category]]="Savings or Investments", Data[[#This Row],[Actual Expense]],0)</f>
        <v>0</v>
      </c>
    </row>
    <row r="72" spans="1:10" x14ac:dyDescent="0.25">
      <c r="A72" s="5" t="str">
        <f>TEXT(Data[[#This Row],[Date]],"yyyy")</f>
        <v>2021</v>
      </c>
      <c r="B72" s="5" t="str">
        <f>TEXT(Data[[#This Row],[Date]],"mmm")</f>
        <v>Feb</v>
      </c>
      <c r="C72" s="3">
        <v>44249</v>
      </c>
      <c r="D72" t="s">
        <v>158</v>
      </c>
      <c r="E72" t="s">
        <v>51</v>
      </c>
      <c r="F72" t="s">
        <v>38</v>
      </c>
      <c r="G72" s="1">
        <v>53</v>
      </c>
      <c r="I72" s="1">
        <f ca="1">IFERROR(OFFSET(Data[[#This Row],[Balance]],-1,0)+Data[[#This Row],[Actual Income]]-Data[[#This Row],[Actual Expense]], Data[[#This Row],[Actual Income]])</f>
        <v>-892.71000000000015</v>
      </c>
      <c r="J72" s="1">
        <f>IF(Data[[#This Row],[Category]]="Savings or Investments", Data[[#This Row],[Actual Expense]],0)</f>
        <v>0</v>
      </c>
    </row>
    <row r="73" spans="1:10" x14ac:dyDescent="0.25">
      <c r="A73" s="5" t="str">
        <f>TEXT(Data[[#This Row],[Date]],"yyyy")</f>
        <v>2021</v>
      </c>
      <c r="B73" s="5" t="str">
        <f>TEXT(Data[[#This Row],[Date]],"mmm")</f>
        <v>Feb</v>
      </c>
      <c r="C73" s="3">
        <v>44250</v>
      </c>
      <c r="D73" t="s">
        <v>59</v>
      </c>
      <c r="E73" t="s">
        <v>31</v>
      </c>
      <c r="F73" t="s">
        <v>55</v>
      </c>
      <c r="G73" s="1">
        <v>21.11</v>
      </c>
      <c r="I73" s="1">
        <f ca="1">IFERROR(OFFSET(Data[[#This Row],[Balance]],-1,0)+Data[[#This Row],[Actual Income]]-Data[[#This Row],[Actual Expense]], Data[[#This Row],[Actual Income]])</f>
        <v>-913.82000000000016</v>
      </c>
      <c r="J73" s="1">
        <f>IF(Data[[#This Row],[Category]]="Savings or Investments", Data[[#This Row],[Actual Expense]],0)</f>
        <v>0</v>
      </c>
    </row>
    <row r="74" spans="1:10" x14ac:dyDescent="0.25">
      <c r="A74" s="5" t="str">
        <f>TEXT(Data[[#This Row],[Date]],"yyyy")</f>
        <v>2021</v>
      </c>
      <c r="B74" s="5" t="str">
        <f>TEXT(Data[[#This Row],[Date]],"mmm")</f>
        <v>Feb</v>
      </c>
      <c r="C74" s="3">
        <v>44250</v>
      </c>
      <c r="D74" t="s">
        <v>94</v>
      </c>
      <c r="E74" t="s">
        <v>48</v>
      </c>
      <c r="F74" t="s">
        <v>70</v>
      </c>
      <c r="G74" s="1">
        <v>150</v>
      </c>
      <c r="I74" s="1">
        <f ca="1">IFERROR(OFFSET(Data[[#This Row],[Balance]],-1,0)+Data[[#This Row],[Actual Income]]-Data[[#This Row],[Actual Expense]], Data[[#This Row],[Actual Income]])</f>
        <v>-1063.8200000000002</v>
      </c>
      <c r="J74" s="1">
        <f>IF(Data[[#This Row],[Category]]="Savings or Investments", Data[[#This Row],[Actual Expense]],0)</f>
        <v>150</v>
      </c>
    </row>
    <row r="75" spans="1:10" x14ac:dyDescent="0.25">
      <c r="A75" s="5" t="str">
        <f>TEXT(Data[[#This Row],[Date]],"yyyy")</f>
        <v>2021</v>
      </c>
      <c r="B75" s="5" t="str">
        <f>TEXT(Data[[#This Row],[Date]],"mmm")</f>
        <v>Feb</v>
      </c>
      <c r="C75" s="3">
        <v>44251</v>
      </c>
      <c r="D75" t="s">
        <v>162</v>
      </c>
      <c r="E75" t="s">
        <v>31</v>
      </c>
      <c r="F75" t="s">
        <v>55</v>
      </c>
      <c r="G75" s="1">
        <v>5</v>
      </c>
      <c r="I75" s="1">
        <f ca="1">IFERROR(OFFSET(Data[[#This Row],[Balance]],-1,0)+Data[[#This Row],[Actual Income]]-Data[[#This Row],[Actual Expense]], Data[[#This Row],[Actual Income]])</f>
        <v>-1068.8200000000002</v>
      </c>
      <c r="J75" s="1">
        <f>IF(Data[[#This Row],[Category]]="Savings or Investments", Data[[#This Row],[Actual Expense]],0)</f>
        <v>0</v>
      </c>
    </row>
    <row r="76" spans="1:10" x14ac:dyDescent="0.25">
      <c r="A76" s="5" t="str">
        <f>TEXT(Data[[#This Row],[Date]],"yyyy")</f>
        <v>2021</v>
      </c>
      <c r="B76" s="5" t="str">
        <f>TEXT(Data[[#This Row],[Date]],"mmm")</f>
        <v>Feb</v>
      </c>
      <c r="C76" s="3">
        <v>44251</v>
      </c>
      <c r="D76" t="s">
        <v>93</v>
      </c>
      <c r="E76" t="s">
        <v>31</v>
      </c>
      <c r="F76" t="s">
        <v>30</v>
      </c>
      <c r="G76" s="1">
        <v>23</v>
      </c>
      <c r="I76" s="1">
        <f ca="1">IFERROR(OFFSET(Data[[#This Row],[Balance]],-1,0)+Data[[#This Row],[Actual Income]]-Data[[#This Row],[Actual Expense]], Data[[#This Row],[Actual Income]])</f>
        <v>-1091.8200000000002</v>
      </c>
      <c r="J76" s="1">
        <f>IF(Data[[#This Row],[Category]]="Savings or Investments", Data[[#This Row],[Actual Expense]],0)</f>
        <v>0</v>
      </c>
    </row>
    <row r="77" spans="1:10" x14ac:dyDescent="0.25">
      <c r="A77" s="5" t="str">
        <f>TEXT(Data[[#This Row],[Date]],"yyyy")</f>
        <v>2021</v>
      </c>
      <c r="B77" s="5" t="str">
        <f>TEXT(Data[[#This Row],[Date]],"mmm")</f>
        <v>Feb</v>
      </c>
      <c r="C77" s="3">
        <v>44252</v>
      </c>
      <c r="D77" t="s">
        <v>54</v>
      </c>
      <c r="E77" t="s">
        <v>48</v>
      </c>
      <c r="F77" t="s">
        <v>70</v>
      </c>
      <c r="G77" s="1">
        <v>150</v>
      </c>
      <c r="I77" s="1">
        <f ca="1">IFERROR(OFFSET(Data[[#This Row],[Balance]],-1,0)+Data[[#This Row],[Actual Income]]-Data[[#This Row],[Actual Expense]], Data[[#This Row],[Actual Income]])</f>
        <v>-1241.8200000000002</v>
      </c>
      <c r="J77" s="1">
        <f>IF(Data[[#This Row],[Category]]="Savings or Investments", Data[[#This Row],[Actual Expense]],0)</f>
        <v>150</v>
      </c>
    </row>
    <row r="78" spans="1:10" x14ac:dyDescent="0.25">
      <c r="A78" s="5" t="str">
        <f>TEXT(Data[[#This Row],[Date]],"yyyy")</f>
        <v>2021</v>
      </c>
      <c r="B78" s="5" t="str">
        <f>TEXT(Data[[#This Row],[Date]],"mmm")</f>
        <v>Feb</v>
      </c>
      <c r="C78" s="3">
        <v>44253</v>
      </c>
      <c r="D78" t="s">
        <v>59</v>
      </c>
      <c r="E78" t="s">
        <v>31</v>
      </c>
      <c r="F78" t="s">
        <v>55</v>
      </c>
      <c r="G78" s="1">
        <v>5.74</v>
      </c>
      <c r="I78" s="1">
        <f ca="1">IFERROR(OFFSET(Data[[#This Row],[Balance]],-1,0)+Data[[#This Row],[Actual Income]]-Data[[#This Row],[Actual Expense]], Data[[#This Row],[Actual Income]])</f>
        <v>-1247.5600000000002</v>
      </c>
      <c r="J78" s="1">
        <f>IF(Data[[#This Row],[Category]]="Savings or Investments", Data[[#This Row],[Actual Expense]],0)</f>
        <v>0</v>
      </c>
    </row>
    <row r="79" spans="1:10" x14ac:dyDescent="0.25">
      <c r="A79" s="5" t="str">
        <f>TEXT(Data[[#This Row],[Date]],"yyyy")</f>
        <v>2021</v>
      </c>
      <c r="B79" s="5" t="str">
        <f>TEXT(Data[[#This Row],[Date]],"mmm")</f>
        <v>Feb</v>
      </c>
      <c r="C79" s="3">
        <v>44253</v>
      </c>
      <c r="D79" t="s">
        <v>435</v>
      </c>
      <c r="E79" t="s">
        <v>79</v>
      </c>
      <c r="F79" t="s">
        <v>171</v>
      </c>
      <c r="G79" s="1"/>
      <c r="H79" s="1">
        <v>1862.45</v>
      </c>
      <c r="I79" s="1">
        <f ca="1">IFERROR(OFFSET(Data[[#This Row],[Balance]],-1,0)+Data[[#This Row],[Actual Income]]-Data[[#This Row],[Actual Expense]], Data[[#This Row],[Actual Income]])</f>
        <v>614.88999999999987</v>
      </c>
      <c r="J79" s="1">
        <f>IF(Data[[#This Row],[Category]]="Savings or Investments", Data[[#This Row],[Actual Expense]],0)</f>
        <v>0</v>
      </c>
    </row>
    <row r="80" spans="1:10" x14ac:dyDescent="0.25">
      <c r="A80" s="5" t="str">
        <f>TEXT(Data[[#This Row],[Date]],"yyyy")</f>
        <v>2021</v>
      </c>
      <c r="B80" s="5" t="str">
        <f>TEXT(Data[[#This Row],[Date]],"mmm")</f>
        <v>Feb</v>
      </c>
      <c r="C80" s="3">
        <v>44255</v>
      </c>
      <c r="D80" t="s">
        <v>111</v>
      </c>
      <c r="E80" t="s">
        <v>48</v>
      </c>
      <c r="F80" t="s">
        <v>28</v>
      </c>
      <c r="G80" s="1">
        <v>500</v>
      </c>
      <c r="I80" s="1">
        <f ca="1">IFERROR(OFFSET(Data[[#This Row],[Balance]],-1,0)+Data[[#This Row],[Actual Income]]-Data[[#This Row],[Actual Expense]], Data[[#This Row],[Actual Income]])</f>
        <v>114.88999999999987</v>
      </c>
      <c r="J80" s="1">
        <f>IF(Data[[#This Row],[Category]]="Savings or Investments", Data[[#This Row],[Actual Expense]],0)</f>
        <v>500</v>
      </c>
    </row>
    <row r="81" spans="1:10" x14ac:dyDescent="0.25">
      <c r="A81" s="5" t="str">
        <f>TEXT(Data[[#This Row],[Date]],"yyyy")</f>
        <v>2021</v>
      </c>
      <c r="B81" s="5" t="str">
        <f>TEXT(Data[[#This Row],[Date]],"mmm")</f>
        <v>Mar</v>
      </c>
      <c r="C81" s="3">
        <v>44256</v>
      </c>
      <c r="D81" t="s">
        <v>59</v>
      </c>
      <c r="E81" t="s">
        <v>31</v>
      </c>
      <c r="F81" t="s">
        <v>55</v>
      </c>
      <c r="G81" s="1">
        <v>10.07</v>
      </c>
      <c r="I81" s="1">
        <f ca="1">IFERROR(OFFSET(Data[[#This Row],[Balance]],-1,0)+Data[[#This Row],[Actual Income]]-Data[[#This Row],[Actual Expense]], Data[[#This Row],[Actual Income]])</f>
        <v>104.81999999999988</v>
      </c>
      <c r="J81" s="1">
        <f>IF(Data[[#This Row],[Category]]="Savings or Investments", Data[[#This Row],[Actual Expense]],0)</f>
        <v>0</v>
      </c>
    </row>
    <row r="82" spans="1:10" x14ac:dyDescent="0.25">
      <c r="A82" s="5" t="str">
        <f>TEXT(Data[[#This Row],[Date]],"yyyy")</f>
        <v>2021</v>
      </c>
      <c r="B82" s="5" t="str">
        <f>TEXT(Data[[#This Row],[Date]],"mmm")</f>
        <v>Mar</v>
      </c>
      <c r="C82" s="3">
        <v>44256</v>
      </c>
      <c r="D82" t="s">
        <v>165</v>
      </c>
      <c r="E82" t="s">
        <v>51</v>
      </c>
      <c r="F82" t="s">
        <v>160</v>
      </c>
      <c r="G82" s="1">
        <v>260</v>
      </c>
      <c r="I82" s="1">
        <f ca="1">IFERROR(OFFSET(Data[[#This Row],[Balance]],-1,0)+Data[[#This Row],[Actual Income]]-Data[[#This Row],[Actual Expense]], Data[[#This Row],[Actual Income]])</f>
        <v>-155.18000000000012</v>
      </c>
      <c r="J82" s="1">
        <f>IF(Data[[#This Row],[Category]]="Savings or Investments", Data[[#This Row],[Actual Expense]],0)</f>
        <v>0</v>
      </c>
    </row>
    <row r="83" spans="1:10" x14ac:dyDescent="0.25">
      <c r="A83" s="5" t="str">
        <f>TEXT(Data[[#This Row],[Date]],"yyyy")</f>
        <v>2021</v>
      </c>
      <c r="B83" s="5" t="str">
        <f>TEXT(Data[[#This Row],[Date]],"mmm")</f>
        <v>Mar</v>
      </c>
      <c r="C83" s="3">
        <v>44256</v>
      </c>
      <c r="D83" t="s">
        <v>52</v>
      </c>
      <c r="E83" t="s">
        <v>42</v>
      </c>
      <c r="F83" t="s">
        <v>0</v>
      </c>
      <c r="G83" s="1">
        <v>700</v>
      </c>
      <c r="I83" s="1">
        <f ca="1">IFERROR(OFFSET(Data[[#This Row],[Balance]],-1,0)+Data[[#This Row],[Actual Income]]-Data[[#This Row],[Actual Expense]], Data[[#This Row],[Actual Income]])</f>
        <v>-855.18000000000006</v>
      </c>
      <c r="J83" s="1">
        <f>IF(Data[[#This Row],[Category]]="Savings or Investments", Data[[#This Row],[Actual Expense]],0)</f>
        <v>0</v>
      </c>
    </row>
    <row r="84" spans="1:10" x14ac:dyDescent="0.25">
      <c r="A84" s="5" t="str">
        <f>TEXT(Data[[#This Row],[Date]],"yyyy")</f>
        <v>2021</v>
      </c>
      <c r="B84" s="5" t="str">
        <f>TEXT(Data[[#This Row],[Date]],"mmm")</f>
        <v>Mar</v>
      </c>
      <c r="C84" s="3">
        <v>44257</v>
      </c>
      <c r="D84" t="s">
        <v>94</v>
      </c>
      <c r="E84" t="s">
        <v>48</v>
      </c>
      <c r="F84" t="s">
        <v>70</v>
      </c>
      <c r="G84" s="1">
        <v>150</v>
      </c>
      <c r="I84" s="1">
        <f ca="1">IFERROR(OFFSET(Data[[#This Row],[Balance]],-1,0)+Data[[#This Row],[Actual Income]]-Data[[#This Row],[Actual Expense]], Data[[#This Row],[Actual Income]])</f>
        <v>-1005.1800000000001</v>
      </c>
      <c r="J84" s="1">
        <f>IF(Data[[#This Row],[Category]]="Savings or Investments", Data[[#This Row],[Actual Expense]],0)</f>
        <v>150</v>
      </c>
    </row>
    <row r="85" spans="1:10" x14ac:dyDescent="0.25">
      <c r="A85" s="5" t="str">
        <f>TEXT(Data[[#This Row],[Date]],"yyyy")</f>
        <v>2021</v>
      </c>
      <c r="B85" s="5" t="str">
        <f>TEXT(Data[[#This Row],[Date]],"mmm")</f>
        <v>Mar</v>
      </c>
      <c r="C85" s="3">
        <v>44257</v>
      </c>
      <c r="D85" t="s">
        <v>111</v>
      </c>
      <c r="E85" t="s">
        <v>48</v>
      </c>
      <c r="F85" t="s">
        <v>28</v>
      </c>
      <c r="G85" s="1">
        <v>500</v>
      </c>
      <c r="I85" s="1">
        <f ca="1">IFERROR(OFFSET(Data[[#This Row],[Balance]],-1,0)+Data[[#This Row],[Actual Income]]-Data[[#This Row],[Actual Expense]], Data[[#This Row],[Actual Income]])</f>
        <v>-1505.18</v>
      </c>
      <c r="J85" s="1">
        <f>IF(Data[[#This Row],[Category]]="Savings or Investments", Data[[#This Row],[Actual Expense]],0)</f>
        <v>500</v>
      </c>
    </row>
    <row r="86" spans="1:10" x14ac:dyDescent="0.25">
      <c r="A86" s="5" t="str">
        <f>TEXT(Data[[#This Row],[Date]],"yyyy")</f>
        <v>2021</v>
      </c>
      <c r="B86" s="5" t="str">
        <f>TEXT(Data[[#This Row],[Date]],"mmm")</f>
        <v>Mar</v>
      </c>
      <c r="C86" s="3">
        <v>44257</v>
      </c>
      <c r="D86" t="s">
        <v>111</v>
      </c>
      <c r="E86" t="s">
        <v>48</v>
      </c>
      <c r="F86" t="s">
        <v>27</v>
      </c>
      <c r="G86" s="1">
        <v>500</v>
      </c>
      <c r="I86" s="1">
        <f ca="1">IFERROR(OFFSET(Data[[#This Row],[Balance]],-1,0)+Data[[#This Row],[Actual Income]]-Data[[#This Row],[Actual Expense]], Data[[#This Row],[Actual Income]])</f>
        <v>-2005.18</v>
      </c>
      <c r="J86" s="1">
        <f>IF(Data[[#This Row],[Category]]="Savings or Investments", Data[[#This Row],[Actual Expense]],0)</f>
        <v>500</v>
      </c>
    </row>
    <row r="87" spans="1:10" x14ac:dyDescent="0.25">
      <c r="A87" s="5" t="str">
        <f>TEXT(Data[[#This Row],[Date]],"yyyy")</f>
        <v>2021</v>
      </c>
      <c r="B87" s="5" t="str">
        <f>TEXT(Data[[#This Row],[Date]],"mmm")</f>
        <v>Mar</v>
      </c>
      <c r="C87" s="3">
        <v>44257</v>
      </c>
      <c r="D87" t="s">
        <v>163</v>
      </c>
      <c r="E87" t="s">
        <v>46</v>
      </c>
      <c r="F87" t="s">
        <v>164</v>
      </c>
      <c r="G87" s="1">
        <v>74.62</v>
      </c>
      <c r="I87" s="1">
        <f ca="1">IFERROR(OFFSET(Data[[#This Row],[Balance]],-1,0)+Data[[#This Row],[Actual Income]]-Data[[#This Row],[Actual Expense]], Data[[#This Row],[Actual Income]])</f>
        <v>-2079.8000000000002</v>
      </c>
      <c r="J87" s="1">
        <f>IF(Data[[#This Row],[Category]]="Savings or Investments", Data[[#This Row],[Actual Expense]],0)</f>
        <v>0</v>
      </c>
    </row>
    <row r="88" spans="1:10" x14ac:dyDescent="0.25">
      <c r="A88" s="5" t="str">
        <f>TEXT(Data[[#This Row],[Date]],"yyyy")</f>
        <v>2021</v>
      </c>
      <c r="B88" s="5" t="str">
        <f>TEXT(Data[[#This Row],[Date]],"mmm")</f>
        <v>Mar</v>
      </c>
      <c r="C88" s="3">
        <v>44258</v>
      </c>
      <c r="D88" t="s">
        <v>54</v>
      </c>
      <c r="E88" t="s">
        <v>48</v>
      </c>
      <c r="F88" t="s">
        <v>70</v>
      </c>
      <c r="G88" s="1">
        <v>150</v>
      </c>
      <c r="I88" s="1">
        <f ca="1">IFERROR(OFFSET(Data[[#This Row],[Balance]],-1,0)+Data[[#This Row],[Actual Income]]-Data[[#This Row],[Actual Expense]], Data[[#This Row],[Actual Income]])</f>
        <v>-2229.8000000000002</v>
      </c>
      <c r="J88" s="1">
        <f>IF(Data[[#This Row],[Category]]="Savings or Investments", Data[[#This Row],[Actual Expense]],0)</f>
        <v>150</v>
      </c>
    </row>
    <row r="89" spans="1:10" x14ac:dyDescent="0.25">
      <c r="A89" s="5" t="str">
        <f>TEXT(Data[[#This Row],[Date]],"yyyy")</f>
        <v>2021</v>
      </c>
      <c r="B89" s="5" t="str">
        <f>TEXT(Data[[#This Row],[Date]],"mmm")</f>
        <v>Mar</v>
      </c>
      <c r="C89" s="3">
        <v>44258</v>
      </c>
      <c r="D89" t="s">
        <v>59</v>
      </c>
      <c r="E89" t="s">
        <v>31</v>
      </c>
      <c r="F89" t="s">
        <v>55</v>
      </c>
      <c r="G89" s="1">
        <v>9.74</v>
      </c>
      <c r="I89" s="1">
        <f ca="1">IFERROR(OFFSET(Data[[#This Row],[Balance]],-1,0)+Data[[#This Row],[Actual Income]]-Data[[#This Row],[Actual Expense]], Data[[#This Row],[Actual Income]])</f>
        <v>-2239.54</v>
      </c>
      <c r="J89" s="1">
        <f>IF(Data[[#This Row],[Category]]="Savings or Investments", Data[[#This Row],[Actual Expense]],0)</f>
        <v>0</v>
      </c>
    </row>
    <row r="90" spans="1:10" x14ac:dyDescent="0.25">
      <c r="A90" s="5" t="str">
        <f>TEXT(Data[[#This Row],[Date]],"yyyy")</f>
        <v>2021</v>
      </c>
      <c r="B90" s="5" t="str">
        <f>TEXT(Data[[#This Row],[Date]],"mmm")</f>
        <v>Mar</v>
      </c>
      <c r="C90" s="3">
        <v>44260</v>
      </c>
      <c r="D90" t="s">
        <v>166</v>
      </c>
      <c r="E90" t="s">
        <v>31</v>
      </c>
      <c r="F90" t="s">
        <v>30</v>
      </c>
      <c r="G90" s="1">
        <v>9</v>
      </c>
      <c r="I90" s="1">
        <f ca="1">IFERROR(OFFSET(Data[[#This Row],[Balance]],-1,0)+Data[[#This Row],[Actual Income]]-Data[[#This Row],[Actual Expense]], Data[[#This Row],[Actual Income]])</f>
        <v>-2248.54</v>
      </c>
      <c r="J90" s="1">
        <f>IF(Data[[#This Row],[Category]]="Savings or Investments", Data[[#This Row],[Actual Expense]],0)</f>
        <v>0</v>
      </c>
    </row>
    <row r="91" spans="1:10" x14ac:dyDescent="0.25">
      <c r="A91" s="5" t="str">
        <f>TEXT(Data[[#This Row],[Date]],"yyyy")</f>
        <v>2021</v>
      </c>
      <c r="B91" s="5" t="str">
        <f>TEXT(Data[[#This Row],[Date]],"mmm")</f>
        <v>Mar</v>
      </c>
      <c r="C91" s="3">
        <v>44263</v>
      </c>
      <c r="D91" t="s">
        <v>59</v>
      </c>
      <c r="E91" t="s">
        <v>31</v>
      </c>
      <c r="F91" t="s">
        <v>55</v>
      </c>
      <c r="G91" s="1">
        <v>10.61</v>
      </c>
      <c r="I91" s="1">
        <f ca="1">IFERROR(OFFSET(Data[[#This Row],[Balance]],-1,0)+Data[[#This Row],[Actual Income]]-Data[[#This Row],[Actual Expense]], Data[[#This Row],[Actual Income]])</f>
        <v>-2259.15</v>
      </c>
      <c r="J91" s="1">
        <f>IF(Data[[#This Row],[Category]]="Savings or Investments", Data[[#This Row],[Actual Expense]],0)</f>
        <v>0</v>
      </c>
    </row>
    <row r="92" spans="1:10" x14ac:dyDescent="0.25">
      <c r="A92" s="5" t="str">
        <f>TEXT(Data[[#This Row],[Date]],"yyyy")</f>
        <v>2021</v>
      </c>
      <c r="B92" s="5" t="str">
        <f>TEXT(Data[[#This Row],[Date]],"mmm")</f>
        <v>Mar</v>
      </c>
      <c r="C92" s="3">
        <v>44263</v>
      </c>
      <c r="D92" t="s">
        <v>66</v>
      </c>
      <c r="E92" t="s">
        <v>31</v>
      </c>
      <c r="F92" t="s">
        <v>29</v>
      </c>
      <c r="G92" s="1">
        <v>7.01</v>
      </c>
      <c r="I92" s="1">
        <f ca="1">IFERROR(OFFSET(Data[[#This Row],[Balance]],-1,0)+Data[[#This Row],[Actual Income]]-Data[[#This Row],[Actual Expense]], Data[[#This Row],[Actual Income]])</f>
        <v>-2266.1600000000003</v>
      </c>
      <c r="J92" s="1">
        <f>IF(Data[[#This Row],[Category]]="Savings or Investments", Data[[#This Row],[Actual Expense]],0)</f>
        <v>0</v>
      </c>
    </row>
    <row r="93" spans="1:10" x14ac:dyDescent="0.25">
      <c r="A93" s="5" t="str">
        <f>TEXT(Data[[#This Row],[Date]],"yyyy")</f>
        <v>2021</v>
      </c>
      <c r="B93" s="5" t="str">
        <f>TEXT(Data[[#This Row],[Date]],"mmm")</f>
        <v>Mar</v>
      </c>
      <c r="C93" s="3">
        <v>44263</v>
      </c>
      <c r="D93" t="s">
        <v>59</v>
      </c>
      <c r="E93" t="s">
        <v>31</v>
      </c>
      <c r="F93" t="s">
        <v>55</v>
      </c>
      <c r="G93" s="1">
        <v>11</v>
      </c>
      <c r="I93" s="1">
        <f ca="1">IFERROR(OFFSET(Data[[#This Row],[Balance]],-1,0)+Data[[#This Row],[Actual Income]]-Data[[#This Row],[Actual Expense]], Data[[#This Row],[Actual Income]])</f>
        <v>-2277.1600000000003</v>
      </c>
      <c r="J93" s="1">
        <f>IF(Data[[#This Row],[Category]]="Savings or Investments", Data[[#This Row],[Actual Expense]],0)</f>
        <v>0</v>
      </c>
    </row>
    <row r="94" spans="1:10" x14ac:dyDescent="0.25">
      <c r="A94" s="5" t="str">
        <f>TEXT(Data[[#This Row],[Date]],"yyyy")</f>
        <v>2021</v>
      </c>
      <c r="B94" s="5" t="str">
        <f>TEXT(Data[[#This Row],[Date]],"mmm")</f>
        <v>Mar</v>
      </c>
      <c r="C94" s="3">
        <v>44263</v>
      </c>
      <c r="D94" t="s">
        <v>167</v>
      </c>
      <c r="E94" t="s">
        <v>44</v>
      </c>
      <c r="F94" t="s">
        <v>19</v>
      </c>
      <c r="G94" s="1">
        <v>32.56</v>
      </c>
      <c r="I94" s="1">
        <f ca="1">IFERROR(OFFSET(Data[[#This Row],[Balance]],-1,0)+Data[[#This Row],[Actual Income]]-Data[[#This Row],[Actual Expense]], Data[[#This Row],[Actual Income]])</f>
        <v>-2309.7200000000003</v>
      </c>
      <c r="J94" s="1">
        <f>IF(Data[[#This Row],[Category]]="Savings or Investments", Data[[#This Row],[Actual Expense]],0)</f>
        <v>0</v>
      </c>
    </row>
    <row r="95" spans="1:10" x14ac:dyDescent="0.25">
      <c r="A95" s="5" t="str">
        <f>TEXT(Data[[#This Row],[Date]],"yyyy")</f>
        <v>2021</v>
      </c>
      <c r="B95" s="5" t="str">
        <f>TEXT(Data[[#This Row],[Date]],"mmm")</f>
        <v>Mar</v>
      </c>
      <c r="C95" s="3">
        <v>44263</v>
      </c>
      <c r="D95" t="s">
        <v>170</v>
      </c>
      <c r="E95" t="s">
        <v>79</v>
      </c>
      <c r="F95" t="s">
        <v>172</v>
      </c>
      <c r="G95" s="1"/>
      <c r="H95">
        <v>485.1</v>
      </c>
      <c r="I95" s="1">
        <f ca="1">IFERROR(OFFSET(Data[[#This Row],[Balance]],-1,0)+Data[[#This Row],[Actual Income]]-Data[[#This Row],[Actual Expense]], Data[[#This Row],[Actual Income]])</f>
        <v>-1824.6200000000003</v>
      </c>
      <c r="J95" s="1">
        <f>IF(Data[[#This Row],[Category]]="Savings or Investments", Data[[#This Row],[Actual Expense]],0)</f>
        <v>0</v>
      </c>
    </row>
    <row r="96" spans="1:10" x14ac:dyDescent="0.25">
      <c r="A96" s="5" t="str">
        <f>TEXT(Data[[#This Row],[Date]],"yyyy")</f>
        <v>2021</v>
      </c>
      <c r="B96" s="5" t="str">
        <f>TEXT(Data[[#This Row],[Date]],"mmm")</f>
        <v>Mar</v>
      </c>
      <c r="C96" s="3">
        <v>44264</v>
      </c>
      <c r="D96" t="s">
        <v>169</v>
      </c>
      <c r="E96" t="s">
        <v>48</v>
      </c>
      <c r="F96" t="s">
        <v>70</v>
      </c>
      <c r="G96" s="1">
        <v>150</v>
      </c>
      <c r="I96" s="1">
        <f ca="1">IFERROR(OFFSET(Data[[#This Row],[Balance]],-1,0)+Data[[#This Row],[Actual Income]]-Data[[#This Row],[Actual Expense]], Data[[#This Row],[Actual Income]])</f>
        <v>-1974.6200000000003</v>
      </c>
      <c r="J96" s="1">
        <f>IF(Data[[#This Row],[Category]]="Savings or Investments", Data[[#This Row],[Actual Expense]],0)</f>
        <v>150</v>
      </c>
    </row>
    <row r="97" spans="1:10" x14ac:dyDescent="0.25">
      <c r="A97" s="5" t="str">
        <f>TEXT(Data[[#This Row],[Date]],"yyyy")</f>
        <v>2021</v>
      </c>
      <c r="B97" s="5" t="str">
        <f>TEXT(Data[[#This Row],[Date]],"mmm")</f>
        <v>Mar</v>
      </c>
      <c r="C97" s="3">
        <v>44265</v>
      </c>
      <c r="D97" t="s">
        <v>59</v>
      </c>
      <c r="E97" t="s">
        <v>31</v>
      </c>
      <c r="F97" t="s">
        <v>55</v>
      </c>
      <c r="G97" s="1">
        <v>21.11</v>
      </c>
      <c r="I97" s="1">
        <f ca="1">IFERROR(OFFSET(Data[[#This Row],[Balance]],-1,0)+Data[[#This Row],[Actual Income]]-Data[[#This Row],[Actual Expense]], Data[[#This Row],[Actual Income]])</f>
        <v>-1995.7300000000002</v>
      </c>
      <c r="J97" s="1">
        <f>IF(Data[[#This Row],[Category]]="Savings or Investments", Data[[#This Row],[Actual Expense]],0)</f>
        <v>0</v>
      </c>
    </row>
    <row r="98" spans="1:10" x14ac:dyDescent="0.25">
      <c r="A98" s="5" t="str">
        <f>TEXT(Data[[#This Row],[Date]],"yyyy")</f>
        <v>2021</v>
      </c>
      <c r="B98" s="5" t="str">
        <f>TEXT(Data[[#This Row],[Date]],"mmm")</f>
        <v>Mar</v>
      </c>
      <c r="C98" s="3">
        <v>44265</v>
      </c>
      <c r="D98" t="s">
        <v>169</v>
      </c>
      <c r="E98" t="s">
        <v>48</v>
      </c>
      <c r="F98" t="s">
        <v>70</v>
      </c>
      <c r="G98" s="1">
        <v>150</v>
      </c>
      <c r="I98" s="1">
        <f ca="1">IFERROR(OFFSET(Data[[#This Row],[Balance]],-1,0)+Data[[#This Row],[Actual Income]]-Data[[#This Row],[Actual Expense]], Data[[#This Row],[Actual Income]])</f>
        <v>-2145.7300000000005</v>
      </c>
      <c r="J98" s="1">
        <f>IF(Data[[#This Row],[Category]]="Savings or Investments", Data[[#This Row],[Actual Expense]],0)</f>
        <v>150</v>
      </c>
    </row>
    <row r="99" spans="1:10" x14ac:dyDescent="0.25">
      <c r="A99" s="5" t="str">
        <f>TEXT(Data[[#This Row],[Date]],"yyyy")</f>
        <v>2021</v>
      </c>
      <c r="B99" s="5" t="str">
        <f>TEXT(Data[[#This Row],[Date]],"mmm")</f>
        <v>Mar</v>
      </c>
      <c r="C99" s="3">
        <v>44267</v>
      </c>
      <c r="D99" t="s">
        <v>68</v>
      </c>
      <c r="E99" t="s">
        <v>31</v>
      </c>
      <c r="F99" t="s">
        <v>30</v>
      </c>
      <c r="G99" s="1">
        <v>10.37</v>
      </c>
      <c r="I99" s="1">
        <f ca="1">IFERROR(OFFSET(Data[[#This Row],[Balance]],-1,0)+Data[[#This Row],[Actual Income]]-Data[[#This Row],[Actual Expense]], Data[[#This Row],[Actual Income]])</f>
        <v>-2156.1000000000004</v>
      </c>
      <c r="J99" s="1">
        <f>IF(Data[[#This Row],[Category]]="Savings or Investments", Data[[#This Row],[Actual Expense]],0)</f>
        <v>0</v>
      </c>
    </row>
    <row r="100" spans="1:10" x14ac:dyDescent="0.25">
      <c r="A100" s="5" t="str">
        <f>TEXT(Data[[#This Row],[Date]],"yyyy")</f>
        <v>2021</v>
      </c>
      <c r="B100" s="5" t="str">
        <f>TEXT(Data[[#This Row],[Date]],"mmm")</f>
        <v>Mar</v>
      </c>
      <c r="C100" s="3">
        <v>44267</v>
      </c>
      <c r="D100" t="s">
        <v>435</v>
      </c>
      <c r="E100" t="s">
        <v>79</v>
      </c>
      <c r="F100" t="s">
        <v>171</v>
      </c>
      <c r="G100" s="1"/>
      <c r="H100" s="1">
        <v>1862.44</v>
      </c>
      <c r="I100" s="1">
        <f ca="1">IFERROR(OFFSET(Data[[#This Row],[Balance]],-1,0)+Data[[#This Row],[Actual Income]]-Data[[#This Row],[Actual Expense]], Data[[#This Row],[Actual Income]])</f>
        <v>-293.66000000000031</v>
      </c>
      <c r="J100" s="1">
        <f>IF(Data[[#This Row],[Category]]="Savings or Investments", Data[[#This Row],[Actual Expense]],0)</f>
        <v>0</v>
      </c>
    </row>
    <row r="101" spans="1:10" x14ac:dyDescent="0.25">
      <c r="A101" s="5" t="str">
        <f>TEXT(Data[[#This Row],[Date]],"yyyy")</f>
        <v>2021</v>
      </c>
      <c r="B101" s="5" t="str">
        <f>TEXT(Data[[#This Row],[Date]],"mmm")</f>
        <v>Mar</v>
      </c>
      <c r="C101" s="3">
        <v>44269</v>
      </c>
      <c r="D101" t="s">
        <v>168</v>
      </c>
      <c r="E101" t="s">
        <v>31</v>
      </c>
      <c r="F101" t="s">
        <v>55</v>
      </c>
      <c r="G101" s="1">
        <v>5.6</v>
      </c>
      <c r="I101" s="1">
        <f ca="1">IFERROR(OFFSET(Data[[#This Row],[Balance]],-1,0)+Data[[#This Row],[Actual Income]]-Data[[#This Row],[Actual Expense]], Data[[#This Row],[Actual Income]])</f>
        <v>-299.26000000000033</v>
      </c>
      <c r="J101" s="1">
        <f>IF(Data[[#This Row],[Category]]="Savings or Investments", Data[[#This Row],[Actual Expense]],0)</f>
        <v>0</v>
      </c>
    </row>
    <row r="102" spans="1:10" x14ac:dyDescent="0.25">
      <c r="A102" s="5" t="str">
        <f>TEXT(Data[[#This Row],[Date]],"yyyy")</f>
        <v>2021</v>
      </c>
      <c r="B102" s="5" t="str">
        <f>TEXT(Data[[#This Row],[Date]],"mmm")</f>
        <v>Mar</v>
      </c>
      <c r="C102" s="3">
        <v>44270</v>
      </c>
      <c r="D102" t="s">
        <v>168</v>
      </c>
      <c r="E102" t="s">
        <v>31</v>
      </c>
      <c r="F102" t="s">
        <v>55</v>
      </c>
      <c r="G102" s="1">
        <v>6.84</v>
      </c>
      <c r="I102" s="1">
        <f ca="1">IFERROR(OFFSET(Data[[#This Row],[Balance]],-1,0)+Data[[#This Row],[Actual Income]]-Data[[#This Row],[Actual Expense]], Data[[#This Row],[Actual Income]])</f>
        <v>-306.10000000000031</v>
      </c>
      <c r="J102" s="1">
        <f>IF(Data[[#This Row],[Category]]="Savings or Investments", Data[[#This Row],[Actual Expense]],0)</f>
        <v>0</v>
      </c>
    </row>
    <row r="103" spans="1:10" x14ac:dyDescent="0.25">
      <c r="A103" s="5" t="str">
        <f>TEXT(Data[[#This Row],[Date]],"yyyy")</f>
        <v>2021</v>
      </c>
      <c r="B103" s="5" t="str">
        <f>TEXT(Data[[#This Row],[Date]],"mmm")</f>
        <v>Mar</v>
      </c>
      <c r="C103" s="3">
        <v>44270</v>
      </c>
      <c r="D103" t="s">
        <v>59</v>
      </c>
      <c r="E103" t="s">
        <v>31</v>
      </c>
      <c r="F103" t="s">
        <v>55</v>
      </c>
      <c r="G103" s="1">
        <v>21</v>
      </c>
      <c r="I103" s="1">
        <f ca="1">IFERROR(OFFSET(Data[[#This Row],[Balance]],-1,0)+Data[[#This Row],[Actual Income]]-Data[[#This Row],[Actual Expense]], Data[[#This Row],[Actual Income]])</f>
        <v>-327.10000000000031</v>
      </c>
      <c r="J103" s="1">
        <f>IF(Data[[#This Row],[Category]]="Savings or Investments", Data[[#This Row],[Actual Expense]],0)</f>
        <v>0</v>
      </c>
    </row>
    <row r="104" spans="1:10" x14ac:dyDescent="0.25">
      <c r="A104" s="5" t="str">
        <f>TEXT(Data[[#This Row],[Date]],"yyyy")</f>
        <v>2021</v>
      </c>
      <c r="B104" s="5" t="str">
        <f>TEXT(Data[[#This Row],[Date]],"mmm")</f>
        <v>Mar</v>
      </c>
      <c r="C104" s="3">
        <v>44271</v>
      </c>
      <c r="D104" t="s">
        <v>178</v>
      </c>
      <c r="E104" t="s">
        <v>31</v>
      </c>
      <c r="F104" t="s">
        <v>30</v>
      </c>
      <c r="G104" s="1">
        <v>35.21</v>
      </c>
      <c r="I104" s="1">
        <f ca="1">IFERROR(OFFSET(Data[[#This Row],[Balance]],-1,0)+Data[[#This Row],[Actual Income]]-Data[[#This Row],[Actual Expense]], Data[[#This Row],[Actual Income]])</f>
        <v>-362.31000000000029</v>
      </c>
      <c r="J104" s="1">
        <f>IF(Data[[#This Row],[Category]]="Savings or Investments", Data[[#This Row],[Actual Expense]],0)</f>
        <v>0</v>
      </c>
    </row>
    <row r="105" spans="1:10" x14ac:dyDescent="0.25">
      <c r="A105" s="5" t="str">
        <f>TEXT(Data[[#This Row],[Date]],"yyyy")</f>
        <v>2021</v>
      </c>
      <c r="B105" s="5" t="str">
        <f>TEXT(Data[[#This Row],[Date]],"mmm")</f>
        <v>Mar</v>
      </c>
      <c r="C105" s="3">
        <v>44271</v>
      </c>
      <c r="D105" t="s">
        <v>169</v>
      </c>
      <c r="E105" t="s">
        <v>48</v>
      </c>
      <c r="F105" t="s">
        <v>70</v>
      </c>
      <c r="G105" s="1">
        <v>150</v>
      </c>
      <c r="I105" s="1">
        <f ca="1">IFERROR(OFFSET(Data[[#This Row],[Balance]],-1,0)+Data[[#This Row],[Actual Income]]-Data[[#This Row],[Actual Expense]], Data[[#This Row],[Actual Income]])</f>
        <v>-512.31000000000029</v>
      </c>
      <c r="J105" s="1">
        <f>IF(Data[[#This Row],[Category]]="Savings or Investments", Data[[#This Row],[Actual Expense]],0)</f>
        <v>150</v>
      </c>
    </row>
    <row r="106" spans="1:10" x14ac:dyDescent="0.25">
      <c r="A106" s="5" t="str">
        <f>TEXT(Data[[#This Row],[Date]],"yyyy")</f>
        <v>2021</v>
      </c>
      <c r="B106" s="5" t="str">
        <f>TEXT(Data[[#This Row],[Date]],"mmm")</f>
        <v>Mar</v>
      </c>
      <c r="C106" s="3">
        <v>44272</v>
      </c>
      <c r="D106" t="s">
        <v>169</v>
      </c>
      <c r="E106" t="s">
        <v>48</v>
      </c>
      <c r="F106" t="s">
        <v>70</v>
      </c>
      <c r="G106" s="1">
        <v>150</v>
      </c>
      <c r="I106" s="1">
        <f ca="1">IFERROR(OFFSET(Data[[#This Row],[Balance]],-1,0)+Data[[#This Row],[Actual Income]]-Data[[#This Row],[Actual Expense]], Data[[#This Row],[Actual Income]])</f>
        <v>-662.31000000000029</v>
      </c>
      <c r="J106" s="1">
        <f>IF(Data[[#This Row],[Category]]="Savings or Investments", Data[[#This Row],[Actual Expense]],0)</f>
        <v>150</v>
      </c>
    </row>
    <row r="107" spans="1:10" x14ac:dyDescent="0.25">
      <c r="A107" s="5" t="str">
        <f>TEXT(Data[[#This Row],[Date]],"yyyy")</f>
        <v>2021</v>
      </c>
      <c r="B107" s="5" t="str">
        <f>TEXT(Data[[#This Row],[Date]],"mmm")</f>
        <v>Mar</v>
      </c>
      <c r="C107" s="3">
        <v>44272</v>
      </c>
      <c r="D107" t="s">
        <v>111</v>
      </c>
      <c r="E107" t="s">
        <v>48</v>
      </c>
      <c r="F107" t="s">
        <v>28</v>
      </c>
      <c r="G107" s="1">
        <v>500</v>
      </c>
      <c r="I107" s="1">
        <f ca="1">IFERROR(OFFSET(Data[[#This Row],[Balance]],-1,0)+Data[[#This Row],[Actual Income]]-Data[[#This Row],[Actual Expense]], Data[[#This Row],[Actual Income]])</f>
        <v>-1162.3100000000004</v>
      </c>
      <c r="J107" s="1">
        <f>IF(Data[[#This Row],[Category]]="Savings or Investments", Data[[#This Row],[Actual Expense]],0)</f>
        <v>500</v>
      </c>
    </row>
    <row r="108" spans="1:10" x14ac:dyDescent="0.25">
      <c r="A108" s="5" t="str">
        <f>TEXT(Data[[#This Row],[Date]],"yyyy")</f>
        <v>2021</v>
      </c>
      <c r="B108" s="5" t="str">
        <f>TEXT(Data[[#This Row],[Date]],"mmm")</f>
        <v>Mar</v>
      </c>
      <c r="C108" s="3">
        <v>44272</v>
      </c>
      <c r="D108" t="s">
        <v>179</v>
      </c>
      <c r="E108" t="s">
        <v>31</v>
      </c>
      <c r="F108" t="s">
        <v>55</v>
      </c>
      <c r="G108" s="1">
        <v>5.68</v>
      </c>
      <c r="I108" s="1">
        <f ca="1">IFERROR(OFFSET(Data[[#This Row],[Balance]],-1,0)+Data[[#This Row],[Actual Income]]-Data[[#This Row],[Actual Expense]], Data[[#This Row],[Actual Income]])</f>
        <v>-1167.9900000000005</v>
      </c>
      <c r="J108" s="1">
        <f>IF(Data[[#This Row],[Category]]="Savings or Investments", Data[[#This Row],[Actual Expense]],0)</f>
        <v>0</v>
      </c>
    </row>
    <row r="109" spans="1:10" x14ac:dyDescent="0.25">
      <c r="A109" s="5" t="str">
        <f>TEXT(Data[[#This Row],[Date]],"yyyy")</f>
        <v>2021</v>
      </c>
      <c r="B109" s="5" t="str">
        <f>TEXT(Data[[#This Row],[Date]],"mmm")</f>
        <v>Mar</v>
      </c>
      <c r="C109" s="3">
        <v>44272</v>
      </c>
      <c r="D109" t="s">
        <v>59</v>
      </c>
      <c r="E109" t="s">
        <v>31</v>
      </c>
      <c r="F109" t="s">
        <v>55</v>
      </c>
      <c r="G109" s="1">
        <v>11.11</v>
      </c>
      <c r="I109" s="1">
        <f ca="1">IFERROR(OFFSET(Data[[#This Row],[Balance]],-1,0)+Data[[#This Row],[Actual Income]]-Data[[#This Row],[Actual Expense]], Data[[#This Row],[Actual Income]])</f>
        <v>-1179.1000000000004</v>
      </c>
      <c r="J109" s="1">
        <f>IF(Data[[#This Row],[Category]]="Savings or Investments", Data[[#This Row],[Actual Expense]],0)</f>
        <v>0</v>
      </c>
    </row>
    <row r="110" spans="1:10" x14ac:dyDescent="0.25">
      <c r="A110" s="5" t="str">
        <f>TEXT(Data[[#This Row],[Date]],"yyyy")</f>
        <v>2021</v>
      </c>
      <c r="B110" s="5" t="str">
        <f>TEXT(Data[[#This Row],[Date]],"mmm")</f>
        <v>Mar</v>
      </c>
      <c r="C110" s="3">
        <v>44273</v>
      </c>
      <c r="D110" t="s">
        <v>180</v>
      </c>
      <c r="E110" t="s">
        <v>31</v>
      </c>
      <c r="F110" t="s">
        <v>30</v>
      </c>
      <c r="G110" s="1">
        <v>9</v>
      </c>
      <c r="I110" s="1">
        <f ca="1">IFERROR(OFFSET(Data[[#This Row],[Balance]],-1,0)+Data[[#This Row],[Actual Income]]-Data[[#This Row],[Actual Expense]], Data[[#This Row],[Actual Income]])</f>
        <v>-1188.1000000000004</v>
      </c>
      <c r="J110" s="1">
        <f>IF(Data[[#This Row],[Category]]="Savings or Investments", Data[[#This Row],[Actual Expense]],0)</f>
        <v>0</v>
      </c>
    </row>
    <row r="111" spans="1:10" x14ac:dyDescent="0.25">
      <c r="A111" s="5" t="str">
        <f>TEXT(Data[[#This Row],[Date]],"yyyy")</f>
        <v>2021</v>
      </c>
      <c r="B111" s="5" t="str">
        <f>TEXT(Data[[#This Row],[Date]],"mmm")</f>
        <v>Mar</v>
      </c>
      <c r="C111" s="3">
        <v>44273</v>
      </c>
      <c r="D111" t="s">
        <v>173</v>
      </c>
      <c r="E111" t="s">
        <v>79</v>
      </c>
      <c r="F111" t="s">
        <v>173</v>
      </c>
      <c r="G111" s="1"/>
      <c r="H111">
        <v>1400</v>
      </c>
      <c r="I111" s="1">
        <f ca="1">IFERROR(OFFSET(Data[[#This Row],[Balance]],-1,0)+Data[[#This Row],[Actual Income]]-Data[[#This Row],[Actual Expense]], Data[[#This Row],[Actual Income]])</f>
        <v>211.89999999999964</v>
      </c>
      <c r="J111" s="1">
        <f>IF(Data[[#This Row],[Category]]="Savings or Investments", Data[[#This Row],[Actual Expense]],0)</f>
        <v>0</v>
      </c>
    </row>
    <row r="112" spans="1:10" x14ac:dyDescent="0.25">
      <c r="A112" s="5" t="str">
        <f>TEXT(Data[[#This Row],[Date]],"yyyy")</f>
        <v>2021</v>
      </c>
      <c r="B112" s="5" t="str">
        <f>TEXT(Data[[#This Row],[Date]],"mmm")</f>
        <v>Mar</v>
      </c>
      <c r="C112" s="3">
        <v>44274</v>
      </c>
      <c r="D112" t="s">
        <v>59</v>
      </c>
      <c r="E112" t="s">
        <v>31</v>
      </c>
      <c r="F112" t="s">
        <v>55</v>
      </c>
      <c r="G112" s="1">
        <v>13.59</v>
      </c>
      <c r="I112" s="1">
        <f ca="1">IFERROR(OFFSET(Data[[#This Row],[Balance]],-1,0)+Data[[#This Row],[Actual Income]]-Data[[#This Row],[Actual Expense]], Data[[#This Row],[Actual Income]])</f>
        <v>198.30999999999963</v>
      </c>
      <c r="J112" s="1">
        <f>IF(Data[[#This Row],[Category]]="Savings or Investments", Data[[#This Row],[Actual Expense]],0)</f>
        <v>0</v>
      </c>
    </row>
    <row r="113" spans="1:10" x14ac:dyDescent="0.25">
      <c r="A113" s="5" t="str">
        <f>TEXT(Data[[#This Row],[Date]],"yyyy")</f>
        <v>2021</v>
      </c>
      <c r="B113" s="5" t="str">
        <f>TEXT(Data[[#This Row],[Date]],"mmm")</f>
        <v>Mar</v>
      </c>
      <c r="C113" s="3">
        <v>44274</v>
      </c>
      <c r="D113" t="s">
        <v>111</v>
      </c>
      <c r="E113" t="s">
        <v>48</v>
      </c>
      <c r="F113" t="s">
        <v>28</v>
      </c>
      <c r="G113" s="1">
        <v>1400</v>
      </c>
      <c r="I113" s="1">
        <f ca="1">IFERROR(OFFSET(Data[[#This Row],[Balance]],-1,0)+Data[[#This Row],[Actual Income]]-Data[[#This Row],[Actual Expense]], Data[[#This Row],[Actual Income]])</f>
        <v>-1201.6900000000003</v>
      </c>
      <c r="J113" s="1">
        <f>IF(Data[[#This Row],[Category]]="Savings or Investments", Data[[#This Row],[Actual Expense]],0)</f>
        <v>1400</v>
      </c>
    </row>
    <row r="114" spans="1:10" x14ac:dyDescent="0.25">
      <c r="A114" s="5" t="str">
        <f>TEXT(Data[[#This Row],[Date]],"yyyy")</f>
        <v>2021</v>
      </c>
      <c r="B114" s="5" t="str">
        <f>TEXT(Data[[#This Row],[Date]],"mmm")</f>
        <v>Mar</v>
      </c>
      <c r="C114" s="3">
        <v>44275</v>
      </c>
      <c r="D114" t="s">
        <v>95</v>
      </c>
      <c r="E114" t="s">
        <v>44</v>
      </c>
      <c r="F114" t="s">
        <v>19</v>
      </c>
      <c r="G114" s="1">
        <v>35.49</v>
      </c>
      <c r="I114" s="1">
        <f ca="1">IFERROR(OFFSET(Data[[#This Row],[Balance]],-1,0)+Data[[#This Row],[Actual Income]]-Data[[#This Row],[Actual Expense]], Data[[#This Row],[Actual Income]])</f>
        <v>-1237.1800000000003</v>
      </c>
      <c r="J114" s="1">
        <f>IF(Data[[#This Row],[Category]]="Savings or Investments", Data[[#This Row],[Actual Expense]],0)</f>
        <v>0</v>
      </c>
    </row>
    <row r="115" spans="1:10" x14ac:dyDescent="0.25">
      <c r="A115" s="5" t="str">
        <f>TEXT(Data[[#This Row],[Date]],"yyyy")</f>
        <v>2021</v>
      </c>
      <c r="B115" s="5" t="str">
        <f>TEXT(Data[[#This Row],[Date]],"mmm")</f>
        <v>Mar</v>
      </c>
      <c r="C115" s="3">
        <v>44275</v>
      </c>
      <c r="D115" t="s">
        <v>181</v>
      </c>
      <c r="E115" t="s">
        <v>44</v>
      </c>
      <c r="F115" t="s">
        <v>20</v>
      </c>
      <c r="G115" s="1">
        <v>204.59</v>
      </c>
      <c r="I115" s="1">
        <f ca="1">IFERROR(OFFSET(Data[[#This Row],[Balance]],-1,0)+Data[[#This Row],[Actual Income]]-Data[[#This Row],[Actual Expense]], Data[[#This Row],[Actual Income]])</f>
        <v>-1441.7700000000002</v>
      </c>
      <c r="J115" s="1">
        <f>IF(Data[[#This Row],[Category]]="Savings or Investments", Data[[#This Row],[Actual Expense]],0)</f>
        <v>0</v>
      </c>
    </row>
    <row r="116" spans="1:10" x14ac:dyDescent="0.25">
      <c r="A116" s="5" t="str">
        <f>TEXT(Data[[#This Row],[Date]],"yyyy")</f>
        <v>2021</v>
      </c>
      <c r="B116" s="5" t="str">
        <f>TEXT(Data[[#This Row],[Date]],"mmm")</f>
        <v>Mar</v>
      </c>
      <c r="C116" s="3">
        <v>44276</v>
      </c>
      <c r="D116" t="s">
        <v>180</v>
      </c>
      <c r="E116" t="s">
        <v>31</v>
      </c>
      <c r="F116" t="s">
        <v>30</v>
      </c>
      <c r="G116" s="1">
        <v>9</v>
      </c>
      <c r="I116" s="1">
        <f ca="1">IFERROR(OFFSET(Data[[#This Row],[Balance]],-1,0)+Data[[#This Row],[Actual Income]]-Data[[#This Row],[Actual Expense]], Data[[#This Row],[Actual Income]])</f>
        <v>-1450.7700000000002</v>
      </c>
      <c r="J116" s="1">
        <f>IF(Data[[#This Row],[Category]]="Savings or Investments", Data[[#This Row],[Actual Expense]],0)</f>
        <v>0</v>
      </c>
    </row>
    <row r="117" spans="1:10" x14ac:dyDescent="0.25">
      <c r="A117" s="5" t="str">
        <f>TEXT(Data[[#This Row],[Date]],"yyyy")</f>
        <v>2021</v>
      </c>
      <c r="B117" s="5" t="str">
        <f>TEXT(Data[[#This Row],[Date]],"mmm")</f>
        <v>Mar</v>
      </c>
      <c r="C117" s="3">
        <v>44277</v>
      </c>
      <c r="D117" t="s">
        <v>177</v>
      </c>
      <c r="E117" t="s">
        <v>49</v>
      </c>
      <c r="F117" t="s">
        <v>151</v>
      </c>
      <c r="G117" s="1">
        <v>50</v>
      </c>
      <c r="I117" s="1">
        <f ca="1">IFERROR(OFFSET(Data[[#This Row],[Balance]],-1,0)+Data[[#This Row],[Actual Income]]-Data[[#This Row],[Actual Expense]], Data[[#This Row],[Actual Income]])</f>
        <v>-1500.7700000000002</v>
      </c>
      <c r="J117" s="1">
        <f>IF(Data[[#This Row],[Category]]="Savings or Investments", Data[[#This Row],[Actual Expense]],0)</f>
        <v>0</v>
      </c>
    </row>
    <row r="118" spans="1:10" x14ac:dyDescent="0.25">
      <c r="A118" s="5" t="str">
        <f>TEXT(Data[[#This Row],[Date]],"yyyy")</f>
        <v>2021</v>
      </c>
      <c r="B118" s="5" t="str">
        <f>TEXT(Data[[#This Row],[Date]],"mmm")</f>
        <v>Mar</v>
      </c>
      <c r="C118" s="3">
        <v>44277</v>
      </c>
      <c r="D118" t="s">
        <v>174</v>
      </c>
      <c r="E118" t="s">
        <v>79</v>
      </c>
      <c r="F118" t="s">
        <v>175</v>
      </c>
      <c r="G118" s="1"/>
      <c r="H118">
        <v>25</v>
      </c>
      <c r="I118" s="1">
        <f ca="1">IFERROR(OFFSET(Data[[#This Row],[Balance]],-1,0)+Data[[#This Row],[Actual Income]]-Data[[#This Row],[Actual Expense]], Data[[#This Row],[Actual Income]])</f>
        <v>-1475.7700000000002</v>
      </c>
      <c r="J118" s="1">
        <f>IF(Data[[#This Row],[Category]]="Savings or Investments", Data[[#This Row],[Actual Expense]],0)</f>
        <v>0</v>
      </c>
    </row>
    <row r="119" spans="1:10" x14ac:dyDescent="0.25">
      <c r="A119" s="5" t="str">
        <f>TEXT(Data[[#This Row],[Date]],"yyyy")</f>
        <v>2021</v>
      </c>
      <c r="B119" s="5" t="str">
        <f>TEXT(Data[[#This Row],[Date]],"mmm")</f>
        <v>Mar</v>
      </c>
      <c r="C119" s="3">
        <v>44278</v>
      </c>
      <c r="D119" t="s">
        <v>169</v>
      </c>
      <c r="E119" t="s">
        <v>48</v>
      </c>
      <c r="F119" t="s">
        <v>70</v>
      </c>
      <c r="G119" s="1">
        <v>150</v>
      </c>
      <c r="I119" s="1">
        <f ca="1">IFERROR(OFFSET(Data[[#This Row],[Balance]],-1,0)+Data[[#This Row],[Actual Income]]-Data[[#This Row],[Actual Expense]], Data[[#This Row],[Actual Income]])</f>
        <v>-1625.7700000000002</v>
      </c>
      <c r="J119" s="1">
        <f>IF(Data[[#This Row],[Category]]="Savings or Investments", Data[[#This Row],[Actual Expense]],0)</f>
        <v>150</v>
      </c>
    </row>
    <row r="120" spans="1:10" x14ac:dyDescent="0.25">
      <c r="A120" s="5" t="str">
        <f>TEXT(Data[[#This Row],[Date]],"yyyy")</f>
        <v>2021</v>
      </c>
      <c r="B120" s="5" t="str">
        <f>TEXT(Data[[#This Row],[Date]],"mmm")</f>
        <v>Mar</v>
      </c>
      <c r="C120" s="3">
        <v>44279</v>
      </c>
      <c r="D120" t="s">
        <v>169</v>
      </c>
      <c r="E120" t="s">
        <v>48</v>
      </c>
      <c r="F120" t="s">
        <v>70</v>
      </c>
      <c r="G120" s="1">
        <v>150</v>
      </c>
      <c r="I120" s="1">
        <f ca="1">IFERROR(OFFSET(Data[[#This Row],[Balance]],-1,0)+Data[[#This Row],[Actual Income]]-Data[[#This Row],[Actual Expense]], Data[[#This Row],[Actual Income]])</f>
        <v>-1775.7700000000002</v>
      </c>
      <c r="J120" s="1">
        <f>IF(Data[[#This Row],[Category]]="Savings or Investments", Data[[#This Row],[Actual Expense]],0)</f>
        <v>150</v>
      </c>
    </row>
    <row r="121" spans="1:10" x14ac:dyDescent="0.25">
      <c r="A121" s="5" t="str">
        <f>TEXT(Data[[#This Row],[Date]],"yyyy")</f>
        <v>2021</v>
      </c>
      <c r="B121" s="5" t="str">
        <f>TEXT(Data[[#This Row],[Date]],"mmm")</f>
        <v>Mar</v>
      </c>
      <c r="C121" s="3">
        <v>44280</v>
      </c>
      <c r="D121" t="s">
        <v>59</v>
      </c>
      <c r="E121" t="s">
        <v>31</v>
      </c>
      <c r="F121" t="s">
        <v>55</v>
      </c>
      <c r="G121" s="1">
        <v>21</v>
      </c>
      <c r="I121" s="1">
        <f ca="1">IFERROR(OFFSET(Data[[#This Row],[Balance]],-1,0)+Data[[#This Row],[Actual Income]]-Data[[#This Row],[Actual Expense]], Data[[#This Row],[Actual Income]])</f>
        <v>-1796.7700000000002</v>
      </c>
      <c r="J121" s="1">
        <f>IF(Data[[#This Row],[Category]]="Savings or Investments", Data[[#This Row],[Actual Expense]],0)</f>
        <v>0</v>
      </c>
    </row>
    <row r="122" spans="1:10" x14ac:dyDescent="0.25">
      <c r="A122" s="5" t="str">
        <f>TEXT(Data[[#This Row],[Date]],"yyyy")</f>
        <v>2021</v>
      </c>
      <c r="B122" s="5" t="str">
        <f>TEXT(Data[[#This Row],[Date]],"mmm")</f>
        <v>Mar</v>
      </c>
      <c r="C122" s="3">
        <v>44280</v>
      </c>
      <c r="D122" t="s">
        <v>182</v>
      </c>
      <c r="E122" t="s">
        <v>44</v>
      </c>
      <c r="F122" t="s">
        <v>15</v>
      </c>
      <c r="G122" s="1">
        <v>500</v>
      </c>
      <c r="I122" s="1">
        <f ca="1">IFERROR(OFFSET(Data[[#This Row],[Balance]],-1,0)+Data[[#This Row],[Actual Income]]-Data[[#This Row],[Actual Expense]], Data[[#This Row],[Actual Income]])</f>
        <v>-2296.7700000000004</v>
      </c>
      <c r="J122" s="1">
        <f>IF(Data[[#This Row],[Category]]="Savings or Investments", Data[[#This Row],[Actual Expense]],0)</f>
        <v>0</v>
      </c>
    </row>
    <row r="123" spans="1:10" x14ac:dyDescent="0.25">
      <c r="A123" s="5" t="str">
        <f>TEXT(Data[[#This Row],[Date]],"yyyy")</f>
        <v>2021</v>
      </c>
      <c r="B123" s="5" t="str">
        <f>TEXT(Data[[#This Row],[Date]],"mmm")</f>
        <v>Mar</v>
      </c>
      <c r="C123" s="3">
        <v>44280</v>
      </c>
      <c r="D123" t="s">
        <v>60</v>
      </c>
      <c r="E123" t="s">
        <v>31</v>
      </c>
      <c r="F123" t="s">
        <v>30</v>
      </c>
      <c r="G123" s="1">
        <v>7.35</v>
      </c>
      <c r="I123" s="1">
        <f ca="1">IFERROR(OFFSET(Data[[#This Row],[Balance]],-1,0)+Data[[#This Row],[Actual Income]]-Data[[#This Row],[Actual Expense]], Data[[#This Row],[Actual Income]])</f>
        <v>-2304.1200000000003</v>
      </c>
      <c r="J123" s="1">
        <f>IF(Data[[#This Row],[Category]]="Savings or Investments", Data[[#This Row],[Actual Expense]],0)</f>
        <v>0</v>
      </c>
    </row>
    <row r="124" spans="1:10" x14ac:dyDescent="0.25">
      <c r="A124" s="5" t="str">
        <f>TEXT(Data[[#This Row],[Date]],"yyyy")</f>
        <v>2021</v>
      </c>
      <c r="B124" s="5" t="str">
        <f>TEXT(Data[[#This Row],[Date]],"mmm")</f>
        <v>Mar</v>
      </c>
      <c r="C124" s="3">
        <v>44280</v>
      </c>
      <c r="D124" t="s">
        <v>183</v>
      </c>
      <c r="E124" t="s">
        <v>31</v>
      </c>
      <c r="F124" t="s">
        <v>30</v>
      </c>
      <c r="G124" s="1">
        <v>9.5</v>
      </c>
      <c r="I124" s="1">
        <f ca="1">IFERROR(OFFSET(Data[[#This Row],[Balance]],-1,0)+Data[[#This Row],[Actual Income]]-Data[[#This Row],[Actual Expense]], Data[[#This Row],[Actual Income]])</f>
        <v>-2313.6200000000003</v>
      </c>
      <c r="J124" s="1">
        <f>IF(Data[[#This Row],[Category]]="Savings or Investments", Data[[#This Row],[Actual Expense]],0)</f>
        <v>0</v>
      </c>
    </row>
    <row r="125" spans="1:10" x14ac:dyDescent="0.25">
      <c r="A125" s="5" t="str">
        <f>TEXT(Data[[#This Row],[Date]],"yyyy")</f>
        <v>2021</v>
      </c>
      <c r="B125" s="5" t="str">
        <f>TEXT(Data[[#This Row],[Date]],"mmm")</f>
        <v>Mar</v>
      </c>
      <c r="C125" s="3">
        <v>44280</v>
      </c>
      <c r="D125" t="s">
        <v>100</v>
      </c>
      <c r="E125" t="s">
        <v>53</v>
      </c>
      <c r="F125" t="s">
        <v>11</v>
      </c>
      <c r="G125" s="1">
        <v>29.68</v>
      </c>
      <c r="I125" s="1">
        <f ca="1">IFERROR(OFFSET(Data[[#This Row],[Balance]],-1,0)+Data[[#This Row],[Actual Income]]-Data[[#This Row],[Actual Expense]], Data[[#This Row],[Actual Income]])</f>
        <v>-2343.3000000000002</v>
      </c>
      <c r="J125" s="1">
        <f>IF(Data[[#This Row],[Category]]="Savings or Investments", Data[[#This Row],[Actual Expense]],0)</f>
        <v>0</v>
      </c>
    </row>
    <row r="126" spans="1:10" x14ac:dyDescent="0.25">
      <c r="A126" s="5" t="str">
        <f>TEXT(Data[[#This Row],[Date]],"yyyy")</f>
        <v>2021</v>
      </c>
      <c r="B126" s="5" t="str">
        <f>TEXT(Data[[#This Row],[Date]],"mmm")</f>
        <v>Mar</v>
      </c>
      <c r="C126" s="3">
        <v>44281</v>
      </c>
      <c r="D126" t="s">
        <v>176</v>
      </c>
      <c r="E126" t="s">
        <v>49</v>
      </c>
      <c r="F126" t="s">
        <v>151</v>
      </c>
      <c r="G126" s="1">
        <v>20</v>
      </c>
      <c r="I126" s="1">
        <f ca="1">IFERROR(OFFSET(Data[[#This Row],[Balance]],-1,0)+Data[[#This Row],[Actual Income]]-Data[[#This Row],[Actual Expense]], Data[[#This Row],[Actual Income]])</f>
        <v>-2363.3000000000002</v>
      </c>
      <c r="J126" s="1">
        <f>IF(Data[[#This Row],[Category]]="Savings or Investments", Data[[#This Row],[Actual Expense]],0)</f>
        <v>0</v>
      </c>
    </row>
    <row r="127" spans="1:10" x14ac:dyDescent="0.25">
      <c r="A127" s="5" t="str">
        <f>TEXT(Data[[#This Row],[Date]],"yyyy")</f>
        <v>2021</v>
      </c>
      <c r="B127" s="5" t="str">
        <f>TEXT(Data[[#This Row],[Date]],"mmm")</f>
        <v>Mar</v>
      </c>
      <c r="C127" s="3">
        <v>44281</v>
      </c>
      <c r="D127" t="s">
        <v>184</v>
      </c>
      <c r="E127" t="s">
        <v>31</v>
      </c>
      <c r="F127" t="s">
        <v>55</v>
      </c>
      <c r="G127" s="1">
        <v>5.9</v>
      </c>
      <c r="I127" s="1">
        <f ca="1">IFERROR(OFFSET(Data[[#This Row],[Balance]],-1,0)+Data[[#This Row],[Actual Income]]-Data[[#This Row],[Actual Expense]], Data[[#This Row],[Actual Income]])</f>
        <v>-2369.2000000000003</v>
      </c>
      <c r="J127" s="1">
        <f>IF(Data[[#This Row],[Category]]="Savings or Investments", Data[[#This Row],[Actual Expense]],0)</f>
        <v>0</v>
      </c>
    </row>
    <row r="128" spans="1:10" x14ac:dyDescent="0.25">
      <c r="A128" s="5" t="str">
        <f>TEXT(Data[[#This Row],[Date]],"yyyy")</f>
        <v>2021</v>
      </c>
      <c r="B128" s="5" t="str">
        <f>TEXT(Data[[#This Row],[Date]],"mmm")</f>
        <v>Mar</v>
      </c>
      <c r="C128" s="3">
        <v>44281</v>
      </c>
      <c r="D128" t="s">
        <v>435</v>
      </c>
      <c r="E128" t="s">
        <v>79</v>
      </c>
      <c r="F128" t="s">
        <v>171</v>
      </c>
      <c r="G128" s="1"/>
      <c r="H128">
        <v>1862.45</v>
      </c>
      <c r="I128" s="1">
        <f ca="1">IFERROR(OFFSET(Data[[#This Row],[Balance]],-1,0)+Data[[#This Row],[Actual Income]]-Data[[#This Row],[Actual Expense]], Data[[#This Row],[Actual Income]])</f>
        <v>-506.75000000000023</v>
      </c>
      <c r="J128" s="1">
        <f>IF(Data[[#This Row],[Category]]="Savings or Investments", Data[[#This Row],[Actual Expense]],0)</f>
        <v>0</v>
      </c>
    </row>
    <row r="129" spans="1:10" x14ac:dyDescent="0.25">
      <c r="A129" s="5" t="str">
        <f>TEXT(Data[[#This Row],[Date]],"yyyy")</f>
        <v>2021</v>
      </c>
      <c r="B129" s="5" t="str">
        <f>TEXT(Data[[#This Row],[Date]],"mmm")</f>
        <v>Mar</v>
      </c>
      <c r="C129" s="3">
        <v>44282</v>
      </c>
      <c r="D129" t="s">
        <v>186</v>
      </c>
      <c r="E129" t="s">
        <v>49</v>
      </c>
      <c r="F129" t="s">
        <v>151</v>
      </c>
      <c r="G129" s="1">
        <f>(50+2.14+3.98)*0.0825+(50+2.14+3.98)</f>
        <v>60.749899999999997</v>
      </c>
      <c r="I129" s="1">
        <f ca="1">IFERROR(OFFSET(Data[[#This Row],[Balance]],-1,0)+Data[[#This Row],[Actual Income]]-Data[[#This Row],[Actual Expense]], Data[[#This Row],[Actual Income]])</f>
        <v>-567.49990000000025</v>
      </c>
      <c r="J129" s="1">
        <f>IF(Data[[#This Row],[Category]]="Savings or Investments", Data[[#This Row],[Actual Expense]],0)</f>
        <v>0</v>
      </c>
    </row>
    <row r="130" spans="1:10" x14ac:dyDescent="0.25">
      <c r="A130" s="5" t="str">
        <f>TEXT(Data[[#This Row],[Date]],"yyyy")</f>
        <v>2021</v>
      </c>
      <c r="B130" s="5" t="str">
        <f>TEXT(Data[[#This Row],[Date]],"mmm")</f>
        <v>Mar</v>
      </c>
      <c r="C130" s="3">
        <v>44282</v>
      </c>
      <c r="D130" t="s">
        <v>96</v>
      </c>
      <c r="E130" t="s">
        <v>53</v>
      </c>
      <c r="F130" t="s">
        <v>185</v>
      </c>
      <c r="G130" s="1">
        <f>102.8-16-((50+2.14+3.98)*0.0825)+(50+2.14+3.98)</f>
        <v>138.2901</v>
      </c>
      <c r="I130" s="1">
        <f ca="1">IFERROR(OFFSET(Data[[#This Row],[Balance]],-1,0)+Data[[#This Row],[Actual Income]]-Data[[#This Row],[Actual Expense]], Data[[#This Row],[Actual Income]])</f>
        <v>-705.79000000000019</v>
      </c>
      <c r="J130" s="1">
        <f>IF(Data[[#This Row],[Category]]="Savings or Investments", Data[[#This Row],[Actual Expense]],0)</f>
        <v>0</v>
      </c>
    </row>
    <row r="131" spans="1:10" x14ac:dyDescent="0.25">
      <c r="A131" s="5" t="str">
        <f>TEXT(Data[[#This Row],[Date]],"yyyy")</f>
        <v>2021</v>
      </c>
      <c r="B131" s="5" t="str">
        <f>TEXT(Data[[#This Row],[Date]],"mmm")</f>
        <v>Mar</v>
      </c>
      <c r="C131" s="3">
        <v>44284</v>
      </c>
      <c r="D131" t="s">
        <v>59</v>
      </c>
      <c r="E131" t="s">
        <v>31</v>
      </c>
      <c r="F131" t="s">
        <v>55</v>
      </c>
      <c r="G131" s="1">
        <v>15.64</v>
      </c>
      <c r="I131" s="1">
        <f ca="1">IFERROR(OFFSET(Data[[#This Row],[Balance]],-1,0)+Data[[#This Row],[Actual Income]]-Data[[#This Row],[Actual Expense]], Data[[#This Row],[Actual Income]])</f>
        <v>-721.43000000000018</v>
      </c>
      <c r="J131" s="1">
        <f>IF(Data[[#This Row],[Category]]="Savings or Investments", Data[[#This Row],[Actual Expense]],0)</f>
        <v>0</v>
      </c>
    </row>
    <row r="132" spans="1:10" x14ac:dyDescent="0.25">
      <c r="A132" s="5" t="str">
        <f>TEXT(Data[[#This Row],[Date]],"yyyy")</f>
        <v>2021</v>
      </c>
      <c r="B132" s="5" t="str">
        <f>TEXT(Data[[#This Row],[Date]],"mmm")</f>
        <v>Mar</v>
      </c>
      <c r="C132" s="3">
        <v>44284</v>
      </c>
      <c r="D132" t="s">
        <v>59</v>
      </c>
      <c r="E132" t="s">
        <v>31</v>
      </c>
      <c r="F132" t="s">
        <v>55</v>
      </c>
      <c r="G132" s="1">
        <v>15.64</v>
      </c>
      <c r="I132" s="1">
        <f ca="1">IFERROR(OFFSET(Data[[#This Row],[Balance]],-1,0)+Data[[#This Row],[Actual Income]]-Data[[#This Row],[Actual Expense]], Data[[#This Row],[Actual Income]])</f>
        <v>-737.07000000000016</v>
      </c>
      <c r="J132" s="1">
        <f>IF(Data[[#This Row],[Category]]="Savings or Investments", Data[[#This Row],[Actual Expense]],0)</f>
        <v>0</v>
      </c>
    </row>
    <row r="133" spans="1:10" x14ac:dyDescent="0.25">
      <c r="A133" s="5" t="str">
        <f>TEXT(Data[[#This Row],[Date]],"yyyy")</f>
        <v>2021</v>
      </c>
      <c r="B133" s="5" t="str">
        <f>TEXT(Data[[#This Row],[Date]],"mmm")</f>
        <v>Mar</v>
      </c>
      <c r="C133" s="3">
        <v>44284</v>
      </c>
      <c r="D133" t="s">
        <v>59</v>
      </c>
      <c r="E133" t="s">
        <v>31</v>
      </c>
      <c r="F133" t="s">
        <v>55</v>
      </c>
      <c r="G133" s="1">
        <v>9.8000000000000007</v>
      </c>
      <c r="I133" s="1">
        <f ca="1">IFERROR(OFFSET(Data[[#This Row],[Balance]],-1,0)+Data[[#This Row],[Actual Income]]-Data[[#This Row],[Actual Expense]], Data[[#This Row],[Actual Income]])</f>
        <v>-746.87000000000012</v>
      </c>
      <c r="J133" s="1">
        <f>IF(Data[[#This Row],[Category]]="Savings or Investments", Data[[#This Row],[Actual Expense]],0)</f>
        <v>0</v>
      </c>
    </row>
    <row r="134" spans="1:10" x14ac:dyDescent="0.25">
      <c r="A134" s="5" t="str">
        <f>TEXT(Data[[#This Row],[Date]],"yyyy")</f>
        <v>2021</v>
      </c>
      <c r="B134" s="5" t="str">
        <f>TEXT(Data[[#This Row],[Date]],"mmm")</f>
        <v>Mar</v>
      </c>
      <c r="C134" s="3">
        <v>44284</v>
      </c>
      <c r="D134" t="s">
        <v>188</v>
      </c>
      <c r="E134" t="s">
        <v>43</v>
      </c>
      <c r="F134" t="s">
        <v>11</v>
      </c>
      <c r="G134" s="1">
        <v>16</v>
      </c>
      <c r="I134" s="1">
        <f ca="1">IFERROR(OFFSET(Data[[#This Row],[Balance]],-1,0)+Data[[#This Row],[Actual Income]]-Data[[#This Row],[Actual Expense]], Data[[#This Row],[Actual Income]])</f>
        <v>-762.87000000000012</v>
      </c>
      <c r="J134" s="1">
        <f>IF(Data[[#This Row],[Category]]="Savings or Investments", Data[[#This Row],[Actual Expense]],0)</f>
        <v>0</v>
      </c>
    </row>
    <row r="135" spans="1:10" x14ac:dyDescent="0.25">
      <c r="A135" s="5" t="str">
        <f>TEXT(Data[[#This Row],[Date]],"yyyy")</f>
        <v>2021</v>
      </c>
      <c r="B135" s="5" t="str">
        <f>TEXT(Data[[#This Row],[Date]],"mmm")</f>
        <v>Mar</v>
      </c>
      <c r="C135" s="3">
        <v>44284</v>
      </c>
      <c r="D135" t="s">
        <v>187</v>
      </c>
      <c r="E135" t="s">
        <v>31</v>
      </c>
      <c r="F135" t="s">
        <v>30</v>
      </c>
      <c r="G135" s="1">
        <v>17.75</v>
      </c>
      <c r="I135" s="1">
        <f ca="1">IFERROR(OFFSET(Data[[#This Row],[Balance]],-1,0)+Data[[#This Row],[Actual Income]]-Data[[#This Row],[Actual Expense]], Data[[#This Row],[Actual Income]])</f>
        <v>-780.62000000000012</v>
      </c>
      <c r="J135" s="1">
        <f>IF(Data[[#This Row],[Category]]="Savings or Investments", Data[[#This Row],[Actual Expense]],0)</f>
        <v>0</v>
      </c>
    </row>
    <row r="136" spans="1:10" x14ac:dyDescent="0.25">
      <c r="A136" s="5" t="str">
        <f>TEXT(Data[[#This Row],[Date]],"yyyy")</f>
        <v>2021</v>
      </c>
      <c r="B136" s="5" t="str">
        <f>TEXT(Data[[#This Row],[Date]],"mmm")</f>
        <v>Mar</v>
      </c>
      <c r="C136" s="3">
        <v>44285</v>
      </c>
      <c r="D136" t="s">
        <v>189</v>
      </c>
      <c r="E136" t="s">
        <v>31</v>
      </c>
      <c r="F136" t="s">
        <v>30</v>
      </c>
      <c r="G136" s="1">
        <v>35.21</v>
      </c>
      <c r="I136" s="1">
        <f ca="1">IFERROR(OFFSET(Data[[#This Row],[Balance]],-1,0)+Data[[#This Row],[Actual Income]]-Data[[#This Row],[Actual Expense]], Data[[#This Row],[Actual Income]])</f>
        <v>-815.83000000000015</v>
      </c>
      <c r="J136" s="1">
        <f>IF(Data[[#This Row],[Category]]="Savings or Investments", Data[[#This Row],[Actual Expense]],0)</f>
        <v>0</v>
      </c>
    </row>
    <row r="137" spans="1:10" x14ac:dyDescent="0.25">
      <c r="A137" s="5" t="str">
        <f>TEXT(Data[[#This Row],[Date]],"yyyy")</f>
        <v>2021</v>
      </c>
      <c r="B137" s="5" t="str">
        <f>TEXT(Data[[#This Row],[Date]],"mmm")</f>
        <v>Mar</v>
      </c>
      <c r="C137" s="3">
        <v>44285</v>
      </c>
      <c r="D137" t="s">
        <v>169</v>
      </c>
      <c r="E137" t="s">
        <v>48</v>
      </c>
      <c r="F137" t="s">
        <v>70</v>
      </c>
      <c r="G137" s="1">
        <v>150</v>
      </c>
      <c r="I137" s="1">
        <f ca="1">IFERROR(OFFSET(Data[[#This Row],[Balance]],-1,0)+Data[[#This Row],[Actual Income]]-Data[[#This Row],[Actual Expense]], Data[[#This Row],[Actual Income]])</f>
        <v>-965.83000000000015</v>
      </c>
      <c r="J137" s="1">
        <f>IF(Data[[#This Row],[Category]]="Savings or Investments", Data[[#This Row],[Actual Expense]],0)</f>
        <v>150</v>
      </c>
    </row>
    <row r="138" spans="1:10" x14ac:dyDescent="0.25">
      <c r="A138" s="5" t="str">
        <f>TEXT(Data[[#This Row],[Date]],"yyyy")</f>
        <v>2021</v>
      </c>
      <c r="B138" s="5" t="str">
        <f>TEXT(Data[[#This Row],[Date]],"mmm")</f>
        <v>Mar</v>
      </c>
      <c r="C138" s="3">
        <v>44286</v>
      </c>
      <c r="D138" t="s">
        <v>169</v>
      </c>
      <c r="E138" t="s">
        <v>48</v>
      </c>
      <c r="F138" t="s">
        <v>70</v>
      </c>
      <c r="G138" s="1">
        <v>150</v>
      </c>
      <c r="I138" s="1">
        <f ca="1">IFERROR(OFFSET(Data[[#This Row],[Balance]],-1,0)+Data[[#This Row],[Actual Income]]-Data[[#This Row],[Actual Expense]], Data[[#This Row],[Actual Income]])</f>
        <v>-1115.8300000000002</v>
      </c>
      <c r="J138" s="1">
        <f>IF(Data[[#This Row],[Category]]="Savings or Investments", Data[[#This Row],[Actual Expense]],0)</f>
        <v>150</v>
      </c>
    </row>
    <row r="139" spans="1:10" x14ac:dyDescent="0.25">
      <c r="A139" s="5" t="str">
        <f>TEXT(Data[[#This Row],[Date]],"yyyy")</f>
        <v>2021</v>
      </c>
      <c r="B139" s="5" t="str">
        <f>TEXT(Data[[#This Row],[Date]],"mmm")</f>
        <v>Mar</v>
      </c>
      <c r="C139" s="3">
        <v>44286</v>
      </c>
      <c r="D139" t="s">
        <v>460</v>
      </c>
      <c r="E139" t="s">
        <v>31</v>
      </c>
      <c r="F139" t="s">
        <v>55</v>
      </c>
      <c r="G139" s="1">
        <v>7</v>
      </c>
      <c r="I139" s="1">
        <f ca="1">IFERROR(OFFSET(Data[[#This Row],[Balance]],-1,0)+Data[[#This Row],[Actual Income]]-Data[[#This Row],[Actual Expense]], Data[[#This Row],[Actual Income]])</f>
        <v>-1122.8300000000002</v>
      </c>
      <c r="J139" s="1">
        <f>IF(Data[[#This Row],[Category]]="Savings or Investments", Data[[#This Row],[Actual Expense]],0)</f>
        <v>0</v>
      </c>
    </row>
    <row r="140" spans="1:10" x14ac:dyDescent="0.25">
      <c r="A140" s="5" t="str">
        <f>TEXT(Data[[#This Row],[Date]],"yyyy")</f>
        <v>2021</v>
      </c>
      <c r="B140" s="5" t="str">
        <f>TEXT(Data[[#This Row],[Date]],"mmm")</f>
        <v>Apr</v>
      </c>
      <c r="C140" s="3">
        <v>44287</v>
      </c>
      <c r="D140" t="s">
        <v>111</v>
      </c>
      <c r="E140" t="s">
        <v>48</v>
      </c>
      <c r="F140" t="s">
        <v>28</v>
      </c>
      <c r="G140" s="1">
        <v>500</v>
      </c>
      <c r="I140" s="1">
        <f ca="1">IFERROR(OFFSET(Data[[#This Row],[Balance]],-1,0)+Data[[#This Row],[Actual Income]]-Data[[#This Row],[Actual Expense]], Data[[#This Row],[Actual Income]])</f>
        <v>-1622.8300000000002</v>
      </c>
      <c r="J140" s="1">
        <f>IF(Data[[#This Row],[Category]]="Savings or Investments", Data[[#This Row],[Actual Expense]],0)</f>
        <v>500</v>
      </c>
    </row>
    <row r="141" spans="1:10" x14ac:dyDescent="0.25">
      <c r="A141" s="5" t="str">
        <f>TEXT(Data[[#This Row],[Date]],"yyyy")</f>
        <v>2021</v>
      </c>
      <c r="B141" s="5" t="str">
        <f>TEXT(Data[[#This Row],[Date]],"mmm")</f>
        <v>Apr</v>
      </c>
      <c r="C141" s="3">
        <v>44287</v>
      </c>
      <c r="D141" t="s">
        <v>111</v>
      </c>
      <c r="E141" t="s">
        <v>48</v>
      </c>
      <c r="F141" t="s">
        <v>28</v>
      </c>
      <c r="G141" s="1">
        <v>500</v>
      </c>
      <c r="I141" s="1">
        <f ca="1">IFERROR(OFFSET(Data[[#This Row],[Balance]],-1,0)+Data[[#This Row],[Actual Income]]-Data[[#This Row],[Actual Expense]], Data[[#This Row],[Actual Income]])</f>
        <v>-2122.83</v>
      </c>
      <c r="J141" s="1">
        <f>IF(Data[[#This Row],[Category]]="Savings or Investments", Data[[#This Row],[Actual Expense]],0)</f>
        <v>500</v>
      </c>
    </row>
    <row r="142" spans="1:10" x14ac:dyDescent="0.25">
      <c r="A142" s="5" t="str">
        <f>TEXT(Data[[#This Row],[Date]],"yyyy")</f>
        <v>2021</v>
      </c>
      <c r="B142" s="5" t="str">
        <f>TEXT(Data[[#This Row],[Date]],"mmm")</f>
        <v>Apr</v>
      </c>
      <c r="C142" s="3">
        <v>44287</v>
      </c>
      <c r="D142" t="s">
        <v>52</v>
      </c>
      <c r="E142" t="s">
        <v>42</v>
      </c>
      <c r="F142" t="s">
        <v>0</v>
      </c>
      <c r="G142" s="1">
        <v>700</v>
      </c>
      <c r="I142" s="1">
        <f ca="1">IFERROR(OFFSET(Data[[#This Row],[Balance]],-1,0)+Data[[#This Row],[Actual Income]]-Data[[#This Row],[Actual Expense]], Data[[#This Row],[Actual Income]])</f>
        <v>-2822.83</v>
      </c>
      <c r="J142" s="1">
        <f>IF(Data[[#This Row],[Category]]="Savings or Investments", Data[[#This Row],[Actual Expense]],0)</f>
        <v>0</v>
      </c>
    </row>
    <row r="143" spans="1:10" x14ac:dyDescent="0.25">
      <c r="A143" s="5" t="str">
        <f>TEXT(Data[[#This Row],[Date]],"yyyy")</f>
        <v>2021</v>
      </c>
      <c r="B143" s="5" t="str">
        <f>TEXT(Data[[#This Row],[Date]],"mmm")</f>
        <v>Apr</v>
      </c>
      <c r="C143" s="3">
        <v>44288</v>
      </c>
      <c r="D143" t="s">
        <v>63</v>
      </c>
      <c r="E143" t="s">
        <v>11</v>
      </c>
      <c r="F143" t="s">
        <v>190</v>
      </c>
      <c r="G143" s="1">
        <v>0.3</v>
      </c>
      <c r="I143" s="1">
        <f ca="1">IFERROR(OFFSET(Data[[#This Row],[Balance]],-1,0)+Data[[#This Row],[Actual Income]]-Data[[#This Row],[Actual Expense]], Data[[#This Row],[Actual Income]])</f>
        <v>-2823.13</v>
      </c>
      <c r="J143" s="1">
        <f>IF(Data[[#This Row],[Category]]="Savings or Investments", Data[[#This Row],[Actual Expense]],0)</f>
        <v>0</v>
      </c>
    </row>
    <row r="144" spans="1:10" x14ac:dyDescent="0.25">
      <c r="A144" s="5" t="str">
        <f>TEXT(Data[[#This Row],[Date]],"yyyy")</f>
        <v>2021</v>
      </c>
      <c r="B144" s="5" t="str">
        <f>TEXT(Data[[#This Row],[Date]],"mmm")</f>
        <v>Apr</v>
      </c>
      <c r="C144" s="3">
        <v>44288</v>
      </c>
      <c r="D144" t="s">
        <v>192</v>
      </c>
      <c r="E144" t="s">
        <v>11</v>
      </c>
      <c r="F144" t="s">
        <v>193</v>
      </c>
      <c r="G144" s="1">
        <v>10.44</v>
      </c>
      <c r="I144" s="1">
        <f ca="1">IFERROR(OFFSET(Data[[#This Row],[Balance]],-1,0)+Data[[#This Row],[Actual Income]]-Data[[#This Row],[Actual Expense]], Data[[#This Row],[Actual Income]])</f>
        <v>-2833.57</v>
      </c>
      <c r="J144" s="1">
        <f>IF(Data[[#This Row],[Category]]="Savings or Investments", Data[[#This Row],[Actual Expense]],0)</f>
        <v>0</v>
      </c>
    </row>
    <row r="145" spans="1:10" x14ac:dyDescent="0.25">
      <c r="A145" s="5" t="str">
        <f>TEXT(Data[[#This Row],[Date]],"yyyy")</f>
        <v>2021</v>
      </c>
      <c r="B145" s="5" t="str">
        <f>TEXT(Data[[#This Row],[Date]],"mmm")</f>
        <v>Apr</v>
      </c>
      <c r="C145" s="3">
        <v>44290</v>
      </c>
      <c r="D145" t="s">
        <v>59</v>
      </c>
      <c r="E145" t="s">
        <v>31</v>
      </c>
      <c r="F145" t="s">
        <v>55</v>
      </c>
      <c r="G145" s="1">
        <v>9.85</v>
      </c>
      <c r="I145" s="1">
        <f ca="1">IFERROR(OFFSET(Data[[#This Row],[Balance]],-1,0)+Data[[#This Row],[Actual Income]]-Data[[#This Row],[Actual Expense]], Data[[#This Row],[Actual Income]])</f>
        <v>-2843.42</v>
      </c>
      <c r="J145" s="1">
        <f>IF(Data[[#This Row],[Category]]="Savings or Investments", Data[[#This Row],[Actual Expense]],0)</f>
        <v>0</v>
      </c>
    </row>
    <row r="146" spans="1:10" x14ac:dyDescent="0.25">
      <c r="A146" s="5" t="str">
        <f>TEXT(Data[[#This Row],[Date]],"yyyy")</f>
        <v>2021</v>
      </c>
      <c r="B146" s="5" t="str">
        <f>TEXT(Data[[#This Row],[Date]],"mmm")</f>
        <v>Apr</v>
      </c>
      <c r="C146" s="3">
        <v>44290</v>
      </c>
      <c r="D146" t="s">
        <v>197</v>
      </c>
      <c r="E146" t="s">
        <v>44</v>
      </c>
      <c r="F146" t="s">
        <v>19</v>
      </c>
      <c r="G146" s="1">
        <v>33.57</v>
      </c>
      <c r="I146" s="1">
        <f ca="1">IFERROR(OFFSET(Data[[#This Row],[Balance]],-1,0)+Data[[#This Row],[Actual Income]]-Data[[#This Row],[Actual Expense]], Data[[#This Row],[Actual Income]])</f>
        <v>-2876.9900000000002</v>
      </c>
      <c r="J146" s="1">
        <f>IF(Data[[#This Row],[Category]]="Savings or Investments", Data[[#This Row],[Actual Expense]],0)</f>
        <v>0</v>
      </c>
    </row>
    <row r="147" spans="1:10" x14ac:dyDescent="0.25">
      <c r="A147" s="5" t="str">
        <f>TEXT(Data[[#This Row],[Date]],"yyyy")</f>
        <v>2021</v>
      </c>
      <c r="B147" s="5" t="str">
        <f>TEXT(Data[[#This Row],[Date]],"mmm")</f>
        <v>Apr</v>
      </c>
      <c r="C147" s="3">
        <v>44291</v>
      </c>
      <c r="D147" t="s">
        <v>159</v>
      </c>
      <c r="E147" t="s">
        <v>31</v>
      </c>
      <c r="F147" t="s">
        <v>55</v>
      </c>
      <c r="G147" s="1">
        <v>6.5</v>
      </c>
      <c r="I147" s="1">
        <f ca="1">IFERROR(OFFSET(Data[[#This Row],[Balance]],-1,0)+Data[[#This Row],[Actual Income]]-Data[[#This Row],[Actual Expense]], Data[[#This Row],[Actual Income]])</f>
        <v>-2883.4900000000002</v>
      </c>
      <c r="J147" s="1">
        <f>IF(Data[[#This Row],[Category]]="Savings or Investments", Data[[#This Row],[Actual Expense]],0)</f>
        <v>0</v>
      </c>
    </row>
    <row r="148" spans="1:10" x14ac:dyDescent="0.25">
      <c r="A148" s="5" t="str">
        <f>TEXT(Data[[#This Row],[Date]],"yyyy")</f>
        <v>2021</v>
      </c>
      <c r="B148" s="5" t="str">
        <f>TEXT(Data[[#This Row],[Date]],"mmm")</f>
        <v>Apr</v>
      </c>
      <c r="C148" s="3">
        <v>44291</v>
      </c>
      <c r="D148" t="s">
        <v>159</v>
      </c>
      <c r="E148" t="s">
        <v>31</v>
      </c>
      <c r="F148" t="s">
        <v>55</v>
      </c>
      <c r="G148" s="1">
        <v>6.5</v>
      </c>
      <c r="I148" s="1">
        <f ca="1">IFERROR(OFFSET(Data[[#This Row],[Balance]],-1,0)+Data[[#This Row],[Actual Income]]-Data[[#This Row],[Actual Expense]], Data[[#This Row],[Actual Income]])</f>
        <v>-2889.9900000000002</v>
      </c>
      <c r="J148" s="1">
        <f>IF(Data[[#This Row],[Category]]="Savings or Investments", Data[[#This Row],[Actual Expense]],0)</f>
        <v>0</v>
      </c>
    </row>
    <row r="149" spans="1:10" x14ac:dyDescent="0.25">
      <c r="A149" s="5" t="str">
        <f>TEXT(Data[[#This Row],[Date]],"yyyy")</f>
        <v>2021</v>
      </c>
      <c r="B149" s="5" t="str">
        <f>TEXT(Data[[#This Row],[Date]],"mmm")</f>
        <v>Apr</v>
      </c>
      <c r="C149" s="3">
        <v>44291</v>
      </c>
      <c r="D149" t="s">
        <v>196</v>
      </c>
      <c r="E149" t="s">
        <v>48</v>
      </c>
      <c r="F149" t="s">
        <v>70</v>
      </c>
      <c r="G149" s="1">
        <v>150</v>
      </c>
      <c r="I149" s="1">
        <f ca="1">IFERROR(OFFSET(Data[[#This Row],[Balance]],-1,0)+Data[[#This Row],[Actual Income]]-Data[[#This Row],[Actual Expense]], Data[[#This Row],[Actual Income]])</f>
        <v>-3039.9900000000002</v>
      </c>
      <c r="J149" s="1">
        <f>IF(Data[[#This Row],[Category]]="Savings or Investments", Data[[#This Row],[Actual Expense]],0)</f>
        <v>150</v>
      </c>
    </row>
    <row r="150" spans="1:10" x14ac:dyDescent="0.25">
      <c r="A150" s="5" t="str">
        <f>TEXT(Data[[#This Row],[Date]],"yyyy")</f>
        <v>2021</v>
      </c>
      <c r="B150" s="5" t="str">
        <f>TEXT(Data[[#This Row],[Date]],"mmm")</f>
        <v>Apr</v>
      </c>
      <c r="C150" s="3">
        <v>44291</v>
      </c>
      <c r="D150" t="s">
        <v>195</v>
      </c>
      <c r="E150" t="s">
        <v>51</v>
      </c>
      <c r="F150" t="s">
        <v>160</v>
      </c>
      <c r="G150" s="1">
        <v>260</v>
      </c>
      <c r="I150" s="1">
        <f ca="1">IFERROR(OFFSET(Data[[#This Row],[Balance]],-1,0)+Data[[#This Row],[Actual Income]]-Data[[#This Row],[Actual Expense]], Data[[#This Row],[Actual Income]])</f>
        <v>-3299.9900000000002</v>
      </c>
      <c r="J150" s="1">
        <f>IF(Data[[#This Row],[Category]]="Savings or Investments", Data[[#This Row],[Actual Expense]],0)</f>
        <v>0</v>
      </c>
    </row>
    <row r="151" spans="1:10" x14ac:dyDescent="0.25">
      <c r="A151" s="5" t="str">
        <f>TEXT(Data[[#This Row],[Date]],"yyyy")</f>
        <v>2021</v>
      </c>
      <c r="B151" s="5" t="str">
        <f>TEXT(Data[[#This Row],[Date]],"mmm")</f>
        <v>Apr</v>
      </c>
      <c r="C151" s="3">
        <v>44291</v>
      </c>
      <c r="D151" t="s">
        <v>194</v>
      </c>
      <c r="E151" t="s">
        <v>31</v>
      </c>
      <c r="F151" t="s">
        <v>30</v>
      </c>
      <c r="G151" s="1">
        <v>41.66</v>
      </c>
      <c r="I151" s="1">
        <f ca="1">IFERROR(OFFSET(Data[[#This Row],[Balance]],-1,0)+Data[[#This Row],[Actual Income]]-Data[[#This Row],[Actual Expense]], Data[[#This Row],[Actual Income]])</f>
        <v>-3341.65</v>
      </c>
      <c r="J151" s="1">
        <f>IF(Data[[#This Row],[Category]]="Savings or Investments", Data[[#This Row],[Actual Expense]],0)</f>
        <v>0</v>
      </c>
    </row>
    <row r="152" spans="1:10" x14ac:dyDescent="0.25">
      <c r="A152" s="5" t="str">
        <f>TEXT(Data[[#This Row],[Date]],"yyyy")</f>
        <v>2021</v>
      </c>
      <c r="B152" s="5" t="str">
        <f>TEXT(Data[[#This Row],[Date]],"mmm")</f>
        <v>Apr</v>
      </c>
      <c r="C152" s="3">
        <v>44292</v>
      </c>
      <c r="D152" t="s">
        <v>59</v>
      </c>
      <c r="E152" t="s">
        <v>31</v>
      </c>
      <c r="F152" t="s">
        <v>55</v>
      </c>
      <c r="G152" s="1">
        <v>9.9600000000000009</v>
      </c>
      <c r="I152" s="1">
        <f ca="1">IFERROR(OFFSET(Data[[#This Row],[Balance]],-1,0)+Data[[#This Row],[Actual Income]]-Data[[#This Row],[Actual Expense]], Data[[#This Row],[Actual Income]])</f>
        <v>-3351.61</v>
      </c>
      <c r="J152" s="1">
        <f>IF(Data[[#This Row],[Category]]="Savings or Investments", Data[[#This Row],[Actual Expense]],0)</f>
        <v>0</v>
      </c>
    </row>
    <row r="153" spans="1:10" x14ac:dyDescent="0.25">
      <c r="A153" s="5" t="str">
        <f>TEXT(Data[[#This Row],[Date]],"yyyy")</f>
        <v>2021</v>
      </c>
      <c r="B153" s="5" t="str">
        <f>TEXT(Data[[#This Row],[Date]],"mmm")</f>
        <v>Apr</v>
      </c>
      <c r="C153" s="3">
        <v>44292</v>
      </c>
      <c r="D153" t="s">
        <v>204</v>
      </c>
      <c r="E153" t="s">
        <v>31</v>
      </c>
      <c r="F153" t="s">
        <v>30</v>
      </c>
      <c r="G153" s="1">
        <v>22.21</v>
      </c>
      <c r="I153" s="1">
        <f ca="1">IFERROR(OFFSET(Data[[#This Row],[Balance]],-1,0)+Data[[#This Row],[Actual Income]]-Data[[#This Row],[Actual Expense]], Data[[#This Row],[Actual Income]])</f>
        <v>-3373.82</v>
      </c>
      <c r="J153" s="1">
        <f>IF(Data[[#This Row],[Category]]="Savings or Investments", Data[[#This Row],[Actual Expense]],0)</f>
        <v>0</v>
      </c>
    </row>
    <row r="154" spans="1:10" x14ac:dyDescent="0.25">
      <c r="A154" s="5" t="str">
        <f>TEXT(Data[[#This Row],[Date]],"yyyy")</f>
        <v>2021</v>
      </c>
      <c r="B154" s="5" t="str">
        <f>TEXT(Data[[#This Row],[Date]],"mmm")</f>
        <v>Apr</v>
      </c>
      <c r="C154" s="3">
        <v>44292</v>
      </c>
      <c r="D154" t="s">
        <v>198</v>
      </c>
      <c r="E154" t="s">
        <v>44</v>
      </c>
      <c r="F154" t="s">
        <v>18</v>
      </c>
      <c r="G154" s="1">
        <v>930</v>
      </c>
      <c r="I154" s="1">
        <f ca="1">IFERROR(OFFSET(Data[[#This Row],[Balance]],-1,0)+Data[[#This Row],[Actual Income]]-Data[[#This Row],[Actual Expense]], Data[[#This Row],[Actual Income]])</f>
        <v>-4303.82</v>
      </c>
      <c r="J154" s="1">
        <f>IF(Data[[#This Row],[Category]]="Savings or Investments", Data[[#This Row],[Actual Expense]],0)</f>
        <v>0</v>
      </c>
    </row>
    <row r="155" spans="1:10" x14ac:dyDescent="0.25">
      <c r="A155" s="5" t="str">
        <f>TEXT(Data[[#This Row],[Date]],"yyyy")</f>
        <v>2021</v>
      </c>
      <c r="B155" s="5" t="str">
        <f>TEXT(Data[[#This Row],[Date]],"mmm")</f>
        <v>Apr</v>
      </c>
      <c r="C155" s="3">
        <v>44292</v>
      </c>
      <c r="D155" t="s">
        <v>199</v>
      </c>
      <c r="E155" t="s">
        <v>79</v>
      </c>
      <c r="F155" t="s">
        <v>200</v>
      </c>
      <c r="G155" s="1"/>
      <c r="H155">
        <v>54.14</v>
      </c>
      <c r="I155" s="1">
        <f ca="1">IFERROR(OFFSET(Data[[#This Row],[Balance]],-1,0)+Data[[#This Row],[Actual Income]]-Data[[#This Row],[Actual Expense]], Data[[#This Row],[Actual Income]])</f>
        <v>-4249.6799999999994</v>
      </c>
      <c r="J155" s="1">
        <f>IF(Data[[#This Row],[Category]]="Savings or Investments", Data[[#This Row],[Actual Expense]],0)</f>
        <v>0</v>
      </c>
    </row>
    <row r="156" spans="1:10" x14ac:dyDescent="0.25">
      <c r="A156" s="5" t="str">
        <f>TEXT(Data[[#This Row],[Date]],"yyyy")</f>
        <v>2021</v>
      </c>
      <c r="B156" s="5" t="str">
        <f>TEXT(Data[[#This Row],[Date]],"mmm")</f>
        <v>Apr</v>
      </c>
      <c r="C156" s="3">
        <v>44293</v>
      </c>
      <c r="D156" t="s">
        <v>201</v>
      </c>
      <c r="E156" t="s">
        <v>79</v>
      </c>
      <c r="F156" t="s">
        <v>175</v>
      </c>
      <c r="G156" s="1"/>
      <c r="H156">
        <v>1.23</v>
      </c>
      <c r="I156" s="1">
        <f ca="1">IFERROR(OFFSET(Data[[#This Row],[Balance]],-1,0)+Data[[#This Row],[Actual Income]]-Data[[#This Row],[Actual Expense]], Data[[#This Row],[Actual Income]])</f>
        <v>-4248.45</v>
      </c>
      <c r="J156" s="1">
        <f>IF(Data[[#This Row],[Category]]="Savings or Investments", Data[[#This Row],[Actual Expense]],0)</f>
        <v>0</v>
      </c>
    </row>
    <row r="157" spans="1:10" x14ac:dyDescent="0.25">
      <c r="A157" s="5" t="str">
        <f>TEXT(Data[[#This Row],[Date]],"yyyy")</f>
        <v>2021</v>
      </c>
      <c r="B157" s="5" t="str">
        <f>TEXT(Data[[#This Row],[Date]],"mmm")</f>
        <v>Apr</v>
      </c>
      <c r="C157" s="3">
        <v>44294</v>
      </c>
      <c r="D157" t="s">
        <v>205</v>
      </c>
      <c r="E157" t="s">
        <v>53</v>
      </c>
      <c r="F157" t="s">
        <v>75</v>
      </c>
      <c r="G157" s="1">
        <v>28.11</v>
      </c>
      <c r="I157" s="1">
        <f ca="1">IFERROR(OFFSET(Data[[#This Row],[Balance]],-1,0)+Data[[#This Row],[Actual Income]]-Data[[#This Row],[Actual Expense]], Data[[#This Row],[Actual Income]])</f>
        <v>-4276.5599999999995</v>
      </c>
      <c r="J157" s="1">
        <f>IF(Data[[#This Row],[Category]]="Savings or Investments", Data[[#This Row],[Actual Expense]],0)</f>
        <v>0</v>
      </c>
    </row>
    <row r="158" spans="1:10" x14ac:dyDescent="0.25">
      <c r="A158" s="5" t="str">
        <f>TEXT(Data[[#This Row],[Date]],"yyyy")</f>
        <v>2021</v>
      </c>
      <c r="B158" s="5" t="str">
        <f>TEXT(Data[[#This Row],[Date]],"mmm")</f>
        <v>Apr</v>
      </c>
      <c r="C158" s="3">
        <v>44294</v>
      </c>
      <c r="D158" t="s">
        <v>206</v>
      </c>
      <c r="E158" t="s">
        <v>44</v>
      </c>
      <c r="F158" t="s">
        <v>207</v>
      </c>
      <c r="G158" s="1">
        <f>104.68-28.12</f>
        <v>76.56</v>
      </c>
      <c r="I158" s="1">
        <f ca="1">IFERROR(OFFSET(Data[[#This Row],[Balance]],-1,0)+Data[[#This Row],[Actual Income]]-Data[[#This Row],[Actual Expense]], Data[[#This Row],[Actual Income]])</f>
        <v>-4353.12</v>
      </c>
      <c r="J158" s="1">
        <f>IF(Data[[#This Row],[Category]]="Savings or Investments", Data[[#This Row],[Actual Expense]],0)</f>
        <v>0</v>
      </c>
    </row>
    <row r="159" spans="1:10" x14ac:dyDescent="0.25">
      <c r="A159" s="5" t="str">
        <f>TEXT(Data[[#This Row],[Date]],"yyyy")</f>
        <v>2021</v>
      </c>
      <c r="B159" s="5" t="str">
        <f>TEXT(Data[[#This Row],[Date]],"mmm")</f>
        <v>Apr</v>
      </c>
      <c r="C159" s="3">
        <v>44295</v>
      </c>
      <c r="D159" t="s">
        <v>206</v>
      </c>
      <c r="E159" t="s">
        <v>44</v>
      </c>
      <c r="F159" t="s">
        <v>207</v>
      </c>
      <c r="G159" s="1">
        <v>4.7300000000000004</v>
      </c>
      <c r="I159" s="1">
        <f ca="1">IFERROR(OFFSET(Data[[#This Row],[Balance]],-1,0)+Data[[#This Row],[Actual Income]]-Data[[#This Row],[Actual Expense]], Data[[#This Row],[Actual Income]])</f>
        <v>-4357.8499999999995</v>
      </c>
      <c r="J159" s="1">
        <f>IF(Data[[#This Row],[Category]]="Savings or Investments", Data[[#This Row],[Actual Expense]],0)</f>
        <v>0</v>
      </c>
    </row>
    <row r="160" spans="1:10" x14ac:dyDescent="0.25">
      <c r="A160" s="5" t="str">
        <f>TEXT(Data[[#This Row],[Date]],"yyyy")</f>
        <v>2021</v>
      </c>
      <c r="B160" s="5" t="str">
        <f>TEXT(Data[[#This Row],[Date]],"mmm")</f>
        <v>Apr</v>
      </c>
      <c r="C160" s="3">
        <v>44295</v>
      </c>
      <c r="D160" t="s">
        <v>208</v>
      </c>
      <c r="E160" t="s">
        <v>44</v>
      </c>
      <c r="F160" t="s">
        <v>207</v>
      </c>
      <c r="G160" s="1">
        <v>21.51</v>
      </c>
      <c r="I160" s="1">
        <f ca="1">IFERROR(OFFSET(Data[[#This Row],[Balance]],-1,0)+Data[[#This Row],[Actual Income]]-Data[[#This Row],[Actual Expense]], Data[[#This Row],[Actual Income]])</f>
        <v>-4379.3599999999997</v>
      </c>
      <c r="J160" s="1">
        <f>IF(Data[[#This Row],[Category]]="Savings or Investments", Data[[#This Row],[Actual Expense]],0)</f>
        <v>0</v>
      </c>
    </row>
    <row r="161" spans="1:10" x14ac:dyDescent="0.25">
      <c r="A161" s="5" t="str">
        <f>TEXT(Data[[#This Row],[Date]],"yyyy")</f>
        <v>2021</v>
      </c>
      <c r="B161" s="5" t="str">
        <f>TEXT(Data[[#This Row],[Date]],"mmm")</f>
        <v>Apr</v>
      </c>
      <c r="C161" s="3">
        <v>44295</v>
      </c>
      <c r="D161" t="s">
        <v>435</v>
      </c>
      <c r="E161" t="s">
        <v>79</v>
      </c>
      <c r="F161" t="s">
        <v>171</v>
      </c>
      <c r="G161" s="1"/>
      <c r="H161">
        <v>1932.09</v>
      </c>
      <c r="I161" s="1">
        <f ca="1">IFERROR(OFFSET(Data[[#This Row],[Balance]],-1,0)+Data[[#This Row],[Actual Income]]-Data[[#This Row],[Actual Expense]], Data[[#This Row],[Actual Income]])</f>
        <v>-2447.2699999999995</v>
      </c>
      <c r="J161" s="1">
        <f>IF(Data[[#This Row],[Category]]="Savings or Investments", Data[[#This Row],[Actual Expense]],0)</f>
        <v>0</v>
      </c>
    </row>
    <row r="162" spans="1:10" x14ac:dyDescent="0.25">
      <c r="A162" s="5" t="str">
        <f>TEXT(Data[[#This Row],[Date]],"yyyy")</f>
        <v>2021</v>
      </c>
      <c r="B162" s="5" t="str">
        <f>TEXT(Data[[#This Row],[Date]],"mmm")</f>
        <v>Apr</v>
      </c>
      <c r="C162" s="3">
        <v>44296</v>
      </c>
      <c r="D162" t="s">
        <v>209</v>
      </c>
      <c r="E162" t="s">
        <v>53</v>
      </c>
      <c r="F162" t="s">
        <v>185</v>
      </c>
      <c r="G162" s="1">
        <v>28.12</v>
      </c>
      <c r="I162" s="1">
        <f ca="1">IFERROR(OFFSET(Data[[#This Row],[Balance]],-1,0)+Data[[#This Row],[Actual Income]]-Data[[#This Row],[Actual Expense]], Data[[#This Row],[Actual Income]])</f>
        <v>-2475.3899999999994</v>
      </c>
      <c r="J162" s="1">
        <f>IF(Data[[#This Row],[Category]]="Savings or Investments", Data[[#This Row],[Actual Expense]],0)</f>
        <v>0</v>
      </c>
    </row>
    <row r="163" spans="1:10" x14ac:dyDescent="0.25">
      <c r="A163" s="5" t="str">
        <f>TEXT(Data[[#This Row],[Date]],"yyyy")</f>
        <v>2021</v>
      </c>
      <c r="B163" s="5" t="str">
        <f>TEXT(Data[[#This Row],[Date]],"mmm")</f>
        <v>Apr</v>
      </c>
      <c r="C163" s="3">
        <v>44297</v>
      </c>
      <c r="D163" t="s">
        <v>208</v>
      </c>
      <c r="E163" t="s">
        <v>44</v>
      </c>
      <c r="F163" t="s">
        <v>207</v>
      </c>
      <c r="G163" s="1">
        <v>3.76</v>
      </c>
      <c r="I163" s="1">
        <f ca="1">IFERROR(OFFSET(Data[[#This Row],[Balance]],-1,0)+Data[[#This Row],[Actual Income]]-Data[[#This Row],[Actual Expense]], Data[[#This Row],[Actual Income]])</f>
        <v>-2479.1499999999996</v>
      </c>
      <c r="J163" s="1">
        <f>IF(Data[[#This Row],[Category]]="Savings or Investments", Data[[#This Row],[Actual Expense]],0)</f>
        <v>0</v>
      </c>
    </row>
    <row r="164" spans="1:10" x14ac:dyDescent="0.25">
      <c r="A164" s="5" t="str">
        <f>TEXT(Data[[#This Row],[Date]],"yyyy")</f>
        <v>2021</v>
      </c>
      <c r="B164" s="5" t="str">
        <f>TEXT(Data[[#This Row],[Date]],"mmm")</f>
        <v>Apr</v>
      </c>
      <c r="C164" s="3">
        <v>44298</v>
      </c>
      <c r="D164" t="s">
        <v>210</v>
      </c>
      <c r="E164" t="s">
        <v>31</v>
      </c>
      <c r="F164" t="s">
        <v>30</v>
      </c>
      <c r="G164" s="1">
        <v>16.760000000000002</v>
      </c>
      <c r="I164" s="1">
        <f ca="1">IFERROR(OFFSET(Data[[#This Row],[Balance]],-1,0)+Data[[#This Row],[Actual Income]]-Data[[#This Row],[Actual Expense]], Data[[#This Row],[Actual Income]])</f>
        <v>-2495.91</v>
      </c>
      <c r="J164" s="1">
        <f>IF(Data[[#This Row],[Category]]="Savings or Investments", Data[[#This Row],[Actual Expense]],0)</f>
        <v>0</v>
      </c>
    </row>
    <row r="165" spans="1:10" x14ac:dyDescent="0.25">
      <c r="A165" s="5" t="str">
        <f>TEXT(Data[[#This Row],[Date]],"yyyy")</f>
        <v>2021</v>
      </c>
      <c r="B165" s="5" t="str">
        <f>TEXT(Data[[#This Row],[Date]],"mmm")</f>
        <v>Apr</v>
      </c>
      <c r="C165" s="3">
        <v>44298</v>
      </c>
      <c r="D165" t="s">
        <v>208</v>
      </c>
      <c r="E165" t="s">
        <v>44</v>
      </c>
      <c r="F165" t="s">
        <v>207</v>
      </c>
      <c r="G165" s="1">
        <v>22.7</v>
      </c>
      <c r="I165" s="1">
        <f ca="1">IFERROR(OFFSET(Data[[#This Row],[Balance]],-1,0)+Data[[#This Row],[Actual Income]]-Data[[#This Row],[Actual Expense]], Data[[#This Row],[Actual Income]])</f>
        <v>-2518.6099999999997</v>
      </c>
      <c r="J165" s="1">
        <f>IF(Data[[#This Row],[Category]]="Savings or Investments", Data[[#This Row],[Actual Expense]],0)</f>
        <v>0</v>
      </c>
    </row>
    <row r="166" spans="1:10" x14ac:dyDescent="0.25">
      <c r="A166" s="5" t="str">
        <f>TEXT(Data[[#This Row],[Date]],"yyyy")</f>
        <v>2021</v>
      </c>
      <c r="B166" s="5" t="str">
        <f>TEXT(Data[[#This Row],[Date]],"mmm")</f>
        <v>Apr</v>
      </c>
      <c r="C166" s="3">
        <v>44299</v>
      </c>
      <c r="D166" t="s">
        <v>169</v>
      </c>
      <c r="E166" t="s">
        <v>48</v>
      </c>
      <c r="F166" t="s">
        <v>70</v>
      </c>
      <c r="G166" s="1">
        <v>150</v>
      </c>
      <c r="I166" s="1">
        <f ca="1">IFERROR(OFFSET(Data[[#This Row],[Balance]],-1,0)+Data[[#This Row],[Actual Income]]-Data[[#This Row],[Actual Expense]], Data[[#This Row],[Actual Income]])</f>
        <v>-2668.6099999999997</v>
      </c>
      <c r="J166" s="1">
        <f>IF(Data[[#This Row],[Category]]="Savings or Investments", Data[[#This Row],[Actual Expense]],0)</f>
        <v>150</v>
      </c>
    </row>
    <row r="167" spans="1:10" x14ac:dyDescent="0.25">
      <c r="A167" s="5" t="str">
        <f>TEXT(Data[[#This Row],[Date]],"yyyy")</f>
        <v>2021</v>
      </c>
      <c r="B167" s="5" t="str">
        <f>TEXT(Data[[#This Row],[Date]],"mmm")</f>
        <v>Apr</v>
      </c>
      <c r="C167" s="3">
        <v>44299</v>
      </c>
      <c r="D167" t="s">
        <v>202</v>
      </c>
      <c r="E167" t="s">
        <v>43</v>
      </c>
      <c r="F167" t="s">
        <v>203</v>
      </c>
      <c r="G167" s="1">
        <f>161+163.82</f>
        <v>324.82</v>
      </c>
      <c r="I167" s="1">
        <f ca="1">IFERROR(OFFSET(Data[[#This Row],[Balance]],-1,0)+Data[[#This Row],[Actual Income]]-Data[[#This Row],[Actual Expense]], Data[[#This Row],[Actual Income]])</f>
        <v>-2993.43</v>
      </c>
      <c r="J167" s="1">
        <f>IF(Data[[#This Row],[Category]]="Savings or Investments", Data[[#This Row],[Actual Expense]],0)</f>
        <v>0</v>
      </c>
    </row>
    <row r="168" spans="1:10" x14ac:dyDescent="0.25">
      <c r="A168" s="5" t="str">
        <f>TEXT(Data[[#This Row],[Date]],"yyyy")</f>
        <v>2021</v>
      </c>
      <c r="B168" s="5" t="str">
        <f>TEXT(Data[[#This Row],[Date]],"mmm")</f>
        <v>Apr</v>
      </c>
      <c r="C168" s="3">
        <v>44300</v>
      </c>
      <c r="D168" t="s">
        <v>59</v>
      </c>
      <c r="E168" t="s">
        <v>31</v>
      </c>
      <c r="F168" t="s">
        <v>55</v>
      </c>
      <c r="G168" s="1">
        <v>9.9600000000000009</v>
      </c>
      <c r="I168" s="1">
        <f ca="1">IFERROR(OFFSET(Data[[#This Row],[Balance]],-1,0)+Data[[#This Row],[Actual Income]]-Data[[#This Row],[Actual Expense]], Data[[#This Row],[Actual Income]])</f>
        <v>-3003.39</v>
      </c>
      <c r="J168" s="1">
        <f>IF(Data[[#This Row],[Category]]="Savings or Investments", Data[[#This Row],[Actual Expense]],0)</f>
        <v>0</v>
      </c>
    </row>
    <row r="169" spans="1:10" x14ac:dyDescent="0.25">
      <c r="A169" s="5" t="str">
        <f>TEXT(Data[[#This Row],[Date]],"yyyy")</f>
        <v>2021</v>
      </c>
      <c r="B169" s="5" t="str">
        <f>TEXT(Data[[#This Row],[Date]],"mmm")</f>
        <v>Apr</v>
      </c>
      <c r="C169" s="3">
        <v>44300</v>
      </c>
      <c r="D169" t="s">
        <v>111</v>
      </c>
      <c r="E169" t="s">
        <v>48</v>
      </c>
      <c r="F169" t="s">
        <v>28</v>
      </c>
      <c r="G169" s="1">
        <v>400</v>
      </c>
      <c r="I169" s="1">
        <f ca="1">IFERROR(OFFSET(Data[[#This Row],[Balance]],-1,0)+Data[[#This Row],[Actual Income]]-Data[[#This Row],[Actual Expense]], Data[[#This Row],[Actual Income]])</f>
        <v>-3403.39</v>
      </c>
      <c r="J169" s="1">
        <f>IF(Data[[#This Row],[Category]]="Savings or Investments", Data[[#This Row],[Actual Expense]],0)</f>
        <v>400</v>
      </c>
    </row>
    <row r="170" spans="1:10" x14ac:dyDescent="0.25">
      <c r="A170" s="5" t="str">
        <f>TEXT(Data[[#This Row],[Date]],"yyyy")</f>
        <v>2021</v>
      </c>
      <c r="B170" s="5" t="str">
        <f>TEXT(Data[[#This Row],[Date]],"mmm")</f>
        <v>Apr</v>
      </c>
      <c r="C170" s="3">
        <v>44300</v>
      </c>
      <c r="D170" t="s">
        <v>111</v>
      </c>
      <c r="E170" t="s">
        <v>48</v>
      </c>
      <c r="F170" t="s">
        <v>28</v>
      </c>
      <c r="G170" s="1">
        <v>400</v>
      </c>
      <c r="I170" s="1">
        <f ca="1">IFERROR(OFFSET(Data[[#This Row],[Balance]],-1,0)+Data[[#This Row],[Actual Income]]-Data[[#This Row],[Actual Expense]], Data[[#This Row],[Actual Income]])</f>
        <v>-3803.39</v>
      </c>
      <c r="J170" s="1">
        <f>IF(Data[[#This Row],[Category]]="Savings or Investments", Data[[#This Row],[Actual Expense]],0)</f>
        <v>400</v>
      </c>
    </row>
    <row r="171" spans="1:10" x14ac:dyDescent="0.25">
      <c r="A171" s="5" t="str">
        <f>TEXT(Data[[#This Row],[Date]],"yyyy")</f>
        <v>2021</v>
      </c>
      <c r="B171" s="5" t="str">
        <f>TEXT(Data[[#This Row],[Date]],"mmm")</f>
        <v>Apr</v>
      </c>
      <c r="C171" s="3">
        <v>44301</v>
      </c>
      <c r="D171" t="s">
        <v>54</v>
      </c>
      <c r="E171" t="s">
        <v>48</v>
      </c>
      <c r="F171" t="s">
        <v>70</v>
      </c>
      <c r="G171" s="1">
        <v>100</v>
      </c>
      <c r="I171" s="1">
        <f ca="1">IFERROR(OFFSET(Data[[#This Row],[Balance]],-1,0)+Data[[#This Row],[Actual Income]]-Data[[#This Row],[Actual Expense]], Data[[#This Row],[Actual Income]])</f>
        <v>-3903.39</v>
      </c>
      <c r="J171" s="1">
        <f>IF(Data[[#This Row],[Category]]="Savings or Investments", Data[[#This Row],[Actual Expense]],0)</f>
        <v>100</v>
      </c>
    </row>
    <row r="172" spans="1:10" x14ac:dyDescent="0.25">
      <c r="A172" s="5" t="str">
        <f>TEXT(Data[[#This Row],[Date]],"yyyy")</f>
        <v>2021</v>
      </c>
      <c r="B172" s="5" t="str">
        <f>TEXT(Data[[#This Row],[Date]],"mmm")</f>
        <v>Apr</v>
      </c>
      <c r="C172" s="3">
        <v>44301</v>
      </c>
      <c r="D172" t="s">
        <v>216</v>
      </c>
      <c r="E172" t="s">
        <v>42</v>
      </c>
      <c r="F172" t="s">
        <v>1</v>
      </c>
      <c r="G172" s="1">
        <v>392.01</v>
      </c>
      <c r="I172" s="1">
        <f ca="1">IFERROR(OFFSET(Data[[#This Row],[Balance]],-1,0)+Data[[#This Row],[Actual Income]]-Data[[#This Row],[Actual Expense]], Data[[#This Row],[Actual Income]])</f>
        <v>-4295.3999999999996</v>
      </c>
      <c r="J172" s="1">
        <f>IF(Data[[#This Row],[Category]]="Savings or Investments", Data[[#This Row],[Actual Expense]],0)</f>
        <v>0</v>
      </c>
    </row>
    <row r="173" spans="1:10" x14ac:dyDescent="0.25">
      <c r="A173" s="5" t="str">
        <f>TEXT(Data[[#This Row],[Date]],"yyyy")</f>
        <v>2021</v>
      </c>
      <c r="B173" s="5" t="str">
        <f>TEXT(Data[[#This Row],[Date]],"mmm")</f>
        <v>Apr</v>
      </c>
      <c r="C173" s="3">
        <v>44302</v>
      </c>
      <c r="D173" t="s">
        <v>59</v>
      </c>
      <c r="E173" t="s">
        <v>31</v>
      </c>
      <c r="F173" t="s">
        <v>55</v>
      </c>
      <c r="G173" s="1">
        <v>18.940000000000001</v>
      </c>
      <c r="I173" s="1">
        <f ca="1">IFERROR(OFFSET(Data[[#This Row],[Balance]],-1,0)+Data[[#This Row],[Actual Income]]-Data[[#This Row],[Actual Expense]], Data[[#This Row],[Actual Income]])</f>
        <v>-4314.3399999999992</v>
      </c>
      <c r="J173" s="1">
        <f>IF(Data[[#This Row],[Category]]="Savings or Investments", Data[[#This Row],[Actual Expense]],0)</f>
        <v>0</v>
      </c>
    </row>
    <row r="174" spans="1:10" x14ac:dyDescent="0.25">
      <c r="A174" s="5" t="str">
        <f>TEXT(Data[[#This Row],[Date]],"yyyy")</f>
        <v>2021</v>
      </c>
      <c r="B174" s="5" t="str">
        <f>TEXT(Data[[#This Row],[Date]],"mmm")</f>
        <v>Apr</v>
      </c>
      <c r="C174" s="3">
        <v>44303</v>
      </c>
      <c r="D174" t="s">
        <v>215</v>
      </c>
      <c r="E174" t="s">
        <v>31</v>
      </c>
      <c r="F174" t="s">
        <v>55</v>
      </c>
      <c r="G174" s="1">
        <v>11.15</v>
      </c>
      <c r="I174" s="1">
        <f ca="1">IFERROR(OFFSET(Data[[#This Row],[Balance]],-1,0)+Data[[#This Row],[Actual Income]]-Data[[#This Row],[Actual Expense]], Data[[#This Row],[Actual Income]])</f>
        <v>-4325.4899999999989</v>
      </c>
      <c r="J174" s="1">
        <f>IF(Data[[#This Row],[Category]]="Savings or Investments", Data[[#This Row],[Actual Expense]],0)</f>
        <v>0</v>
      </c>
    </row>
    <row r="175" spans="1:10" x14ac:dyDescent="0.25">
      <c r="A175" s="5" t="str">
        <f>TEXT(Data[[#This Row],[Date]],"yyyy")</f>
        <v>2021</v>
      </c>
      <c r="B175" s="5" t="str">
        <f>TEXT(Data[[#This Row],[Date]],"mmm")</f>
        <v>Apr</v>
      </c>
      <c r="C175" s="3">
        <v>44303</v>
      </c>
      <c r="D175" t="s">
        <v>214</v>
      </c>
      <c r="E175" t="s">
        <v>31</v>
      </c>
      <c r="F175" t="s">
        <v>30</v>
      </c>
      <c r="G175" s="1">
        <f>73.23/4</f>
        <v>18.307500000000001</v>
      </c>
      <c r="I175" s="1">
        <f ca="1">IFERROR(OFFSET(Data[[#This Row],[Balance]],-1,0)+Data[[#This Row],[Actual Income]]-Data[[#This Row],[Actual Expense]], Data[[#This Row],[Actual Income]])</f>
        <v>-4343.7974999999988</v>
      </c>
      <c r="J175" s="1">
        <f>IF(Data[[#This Row],[Category]]="Savings or Investments", Data[[#This Row],[Actual Expense]],0)</f>
        <v>0</v>
      </c>
    </row>
    <row r="176" spans="1:10" x14ac:dyDescent="0.25">
      <c r="A176" s="5" t="str">
        <f>TEXT(Data[[#This Row],[Date]],"yyyy")</f>
        <v>2021</v>
      </c>
      <c r="B176" s="5" t="str">
        <f>TEXT(Data[[#This Row],[Date]],"mmm")</f>
        <v>Apr</v>
      </c>
      <c r="C176" s="3">
        <v>44303</v>
      </c>
      <c r="D176" t="s">
        <v>161</v>
      </c>
      <c r="E176" t="s">
        <v>44</v>
      </c>
      <c r="F176" t="s">
        <v>19</v>
      </c>
      <c r="G176" s="1">
        <f>25.43-6.6</f>
        <v>18.829999999999998</v>
      </c>
      <c r="I176" s="1">
        <f ca="1">IFERROR(OFFSET(Data[[#This Row],[Balance]],-1,0)+Data[[#This Row],[Actual Income]]-Data[[#This Row],[Actual Expense]], Data[[#This Row],[Actual Income]])</f>
        <v>-4362.6274999999987</v>
      </c>
      <c r="J176" s="1">
        <f>IF(Data[[#This Row],[Category]]="Savings or Investments", Data[[#This Row],[Actual Expense]],0)</f>
        <v>0</v>
      </c>
    </row>
    <row r="177" spans="1:10" x14ac:dyDescent="0.25">
      <c r="A177" s="5" t="str">
        <f>TEXT(Data[[#This Row],[Date]],"yyyy")</f>
        <v>2021</v>
      </c>
      <c r="B177" s="5" t="str">
        <f>TEXT(Data[[#This Row],[Date]],"mmm")</f>
        <v>Apr</v>
      </c>
      <c r="C177" s="3">
        <v>44304</v>
      </c>
      <c r="D177" t="s">
        <v>59</v>
      </c>
      <c r="E177" t="s">
        <v>31</v>
      </c>
      <c r="F177" t="s">
        <v>55</v>
      </c>
      <c r="G177" s="1">
        <v>9.26</v>
      </c>
      <c r="I177" s="1">
        <f ca="1">IFERROR(OFFSET(Data[[#This Row],[Balance]],-1,0)+Data[[#This Row],[Actual Income]]-Data[[#This Row],[Actual Expense]], Data[[#This Row],[Actual Income]])</f>
        <v>-4371.8874999999989</v>
      </c>
      <c r="J177" s="1">
        <f>IF(Data[[#This Row],[Category]]="Savings or Investments", Data[[#This Row],[Actual Expense]],0)</f>
        <v>0</v>
      </c>
    </row>
    <row r="178" spans="1:10" x14ac:dyDescent="0.25">
      <c r="A178" s="5" t="str">
        <f>TEXT(Data[[#This Row],[Date]],"yyyy")</f>
        <v>2021</v>
      </c>
      <c r="B178" s="5" t="str">
        <f>TEXT(Data[[#This Row],[Date]],"mmm")</f>
        <v>Apr</v>
      </c>
      <c r="C178" s="3">
        <v>44305</v>
      </c>
      <c r="D178" t="s">
        <v>222</v>
      </c>
      <c r="E178" t="s">
        <v>48</v>
      </c>
      <c r="F178" t="s">
        <v>70</v>
      </c>
      <c r="G178" s="1">
        <v>150</v>
      </c>
      <c r="I178" s="1">
        <f ca="1">IFERROR(OFFSET(Data[[#This Row],[Balance]],-1,0)+Data[[#This Row],[Actual Income]]-Data[[#This Row],[Actual Expense]], Data[[#This Row],[Actual Income]])</f>
        <v>-4521.8874999999989</v>
      </c>
      <c r="J178" s="1">
        <f>IF(Data[[#This Row],[Category]]="Savings or Investments", Data[[#This Row],[Actual Expense]],0)</f>
        <v>150</v>
      </c>
    </row>
    <row r="179" spans="1:10" x14ac:dyDescent="0.25">
      <c r="A179" s="5" t="str">
        <f>TEXT(Data[[#This Row],[Date]],"yyyy")</f>
        <v>2021</v>
      </c>
      <c r="B179" s="5" t="str">
        <f>TEXT(Data[[#This Row],[Date]],"mmm")</f>
        <v>Apr</v>
      </c>
      <c r="C179" s="3">
        <v>44305</v>
      </c>
      <c r="D179" t="s">
        <v>54</v>
      </c>
      <c r="E179" t="s">
        <v>48</v>
      </c>
      <c r="F179" t="s">
        <v>70</v>
      </c>
      <c r="G179" s="1">
        <v>200</v>
      </c>
      <c r="I179" s="1">
        <f ca="1">IFERROR(OFFSET(Data[[#This Row],[Balance]],-1,0)+Data[[#This Row],[Actual Income]]-Data[[#This Row],[Actual Expense]], Data[[#This Row],[Actual Income]])</f>
        <v>-4721.8874999999989</v>
      </c>
      <c r="J179" s="1">
        <f>IF(Data[[#This Row],[Category]]="Savings or Investments", Data[[#This Row],[Actual Expense]],0)</f>
        <v>200</v>
      </c>
    </row>
    <row r="180" spans="1:10" x14ac:dyDescent="0.25">
      <c r="A180" s="5" t="str">
        <f>TEXT(Data[[#This Row],[Date]],"yyyy")</f>
        <v>2021</v>
      </c>
      <c r="B180" s="5" t="str">
        <f>TEXT(Data[[#This Row],[Date]],"mmm")</f>
        <v>Apr</v>
      </c>
      <c r="C180" s="3">
        <v>44305</v>
      </c>
      <c r="D180" t="s">
        <v>223</v>
      </c>
      <c r="E180" t="s">
        <v>79</v>
      </c>
      <c r="F180" t="s">
        <v>172</v>
      </c>
      <c r="G180" s="1"/>
      <c r="H180">
        <v>1001.45</v>
      </c>
      <c r="I180" s="1">
        <f ca="1">IFERROR(OFFSET(Data[[#This Row],[Balance]],-1,0)+Data[[#This Row],[Actual Income]]-Data[[#This Row],[Actual Expense]], Data[[#This Row],[Actual Income]])</f>
        <v>-3720.4374999999991</v>
      </c>
      <c r="J180" s="1">
        <f>IF(Data[[#This Row],[Category]]="Savings or Investments", Data[[#This Row],[Actual Expense]],0)</f>
        <v>0</v>
      </c>
    </row>
    <row r="181" spans="1:10" x14ac:dyDescent="0.25">
      <c r="A181" s="5" t="str">
        <f>TEXT(Data[[#This Row],[Date]],"yyyy")</f>
        <v>2021</v>
      </c>
      <c r="B181" s="5" t="str">
        <f>TEXT(Data[[#This Row],[Date]],"mmm")</f>
        <v>Apr</v>
      </c>
      <c r="C181" s="3">
        <v>44307</v>
      </c>
      <c r="D181" t="s">
        <v>213</v>
      </c>
      <c r="E181" t="s">
        <v>31</v>
      </c>
      <c r="F181" t="s">
        <v>30</v>
      </c>
      <c r="G181" s="1">
        <f>55/2</f>
        <v>27.5</v>
      </c>
      <c r="I181" s="1">
        <f ca="1">IFERROR(OFFSET(Data[[#This Row],[Balance]],-1,0)+Data[[#This Row],[Actual Income]]-Data[[#This Row],[Actual Expense]], Data[[#This Row],[Actual Income]])</f>
        <v>-3747.9374999999991</v>
      </c>
      <c r="J181" s="1">
        <f>IF(Data[[#This Row],[Category]]="Savings or Investments", Data[[#This Row],[Actual Expense]],0)</f>
        <v>0</v>
      </c>
    </row>
    <row r="182" spans="1:10" x14ac:dyDescent="0.25">
      <c r="A182" s="5" t="str">
        <f>TEXT(Data[[#This Row],[Date]],"yyyy")</f>
        <v>2021</v>
      </c>
      <c r="B182" s="5" t="str">
        <f>TEXT(Data[[#This Row],[Date]],"mmm")</f>
        <v>Apr</v>
      </c>
      <c r="C182" s="3">
        <v>44308</v>
      </c>
      <c r="D182" t="s">
        <v>187</v>
      </c>
      <c r="E182" t="s">
        <v>31</v>
      </c>
      <c r="F182" t="s">
        <v>30</v>
      </c>
      <c r="G182" s="1">
        <v>9.23</v>
      </c>
      <c r="I182" s="1">
        <f ca="1">IFERROR(OFFSET(Data[[#This Row],[Balance]],-1,0)+Data[[#This Row],[Actual Income]]-Data[[#This Row],[Actual Expense]], Data[[#This Row],[Actual Income]])</f>
        <v>-3757.1674999999991</v>
      </c>
      <c r="J182" s="1">
        <f>IF(Data[[#This Row],[Category]]="Savings or Investments", Data[[#This Row],[Actual Expense]],0)</f>
        <v>0</v>
      </c>
    </row>
    <row r="183" spans="1:10" x14ac:dyDescent="0.25">
      <c r="A183" s="5" t="str">
        <f>TEXT(Data[[#This Row],[Date]],"yyyy")</f>
        <v>2021</v>
      </c>
      <c r="B183" s="5" t="str">
        <f>TEXT(Data[[#This Row],[Date]],"mmm")</f>
        <v>Apr</v>
      </c>
      <c r="C183" s="3">
        <v>44308</v>
      </c>
      <c r="D183" t="s">
        <v>96</v>
      </c>
      <c r="E183" t="s">
        <v>31</v>
      </c>
      <c r="F183" t="s">
        <v>29</v>
      </c>
      <c r="G183" s="1">
        <v>38.97</v>
      </c>
      <c r="I183" s="1">
        <f ca="1">IFERROR(OFFSET(Data[[#This Row],[Balance]],-1,0)+Data[[#This Row],[Actual Income]]-Data[[#This Row],[Actual Expense]], Data[[#This Row],[Actual Income]])</f>
        <v>-3796.1374999999989</v>
      </c>
      <c r="J183" s="1">
        <f>IF(Data[[#This Row],[Category]]="Savings or Investments", Data[[#This Row],[Actual Expense]],0)</f>
        <v>0</v>
      </c>
    </row>
    <row r="184" spans="1:10" x14ac:dyDescent="0.25">
      <c r="A184" s="5" t="str">
        <f>TEXT(Data[[#This Row],[Date]],"yyyy")</f>
        <v>2021</v>
      </c>
      <c r="B184" s="5" t="str">
        <f>TEXT(Data[[#This Row],[Date]],"mmm")</f>
        <v>Apr</v>
      </c>
      <c r="C184" s="3">
        <v>44309</v>
      </c>
      <c r="D184" t="s">
        <v>59</v>
      </c>
      <c r="E184" t="s">
        <v>31</v>
      </c>
      <c r="F184" t="s">
        <v>55</v>
      </c>
      <c r="G184" s="1">
        <v>10.72</v>
      </c>
      <c r="I184" s="1">
        <f ca="1">IFERROR(OFFSET(Data[[#This Row],[Balance]],-1,0)+Data[[#This Row],[Actual Income]]-Data[[#This Row],[Actual Expense]], Data[[#This Row],[Actual Income]])</f>
        <v>-3806.8574999999987</v>
      </c>
      <c r="J184" s="1">
        <f>IF(Data[[#This Row],[Category]]="Savings or Investments", Data[[#This Row],[Actual Expense]],0)</f>
        <v>0</v>
      </c>
    </row>
    <row r="185" spans="1:10" x14ac:dyDescent="0.25">
      <c r="A185" s="5" t="str">
        <f>TEXT(Data[[#This Row],[Date]],"yyyy")</f>
        <v>2021</v>
      </c>
      <c r="B185" s="5" t="str">
        <f>TEXT(Data[[#This Row],[Date]],"mmm")</f>
        <v>Apr</v>
      </c>
      <c r="C185" s="3">
        <v>44309</v>
      </c>
      <c r="D185" t="s">
        <v>435</v>
      </c>
      <c r="E185" t="s">
        <v>79</v>
      </c>
      <c r="F185" t="s">
        <v>171</v>
      </c>
      <c r="G185" s="1"/>
      <c r="H185" s="1">
        <v>1876.04</v>
      </c>
      <c r="I185" s="1">
        <f ca="1">IFERROR(OFFSET(Data[[#This Row],[Balance]],-1,0)+Data[[#This Row],[Actual Income]]-Data[[#This Row],[Actual Expense]], Data[[#This Row],[Actual Income]])</f>
        <v>-1930.8174999999987</v>
      </c>
      <c r="J185" s="1">
        <f>IF(Data[[#This Row],[Category]]="Savings or Investments", Data[[#This Row],[Actual Expense]],0)</f>
        <v>0</v>
      </c>
    </row>
    <row r="186" spans="1:10" x14ac:dyDescent="0.25">
      <c r="A186" s="5" t="str">
        <f>TEXT(Data[[#This Row],[Date]],"yyyy")</f>
        <v>2021</v>
      </c>
      <c r="B186" s="5" t="str">
        <f>TEXT(Data[[#This Row],[Date]],"mmm")</f>
        <v>Apr</v>
      </c>
      <c r="C186" s="3">
        <v>44312</v>
      </c>
      <c r="D186" t="s">
        <v>95</v>
      </c>
      <c r="E186" t="s">
        <v>44</v>
      </c>
      <c r="F186" t="s">
        <v>19</v>
      </c>
      <c r="G186" s="1">
        <v>34.630000000000003</v>
      </c>
      <c r="I186" s="1">
        <f ca="1">IFERROR(OFFSET(Data[[#This Row],[Balance]],-1,0)+Data[[#This Row],[Actual Income]]-Data[[#This Row],[Actual Expense]], Data[[#This Row],[Actual Income]])</f>
        <v>-1965.4474999999989</v>
      </c>
      <c r="J186" s="1">
        <f>IF(Data[[#This Row],[Category]]="Savings or Investments", Data[[#This Row],[Actual Expense]],0)</f>
        <v>0</v>
      </c>
    </row>
    <row r="187" spans="1:10" x14ac:dyDescent="0.25">
      <c r="A187" s="5" t="str">
        <f>TEXT(Data[[#This Row],[Date]],"yyyy")</f>
        <v>2021</v>
      </c>
      <c r="B187" s="5" t="str">
        <f>TEXT(Data[[#This Row],[Date]],"mmm")</f>
        <v>Apr</v>
      </c>
      <c r="C187" s="3">
        <v>44312</v>
      </c>
      <c r="D187" t="s">
        <v>94</v>
      </c>
      <c r="E187" t="s">
        <v>48</v>
      </c>
      <c r="F187" t="s">
        <v>70</v>
      </c>
      <c r="G187" s="1">
        <v>150</v>
      </c>
      <c r="I187" s="1">
        <f ca="1">IFERROR(OFFSET(Data[[#This Row],[Balance]],-1,0)+Data[[#This Row],[Actual Income]]-Data[[#This Row],[Actual Expense]], Data[[#This Row],[Actual Income]])</f>
        <v>-2115.4474999999989</v>
      </c>
      <c r="J187" s="1">
        <f>IF(Data[[#This Row],[Category]]="Savings or Investments", Data[[#This Row],[Actual Expense]],0)</f>
        <v>150</v>
      </c>
    </row>
    <row r="188" spans="1:10" x14ac:dyDescent="0.25">
      <c r="A188" s="5" t="str">
        <f>TEXT(Data[[#This Row],[Date]],"yyyy")</f>
        <v>2021</v>
      </c>
      <c r="B188" s="5" t="str">
        <f>TEXT(Data[[#This Row],[Date]],"mmm")</f>
        <v>Apr</v>
      </c>
      <c r="C188" s="3">
        <v>44312</v>
      </c>
      <c r="D188" t="s">
        <v>220</v>
      </c>
      <c r="E188" t="s">
        <v>31</v>
      </c>
      <c r="F188" t="s">
        <v>55</v>
      </c>
      <c r="G188" s="1">
        <v>10.54</v>
      </c>
      <c r="I188" s="1">
        <f ca="1">IFERROR(OFFSET(Data[[#This Row],[Balance]],-1,0)+Data[[#This Row],[Actual Income]]-Data[[#This Row],[Actual Expense]], Data[[#This Row],[Actual Income]])</f>
        <v>-2125.9874999999988</v>
      </c>
      <c r="J188" s="1">
        <f>IF(Data[[#This Row],[Category]]="Savings or Investments", Data[[#This Row],[Actual Expense]],0)</f>
        <v>0</v>
      </c>
    </row>
    <row r="189" spans="1:10" x14ac:dyDescent="0.25">
      <c r="A189" s="5" t="str">
        <f>TEXT(Data[[#This Row],[Date]],"yyyy")</f>
        <v>2021</v>
      </c>
      <c r="B189" s="5" t="str">
        <f>TEXT(Data[[#This Row],[Date]],"mmm")</f>
        <v>Apr</v>
      </c>
      <c r="C189" s="3">
        <v>44312</v>
      </c>
      <c r="D189" t="s">
        <v>64</v>
      </c>
      <c r="E189" t="s">
        <v>31</v>
      </c>
      <c r="F189" t="s">
        <v>30</v>
      </c>
      <c r="G189" s="1">
        <v>24.5</v>
      </c>
      <c r="I189" s="1">
        <f ca="1">IFERROR(OFFSET(Data[[#This Row],[Balance]],-1,0)+Data[[#This Row],[Actual Income]]-Data[[#This Row],[Actual Expense]], Data[[#This Row],[Actual Income]])</f>
        <v>-2150.4874999999988</v>
      </c>
      <c r="J189" s="1">
        <f>IF(Data[[#This Row],[Category]]="Savings or Investments", Data[[#This Row],[Actual Expense]],0)</f>
        <v>0</v>
      </c>
    </row>
    <row r="190" spans="1:10" x14ac:dyDescent="0.25">
      <c r="A190" s="5" t="str">
        <f>TEXT(Data[[#This Row],[Date]],"yyyy")</f>
        <v>2021</v>
      </c>
      <c r="B190" s="5" t="str">
        <f>TEXT(Data[[#This Row],[Date]],"mmm")</f>
        <v>Apr</v>
      </c>
      <c r="C190" s="3">
        <v>44312</v>
      </c>
      <c r="D190" t="s">
        <v>221</v>
      </c>
      <c r="E190" t="s">
        <v>51</v>
      </c>
      <c r="F190" t="s">
        <v>38</v>
      </c>
      <c r="G190" s="1">
        <v>235</v>
      </c>
      <c r="I190" s="1">
        <f ca="1">IFERROR(OFFSET(Data[[#This Row],[Balance]],-1,0)+Data[[#This Row],[Actual Income]]-Data[[#This Row],[Actual Expense]], Data[[#This Row],[Actual Income]])</f>
        <v>-2385.4874999999988</v>
      </c>
      <c r="J190" s="1">
        <f>IF(Data[[#This Row],[Category]]="Savings or Investments", Data[[#This Row],[Actual Expense]],0)</f>
        <v>0</v>
      </c>
    </row>
    <row r="191" spans="1:10" x14ac:dyDescent="0.25">
      <c r="A191" s="5" t="str">
        <f>TEXT(Data[[#This Row],[Date]],"yyyy")</f>
        <v>2021</v>
      </c>
      <c r="B191" s="5" t="str">
        <f>TEXT(Data[[#This Row],[Date]],"mmm")</f>
        <v>Apr</v>
      </c>
      <c r="C191" s="3">
        <v>44313</v>
      </c>
      <c r="D191" t="s">
        <v>59</v>
      </c>
      <c r="E191" t="s">
        <v>31</v>
      </c>
      <c r="F191" t="s">
        <v>55</v>
      </c>
      <c r="G191" s="1">
        <v>15.64</v>
      </c>
      <c r="I191" s="1">
        <f ca="1">IFERROR(OFFSET(Data[[#This Row],[Balance]],-1,0)+Data[[#This Row],[Actual Income]]-Data[[#This Row],[Actual Expense]], Data[[#This Row],[Actual Income]])</f>
        <v>-2401.1274999999987</v>
      </c>
      <c r="J191" s="1">
        <f>IF(Data[[#This Row],[Category]]="Savings or Investments", Data[[#This Row],[Actual Expense]],0)</f>
        <v>0</v>
      </c>
    </row>
    <row r="192" spans="1:10" x14ac:dyDescent="0.25">
      <c r="A192" s="5" t="str">
        <f>TEXT(Data[[#This Row],[Date]],"yyyy")</f>
        <v>2021</v>
      </c>
      <c r="B192" s="5" t="str">
        <f>TEXT(Data[[#This Row],[Date]],"mmm")</f>
        <v>Apr</v>
      </c>
      <c r="C192" s="3">
        <v>44313</v>
      </c>
      <c r="D192" t="s">
        <v>212</v>
      </c>
      <c r="E192" t="s">
        <v>31</v>
      </c>
      <c r="F192" t="s">
        <v>55</v>
      </c>
      <c r="G192" s="1">
        <v>90.76</v>
      </c>
      <c r="I192" s="1">
        <f ca="1">IFERROR(OFFSET(Data[[#This Row],[Balance]],-1,0)+Data[[#This Row],[Actual Income]]-Data[[#This Row],[Actual Expense]], Data[[#This Row],[Actual Income]])</f>
        <v>-2491.8874999999989</v>
      </c>
      <c r="J192" s="1">
        <f>IF(Data[[#This Row],[Category]]="Savings or Investments", Data[[#This Row],[Actual Expense]],0)</f>
        <v>0</v>
      </c>
    </row>
    <row r="193" spans="1:10" x14ac:dyDescent="0.25">
      <c r="A193" s="5" t="str">
        <f>TEXT(Data[[#This Row],[Date]],"yyyy")</f>
        <v>2021</v>
      </c>
      <c r="B193" s="5" t="str">
        <f>TEXT(Data[[#This Row],[Date]],"mmm")</f>
        <v>Apr</v>
      </c>
      <c r="C193" s="3">
        <v>44314</v>
      </c>
      <c r="D193" t="s">
        <v>71</v>
      </c>
      <c r="E193" t="s">
        <v>31</v>
      </c>
      <c r="F193" t="s">
        <v>30</v>
      </c>
      <c r="G193" s="1">
        <v>17.399999999999999</v>
      </c>
      <c r="I193" s="1">
        <f ca="1">IFERROR(OFFSET(Data[[#This Row],[Balance]],-1,0)+Data[[#This Row],[Actual Income]]-Data[[#This Row],[Actual Expense]], Data[[#This Row],[Actual Income]])</f>
        <v>-2509.287499999999</v>
      </c>
      <c r="J193" s="1">
        <f>IF(Data[[#This Row],[Category]]="Savings or Investments", Data[[#This Row],[Actual Expense]],0)</f>
        <v>0</v>
      </c>
    </row>
    <row r="194" spans="1:10" x14ac:dyDescent="0.25">
      <c r="A194" s="5" t="str">
        <f>TEXT(Data[[#This Row],[Date]],"yyyy")</f>
        <v>2021</v>
      </c>
      <c r="B194" s="5" t="str">
        <f>TEXT(Data[[#This Row],[Date]],"mmm")</f>
        <v>Apr</v>
      </c>
      <c r="C194" s="3">
        <v>44314</v>
      </c>
      <c r="D194" t="s">
        <v>219</v>
      </c>
      <c r="E194" t="s">
        <v>31</v>
      </c>
      <c r="F194" t="s">
        <v>30</v>
      </c>
      <c r="G194" s="1">
        <v>19.46</v>
      </c>
      <c r="I194" s="1">
        <f ca="1">IFERROR(OFFSET(Data[[#This Row],[Balance]],-1,0)+Data[[#This Row],[Actual Income]]-Data[[#This Row],[Actual Expense]], Data[[#This Row],[Actual Income]])</f>
        <v>-2528.747499999999</v>
      </c>
      <c r="J194" s="1">
        <f>IF(Data[[#This Row],[Category]]="Savings or Investments", Data[[#This Row],[Actual Expense]],0)</f>
        <v>0</v>
      </c>
    </row>
    <row r="195" spans="1:10" x14ac:dyDescent="0.25">
      <c r="A195" s="5" t="str">
        <f>TEXT(Data[[#This Row],[Date]],"yyyy")</f>
        <v>2021</v>
      </c>
      <c r="B195" s="5" t="str">
        <f>TEXT(Data[[#This Row],[Date]],"mmm")</f>
        <v>Apr</v>
      </c>
      <c r="C195" s="3">
        <v>44315</v>
      </c>
      <c r="D195" t="s">
        <v>59</v>
      </c>
      <c r="E195" t="s">
        <v>31</v>
      </c>
      <c r="F195" t="s">
        <v>55</v>
      </c>
      <c r="G195" s="1">
        <v>9.26</v>
      </c>
      <c r="I195" s="1">
        <f ca="1">IFERROR(OFFSET(Data[[#This Row],[Balance]],-1,0)+Data[[#This Row],[Actual Income]]-Data[[#This Row],[Actual Expense]], Data[[#This Row],[Actual Income]])</f>
        <v>-2538.0074999999993</v>
      </c>
      <c r="J195" s="1">
        <f>IF(Data[[#This Row],[Category]]="Savings or Investments", Data[[#This Row],[Actual Expense]],0)</f>
        <v>0</v>
      </c>
    </row>
    <row r="196" spans="1:10" x14ac:dyDescent="0.25">
      <c r="A196" s="5" t="str">
        <f>TEXT(Data[[#This Row],[Date]],"yyyy")</f>
        <v>2021</v>
      </c>
      <c r="B196" s="5" t="str">
        <f>TEXT(Data[[#This Row],[Date]],"mmm")</f>
        <v>Apr</v>
      </c>
      <c r="C196" s="3">
        <v>44315</v>
      </c>
      <c r="D196" t="s">
        <v>211</v>
      </c>
      <c r="E196" t="s">
        <v>31</v>
      </c>
      <c r="F196" t="s">
        <v>55</v>
      </c>
      <c r="G196" s="1">
        <v>5.52</v>
      </c>
      <c r="I196" s="1">
        <f ca="1">IFERROR(OFFSET(Data[[#This Row],[Balance]],-1,0)+Data[[#This Row],[Actual Income]]-Data[[#This Row],[Actual Expense]], Data[[#This Row],[Actual Income]])</f>
        <v>-2543.5274999999992</v>
      </c>
      <c r="J196" s="1">
        <f>IF(Data[[#This Row],[Category]]="Savings or Investments", Data[[#This Row],[Actual Expense]],0)</f>
        <v>0</v>
      </c>
    </row>
    <row r="197" spans="1:10" x14ac:dyDescent="0.25">
      <c r="A197" s="5" t="str">
        <f>TEXT(Data[[#This Row],[Date]],"yyyy")</f>
        <v>2021</v>
      </c>
      <c r="B197" s="5" t="str">
        <f>TEXT(Data[[#This Row],[Date]],"mmm")</f>
        <v>Apr</v>
      </c>
      <c r="C197" s="3">
        <v>44316</v>
      </c>
      <c r="D197" t="s">
        <v>218</v>
      </c>
      <c r="E197" t="s">
        <v>11</v>
      </c>
      <c r="F197" t="s">
        <v>224</v>
      </c>
      <c r="G197" s="1">
        <v>8.39</v>
      </c>
      <c r="I197" s="1">
        <f ca="1">IFERROR(OFFSET(Data[[#This Row],[Balance]],-1,0)+Data[[#This Row],[Actual Income]]-Data[[#This Row],[Actual Expense]], Data[[#This Row],[Actual Income]])</f>
        <v>-2551.9174999999991</v>
      </c>
      <c r="J197" s="1">
        <f>IF(Data[[#This Row],[Category]]="Savings or Investments", Data[[#This Row],[Actual Expense]],0)</f>
        <v>0</v>
      </c>
    </row>
    <row r="198" spans="1:10" x14ac:dyDescent="0.25">
      <c r="A198" s="5" t="str">
        <f>TEXT(Data[[#This Row],[Date]],"yyyy")</f>
        <v>2021</v>
      </c>
      <c r="B198" s="5" t="str">
        <f>TEXT(Data[[#This Row],[Date]],"mmm")</f>
        <v>Apr</v>
      </c>
      <c r="C198" s="3">
        <v>44316</v>
      </c>
      <c r="D198" t="s">
        <v>213</v>
      </c>
      <c r="E198" t="s">
        <v>31</v>
      </c>
      <c r="F198" t="s">
        <v>30</v>
      </c>
      <c r="G198" s="1">
        <v>24</v>
      </c>
      <c r="I198" s="1">
        <f ca="1">IFERROR(OFFSET(Data[[#This Row],[Balance]],-1,0)+Data[[#This Row],[Actual Income]]-Data[[#This Row],[Actual Expense]], Data[[#This Row],[Actual Income]])</f>
        <v>-2575.9174999999991</v>
      </c>
      <c r="J198" s="1">
        <f>IF(Data[[#This Row],[Category]]="Savings or Investments", Data[[#This Row],[Actual Expense]],0)</f>
        <v>0</v>
      </c>
    </row>
    <row r="199" spans="1:10" x14ac:dyDescent="0.25">
      <c r="A199" s="5" t="str">
        <f>TEXT(Data[[#This Row],[Date]],"yyyy")</f>
        <v>2021</v>
      </c>
      <c r="B199" s="5" t="str">
        <f>TEXT(Data[[#This Row],[Date]],"mmm")</f>
        <v>Apr</v>
      </c>
      <c r="C199" s="3">
        <v>44316</v>
      </c>
      <c r="D199" t="s">
        <v>161</v>
      </c>
      <c r="E199" t="s">
        <v>44</v>
      </c>
      <c r="F199" t="s">
        <v>19</v>
      </c>
      <c r="G199" s="1">
        <v>32.6</v>
      </c>
      <c r="I199" s="1">
        <f ca="1">IFERROR(OFFSET(Data[[#This Row],[Balance]],-1,0)+Data[[#This Row],[Actual Income]]-Data[[#This Row],[Actual Expense]], Data[[#This Row],[Actual Income]])</f>
        <v>-2608.517499999999</v>
      </c>
      <c r="J199" s="1">
        <f>IF(Data[[#This Row],[Category]]="Savings or Investments", Data[[#This Row],[Actual Expense]],0)</f>
        <v>0</v>
      </c>
    </row>
    <row r="200" spans="1:10" x14ac:dyDescent="0.25">
      <c r="A200" s="5" t="str">
        <f>TEXT(Data[[#This Row],[Date]],"yyyy")</f>
        <v>2021</v>
      </c>
      <c r="B200" s="5" t="str">
        <f>TEXT(Data[[#This Row],[Date]],"mmm")</f>
        <v>May</v>
      </c>
      <c r="C200" s="3">
        <v>44317</v>
      </c>
      <c r="D200" t="s">
        <v>184</v>
      </c>
      <c r="E200" t="s">
        <v>31</v>
      </c>
      <c r="F200" t="s">
        <v>55</v>
      </c>
      <c r="G200" s="1">
        <v>4.28</v>
      </c>
      <c r="I200" s="1">
        <f ca="1">IFERROR(OFFSET(Data[[#This Row],[Balance]],-1,0)+Data[[#This Row],[Actual Income]]-Data[[#This Row],[Actual Expense]], Data[[#This Row],[Actual Income]])</f>
        <v>-2612.7974999999992</v>
      </c>
      <c r="J200" s="1">
        <f>IF(Data[[#This Row],[Category]]="Savings or Investments", Data[[#This Row],[Actual Expense]],0)</f>
        <v>0</v>
      </c>
    </row>
    <row r="201" spans="1:10" x14ac:dyDescent="0.25">
      <c r="A201" s="5" t="str">
        <f>TEXT(Data[[#This Row],[Date]],"yyyy")</f>
        <v>2021</v>
      </c>
      <c r="B201" s="5" t="str">
        <f>TEXT(Data[[#This Row],[Date]],"mmm")</f>
        <v>May</v>
      </c>
      <c r="C201" s="3">
        <v>44317</v>
      </c>
      <c r="D201" t="s">
        <v>52</v>
      </c>
      <c r="E201" t="s">
        <v>42</v>
      </c>
      <c r="F201" t="s">
        <v>0</v>
      </c>
      <c r="G201" s="1">
        <v>500</v>
      </c>
      <c r="I201" s="1">
        <f ca="1">IFERROR(OFFSET(Data[[#This Row],[Balance]],-1,0)+Data[[#This Row],[Actual Income]]-Data[[#This Row],[Actual Expense]], Data[[#This Row],[Actual Income]])</f>
        <v>-3112.7974999999992</v>
      </c>
      <c r="J201" s="1">
        <f>IF(Data[[#This Row],[Category]]="Savings or Investments", Data[[#This Row],[Actual Expense]],0)</f>
        <v>0</v>
      </c>
    </row>
    <row r="202" spans="1:10" x14ac:dyDescent="0.25">
      <c r="A202" s="5" t="str">
        <f>TEXT(Data[[#This Row],[Date]],"yyyy")</f>
        <v>2021</v>
      </c>
      <c r="B202" s="5" t="str">
        <f>TEXT(Data[[#This Row],[Date]],"mmm")</f>
        <v>May</v>
      </c>
      <c r="C202" s="3">
        <v>44319</v>
      </c>
      <c r="D202" t="s">
        <v>54</v>
      </c>
      <c r="E202" t="s">
        <v>48</v>
      </c>
      <c r="F202" t="s">
        <v>70</v>
      </c>
      <c r="G202" s="1">
        <v>100</v>
      </c>
      <c r="I202" s="1">
        <f ca="1">IFERROR(OFFSET(Data[[#This Row],[Balance]],-1,0)+Data[[#This Row],[Actual Income]]-Data[[#This Row],[Actual Expense]], Data[[#This Row],[Actual Income]])</f>
        <v>-3212.7974999999992</v>
      </c>
      <c r="J202" s="1">
        <f>IF(Data[[#This Row],[Category]]="Savings or Investments", Data[[#This Row],[Actual Expense]],0)</f>
        <v>100</v>
      </c>
    </row>
    <row r="203" spans="1:10" x14ac:dyDescent="0.25">
      <c r="A203" s="5" t="str">
        <f>TEXT(Data[[#This Row],[Date]],"yyyy")</f>
        <v>2021</v>
      </c>
      <c r="B203" s="5" t="str">
        <f>TEXT(Data[[#This Row],[Date]],"mmm")</f>
        <v>May</v>
      </c>
      <c r="C203" s="3">
        <v>44319</v>
      </c>
      <c r="D203" t="s">
        <v>217</v>
      </c>
      <c r="E203" t="s">
        <v>49</v>
      </c>
      <c r="F203" t="s">
        <v>151</v>
      </c>
      <c r="G203" s="1">
        <v>20.57</v>
      </c>
      <c r="I203" s="1">
        <f ca="1">IFERROR(OFFSET(Data[[#This Row],[Balance]],-1,0)+Data[[#This Row],[Actual Income]]-Data[[#This Row],[Actual Expense]], Data[[#This Row],[Actual Income]])</f>
        <v>-3233.3674999999994</v>
      </c>
      <c r="J203" s="1">
        <f>IF(Data[[#This Row],[Category]]="Savings or Investments", Data[[#This Row],[Actual Expense]],0)</f>
        <v>0</v>
      </c>
    </row>
    <row r="204" spans="1:10" x14ac:dyDescent="0.25">
      <c r="A204" s="5" t="str">
        <f>TEXT(Data[[#This Row],[Date]],"yyyy")</f>
        <v>2021</v>
      </c>
      <c r="B204" s="5" t="str">
        <f>TEXT(Data[[#This Row],[Date]],"mmm")</f>
        <v>May</v>
      </c>
      <c r="C204" s="3">
        <v>44320</v>
      </c>
      <c r="D204" t="s">
        <v>227</v>
      </c>
      <c r="E204" t="s">
        <v>48</v>
      </c>
      <c r="F204" t="s">
        <v>127</v>
      </c>
      <c r="G204" s="1">
        <v>100</v>
      </c>
      <c r="I204" s="1">
        <f ca="1">IFERROR(OFFSET(Data[[#This Row],[Balance]],-1,0)+Data[[#This Row],[Actual Income]]-Data[[#This Row],[Actual Expense]], Data[[#This Row],[Actual Income]])</f>
        <v>-3333.3674999999994</v>
      </c>
      <c r="J204" s="1">
        <f>IF(Data[[#This Row],[Category]]="Savings or Investments", Data[[#This Row],[Actual Expense]],0)</f>
        <v>100</v>
      </c>
    </row>
    <row r="205" spans="1:10" x14ac:dyDescent="0.25">
      <c r="A205" s="5" t="str">
        <f>TEXT(Data[[#This Row],[Date]],"yyyy")</f>
        <v>2021</v>
      </c>
      <c r="B205" s="5" t="str">
        <f>TEXT(Data[[#This Row],[Date]],"mmm")</f>
        <v>May</v>
      </c>
      <c r="C205" s="3">
        <v>44320</v>
      </c>
      <c r="D205" t="s">
        <v>226</v>
      </c>
      <c r="E205" t="s">
        <v>79</v>
      </c>
      <c r="F205" t="s">
        <v>172</v>
      </c>
      <c r="G205" s="1"/>
      <c r="H205">
        <v>492.55</v>
      </c>
      <c r="I205" s="1">
        <f ca="1">IFERROR(OFFSET(Data[[#This Row],[Balance]],-1,0)+Data[[#This Row],[Actual Income]]-Data[[#This Row],[Actual Expense]], Data[[#This Row],[Actual Income]])</f>
        <v>-2840.8174999999992</v>
      </c>
      <c r="J205" s="1">
        <f>IF(Data[[#This Row],[Category]]="Savings or Investments", Data[[#This Row],[Actual Expense]],0)</f>
        <v>0</v>
      </c>
    </row>
    <row r="206" spans="1:10" x14ac:dyDescent="0.25">
      <c r="A206" s="5" t="str">
        <f>TEXT(Data[[#This Row],[Date]],"yyyy")</f>
        <v>2021</v>
      </c>
      <c r="B206" s="5" t="str">
        <f>TEXT(Data[[#This Row],[Date]],"mmm")</f>
        <v>May</v>
      </c>
      <c r="C206" s="3">
        <v>44323</v>
      </c>
      <c r="D206" t="s">
        <v>233</v>
      </c>
      <c r="E206" t="s">
        <v>48</v>
      </c>
      <c r="F206" t="s">
        <v>70</v>
      </c>
      <c r="G206" s="1">
        <v>100</v>
      </c>
      <c r="I206" s="1">
        <f ca="1">IFERROR(OFFSET(Data[[#This Row],[Balance]],-1,0)+Data[[#This Row],[Actual Income]]-Data[[#This Row],[Actual Expense]], Data[[#This Row],[Actual Income]])</f>
        <v>-2940.8174999999992</v>
      </c>
      <c r="J206" s="1">
        <f>IF(Data[[#This Row],[Category]]="Savings or Investments", Data[[#This Row],[Actual Expense]],0)</f>
        <v>100</v>
      </c>
    </row>
    <row r="207" spans="1:10" x14ac:dyDescent="0.25">
      <c r="A207" s="5" t="str">
        <f>TEXT(Data[[#This Row],[Date]],"yyyy")</f>
        <v>2021</v>
      </c>
      <c r="B207" s="5" t="str">
        <f>TEXT(Data[[#This Row],[Date]],"mmm")</f>
        <v>May</v>
      </c>
      <c r="C207" s="3">
        <v>44323</v>
      </c>
      <c r="D207" t="s">
        <v>96</v>
      </c>
      <c r="E207" t="s">
        <v>31</v>
      </c>
      <c r="F207" t="s">
        <v>29</v>
      </c>
      <c r="G207" s="1">
        <v>73.42</v>
      </c>
      <c r="I207" s="1">
        <f ca="1">IFERROR(OFFSET(Data[[#This Row],[Balance]],-1,0)+Data[[#This Row],[Actual Income]]-Data[[#This Row],[Actual Expense]], Data[[#This Row],[Actual Income]])</f>
        <v>-3014.2374999999993</v>
      </c>
      <c r="J207" s="1">
        <f>IF(Data[[#This Row],[Category]]="Savings or Investments", Data[[#This Row],[Actual Expense]],0)</f>
        <v>0</v>
      </c>
    </row>
    <row r="208" spans="1:10" x14ac:dyDescent="0.25">
      <c r="A208" s="5" t="str">
        <f>TEXT(Data[[#This Row],[Date]],"yyyy")</f>
        <v>2021</v>
      </c>
      <c r="B208" s="5" t="str">
        <f>TEXT(Data[[#This Row],[Date]],"mmm")</f>
        <v>May</v>
      </c>
      <c r="C208" s="3">
        <v>44323</v>
      </c>
      <c r="D208" t="s">
        <v>454</v>
      </c>
      <c r="E208" t="s">
        <v>53</v>
      </c>
      <c r="F208" t="s">
        <v>75</v>
      </c>
      <c r="G208" s="1">
        <v>127.74</v>
      </c>
      <c r="I208" s="1">
        <f ca="1">IFERROR(OFFSET(Data[[#This Row],[Balance]],-1,0)+Data[[#This Row],[Actual Income]]-Data[[#This Row],[Actual Expense]], Data[[#This Row],[Actual Income]])</f>
        <v>-3141.9774999999991</v>
      </c>
      <c r="J208" s="1">
        <f>IF(Data[[#This Row],[Category]]="Savings or Investments", Data[[#This Row],[Actual Expense]],0)</f>
        <v>0</v>
      </c>
    </row>
    <row r="209" spans="1:10" x14ac:dyDescent="0.25">
      <c r="A209" s="5" t="str">
        <f>TEXT(Data[[#This Row],[Date]],"yyyy")</f>
        <v>2021</v>
      </c>
      <c r="B209" s="5" t="str">
        <f>TEXT(Data[[#This Row],[Date]],"mmm")</f>
        <v>May</v>
      </c>
      <c r="C209" s="3">
        <v>44323</v>
      </c>
      <c r="D209" t="s">
        <v>435</v>
      </c>
      <c r="E209" t="s">
        <v>79</v>
      </c>
      <c r="F209" t="s">
        <v>171</v>
      </c>
      <c r="G209" s="1"/>
      <c r="H209">
        <v>1876.05</v>
      </c>
      <c r="I209" s="1">
        <f ca="1">IFERROR(OFFSET(Data[[#This Row],[Balance]],-1,0)+Data[[#This Row],[Actual Income]]-Data[[#This Row],[Actual Expense]], Data[[#This Row],[Actual Income]])</f>
        <v>-1265.9274999999991</v>
      </c>
      <c r="J209" s="1">
        <f>IF(Data[[#This Row],[Category]]="Savings or Investments", Data[[#This Row],[Actual Expense]],0)</f>
        <v>0</v>
      </c>
    </row>
    <row r="210" spans="1:10" x14ac:dyDescent="0.25">
      <c r="A210" s="5" t="str">
        <f>TEXT(Data[[#This Row],[Date]],"yyyy")</f>
        <v>2021</v>
      </c>
      <c r="B210" s="5" t="str">
        <f>TEXT(Data[[#This Row],[Date]],"mmm")</f>
        <v>May</v>
      </c>
      <c r="C210" s="3">
        <v>44325</v>
      </c>
      <c r="D210" t="s">
        <v>225</v>
      </c>
      <c r="E210" t="s">
        <v>31</v>
      </c>
      <c r="F210" t="s">
        <v>30</v>
      </c>
      <c r="G210" s="1">
        <v>44.37</v>
      </c>
      <c r="I210" s="1">
        <f ca="1">IFERROR(OFFSET(Data[[#This Row],[Balance]],-1,0)+Data[[#This Row],[Actual Income]]-Data[[#This Row],[Actual Expense]], Data[[#This Row],[Actual Income]])</f>
        <v>-1310.297499999999</v>
      </c>
      <c r="J210" s="1">
        <f>IF(Data[[#This Row],[Category]]="Savings or Investments", Data[[#This Row],[Actual Expense]],0)</f>
        <v>0</v>
      </c>
    </row>
    <row r="211" spans="1:10" x14ac:dyDescent="0.25">
      <c r="A211" s="5" t="str">
        <f>TEXT(Data[[#This Row],[Date]],"yyyy")</f>
        <v>2021</v>
      </c>
      <c r="B211" s="5" t="str">
        <f>TEXT(Data[[#This Row],[Date]],"mmm")</f>
        <v>May</v>
      </c>
      <c r="C211" s="3">
        <v>44326</v>
      </c>
      <c r="D211" t="s">
        <v>228</v>
      </c>
      <c r="E211" t="s">
        <v>48</v>
      </c>
      <c r="F211" t="s">
        <v>70</v>
      </c>
      <c r="G211" s="1">
        <v>100</v>
      </c>
      <c r="I211" s="1">
        <f ca="1">IFERROR(OFFSET(Data[[#This Row],[Balance]],-1,0)+Data[[#This Row],[Actual Income]]-Data[[#This Row],[Actual Expense]], Data[[#This Row],[Actual Income]])</f>
        <v>-1410.297499999999</v>
      </c>
      <c r="J211" s="1">
        <f>IF(Data[[#This Row],[Category]]="Savings or Investments", Data[[#This Row],[Actual Expense]],0)</f>
        <v>100</v>
      </c>
    </row>
    <row r="212" spans="1:10" x14ac:dyDescent="0.25">
      <c r="A212" s="5" t="str">
        <f>TEXT(Data[[#This Row],[Date]],"yyyy")</f>
        <v>2021</v>
      </c>
      <c r="B212" s="5" t="str">
        <f>TEXT(Data[[#This Row],[Date]],"mmm")</f>
        <v>May</v>
      </c>
      <c r="C212" s="3">
        <v>44326</v>
      </c>
      <c r="D212" t="s">
        <v>195</v>
      </c>
      <c r="E212" t="s">
        <v>51</v>
      </c>
      <c r="F212" t="s">
        <v>160</v>
      </c>
      <c r="G212" s="1">
        <v>260</v>
      </c>
      <c r="I212" s="1">
        <f ca="1">IFERROR(OFFSET(Data[[#This Row],[Balance]],-1,0)+Data[[#This Row],[Actual Income]]-Data[[#This Row],[Actual Expense]], Data[[#This Row],[Actual Income]])</f>
        <v>-1670.297499999999</v>
      </c>
      <c r="J212" s="1">
        <f>IF(Data[[#This Row],[Category]]="Savings or Investments", Data[[#This Row],[Actual Expense]],0)</f>
        <v>0</v>
      </c>
    </row>
    <row r="213" spans="1:10" x14ac:dyDescent="0.25">
      <c r="A213" s="5" t="str">
        <f>TEXT(Data[[#This Row],[Date]],"yyyy")</f>
        <v>2021</v>
      </c>
      <c r="B213" s="5" t="str">
        <f>TEXT(Data[[#This Row],[Date]],"mmm")</f>
        <v>May</v>
      </c>
      <c r="C213" s="3">
        <v>44326</v>
      </c>
      <c r="D213" t="s">
        <v>231</v>
      </c>
      <c r="E213" t="s">
        <v>48</v>
      </c>
      <c r="F213" t="s">
        <v>70</v>
      </c>
      <c r="G213" s="1">
        <v>97.31</v>
      </c>
      <c r="I213" s="1">
        <f ca="1">IFERROR(OFFSET(Data[[#This Row],[Balance]],-1,0)+Data[[#This Row],[Actual Income]]-Data[[#This Row],[Actual Expense]], Data[[#This Row],[Actual Income]])</f>
        <v>-1767.6074999999989</v>
      </c>
      <c r="J213" s="1">
        <f>IF(Data[[#This Row],[Category]]="Savings or Investments", Data[[#This Row],[Actual Expense]],0)</f>
        <v>97.31</v>
      </c>
    </row>
    <row r="214" spans="1:10" x14ac:dyDescent="0.25">
      <c r="A214" s="5" t="str">
        <f>TEXT(Data[[#This Row],[Date]],"yyyy")</f>
        <v>2021</v>
      </c>
      <c r="B214" s="5" t="str">
        <f>TEXT(Data[[#This Row],[Date]],"mmm")</f>
        <v>May</v>
      </c>
      <c r="C214" s="3">
        <v>44326</v>
      </c>
      <c r="D214" t="s">
        <v>232</v>
      </c>
      <c r="E214" t="s">
        <v>48</v>
      </c>
      <c r="F214" t="s">
        <v>70</v>
      </c>
      <c r="G214" s="1">
        <v>126.21</v>
      </c>
      <c r="I214" s="1">
        <f ca="1">IFERROR(OFFSET(Data[[#This Row],[Balance]],-1,0)+Data[[#This Row],[Actual Income]]-Data[[#This Row],[Actual Expense]], Data[[#This Row],[Actual Income]])</f>
        <v>-1893.817499999999</v>
      </c>
      <c r="J214" s="1">
        <f>IF(Data[[#This Row],[Category]]="Savings or Investments", Data[[#This Row],[Actual Expense]],0)</f>
        <v>126.21</v>
      </c>
    </row>
    <row r="215" spans="1:10" x14ac:dyDescent="0.25">
      <c r="A215" s="5" t="str">
        <f>TEXT(Data[[#This Row],[Date]],"yyyy")</f>
        <v>2021</v>
      </c>
      <c r="B215" s="5" t="str">
        <f>TEXT(Data[[#This Row],[Date]],"mmm")</f>
        <v>May</v>
      </c>
      <c r="C215" s="3">
        <v>44326</v>
      </c>
      <c r="D215" t="s">
        <v>229</v>
      </c>
      <c r="E215" t="s">
        <v>48</v>
      </c>
      <c r="F215" t="s">
        <v>70</v>
      </c>
      <c r="G215" s="1">
        <v>210.68</v>
      </c>
      <c r="I215" s="1">
        <f ca="1">IFERROR(OFFSET(Data[[#This Row],[Balance]],-1,0)+Data[[#This Row],[Actual Income]]-Data[[#This Row],[Actual Expense]], Data[[#This Row],[Actual Income]])</f>
        <v>-2104.497499999999</v>
      </c>
      <c r="J215" s="1">
        <f>IF(Data[[#This Row],[Category]]="Savings or Investments", Data[[#This Row],[Actual Expense]],0)</f>
        <v>210.68</v>
      </c>
    </row>
    <row r="216" spans="1:10" x14ac:dyDescent="0.25">
      <c r="A216" s="5" t="str">
        <f>TEXT(Data[[#This Row],[Date]],"yyyy")</f>
        <v>2021</v>
      </c>
      <c r="B216" s="5" t="str">
        <f>TEXT(Data[[#This Row],[Date]],"mmm")</f>
        <v>May</v>
      </c>
      <c r="C216" s="3">
        <v>44326</v>
      </c>
      <c r="D216" t="s">
        <v>230</v>
      </c>
      <c r="E216" t="s">
        <v>48</v>
      </c>
      <c r="F216" t="s">
        <v>70</v>
      </c>
      <c r="G216" s="1">
        <v>603.83000000000004</v>
      </c>
      <c r="I216" s="1">
        <f ca="1">IFERROR(OFFSET(Data[[#This Row],[Balance]],-1,0)+Data[[#This Row],[Actual Income]]-Data[[#This Row],[Actual Expense]], Data[[#This Row],[Actual Income]])</f>
        <v>-2708.327499999999</v>
      </c>
      <c r="J216" s="1">
        <f>IF(Data[[#This Row],[Category]]="Savings or Investments", Data[[#This Row],[Actual Expense]],0)</f>
        <v>603.83000000000004</v>
      </c>
    </row>
    <row r="217" spans="1:10" x14ac:dyDescent="0.25">
      <c r="A217" s="5" t="str">
        <f>TEXT(Data[[#This Row],[Date]],"yyyy")</f>
        <v>2021</v>
      </c>
      <c r="B217" s="5" t="str">
        <f>TEXT(Data[[#This Row],[Date]],"mmm")</f>
        <v>May</v>
      </c>
      <c r="C217" s="3">
        <v>44327</v>
      </c>
      <c r="D217" t="s">
        <v>68</v>
      </c>
      <c r="E217" t="s">
        <v>31</v>
      </c>
      <c r="F217" t="s">
        <v>30</v>
      </c>
      <c r="G217" s="1">
        <v>5.4</v>
      </c>
      <c r="I217" s="1">
        <f ca="1">IFERROR(OFFSET(Data[[#This Row],[Balance]],-1,0)+Data[[#This Row],[Actual Income]]-Data[[#This Row],[Actual Expense]], Data[[#This Row],[Actual Income]])</f>
        <v>-2713.7274999999991</v>
      </c>
      <c r="J217" s="1">
        <f>IF(Data[[#This Row],[Category]]="Savings or Investments", Data[[#This Row],[Actual Expense]],0)</f>
        <v>0</v>
      </c>
    </row>
    <row r="218" spans="1:10" x14ac:dyDescent="0.25">
      <c r="A218" s="5" t="str">
        <f>TEXT(Data[[#This Row],[Date]],"yyyy")</f>
        <v>2021</v>
      </c>
      <c r="B218" s="5" t="str">
        <f>TEXT(Data[[#This Row],[Date]],"mmm")</f>
        <v>May</v>
      </c>
      <c r="C218" s="3">
        <v>44327</v>
      </c>
      <c r="D218" t="s">
        <v>236</v>
      </c>
      <c r="E218" t="s">
        <v>44</v>
      </c>
      <c r="F218" t="s">
        <v>15</v>
      </c>
      <c r="G218" s="1">
        <v>419.69</v>
      </c>
      <c r="I218" s="1">
        <f ca="1">IFERROR(OFFSET(Data[[#This Row],[Balance]],-1,0)+Data[[#This Row],[Actual Income]]-Data[[#This Row],[Actual Expense]], Data[[#This Row],[Actual Income]])</f>
        <v>-3133.4174999999991</v>
      </c>
      <c r="J218" s="1">
        <f>IF(Data[[#This Row],[Category]]="Savings or Investments", Data[[#This Row],[Actual Expense]],0)</f>
        <v>0</v>
      </c>
    </row>
    <row r="219" spans="1:10" x14ac:dyDescent="0.25">
      <c r="A219" s="5" t="str">
        <f>TEXT(Data[[#This Row],[Date]],"yyyy")</f>
        <v>2021</v>
      </c>
      <c r="B219" s="5" t="str">
        <f>TEXT(Data[[#This Row],[Date]],"mmm")</f>
        <v>May</v>
      </c>
      <c r="C219" s="3">
        <v>44327</v>
      </c>
      <c r="D219" t="s">
        <v>204</v>
      </c>
      <c r="E219" t="s">
        <v>31</v>
      </c>
      <c r="F219" t="s">
        <v>30</v>
      </c>
      <c r="G219" s="1">
        <v>12.21</v>
      </c>
      <c r="I219" s="1">
        <f ca="1">IFERROR(OFFSET(Data[[#This Row],[Balance]],-1,0)+Data[[#This Row],[Actual Income]]-Data[[#This Row],[Actual Expense]], Data[[#This Row],[Actual Income]])</f>
        <v>-3145.6274999999991</v>
      </c>
      <c r="J219" s="1">
        <f>IF(Data[[#This Row],[Category]]="Savings or Investments", Data[[#This Row],[Actual Expense]],0)</f>
        <v>0</v>
      </c>
    </row>
    <row r="220" spans="1:10" x14ac:dyDescent="0.25">
      <c r="A220" s="5" t="str">
        <f>TEXT(Data[[#This Row],[Date]],"yyyy")</f>
        <v>2021</v>
      </c>
      <c r="B220" s="5" t="str">
        <f>TEXT(Data[[#This Row],[Date]],"mmm")</f>
        <v>May</v>
      </c>
      <c r="C220" s="3">
        <v>44327</v>
      </c>
      <c r="D220" t="s">
        <v>235</v>
      </c>
      <c r="E220" t="s">
        <v>48</v>
      </c>
      <c r="F220" t="s">
        <v>70</v>
      </c>
      <c r="G220" s="1">
        <v>205.07</v>
      </c>
      <c r="I220" s="1">
        <f ca="1">IFERROR(OFFSET(Data[[#This Row],[Balance]],-1,0)+Data[[#This Row],[Actual Income]]-Data[[#This Row],[Actual Expense]], Data[[#This Row],[Actual Income]])</f>
        <v>-3350.6974999999993</v>
      </c>
      <c r="J220" s="1">
        <f>IF(Data[[#This Row],[Category]]="Savings or Investments", Data[[#This Row],[Actual Expense]],0)</f>
        <v>205.07</v>
      </c>
    </row>
    <row r="221" spans="1:10" x14ac:dyDescent="0.25">
      <c r="A221" s="5" t="str">
        <f>TEXT(Data[[#This Row],[Date]],"yyyy")</f>
        <v>2021</v>
      </c>
      <c r="B221" s="5" t="str">
        <f>TEXT(Data[[#This Row],[Date]],"mmm")</f>
        <v>May</v>
      </c>
      <c r="C221" s="3">
        <v>44327</v>
      </c>
      <c r="D221" t="s">
        <v>235</v>
      </c>
      <c r="E221" t="s">
        <v>48</v>
      </c>
      <c r="F221" t="s">
        <v>70</v>
      </c>
      <c r="G221" s="1">
        <v>205.73</v>
      </c>
      <c r="I221" s="1">
        <f ca="1">IFERROR(OFFSET(Data[[#This Row],[Balance]],-1,0)+Data[[#This Row],[Actual Income]]-Data[[#This Row],[Actual Expense]], Data[[#This Row],[Actual Income]])</f>
        <v>-3556.4274999999993</v>
      </c>
      <c r="J221" s="1">
        <f>IF(Data[[#This Row],[Category]]="Savings or Investments", Data[[#This Row],[Actual Expense]],0)</f>
        <v>205.73</v>
      </c>
    </row>
    <row r="222" spans="1:10" x14ac:dyDescent="0.25">
      <c r="A222" s="5" t="str">
        <f>TEXT(Data[[#This Row],[Date]],"yyyy")</f>
        <v>2021</v>
      </c>
      <c r="B222" s="5" t="str">
        <f>TEXT(Data[[#This Row],[Date]],"mmm")</f>
        <v>May</v>
      </c>
      <c r="C222" s="3">
        <v>44327</v>
      </c>
      <c r="D222" t="s">
        <v>235</v>
      </c>
      <c r="E222" t="s">
        <v>48</v>
      </c>
      <c r="F222" t="s">
        <v>70</v>
      </c>
      <c r="G222" s="1">
        <v>207.49</v>
      </c>
      <c r="I222" s="1">
        <f ca="1">IFERROR(OFFSET(Data[[#This Row],[Balance]],-1,0)+Data[[#This Row],[Actual Income]]-Data[[#This Row],[Actual Expense]], Data[[#This Row],[Actual Income]])</f>
        <v>-3763.9174999999996</v>
      </c>
      <c r="J222" s="1">
        <f>IF(Data[[#This Row],[Category]]="Savings or Investments", Data[[#This Row],[Actual Expense]],0)</f>
        <v>207.49</v>
      </c>
    </row>
    <row r="223" spans="1:10" x14ac:dyDescent="0.25">
      <c r="A223" s="5" t="str">
        <f>TEXT(Data[[#This Row],[Date]],"yyyy")</f>
        <v>2021</v>
      </c>
      <c r="B223" s="5" t="str">
        <f>TEXT(Data[[#This Row],[Date]],"mmm")</f>
        <v>May</v>
      </c>
      <c r="C223" s="3">
        <v>44327</v>
      </c>
      <c r="D223" t="s">
        <v>234</v>
      </c>
      <c r="E223" t="s">
        <v>79</v>
      </c>
      <c r="F223" t="s">
        <v>172</v>
      </c>
      <c r="G223" s="1"/>
      <c r="H223">
        <v>194.85</v>
      </c>
      <c r="I223" s="1">
        <f ca="1">IFERROR(OFFSET(Data[[#This Row],[Balance]],-1,0)+Data[[#This Row],[Actual Income]]-Data[[#This Row],[Actual Expense]], Data[[#This Row],[Actual Income]])</f>
        <v>-3569.0674999999997</v>
      </c>
      <c r="J223" s="1">
        <f>IF(Data[[#This Row],[Category]]="Savings or Investments", Data[[#This Row],[Actual Expense]],0)</f>
        <v>0</v>
      </c>
    </row>
    <row r="224" spans="1:10" x14ac:dyDescent="0.25">
      <c r="A224" s="5" t="str">
        <f>TEXT(Data[[#This Row],[Date]],"yyyy")</f>
        <v>2021</v>
      </c>
      <c r="B224" s="5" t="str">
        <f>TEXT(Data[[#This Row],[Date]],"mmm")</f>
        <v>May</v>
      </c>
      <c r="C224" s="3">
        <v>44328</v>
      </c>
      <c r="D224" t="s">
        <v>161</v>
      </c>
      <c r="E224" t="s">
        <v>44</v>
      </c>
      <c r="F224" t="s">
        <v>19</v>
      </c>
      <c r="G224" s="1">
        <v>32.869999999999997</v>
      </c>
      <c r="I224" s="1">
        <f ca="1">IFERROR(OFFSET(Data[[#This Row],[Balance]],-1,0)+Data[[#This Row],[Actual Income]]-Data[[#This Row],[Actual Expense]], Data[[#This Row],[Actual Income]])</f>
        <v>-3601.9374999999995</v>
      </c>
      <c r="J224" s="1">
        <f>IF(Data[[#This Row],[Category]]="Savings or Investments", Data[[#This Row],[Actual Expense]],0)</f>
        <v>0</v>
      </c>
    </row>
    <row r="225" spans="1:10" x14ac:dyDescent="0.25">
      <c r="A225" s="5" t="str">
        <f>TEXT(Data[[#This Row],[Date]],"yyyy")</f>
        <v>2021</v>
      </c>
      <c r="B225" s="5" t="str">
        <f>TEXT(Data[[#This Row],[Date]],"mmm")</f>
        <v>May</v>
      </c>
      <c r="C225" s="3">
        <v>44328</v>
      </c>
      <c r="D225" t="s">
        <v>240</v>
      </c>
      <c r="E225" t="s">
        <v>79</v>
      </c>
      <c r="F225" t="s">
        <v>172</v>
      </c>
      <c r="G225" s="1"/>
      <c r="H225">
        <v>621.32000000000005</v>
      </c>
      <c r="I225" s="1">
        <f ca="1">IFERROR(OFFSET(Data[[#This Row],[Balance]],-1,0)+Data[[#This Row],[Actual Income]]-Data[[#This Row],[Actual Expense]], Data[[#This Row],[Actual Income]])</f>
        <v>-2980.6174999999994</v>
      </c>
      <c r="J225" s="1">
        <f>IF(Data[[#This Row],[Category]]="Savings or Investments", Data[[#This Row],[Actual Expense]],0)</f>
        <v>0</v>
      </c>
    </row>
    <row r="226" spans="1:10" x14ac:dyDescent="0.25">
      <c r="A226" s="5" t="str">
        <f>TEXT(Data[[#This Row],[Date]],"yyyy")</f>
        <v>2021</v>
      </c>
      <c r="B226" s="5" t="str">
        <f>TEXT(Data[[#This Row],[Date]],"mmm")</f>
        <v>May</v>
      </c>
      <c r="C226" s="3">
        <v>44329</v>
      </c>
      <c r="D226" t="s">
        <v>238</v>
      </c>
      <c r="E226" t="s">
        <v>48</v>
      </c>
      <c r="F226" t="s">
        <v>70</v>
      </c>
      <c r="G226" s="1">
        <v>50</v>
      </c>
      <c r="I226" s="1">
        <f ca="1">IFERROR(OFFSET(Data[[#This Row],[Balance]],-1,0)+Data[[#This Row],[Actual Income]]-Data[[#This Row],[Actual Expense]], Data[[#This Row],[Actual Income]])</f>
        <v>-3030.6174999999994</v>
      </c>
      <c r="J226" s="1">
        <f>IF(Data[[#This Row],[Category]]="Savings or Investments", Data[[#This Row],[Actual Expense]],0)</f>
        <v>50</v>
      </c>
    </row>
    <row r="227" spans="1:10" x14ac:dyDescent="0.25">
      <c r="A227" s="5" t="str">
        <f>TEXT(Data[[#This Row],[Date]],"yyyy")</f>
        <v>2021</v>
      </c>
      <c r="B227" s="5" t="str">
        <f>TEXT(Data[[#This Row],[Date]],"mmm")</f>
        <v>May</v>
      </c>
      <c r="C227" s="3">
        <v>44329</v>
      </c>
      <c r="D227" t="s">
        <v>239</v>
      </c>
      <c r="E227" t="s">
        <v>48</v>
      </c>
      <c r="F227" t="s">
        <v>70</v>
      </c>
      <c r="G227" s="1">
        <v>100</v>
      </c>
      <c r="I227" s="1">
        <f ca="1">IFERROR(OFFSET(Data[[#This Row],[Balance]],-1,0)+Data[[#This Row],[Actual Income]]-Data[[#This Row],[Actual Expense]], Data[[#This Row],[Actual Income]])</f>
        <v>-3130.6174999999994</v>
      </c>
      <c r="J227" s="1">
        <f>IF(Data[[#This Row],[Category]]="Savings or Investments", Data[[#This Row],[Actual Expense]],0)</f>
        <v>100</v>
      </c>
    </row>
    <row r="228" spans="1:10" x14ac:dyDescent="0.25">
      <c r="A228" s="5" t="str">
        <f>TEXT(Data[[#This Row],[Date]],"yyyy")</f>
        <v>2021</v>
      </c>
      <c r="B228" s="5" t="str">
        <f>TEXT(Data[[#This Row],[Date]],"mmm")</f>
        <v>May</v>
      </c>
      <c r="C228" s="3">
        <v>44329</v>
      </c>
      <c r="D228" t="s">
        <v>158</v>
      </c>
      <c r="E228" t="s">
        <v>51</v>
      </c>
      <c r="F228" t="s">
        <v>38</v>
      </c>
      <c r="G228" s="1">
        <v>115</v>
      </c>
      <c r="I228" s="1">
        <f ca="1">IFERROR(OFFSET(Data[[#This Row],[Balance]],-1,0)+Data[[#This Row],[Actual Income]]-Data[[#This Row],[Actual Expense]], Data[[#This Row],[Actual Income]])</f>
        <v>-3245.6174999999994</v>
      </c>
      <c r="J228" s="1">
        <f>IF(Data[[#This Row],[Category]]="Savings or Investments", Data[[#This Row],[Actual Expense]],0)</f>
        <v>0</v>
      </c>
    </row>
    <row r="229" spans="1:10" x14ac:dyDescent="0.25">
      <c r="A229" s="5" t="str">
        <f>TEXT(Data[[#This Row],[Date]],"yyyy")</f>
        <v>2021</v>
      </c>
      <c r="B229" s="5" t="str">
        <f>TEXT(Data[[#This Row],[Date]],"mmm")</f>
        <v>May</v>
      </c>
      <c r="C229" s="3">
        <v>44329</v>
      </c>
      <c r="D229" t="s">
        <v>233</v>
      </c>
      <c r="E229" t="s">
        <v>48</v>
      </c>
      <c r="F229" t="s">
        <v>70</v>
      </c>
      <c r="G229" s="1">
        <v>150</v>
      </c>
      <c r="I229" s="1">
        <f ca="1">IFERROR(OFFSET(Data[[#This Row],[Balance]],-1,0)+Data[[#This Row],[Actual Income]]-Data[[#This Row],[Actual Expense]], Data[[#This Row],[Actual Income]])</f>
        <v>-3395.6174999999994</v>
      </c>
      <c r="J229" s="1">
        <f>IF(Data[[#This Row],[Category]]="Savings or Investments", Data[[#This Row],[Actual Expense]],0)</f>
        <v>150</v>
      </c>
    </row>
    <row r="230" spans="1:10" x14ac:dyDescent="0.25">
      <c r="A230" s="5" t="str">
        <f>TEXT(Data[[#This Row],[Date]],"yyyy")</f>
        <v>2021</v>
      </c>
      <c r="B230" s="5" t="str">
        <f>TEXT(Data[[#This Row],[Date]],"mmm")</f>
        <v>May</v>
      </c>
      <c r="C230" s="3">
        <v>44329</v>
      </c>
      <c r="D230" t="s">
        <v>237</v>
      </c>
      <c r="E230" t="s">
        <v>79</v>
      </c>
      <c r="F230" t="s">
        <v>172</v>
      </c>
      <c r="G230" s="1"/>
      <c r="H230">
        <v>409.73</v>
      </c>
      <c r="I230" s="1">
        <f ca="1">IFERROR(OFFSET(Data[[#This Row],[Balance]],-1,0)+Data[[#This Row],[Actual Income]]-Data[[#This Row],[Actual Expense]], Data[[#This Row],[Actual Income]])</f>
        <v>-2985.8874999999994</v>
      </c>
      <c r="J230" s="1">
        <f>IF(Data[[#This Row],[Category]]="Savings or Investments", Data[[#This Row],[Actual Expense]],0)</f>
        <v>0</v>
      </c>
    </row>
    <row r="231" spans="1:10" x14ac:dyDescent="0.25">
      <c r="A231" s="5" t="str">
        <f>TEXT(Data[[#This Row],[Date]],"yyyy")</f>
        <v>2021</v>
      </c>
      <c r="B231" s="5" t="str">
        <f>TEXT(Data[[#This Row],[Date]],"mmm")</f>
        <v>May</v>
      </c>
      <c r="C231" s="3">
        <v>44329</v>
      </c>
      <c r="D231" t="s">
        <v>241</v>
      </c>
      <c r="E231" t="s">
        <v>79</v>
      </c>
      <c r="F231" t="s">
        <v>172</v>
      </c>
      <c r="G231" s="1"/>
      <c r="H231">
        <v>385.12</v>
      </c>
      <c r="I231" s="1">
        <f ca="1">IFERROR(OFFSET(Data[[#This Row],[Balance]],-1,0)+Data[[#This Row],[Actual Income]]-Data[[#This Row],[Actual Expense]], Data[[#This Row],[Actual Income]])</f>
        <v>-2600.7674999999995</v>
      </c>
      <c r="J231" s="1">
        <f>IF(Data[[#This Row],[Category]]="Savings or Investments", Data[[#This Row],[Actual Expense]],0)</f>
        <v>0</v>
      </c>
    </row>
    <row r="232" spans="1:10" x14ac:dyDescent="0.25">
      <c r="A232" s="5" t="str">
        <f>TEXT(Data[[#This Row],[Date]],"yyyy")</f>
        <v>2021</v>
      </c>
      <c r="B232" s="5" t="str">
        <f>TEXT(Data[[#This Row],[Date]],"mmm")</f>
        <v>May</v>
      </c>
      <c r="C232" s="3">
        <v>44330</v>
      </c>
      <c r="D232" t="s">
        <v>249</v>
      </c>
      <c r="E232" t="s">
        <v>49</v>
      </c>
      <c r="F232" t="s">
        <v>151</v>
      </c>
      <c r="G232" s="1">
        <v>50</v>
      </c>
      <c r="I232" s="1">
        <f ca="1">IFERROR(OFFSET(Data[[#This Row],[Balance]],-1,0)+Data[[#This Row],[Actual Income]]-Data[[#This Row],[Actual Expense]], Data[[#This Row],[Actual Income]])</f>
        <v>-2650.7674999999995</v>
      </c>
      <c r="J232" s="1">
        <f>IF(Data[[#This Row],[Category]]="Savings or Investments", Data[[#This Row],[Actual Expense]],0)</f>
        <v>0</v>
      </c>
    </row>
    <row r="233" spans="1:10" x14ac:dyDescent="0.25">
      <c r="A233" s="5" t="str">
        <f>TEXT(Data[[#This Row],[Date]],"yyyy")</f>
        <v>2021</v>
      </c>
      <c r="B233" s="5" t="str">
        <f>TEXT(Data[[#This Row],[Date]],"mmm")</f>
        <v>May</v>
      </c>
      <c r="C233" s="3">
        <v>44331</v>
      </c>
      <c r="D233" t="s">
        <v>60</v>
      </c>
      <c r="E233" t="s">
        <v>31</v>
      </c>
      <c r="F233" t="s">
        <v>30</v>
      </c>
      <c r="G233" s="1">
        <v>7.46</v>
      </c>
      <c r="I233" s="1">
        <f ca="1">IFERROR(OFFSET(Data[[#This Row],[Balance]],-1,0)+Data[[#This Row],[Actual Income]]-Data[[#This Row],[Actual Expense]], Data[[#This Row],[Actual Income]])</f>
        <v>-2658.2274999999995</v>
      </c>
      <c r="J233" s="1">
        <f>IF(Data[[#This Row],[Category]]="Savings or Investments", Data[[#This Row],[Actual Expense]],0)</f>
        <v>0</v>
      </c>
    </row>
    <row r="234" spans="1:10" x14ac:dyDescent="0.25">
      <c r="A234" s="5" t="str">
        <f>TEXT(Data[[#This Row],[Date]],"yyyy")</f>
        <v>2021</v>
      </c>
      <c r="B234" s="5" t="str">
        <f>TEXT(Data[[#This Row],[Date]],"mmm")</f>
        <v>May</v>
      </c>
      <c r="C234" s="3">
        <v>44333</v>
      </c>
      <c r="D234" t="s">
        <v>247</v>
      </c>
      <c r="E234" t="s">
        <v>11</v>
      </c>
      <c r="F234" t="s">
        <v>248</v>
      </c>
      <c r="G234" s="1">
        <v>20</v>
      </c>
      <c r="I234" s="1">
        <f ca="1">IFERROR(OFFSET(Data[[#This Row],[Balance]],-1,0)+Data[[#This Row],[Actual Income]]-Data[[#This Row],[Actual Expense]], Data[[#This Row],[Actual Income]])</f>
        <v>-2678.2274999999995</v>
      </c>
      <c r="J234" s="1">
        <f>IF(Data[[#This Row],[Category]]="Savings or Investments", Data[[#This Row],[Actual Expense]],0)</f>
        <v>0</v>
      </c>
    </row>
    <row r="235" spans="1:10" x14ac:dyDescent="0.25">
      <c r="A235" s="5" t="str">
        <f>TEXT(Data[[#This Row],[Date]],"yyyy")</f>
        <v>2021</v>
      </c>
      <c r="B235" s="5" t="str">
        <f>TEXT(Data[[#This Row],[Date]],"mmm")</f>
        <v>May</v>
      </c>
      <c r="C235" s="3">
        <v>44335</v>
      </c>
      <c r="D235" t="s">
        <v>245</v>
      </c>
      <c r="E235" t="s">
        <v>51</v>
      </c>
      <c r="F235" t="s">
        <v>32</v>
      </c>
      <c r="G235" s="1">
        <v>45</v>
      </c>
      <c r="I235" s="1">
        <f ca="1">IFERROR(OFFSET(Data[[#This Row],[Balance]],-1,0)+Data[[#This Row],[Actual Income]]-Data[[#This Row],[Actual Expense]], Data[[#This Row],[Actual Income]])</f>
        <v>-2723.2274999999995</v>
      </c>
      <c r="J235" s="1">
        <f>IF(Data[[#This Row],[Category]]="Savings or Investments", Data[[#This Row],[Actual Expense]],0)</f>
        <v>0</v>
      </c>
    </row>
    <row r="236" spans="1:10" x14ac:dyDescent="0.25">
      <c r="A236" s="5" t="str">
        <f>TEXT(Data[[#This Row],[Date]],"yyyy")</f>
        <v>2021</v>
      </c>
      <c r="B236" s="5" t="str">
        <f>TEXT(Data[[#This Row],[Date]],"mmm")</f>
        <v>May</v>
      </c>
      <c r="C236" s="3">
        <v>44335</v>
      </c>
      <c r="D236" t="s">
        <v>246</v>
      </c>
      <c r="E236" t="s">
        <v>79</v>
      </c>
      <c r="F236" t="s">
        <v>172</v>
      </c>
      <c r="G236" s="1"/>
      <c r="H236">
        <v>1477.65</v>
      </c>
      <c r="I236" s="1">
        <f ca="1">IFERROR(OFFSET(Data[[#This Row],[Balance]],-1,0)+Data[[#This Row],[Actual Income]]-Data[[#This Row],[Actual Expense]], Data[[#This Row],[Actual Income]])</f>
        <v>-1245.5774999999994</v>
      </c>
      <c r="J236" s="1">
        <f>IF(Data[[#This Row],[Category]]="Savings or Investments", Data[[#This Row],[Actual Expense]],0)</f>
        <v>0</v>
      </c>
    </row>
    <row r="237" spans="1:10" x14ac:dyDescent="0.25">
      <c r="A237" s="5" t="str">
        <f>TEXT(Data[[#This Row],[Date]],"yyyy")</f>
        <v>2021</v>
      </c>
      <c r="B237" s="5" t="str">
        <f>TEXT(Data[[#This Row],[Date]],"mmm")</f>
        <v>May</v>
      </c>
      <c r="C237" s="3">
        <v>44335</v>
      </c>
      <c r="D237" t="s">
        <v>246</v>
      </c>
      <c r="E237" t="s">
        <v>79</v>
      </c>
      <c r="F237" t="s">
        <v>172</v>
      </c>
      <c r="G237" s="1"/>
      <c r="H237">
        <v>1477.65</v>
      </c>
      <c r="I237" s="1">
        <f ca="1">IFERROR(OFFSET(Data[[#This Row],[Balance]],-1,0)+Data[[#This Row],[Actual Income]]-Data[[#This Row],[Actual Expense]], Data[[#This Row],[Actual Income]])</f>
        <v>232.07250000000067</v>
      </c>
      <c r="J237" s="1">
        <f>IF(Data[[#This Row],[Category]]="Savings or Investments", Data[[#This Row],[Actual Expense]],0)</f>
        <v>0</v>
      </c>
    </row>
    <row r="238" spans="1:10" x14ac:dyDescent="0.25">
      <c r="A238" s="5" t="str">
        <f>TEXT(Data[[#This Row],[Date]],"yyyy")</f>
        <v>2021</v>
      </c>
      <c r="B238" s="5" t="str">
        <f>TEXT(Data[[#This Row],[Date]],"mmm")</f>
        <v>May</v>
      </c>
      <c r="C238" s="3">
        <v>44336</v>
      </c>
      <c r="D238" t="s">
        <v>66</v>
      </c>
      <c r="E238" t="s">
        <v>31</v>
      </c>
      <c r="F238" t="s">
        <v>29</v>
      </c>
      <c r="G238" s="1">
        <v>9.2799999999999994</v>
      </c>
      <c r="I238" s="1">
        <f ca="1">IFERROR(OFFSET(Data[[#This Row],[Balance]],-1,0)+Data[[#This Row],[Actual Income]]-Data[[#This Row],[Actual Expense]], Data[[#This Row],[Actual Income]])</f>
        <v>222.79250000000067</v>
      </c>
      <c r="J238" s="1">
        <f>IF(Data[[#This Row],[Category]]="Savings or Investments", Data[[#This Row],[Actual Expense]],0)</f>
        <v>0</v>
      </c>
    </row>
    <row r="239" spans="1:10" x14ac:dyDescent="0.25">
      <c r="A239" s="5" t="str">
        <f>TEXT(Data[[#This Row],[Date]],"yyyy")</f>
        <v>2021</v>
      </c>
      <c r="B239" s="5" t="str">
        <f>TEXT(Data[[#This Row],[Date]],"mmm")</f>
        <v>May</v>
      </c>
      <c r="C239" s="3">
        <v>44337</v>
      </c>
      <c r="D239" t="s">
        <v>59</v>
      </c>
      <c r="E239" t="s">
        <v>31</v>
      </c>
      <c r="F239" t="s">
        <v>55</v>
      </c>
      <c r="G239" s="1">
        <v>9.9600000000000009</v>
      </c>
      <c r="I239" s="1">
        <f ca="1">IFERROR(OFFSET(Data[[#This Row],[Balance]],-1,0)+Data[[#This Row],[Actual Income]]-Data[[#This Row],[Actual Expense]], Data[[#This Row],[Actual Income]])</f>
        <v>212.83250000000066</v>
      </c>
      <c r="J239" s="1">
        <f>IF(Data[[#This Row],[Category]]="Savings or Investments", Data[[#This Row],[Actual Expense]],0)</f>
        <v>0</v>
      </c>
    </row>
    <row r="240" spans="1:10" x14ac:dyDescent="0.25">
      <c r="A240" s="5" t="str">
        <f>TEXT(Data[[#This Row],[Date]],"yyyy")</f>
        <v>2021</v>
      </c>
      <c r="B240" s="5" t="str">
        <f>TEXT(Data[[#This Row],[Date]],"mmm")</f>
        <v>May</v>
      </c>
      <c r="C240" s="3">
        <v>44337</v>
      </c>
      <c r="D240" t="s">
        <v>244</v>
      </c>
      <c r="E240" t="s">
        <v>31</v>
      </c>
      <c r="F240" t="s">
        <v>30</v>
      </c>
      <c r="G240" s="1">
        <v>34</v>
      </c>
      <c r="I240" s="1">
        <f ca="1">IFERROR(OFFSET(Data[[#This Row],[Balance]],-1,0)+Data[[#This Row],[Actual Income]]-Data[[#This Row],[Actual Expense]], Data[[#This Row],[Actual Income]])</f>
        <v>178.83250000000066</v>
      </c>
      <c r="J240" s="1">
        <f>IF(Data[[#This Row],[Category]]="Savings or Investments", Data[[#This Row],[Actual Expense]],0)</f>
        <v>0</v>
      </c>
    </row>
    <row r="241" spans="1:10" x14ac:dyDescent="0.25">
      <c r="A241" s="5" t="str">
        <f>TEXT(Data[[#This Row],[Date]],"yyyy")</f>
        <v>2021</v>
      </c>
      <c r="B241" s="5" t="str">
        <f>TEXT(Data[[#This Row],[Date]],"mmm")</f>
        <v>May</v>
      </c>
      <c r="C241" s="3">
        <v>44337</v>
      </c>
      <c r="D241" t="s">
        <v>169</v>
      </c>
      <c r="E241" t="s">
        <v>48</v>
      </c>
      <c r="F241" t="s">
        <v>70</v>
      </c>
      <c r="G241" s="1">
        <v>500</v>
      </c>
      <c r="I241" s="1">
        <f ca="1">IFERROR(OFFSET(Data[[#This Row],[Balance]],-1,0)+Data[[#This Row],[Actual Income]]-Data[[#This Row],[Actual Expense]], Data[[#This Row],[Actual Income]])</f>
        <v>-321.16749999999934</v>
      </c>
      <c r="J241" s="1">
        <f>IF(Data[[#This Row],[Category]]="Savings or Investments", Data[[#This Row],[Actual Expense]],0)</f>
        <v>500</v>
      </c>
    </row>
    <row r="242" spans="1:10" x14ac:dyDescent="0.25">
      <c r="A242" s="5" t="str">
        <f>TEXT(Data[[#This Row],[Date]],"yyyy")</f>
        <v>2021</v>
      </c>
      <c r="B242" s="5" t="str">
        <f>TEXT(Data[[#This Row],[Date]],"mmm")</f>
        <v>May</v>
      </c>
      <c r="C242" s="3">
        <v>44337</v>
      </c>
      <c r="D242" t="s">
        <v>255</v>
      </c>
      <c r="E242" t="s">
        <v>44</v>
      </c>
      <c r="F242" t="s">
        <v>19</v>
      </c>
      <c r="G242" s="1">
        <v>31.15</v>
      </c>
      <c r="I242" s="1">
        <f ca="1">IFERROR(OFFSET(Data[[#This Row],[Balance]],-1,0)+Data[[#This Row],[Actual Income]]-Data[[#This Row],[Actual Expense]], Data[[#This Row],[Actual Income]])</f>
        <v>-352.31749999999931</v>
      </c>
      <c r="J242" s="1">
        <f>IF(Data[[#This Row],[Category]]="Savings or Investments", Data[[#This Row],[Actual Expense]],0)</f>
        <v>0</v>
      </c>
    </row>
    <row r="243" spans="1:10" x14ac:dyDescent="0.25">
      <c r="A243" s="5" t="str">
        <f>TEXT(Data[[#This Row],[Date]],"yyyy")</f>
        <v>2021</v>
      </c>
      <c r="B243" s="5" t="str">
        <f>TEXT(Data[[#This Row],[Date]],"mmm")</f>
        <v>May</v>
      </c>
      <c r="C243" s="3">
        <v>44337</v>
      </c>
      <c r="D243" t="s">
        <v>435</v>
      </c>
      <c r="E243" t="s">
        <v>79</v>
      </c>
      <c r="F243" t="s">
        <v>171</v>
      </c>
      <c r="G243" s="1"/>
      <c r="H243">
        <v>1876.04</v>
      </c>
      <c r="I243" s="1">
        <f ca="1">IFERROR(OFFSET(Data[[#This Row],[Balance]],-1,0)+Data[[#This Row],[Actual Income]]-Data[[#This Row],[Actual Expense]], Data[[#This Row],[Actual Income]])</f>
        <v>1523.7225000000008</v>
      </c>
      <c r="J243" s="1">
        <f>IF(Data[[#This Row],[Category]]="Savings or Investments", Data[[#This Row],[Actual Expense]],0)</f>
        <v>0</v>
      </c>
    </row>
    <row r="244" spans="1:10" x14ac:dyDescent="0.25">
      <c r="A244" s="5" t="str">
        <f>TEXT(Data[[#This Row],[Date]],"yyyy")</f>
        <v>2021</v>
      </c>
      <c r="B244" s="5" t="str">
        <f>TEXT(Data[[#This Row],[Date]],"mmm")</f>
        <v>May</v>
      </c>
      <c r="C244" s="3">
        <v>44338</v>
      </c>
      <c r="D244" t="s">
        <v>254</v>
      </c>
      <c r="E244" t="s">
        <v>31</v>
      </c>
      <c r="F244" t="s">
        <v>30</v>
      </c>
      <c r="G244" s="1">
        <f>41.43-20.72</f>
        <v>20.71</v>
      </c>
      <c r="I244" s="1">
        <f ca="1">IFERROR(OFFSET(Data[[#This Row],[Balance]],-1,0)+Data[[#This Row],[Actual Income]]-Data[[#This Row],[Actual Expense]], Data[[#This Row],[Actual Income]])</f>
        <v>1503.0125000000007</v>
      </c>
      <c r="J244" s="1">
        <f>IF(Data[[#This Row],[Category]]="Savings or Investments", Data[[#This Row],[Actual Expense]],0)</f>
        <v>0</v>
      </c>
    </row>
    <row r="245" spans="1:10" x14ac:dyDescent="0.25">
      <c r="A245" s="5" t="str">
        <f>TEXT(Data[[#This Row],[Date]],"yyyy")</f>
        <v>2021</v>
      </c>
      <c r="B245" s="5" t="str">
        <f>TEXT(Data[[#This Row],[Date]],"mmm")</f>
        <v>May</v>
      </c>
      <c r="C245" s="3">
        <v>44338</v>
      </c>
      <c r="D245" t="s">
        <v>96</v>
      </c>
      <c r="E245" t="s">
        <v>31</v>
      </c>
      <c r="F245" t="s">
        <v>29</v>
      </c>
      <c r="G245" s="1">
        <v>64.41</v>
      </c>
      <c r="I245" s="1">
        <f ca="1">IFERROR(OFFSET(Data[[#This Row],[Balance]],-1,0)+Data[[#This Row],[Actual Income]]-Data[[#This Row],[Actual Expense]], Data[[#This Row],[Actual Income]])</f>
        <v>1438.6025000000006</v>
      </c>
      <c r="J245" s="1">
        <f>IF(Data[[#This Row],[Category]]="Savings or Investments", Data[[#This Row],[Actual Expense]],0)</f>
        <v>0</v>
      </c>
    </row>
    <row r="246" spans="1:10" x14ac:dyDescent="0.25">
      <c r="A246" s="5" t="str">
        <f>TEXT(Data[[#This Row],[Date]],"yyyy")</f>
        <v>2021</v>
      </c>
      <c r="B246" s="5" t="str">
        <f>TEXT(Data[[#This Row],[Date]],"mmm")</f>
        <v>May</v>
      </c>
      <c r="C246" s="3">
        <v>44340</v>
      </c>
      <c r="D246" t="s">
        <v>159</v>
      </c>
      <c r="E246" t="s">
        <v>31</v>
      </c>
      <c r="F246" t="s">
        <v>55</v>
      </c>
      <c r="G246" s="1">
        <v>6.5</v>
      </c>
      <c r="I246" s="1">
        <f ca="1">IFERROR(OFFSET(Data[[#This Row],[Balance]],-1,0)+Data[[#This Row],[Actual Income]]-Data[[#This Row],[Actual Expense]], Data[[#This Row],[Actual Income]])</f>
        <v>1432.1025000000006</v>
      </c>
      <c r="J246" s="1">
        <f>IF(Data[[#This Row],[Category]]="Savings or Investments", Data[[#This Row],[Actual Expense]],0)</f>
        <v>0</v>
      </c>
    </row>
    <row r="247" spans="1:10" x14ac:dyDescent="0.25">
      <c r="A247" s="5" t="str">
        <f>TEXT(Data[[#This Row],[Date]],"yyyy")</f>
        <v>2021</v>
      </c>
      <c r="B247" s="5" t="str">
        <f>TEXT(Data[[#This Row],[Date]],"mmm")</f>
        <v>May</v>
      </c>
      <c r="C247" s="3">
        <v>44341</v>
      </c>
      <c r="D247" t="s">
        <v>169</v>
      </c>
      <c r="E247" t="s">
        <v>48</v>
      </c>
      <c r="F247" t="s">
        <v>70</v>
      </c>
      <c r="G247" s="1">
        <v>100</v>
      </c>
      <c r="I247" s="1">
        <f ca="1">IFERROR(OFFSET(Data[[#This Row],[Balance]],-1,0)+Data[[#This Row],[Actual Income]]-Data[[#This Row],[Actual Expense]], Data[[#This Row],[Actual Income]])</f>
        <v>1332.1025000000006</v>
      </c>
      <c r="J247" s="1">
        <f>IF(Data[[#This Row],[Category]]="Savings or Investments", Data[[#This Row],[Actual Expense]],0)</f>
        <v>100</v>
      </c>
    </row>
    <row r="248" spans="1:10" x14ac:dyDescent="0.25">
      <c r="A248" s="5" t="str">
        <f>TEXT(Data[[#This Row],[Date]],"yyyy")</f>
        <v>2021</v>
      </c>
      <c r="B248" s="5" t="str">
        <f>TEXT(Data[[#This Row],[Date]],"mmm")</f>
        <v>May</v>
      </c>
      <c r="C248" s="3">
        <v>44341</v>
      </c>
      <c r="D248" t="s">
        <v>169</v>
      </c>
      <c r="E248" t="s">
        <v>48</v>
      </c>
      <c r="F248" t="s">
        <v>70</v>
      </c>
      <c r="G248" s="1">
        <v>100</v>
      </c>
      <c r="I248" s="1">
        <f ca="1">IFERROR(OFFSET(Data[[#This Row],[Balance]],-1,0)+Data[[#This Row],[Actual Income]]-Data[[#This Row],[Actual Expense]], Data[[#This Row],[Actual Income]])</f>
        <v>1232.1025000000006</v>
      </c>
      <c r="J248" s="1">
        <f>IF(Data[[#This Row],[Category]]="Savings or Investments", Data[[#This Row],[Actual Expense]],0)</f>
        <v>100</v>
      </c>
    </row>
    <row r="249" spans="1:10" x14ac:dyDescent="0.25">
      <c r="A249" s="5" t="str">
        <f>TEXT(Data[[#This Row],[Date]],"yyyy")</f>
        <v>2021</v>
      </c>
      <c r="B249" s="5" t="str">
        <f>TEXT(Data[[#This Row],[Date]],"mmm")</f>
        <v>May</v>
      </c>
      <c r="C249" s="3">
        <v>44341</v>
      </c>
      <c r="D249" t="s">
        <v>59</v>
      </c>
      <c r="E249" t="s">
        <v>31</v>
      </c>
      <c r="F249" t="s">
        <v>55</v>
      </c>
      <c r="G249" s="1">
        <f>10.88-7.53</f>
        <v>3.3500000000000005</v>
      </c>
      <c r="I249" s="1">
        <f ca="1">IFERROR(OFFSET(Data[[#This Row],[Balance]],-1,0)+Data[[#This Row],[Actual Income]]-Data[[#This Row],[Actual Expense]], Data[[#This Row],[Actual Income]])</f>
        <v>1228.7525000000007</v>
      </c>
      <c r="J249" s="1">
        <f>IF(Data[[#This Row],[Category]]="Savings or Investments", Data[[#This Row],[Actual Expense]],0)</f>
        <v>0</v>
      </c>
    </row>
    <row r="250" spans="1:10" x14ac:dyDescent="0.25">
      <c r="A250" s="5" t="str">
        <f>TEXT(Data[[#This Row],[Date]],"yyyy")</f>
        <v>2021</v>
      </c>
      <c r="B250" s="5" t="str">
        <f>TEXT(Data[[#This Row],[Date]],"mmm")</f>
        <v>May</v>
      </c>
      <c r="C250" s="3">
        <v>44341</v>
      </c>
      <c r="D250" t="s">
        <v>59</v>
      </c>
      <c r="E250" t="s">
        <v>31</v>
      </c>
      <c r="F250" t="s">
        <v>55</v>
      </c>
      <c r="G250" s="1">
        <v>8.5</v>
      </c>
      <c r="I250" s="1">
        <f ca="1">IFERROR(OFFSET(Data[[#This Row],[Balance]],-1,0)+Data[[#This Row],[Actual Income]]-Data[[#This Row],[Actual Expense]], Data[[#This Row],[Actual Income]])</f>
        <v>1220.2525000000007</v>
      </c>
      <c r="J250" s="1">
        <f>IF(Data[[#This Row],[Category]]="Savings or Investments", Data[[#This Row],[Actual Expense]],0)</f>
        <v>0</v>
      </c>
    </row>
    <row r="251" spans="1:10" x14ac:dyDescent="0.25">
      <c r="A251" s="5" t="str">
        <f>TEXT(Data[[#This Row],[Date]],"yyyy")</f>
        <v>2021</v>
      </c>
      <c r="B251" s="5" t="str">
        <f>TEXT(Data[[#This Row],[Date]],"mmm")</f>
        <v>May</v>
      </c>
      <c r="C251" s="3">
        <v>44342</v>
      </c>
      <c r="D251" t="s">
        <v>169</v>
      </c>
      <c r="E251" t="s">
        <v>48</v>
      </c>
      <c r="F251" t="s">
        <v>70</v>
      </c>
      <c r="G251" s="1">
        <v>100</v>
      </c>
      <c r="I251" s="1">
        <f ca="1">IFERROR(OFFSET(Data[[#This Row],[Balance]],-1,0)+Data[[#This Row],[Actual Income]]-Data[[#This Row],[Actual Expense]], Data[[#This Row],[Actual Income]])</f>
        <v>1120.2525000000007</v>
      </c>
      <c r="J251" s="1">
        <f>IF(Data[[#This Row],[Category]]="Savings or Investments", Data[[#This Row],[Actual Expense]],0)</f>
        <v>100</v>
      </c>
    </row>
    <row r="252" spans="1:10" x14ac:dyDescent="0.25">
      <c r="A252" s="5" t="str">
        <f>TEXT(Data[[#This Row],[Date]],"yyyy")</f>
        <v>2021</v>
      </c>
      <c r="B252" s="5" t="str">
        <f>TEXT(Data[[#This Row],[Date]],"mmm")</f>
        <v>May</v>
      </c>
      <c r="C252" s="3">
        <v>44342</v>
      </c>
      <c r="D252" t="s">
        <v>169</v>
      </c>
      <c r="E252" t="s">
        <v>48</v>
      </c>
      <c r="F252" t="s">
        <v>70</v>
      </c>
      <c r="G252" s="1">
        <v>100</v>
      </c>
      <c r="I252" s="1">
        <f ca="1">IFERROR(OFFSET(Data[[#This Row],[Balance]],-1,0)+Data[[#This Row],[Actual Income]]-Data[[#This Row],[Actual Expense]], Data[[#This Row],[Actual Income]])</f>
        <v>1020.2525000000007</v>
      </c>
      <c r="J252" s="1">
        <f>IF(Data[[#This Row],[Category]]="Savings or Investments", Data[[#This Row],[Actual Expense]],0)</f>
        <v>100</v>
      </c>
    </row>
    <row r="253" spans="1:10" x14ac:dyDescent="0.25">
      <c r="A253" s="5" t="str">
        <f>TEXT(Data[[#This Row],[Date]],"yyyy")</f>
        <v>2021</v>
      </c>
      <c r="B253" s="5" t="str">
        <f>TEXT(Data[[#This Row],[Date]],"mmm")</f>
        <v>May</v>
      </c>
      <c r="C253" s="3">
        <v>44342</v>
      </c>
      <c r="D253" t="s">
        <v>169</v>
      </c>
      <c r="E253" t="s">
        <v>48</v>
      </c>
      <c r="F253" t="s">
        <v>70</v>
      </c>
      <c r="G253" s="1">
        <v>200</v>
      </c>
      <c r="I253" s="1">
        <f ca="1">IFERROR(OFFSET(Data[[#This Row],[Balance]],-1,0)+Data[[#This Row],[Actual Income]]-Data[[#This Row],[Actual Expense]], Data[[#This Row],[Actual Income]])</f>
        <v>820.25250000000074</v>
      </c>
      <c r="J253" s="1">
        <f>IF(Data[[#This Row],[Category]]="Savings or Investments", Data[[#This Row],[Actual Expense]],0)</f>
        <v>200</v>
      </c>
    </row>
    <row r="254" spans="1:10" x14ac:dyDescent="0.25">
      <c r="A254" s="5" t="str">
        <f>TEXT(Data[[#This Row],[Date]],"yyyy")</f>
        <v>2021</v>
      </c>
      <c r="B254" s="5" t="str">
        <f>TEXT(Data[[#This Row],[Date]],"mmm")</f>
        <v>May</v>
      </c>
      <c r="C254" s="3">
        <v>44343</v>
      </c>
      <c r="D254" t="s">
        <v>169</v>
      </c>
      <c r="E254" t="s">
        <v>48</v>
      </c>
      <c r="F254" t="s">
        <v>70</v>
      </c>
      <c r="G254" s="1">
        <v>200</v>
      </c>
      <c r="I254" s="1">
        <f ca="1">IFERROR(OFFSET(Data[[#This Row],[Balance]],-1,0)+Data[[#This Row],[Actual Income]]-Data[[#This Row],[Actual Expense]], Data[[#This Row],[Actual Income]])</f>
        <v>620.25250000000074</v>
      </c>
      <c r="J254" s="1">
        <f>IF(Data[[#This Row],[Category]]="Savings or Investments", Data[[#This Row],[Actual Expense]],0)</f>
        <v>200</v>
      </c>
    </row>
    <row r="255" spans="1:10" x14ac:dyDescent="0.25">
      <c r="A255" s="5" t="str">
        <f>TEXT(Data[[#This Row],[Date]],"yyyy")</f>
        <v>2021</v>
      </c>
      <c r="B255" s="5" t="str">
        <f>TEXT(Data[[#This Row],[Date]],"mmm")</f>
        <v>May</v>
      </c>
      <c r="C255" s="3">
        <v>44343</v>
      </c>
      <c r="D255" t="s">
        <v>169</v>
      </c>
      <c r="E255" t="s">
        <v>48</v>
      </c>
      <c r="F255" t="s">
        <v>70</v>
      </c>
      <c r="G255" s="1">
        <v>500</v>
      </c>
      <c r="I255" s="1">
        <f ca="1">IFERROR(OFFSET(Data[[#This Row],[Balance]],-1,0)+Data[[#This Row],[Actual Income]]-Data[[#This Row],[Actual Expense]], Data[[#This Row],[Actual Income]])</f>
        <v>120.25250000000074</v>
      </c>
      <c r="J255" s="1">
        <f>IF(Data[[#This Row],[Category]]="Savings or Investments", Data[[#This Row],[Actual Expense]],0)</f>
        <v>500</v>
      </c>
    </row>
    <row r="256" spans="1:10" x14ac:dyDescent="0.25">
      <c r="A256" s="5" t="str">
        <f>TEXT(Data[[#This Row],[Date]],"yyyy")</f>
        <v>2021</v>
      </c>
      <c r="B256" s="5" t="str">
        <f>TEXT(Data[[#This Row],[Date]],"mmm")</f>
        <v>May</v>
      </c>
      <c r="C256" s="3">
        <v>44343</v>
      </c>
      <c r="D256" t="s">
        <v>59</v>
      </c>
      <c r="E256" t="s">
        <v>31</v>
      </c>
      <c r="F256" t="s">
        <v>55</v>
      </c>
      <c r="G256" s="1">
        <v>8.25</v>
      </c>
      <c r="I256" s="1">
        <f ca="1">IFERROR(OFFSET(Data[[#This Row],[Balance]],-1,0)+Data[[#This Row],[Actual Income]]-Data[[#This Row],[Actual Expense]], Data[[#This Row],[Actual Income]])</f>
        <v>112.00250000000074</v>
      </c>
      <c r="J256" s="1">
        <f>IF(Data[[#This Row],[Category]]="Savings or Investments", Data[[#This Row],[Actual Expense]],0)</f>
        <v>0</v>
      </c>
    </row>
    <row r="257" spans="1:10" x14ac:dyDescent="0.25">
      <c r="A257" s="5" t="str">
        <f>TEXT(Data[[#This Row],[Date]],"yyyy")</f>
        <v>2021</v>
      </c>
      <c r="B257" s="5" t="str">
        <f>TEXT(Data[[#This Row],[Date]],"mmm")</f>
        <v>May</v>
      </c>
      <c r="C257" s="3">
        <v>44343</v>
      </c>
      <c r="D257" t="s">
        <v>253</v>
      </c>
      <c r="E257" t="s">
        <v>31</v>
      </c>
      <c r="F257" t="s">
        <v>55</v>
      </c>
      <c r="G257" s="1">
        <f>21.54-6</f>
        <v>15.54</v>
      </c>
      <c r="I257" s="1">
        <f ca="1">IFERROR(OFFSET(Data[[#This Row],[Balance]],-1,0)+Data[[#This Row],[Actual Income]]-Data[[#This Row],[Actual Expense]], Data[[#This Row],[Actual Income]])</f>
        <v>96.462500000000745</v>
      </c>
      <c r="J257" s="1">
        <f>IF(Data[[#This Row],[Category]]="Savings or Investments", Data[[#This Row],[Actual Expense]],0)</f>
        <v>0</v>
      </c>
    </row>
    <row r="258" spans="1:10" x14ac:dyDescent="0.25">
      <c r="A258" s="5" t="str">
        <f>TEXT(Data[[#This Row],[Date]],"yyyy")</f>
        <v>2021</v>
      </c>
      <c r="B258" s="5" t="str">
        <f>TEXT(Data[[#This Row],[Date]],"mmm")</f>
        <v>May</v>
      </c>
      <c r="C258" s="3">
        <v>44344</v>
      </c>
      <c r="D258" t="s">
        <v>169</v>
      </c>
      <c r="E258" t="s">
        <v>48</v>
      </c>
      <c r="F258" t="s">
        <v>70</v>
      </c>
      <c r="G258" s="1">
        <v>200</v>
      </c>
      <c r="I258" s="1">
        <f ca="1">IFERROR(OFFSET(Data[[#This Row],[Balance]],-1,0)+Data[[#This Row],[Actual Income]]-Data[[#This Row],[Actual Expense]], Data[[#This Row],[Actual Income]])</f>
        <v>-103.53749999999926</v>
      </c>
      <c r="J258" s="1">
        <f>IF(Data[[#This Row],[Category]]="Savings or Investments", Data[[#This Row],[Actual Expense]],0)</f>
        <v>200</v>
      </c>
    </row>
    <row r="259" spans="1:10" x14ac:dyDescent="0.25">
      <c r="A259" s="5" t="str">
        <f>TEXT(Data[[#This Row],[Date]],"yyyy")</f>
        <v>2021</v>
      </c>
      <c r="B259" s="5" t="str">
        <f>TEXT(Data[[#This Row],[Date]],"mmm")</f>
        <v>May</v>
      </c>
      <c r="C259" s="3">
        <v>44345</v>
      </c>
      <c r="D259" t="s">
        <v>68</v>
      </c>
      <c r="E259" t="s">
        <v>31</v>
      </c>
      <c r="F259" t="s">
        <v>30</v>
      </c>
      <c r="G259" s="1">
        <v>18.27</v>
      </c>
      <c r="I259" s="1">
        <f ca="1">IFERROR(OFFSET(Data[[#This Row],[Balance]],-1,0)+Data[[#This Row],[Actual Income]]-Data[[#This Row],[Actual Expense]], Data[[#This Row],[Actual Income]])</f>
        <v>-121.80749999999925</v>
      </c>
      <c r="J259" s="1">
        <f>IF(Data[[#This Row],[Category]]="Savings or Investments", Data[[#This Row],[Actual Expense]],0)</f>
        <v>0</v>
      </c>
    </row>
    <row r="260" spans="1:10" x14ac:dyDescent="0.25">
      <c r="A260" s="5" t="str">
        <f>TEXT(Data[[#This Row],[Date]],"yyyy")</f>
        <v>2021</v>
      </c>
      <c r="B260" s="5" t="str">
        <f>TEXT(Data[[#This Row],[Date]],"mmm")</f>
        <v>May</v>
      </c>
      <c r="C260" s="3">
        <v>44345</v>
      </c>
      <c r="D260" t="s">
        <v>96</v>
      </c>
      <c r="E260" t="s">
        <v>31</v>
      </c>
      <c r="F260" t="s">
        <v>29</v>
      </c>
      <c r="G260" s="1">
        <v>63.44</v>
      </c>
      <c r="I260" s="1">
        <f ca="1">IFERROR(OFFSET(Data[[#This Row],[Balance]],-1,0)+Data[[#This Row],[Actual Income]]-Data[[#This Row],[Actual Expense]], Data[[#This Row],[Actual Income]])</f>
        <v>-185.24749999999926</v>
      </c>
      <c r="J260" s="1">
        <f>IF(Data[[#This Row],[Category]]="Savings or Investments", Data[[#This Row],[Actual Expense]],0)</f>
        <v>0</v>
      </c>
    </row>
    <row r="261" spans="1:10" x14ac:dyDescent="0.25">
      <c r="A261" s="5" t="str">
        <f>TEXT(Data[[#This Row],[Date]],"yyyy")</f>
        <v>2021</v>
      </c>
      <c r="B261" s="5" t="str">
        <f>TEXT(Data[[#This Row],[Date]],"mmm")</f>
        <v>May</v>
      </c>
      <c r="C261" s="3">
        <v>44346</v>
      </c>
      <c r="D261" t="s">
        <v>161</v>
      </c>
      <c r="E261" t="s">
        <v>44</v>
      </c>
      <c r="F261" t="s">
        <v>19</v>
      </c>
      <c r="G261" s="1">
        <v>29.11</v>
      </c>
      <c r="I261" s="1">
        <f ca="1">IFERROR(OFFSET(Data[[#This Row],[Balance]],-1,0)+Data[[#This Row],[Actual Income]]-Data[[#This Row],[Actual Expense]], Data[[#This Row],[Actual Income]])</f>
        <v>-214.35749999999928</v>
      </c>
      <c r="J261" s="1">
        <f>IF(Data[[#This Row],[Category]]="Savings or Investments", Data[[#This Row],[Actual Expense]],0)</f>
        <v>0</v>
      </c>
    </row>
    <row r="262" spans="1:10" x14ac:dyDescent="0.25">
      <c r="A262" s="5" t="str">
        <f>TEXT(Data[[#This Row],[Date]],"yyyy")</f>
        <v>2021</v>
      </c>
      <c r="B262" s="5" t="str">
        <f>TEXT(Data[[#This Row],[Date]],"mmm")</f>
        <v>May</v>
      </c>
      <c r="C262" s="3">
        <v>44347</v>
      </c>
      <c r="D262" t="s">
        <v>252</v>
      </c>
      <c r="E262" t="s">
        <v>31</v>
      </c>
      <c r="F262" t="s">
        <v>55</v>
      </c>
      <c r="G262" s="1">
        <v>6.17</v>
      </c>
      <c r="I262" s="1">
        <f ca="1">IFERROR(OFFSET(Data[[#This Row],[Balance]],-1,0)+Data[[#This Row],[Actual Income]]-Data[[#This Row],[Actual Expense]], Data[[#This Row],[Actual Income]])</f>
        <v>-220.52749999999926</v>
      </c>
      <c r="J262" s="1">
        <f>IF(Data[[#This Row],[Category]]="Savings or Investments", Data[[#This Row],[Actual Expense]],0)</f>
        <v>0</v>
      </c>
    </row>
    <row r="263" spans="1:10" x14ac:dyDescent="0.25">
      <c r="A263" s="5" t="str">
        <f>TEXT(Data[[#This Row],[Date]],"yyyy")</f>
        <v>2021</v>
      </c>
      <c r="B263" s="5" t="str">
        <f>TEXT(Data[[#This Row],[Date]],"mmm")</f>
        <v>May</v>
      </c>
      <c r="C263" s="3">
        <v>44347</v>
      </c>
      <c r="D263" t="s">
        <v>96</v>
      </c>
      <c r="E263" t="s">
        <v>31</v>
      </c>
      <c r="F263" t="s">
        <v>29</v>
      </c>
      <c r="G263" s="1">
        <v>4.3</v>
      </c>
      <c r="I263" s="1">
        <f ca="1">IFERROR(OFFSET(Data[[#This Row],[Balance]],-1,0)+Data[[#This Row],[Actual Income]]-Data[[#This Row],[Actual Expense]], Data[[#This Row],[Actual Income]])</f>
        <v>-224.82749999999928</v>
      </c>
      <c r="J263" s="1">
        <f>IF(Data[[#This Row],[Category]]="Savings or Investments", Data[[#This Row],[Actual Expense]],0)</f>
        <v>0</v>
      </c>
    </row>
    <row r="264" spans="1:10" x14ac:dyDescent="0.25">
      <c r="A264" s="5" t="str">
        <f>TEXT(Data[[#This Row],[Date]],"yyyy")</f>
        <v>2021</v>
      </c>
      <c r="B264" s="5" t="str">
        <f>TEXT(Data[[#This Row],[Date]],"mmm")</f>
        <v>Jun</v>
      </c>
      <c r="C264" s="3">
        <v>44348</v>
      </c>
      <c r="D264" t="s">
        <v>52</v>
      </c>
      <c r="E264" t="s">
        <v>42</v>
      </c>
      <c r="F264" t="s">
        <v>0</v>
      </c>
      <c r="G264" s="1">
        <v>500</v>
      </c>
      <c r="I264" s="1">
        <f ca="1">IFERROR(OFFSET(Data[[#This Row],[Balance]],-1,0)+Data[[#This Row],[Actual Income]]-Data[[#This Row],[Actual Expense]], Data[[#This Row],[Actual Income]])</f>
        <v>-724.8274999999993</v>
      </c>
      <c r="J264" s="1">
        <f>IF(Data[[#This Row],[Category]]="Savings or Investments", Data[[#This Row],[Actual Expense]],0)</f>
        <v>0</v>
      </c>
    </row>
    <row r="265" spans="1:10" x14ac:dyDescent="0.25">
      <c r="A265" s="5" t="str">
        <f>TEXT(Data[[#This Row],[Date]],"yyyy")</f>
        <v>2021</v>
      </c>
      <c r="B265" s="5" t="str">
        <f>TEXT(Data[[#This Row],[Date]],"mmm")</f>
        <v>Jun</v>
      </c>
      <c r="C265" s="3">
        <v>44348</v>
      </c>
      <c r="D265" t="s">
        <v>68</v>
      </c>
      <c r="E265" t="s">
        <v>31</v>
      </c>
      <c r="F265" t="s">
        <v>30</v>
      </c>
      <c r="G265" s="1">
        <f>16.43-8</f>
        <v>8.43</v>
      </c>
      <c r="I265" s="1">
        <f ca="1">IFERROR(OFFSET(Data[[#This Row],[Balance]],-1,0)+Data[[#This Row],[Actual Income]]-Data[[#This Row],[Actual Expense]], Data[[#This Row],[Actual Income]])</f>
        <v>-733.25749999999925</v>
      </c>
      <c r="J265" s="1">
        <f>IF(Data[[#This Row],[Category]]="Savings or Investments", Data[[#This Row],[Actual Expense]],0)</f>
        <v>0</v>
      </c>
    </row>
    <row r="266" spans="1:10" x14ac:dyDescent="0.25">
      <c r="A266" s="5" t="str">
        <f>TEXT(Data[[#This Row],[Date]],"yyyy")</f>
        <v>2021</v>
      </c>
      <c r="B266" s="5" t="str">
        <f>TEXT(Data[[#This Row],[Date]],"mmm")</f>
        <v>Jun</v>
      </c>
      <c r="C266" s="3">
        <v>44348</v>
      </c>
      <c r="D266" t="s">
        <v>251</v>
      </c>
      <c r="E266" t="s">
        <v>31</v>
      </c>
      <c r="F266" t="s">
        <v>30</v>
      </c>
      <c r="G266" s="1">
        <v>10.58</v>
      </c>
      <c r="I266" s="1">
        <f ca="1">IFERROR(OFFSET(Data[[#This Row],[Balance]],-1,0)+Data[[#This Row],[Actual Income]]-Data[[#This Row],[Actual Expense]], Data[[#This Row],[Actual Income]])</f>
        <v>-743.8374999999993</v>
      </c>
      <c r="J266" s="1">
        <f>IF(Data[[#This Row],[Category]]="Savings or Investments", Data[[#This Row],[Actual Expense]],0)</f>
        <v>0</v>
      </c>
    </row>
    <row r="267" spans="1:10" x14ac:dyDescent="0.25">
      <c r="A267" s="5" t="str">
        <f>TEXT(Data[[#This Row],[Date]],"yyyy")</f>
        <v>2021</v>
      </c>
      <c r="B267" s="5" t="str">
        <f>TEXT(Data[[#This Row],[Date]],"mmm")</f>
        <v>Jun</v>
      </c>
      <c r="C267" s="3">
        <v>44348</v>
      </c>
      <c r="D267" t="s">
        <v>251</v>
      </c>
      <c r="E267" t="s">
        <v>31</v>
      </c>
      <c r="F267" t="s">
        <v>30</v>
      </c>
      <c r="G267" s="1">
        <v>18.77</v>
      </c>
      <c r="I267" s="1">
        <f ca="1">IFERROR(OFFSET(Data[[#This Row],[Balance]],-1,0)+Data[[#This Row],[Actual Income]]-Data[[#This Row],[Actual Expense]], Data[[#This Row],[Actual Income]])</f>
        <v>-762.60749999999928</v>
      </c>
      <c r="J267" s="1">
        <f>IF(Data[[#This Row],[Category]]="Savings or Investments", Data[[#This Row],[Actual Expense]],0)</f>
        <v>0</v>
      </c>
    </row>
    <row r="268" spans="1:10" x14ac:dyDescent="0.25">
      <c r="A268" s="5" t="str">
        <f>TEXT(Data[[#This Row],[Date]],"yyyy")</f>
        <v>2021</v>
      </c>
      <c r="B268" s="5" t="str">
        <f>TEXT(Data[[#This Row],[Date]],"mmm")</f>
        <v>Jun</v>
      </c>
      <c r="C268" s="3">
        <v>44349</v>
      </c>
      <c r="D268" t="s">
        <v>243</v>
      </c>
      <c r="E268" t="s">
        <v>48</v>
      </c>
      <c r="F268" t="s">
        <v>127</v>
      </c>
      <c r="G268" s="1">
        <v>100</v>
      </c>
      <c r="I268" s="1">
        <f ca="1">IFERROR(OFFSET(Data[[#This Row],[Balance]],-1,0)+Data[[#This Row],[Actual Income]]-Data[[#This Row],[Actual Expense]], Data[[#This Row],[Actual Income]])</f>
        <v>-862.60749999999928</v>
      </c>
      <c r="J268" s="1">
        <f>IF(Data[[#This Row],[Category]]="Savings or Investments", Data[[#This Row],[Actual Expense]],0)</f>
        <v>100</v>
      </c>
    </row>
    <row r="269" spans="1:10" x14ac:dyDescent="0.25">
      <c r="A269" s="5" t="str">
        <f>TEXT(Data[[#This Row],[Date]],"yyyy")</f>
        <v>2021</v>
      </c>
      <c r="B269" s="5" t="str">
        <f>TEXT(Data[[#This Row],[Date]],"mmm")</f>
        <v>Jun</v>
      </c>
      <c r="C269" s="3">
        <v>44349</v>
      </c>
      <c r="D269" t="s">
        <v>169</v>
      </c>
      <c r="E269" t="s">
        <v>48</v>
      </c>
      <c r="F269" t="s">
        <v>70</v>
      </c>
      <c r="G269" s="1">
        <v>200</v>
      </c>
      <c r="I269" s="1">
        <f ca="1">IFERROR(OFFSET(Data[[#This Row],[Balance]],-1,0)+Data[[#This Row],[Actual Income]]-Data[[#This Row],[Actual Expense]], Data[[#This Row],[Actual Income]])</f>
        <v>-1062.6074999999992</v>
      </c>
      <c r="J269" s="1">
        <f>IF(Data[[#This Row],[Category]]="Savings or Investments", Data[[#This Row],[Actual Expense]],0)</f>
        <v>200</v>
      </c>
    </row>
    <row r="270" spans="1:10" x14ac:dyDescent="0.25">
      <c r="A270" s="5" t="str">
        <f>TEXT(Data[[#This Row],[Date]],"yyyy")</f>
        <v>2021</v>
      </c>
      <c r="B270" s="5" t="str">
        <f>TEXT(Data[[#This Row],[Date]],"mmm")</f>
        <v>Jun</v>
      </c>
      <c r="C270" s="3">
        <v>44349</v>
      </c>
      <c r="D270" t="s">
        <v>111</v>
      </c>
      <c r="E270" t="s">
        <v>48</v>
      </c>
      <c r="F270" t="s">
        <v>27</v>
      </c>
      <c r="G270" s="1">
        <v>500</v>
      </c>
      <c r="I270" s="1">
        <f ca="1">IFERROR(OFFSET(Data[[#This Row],[Balance]],-1,0)+Data[[#This Row],[Actual Income]]-Data[[#This Row],[Actual Expense]], Data[[#This Row],[Actual Income]])</f>
        <v>-1562.6074999999992</v>
      </c>
      <c r="J270" s="1">
        <f>IF(Data[[#This Row],[Category]]="Savings or Investments", Data[[#This Row],[Actual Expense]],0)</f>
        <v>500</v>
      </c>
    </row>
    <row r="271" spans="1:10" x14ac:dyDescent="0.25">
      <c r="A271" s="5" t="str">
        <f>TEXT(Data[[#This Row],[Date]],"yyyy")</f>
        <v>2021</v>
      </c>
      <c r="B271" s="5" t="str">
        <f>TEXT(Data[[#This Row],[Date]],"mmm")</f>
        <v>Jun</v>
      </c>
      <c r="C271" s="3">
        <v>44349</v>
      </c>
      <c r="D271" t="s">
        <v>205</v>
      </c>
      <c r="E271" t="s">
        <v>53</v>
      </c>
      <c r="F271" t="s">
        <v>250</v>
      </c>
      <c r="G271" s="1">
        <v>32.46</v>
      </c>
      <c r="I271" s="1">
        <f ca="1">IFERROR(OFFSET(Data[[#This Row],[Balance]],-1,0)+Data[[#This Row],[Actual Income]]-Data[[#This Row],[Actual Expense]], Data[[#This Row],[Actual Income]])</f>
        <v>-1595.0674999999992</v>
      </c>
      <c r="J271" s="1">
        <f>IF(Data[[#This Row],[Category]]="Savings or Investments", Data[[#This Row],[Actual Expense]],0)</f>
        <v>0</v>
      </c>
    </row>
    <row r="272" spans="1:10" x14ac:dyDescent="0.25">
      <c r="A272" s="5" t="str">
        <f>TEXT(Data[[#This Row],[Date]],"yyyy")</f>
        <v>2021</v>
      </c>
      <c r="B272" s="5" t="str">
        <f>TEXT(Data[[#This Row],[Date]],"mmm")</f>
        <v>Jun</v>
      </c>
      <c r="C272" s="3">
        <v>44350</v>
      </c>
      <c r="D272" t="s">
        <v>252</v>
      </c>
      <c r="E272" t="s">
        <v>31</v>
      </c>
      <c r="F272" t="s">
        <v>55</v>
      </c>
      <c r="G272" s="1">
        <v>5.91</v>
      </c>
      <c r="I272" s="1">
        <f ca="1">IFERROR(OFFSET(Data[[#This Row],[Balance]],-1,0)+Data[[#This Row],[Actual Income]]-Data[[#This Row],[Actual Expense]], Data[[#This Row],[Actual Income]])</f>
        <v>-1600.9774999999993</v>
      </c>
      <c r="J272" s="1">
        <f>IF(Data[[#This Row],[Category]]="Savings or Investments", Data[[#This Row],[Actual Expense]],0)</f>
        <v>0</v>
      </c>
    </row>
    <row r="273" spans="1:10" x14ac:dyDescent="0.25">
      <c r="A273" s="5" t="str">
        <f>TEXT(Data[[#This Row],[Date]],"yyyy")</f>
        <v>2021</v>
      </c>
      <c r="B273" s="5" t="str">
        <f>TEXT(Data[[#This Row],[Date]],"mmm")</f>
        <v>Jun</v>
      </c>
      <c r="C273" s="3">
        <v>44350</v>
      </c>
      <c r="D273" t="s">
        <v>183</v>
      </c>
      <c r="E273" t="s">
        <v>31</v>
      </c>
      <c r="F273" t="s">
        <v>30</v>
      </c>
      <c r="G273" s="1">
        <v>6.48</v>
      </c>
      <c r="I273" s="1">
        <f ca="1">IFERROR(OFFSET(Data[[#This Row],[Balance]],-1,0)+Data[[#This Row],[Actual Income]]-Data[[#This Row],[Actual Expense]], Data[[#This Row],[Actual Income]])</f>
        <v>-1607.4574999999993</v>
      </c>
      <c r="J273" s="1">
        <f>IF(Data[[#This Row],[Category]]="Savings or Investments", Data[[#This Row],[Actual Expense]],0)</f>
        <v>0</v>
      </c>
    </row>
    <row r="274" spans="1:10" x14ac:dyDescent="0.25">
      <c r="A274" s="5" t="str">
        <f>TEXT(Data[[#This Row],[Date]],"yyyy")</f>
        <v>2021</v>
      </c>
      <c r="B274" s="5" t="str">
        <f>TEXT(Data[[#This Row],[Date]],"mmm")</f>
        <v>Jun</v>
      </c>
      <c r="C274" s="3">
        <v>44350</v>
      </c>
      <c r="D274" t="s">
        <v>242</v>
      </c>
      <c r="E274" t="s">
        <v>31</v>
      </c>
      <c r="F274" t="s">
        <v>30</v>
      </c>
      <c r="G274" s="1">
        <v>25.04</v>
      </c>
      <c r="I274" s="1">
        <f ca="1">IFERROR(OFFSET(Data[[#This Row],[Balance]],-1,0)+Data[[#This Row],[Actual Income]]-Data[[#This Row],[Actual Expense]], Data[[#This Row],[Actual Income]])</f>
        <v>-1632.4974999999993</v>
      </c>
      <c r="J274" s="1">
        <f>IF(Data[[#This Row],[Category]]="Savings or Investments", Data[[#This Row],[Actual Expense]],0)</f>
        <v>0</v>
      </c>
    </row>
    <row r="275" spans="1:10" x14ac:dyDescent="0.25">
      <c r="A275" s="5" t="str">
        <f>TEXT(Data[[#This Row],[Date]],"yyyy")</f>
        <v>2021</v>
      </c>
      <c r="B275" s="5" t="str">
        <f>TEXT(Data[[#This Row],[Date]],"mmm")</f>
        <v>Jun</v>
      </c>
      <c r="C275" s="3">
        <v>44351</v>
      </c>
      <c r="D275" t="s">
        <v>96</v>
      </c>
      <c r="E275" t="s">
        <v>31</v>
      </c>
      <c r="F275" t="s">
        <v>29</v>
      </c>
      <c r="G275" s="1">
        <v>17.13</v>
      </c>
      <c r="I275" s="1">
        <f ca="1">IFERROR(OFFSET(Data[[#This Row],[Balance]],-1,0)+Data[[#This Row],[Actual Income]]-Data[[#This Row],[Actual Expense]], Data[[#This Row],[Actual Income]])</f>
        <v>-1649.6274999999994</v>
      </c>
      <c r="J275" s="1">
        <f>IF(Data[[#This Row],[Category]]="Savings or Investments", Data[[#This Row],[Actual Expense]],0)</f>
        <v>0</v>
      </c>
    </row>
    <row r="276" spans="1:10" x14ac:dyDescent="0.25">
      <c r="A276" s="5" t="str">
        <f>TEXT(Data[[#This Row],[Date]],"yyyy")</f>
        <v>2021</v>
      </c>
      <c r="B276" s="5" t="str">
        <f>TEXT(Data[[#This Row],[Date]],"mmm")</f>
        <v>Jun</v>
      </c>
      <c r="C276" s="3">
        <v>44351</v>
      </c>
      <c r="D276" t="s">
        <v>161</v>
      </c>
      <c r="E276" t="s">
        <v>44</v>
      </c>
      <c r="F276" t="s">
        <v>19</v>
      </c>
      <c r="G276" s="1">
        <v>32.380000000000003</v>
      </c>
      <c r="I276" s="1">
        <f ca="1">IFERROR(OFFSET(Data[[#This Row],[Balance]],-1,0)+Data[[#This Row],[Actual Income]]-Data[[#This Row],[Actual Expense]], Data[[#This Row],[Actual Income]])</f>
        <v>-1682.0074999999995</v>
      </c>
      <c r="J276" s="1">
        <f>IF(Data[[#This Row],[Category]]="Savings or Investments", Data[[#This Row],[Actual Expense]],0)</f>
        <v>0</v>
      </c>
    </row>
    <row r="277" spans="1:10" x14ac:dyDescent="0.25">
      <c r="A277" s="5" t="str">
        <f>TEXT(Data[[#This Row],[Date]],"yyyy")</f>
        <v>2021</v>
      </c>
      <c r="B277" s="5" t="str">
        <f>TEXT(Data[[#This Row],[Date]],"mmm")</f>
        <v>Jun</v>
      </c>
      <c r="C277" s="3">
        <v>44351</v>
      </c>
      <c r="D277" t="s">
        <v>265</v>
      </c>
      <c r="E277" t="s">
        <v>31</v>
      </c>
      <c r="F277" t="s">
        <v>30</v>
      </c>
      <c r="G277" s="1">
        <v>67.5</v>
      </c>
      <c r="I277" s="1">
        <f ca="1">IFERROR(OFFSET(Data[[#This Row],[Balance]],-1,0)+Data[[#This Row],[Actual Income]]-Data[[#This Row],[Actual Expense]], Data[[#This Row],[Actual Income]])</f>
        <v>-1749.5074999999995</v>
      </c>
      <c r="J277" s="1">
        <f>IF(Data[[#This Row],[Category]]="Savings or Investments", Data[[#This Row],[Actual Expense]],0)</f>
        <v>0</v>
      </c>
    </row>
    <row r="278" spans="1:10" x14ac:dyDescent="0.25">
      <c r="A278" s="5" t="str">
        <f>TEXT(Data[[#This Row],[Date]],"yyyy")</f>
        <v>2021</v>
      </c>
      <c r="B278" s="5" t="str">
        <f>TEXT(Data[[#This Row],[Date]],"mmm")</f>
        <v>Jun</v>
      </c>
      <c r="C278" s="3">
        <v>44351</v>
      </c>
      <c r="D278" t="s">
        <v>435</v>
      </c>
      <c r="E278" t="s">
        <v>79</v>
      </c>
      <c r="F278" t="s">
        <v>171</v>
      </c>
      <c r="G278" s="1"/>
      <c r="H278">
        <v>1876.04</v>
      </c>
      <c r="I278" s="1">
        <f ca="1">IFERROR(OFFSET(Data[[#This Row],[Balance]],-1,0)+Data[[#This Row],[Actual Income]]-Data[[#This Row],[Actual Expense]], Data[[#This Row],[Actual Income]])</f>
        <v>126.53250000000048</v>
      </c>
      <c r="J278" s="1">
        <f>IF(Data[[#This Row],[Category]]="Savings or Investments", Data[[#This Row],[Actual Expense]],0)</f>
        <v>0</v>
      </c>
    </row>
    <row r="279" spans="1:10" x14ac:dyDescent="0.25">
      <c r="A279" s="5" t="str">
        <f>TEXT(Data[[#This Row],[Date]],"yyyy")</f>
        <v>2021</v>
      </c>
      <c r="B279" s="5" t="str">
        <f>TEXT(Data[[#This Row],[Date]],"mmm")</f>
        <v>Jun</v>
      </c>
      <c r="C279" s="3">
        <v>44352</v>
      </c>
      <c r="D279" t="s">
        <v>264</v>
      </c>
      <c r="E279" t="s">
        <v>31</v>
      </c>
      <c r="F279" t="s">
        <v>30</v>
      </c>
      <c r="G279" s="1">
        <v>10.77</v>
      </c>
      <c r="I279" s="1">
        <f ca="1">IFERROR(OFFSET(Data[[#This Row],[Balance]],-1,0)+Data[[#This Row],[Actual Income]]-Data[[#This Row],[Actual Expense]], Data[[#This Row],[Actual Income]])</f>
        <v>115.76250000000049</v>
      </c>
      <c r="J279" s="1">
        <f>IF(Data[[#This Row],[Category]]="Savings or Investments", Data[[#This Row],[Actual Expense]],0)</f>
        <v>0</v>
      </c>
    </row>
    <row r="280" spans="1:10" x14ac:dyDescent="0.25">
      <c r="A280" s="5" t="str">
        <f>TEXT(Data[[#This Row],[Date]],"yyyy")</f>
        <v>2021</v>
      </c>
      <c r="B280" s="5" t="str">
        <f>TEXT(Data[[#This Row],[Date]],"mmm")</f>
        <v>Jun</v>
      </c>
      <c r="C280" s="3">
        <v>44352</v>
      </c>
      <c r="D280" t="s">
        <v>262</v>
      </c>
      <c r="E280" t="s">
        <v>31</v>
      </c>
      <c r="F280" t="s">
        <v>30</v>
      </c>
      <c r="G280" s="1">
        <v>10.68</v>
      </c>
      <c r="I280" s="1">
        <f ca="1">IFERROR(OFFSET(Data[[#This Row],[Balance]],-1,0)+Data[[#This Row],[Actual Income]]-Data[[#This Row],[Actual Expense]], Data[[#This Row],[Actual Income]])</f>
        <v>105.08250000000049</v>
      </c>
      <c r="J280" s="1">
        <f>IF(Data[[#This Row],[Category]]="Savings or Investments", Data[[#This Row],[Actual Expense]],0)</f>
        <v>0</v>
      </c>
    </row>
    <row r="281" spans="1:10" x14ac:dyDescent="0.25">
      <c r="A281" s="5" t="str">
        <f>TEXT(Data[[#This Row],[Date]],"yyyy")</f>
        <v>2021</v>
      </c>
      <c r="B281" s="5" t="str">
        <f>TEXT(Data[[#This Row],[Date]],"mmm")</f>
        <v>Jun</v>
      </c>
      <c r="C281" s="3">
        <v>44352</v>
      </c>
      <c r="D281" t="s">
        <v>263</v>
      </c>
      <c r="E281" t="s">
        <v>31</v>
      </c>
      <c r="F281" t="s">
        <v>55</v>
      </c>
      <c r="G281" s="1">
        <v>19.03</v>
      </c>
      <c r="I281" s="1">
        <f ca="1">IFERROR(OFFSET(Data[[#This Row],[Balance]],-1,0)+Data[[#This Row],[Actual Income]]-Data[[#This Row],[Actual Expense]], Data[[#This Row],[Actual Income]])</f>
        <v>86.052500000000492</v>
      </c>
      <c r="J281" s="1">
        <f>IF(Data[[#This Row],[Category]]="Savings or Investments", Data[[#This Row],[Actual Expense]],0)</f>
        <v>0</v>
      </c>
    </row>
    <row r="282" spans="1:10" x14ac:dyDescent="0.25">
      <c r="A282" s="5" t="str">
        <f>TEXT(Data[[#This Row],[Date]],"yyyy")</f>
        <v>2021</v>
      </c>
      <c r="B282" s="5" t="str">
        <f>TEXT(Data[[#This Row],[Date]],"mmm")</f>
        <v>Jun</v>
      </c>
      <c r="C282" s="3">
        <v>44353</v>
      </c>
      <c r="D282" t="s">
        <v>259</v>
      </c>
      <c r="E282" t="s">
        <v>31</v>
      </c>
      <c r="F282" t="s">
        <v>29</v>
      </c>
      <c r="G282" s="1">
        <v>4.99</v>
      </c>
      <c r="I282" s="1">
        <f ca="1">IFERROR(OFFSET(Data[[#This Row],[Balance]],-1,0)+Data[[#This Row],[Actual Income]]-Data[[#This Row],[Actual Expense]], Data[[#This Row],[Actual Income]])</f>
        <v>81.062500000000497</v>
      </c>
      <c r="J282" s="1">
        <f>IF(Data[[#This Row],[Category]]="Savings or Investments", Data[[#This Row],[Actual Expense]],0)</f>
        <v>0</v>
      </c>
    </row>
    <row r="283" spans="1:10" x14ac:dyDescent="0.25">
      <c r="A283" s="5" t="str">
        <f>TEXT(Data[[#This Row],[Date]],"yyyy")</f>
        <v>2021</v>
      </c>
      <c r="B283" s="5" t="str">
        <f>TEXT(Data[[#This Row],[Date]],"mmm")</f>
        <v>Jun</v>
      </c>
      <c r="C283" s="3">
        <v>44353</v>
      </c>
      <c r="D283" t="s">
        <v>260</v>
      </c>
      <c r="E283" t="s">
        <v>49</v>
      </c>
      <c r="F283" t="s">
        <v>151</v>
      </c>
      <c r="G283" s="1">
        <v>27.06</v>
      </c>
      <c r="I283" s="1">
        <f ca="1">IFERROR(OFFSET(Data[[#This Row],[Balance]],-1,0)+Data[[#This Row],[Actual Income]]-Data[[#This Row],[Actual Expense]], Data[[#This Row],[Actual Income]])</f>
        <v>54.002500000000495</v>
      </c>
      <c r="J283" s="1">
        <f>IF(Data[[#This Row],[Category]]="Savings or Investments", Data[[#This Row],[Actual Expense]],0)</f>
        <v>0</v>
      </c>
    </row>
    <row r="284" spans="1:10" x14ac:dyDescent="0.25">
      <c r="A284" s="5" t="str">
        <f>TEXT(Data[[#This Row],[Date]],"yyyy")</f>
        <v>2021</v>
      </c>
      <c r="B284" s="5" t="str">
        <f>TEXT(Data[[#This Row],[Date]],"mmm")</f>
        <v>Jun</v>
      </c>
      <c r="C284" s="3">
        <v>44353</v>
      </c>
      <c r="D284" t="s">
        <v>258</v>
      </c>
      <c r="E284" t="s">
        <v>49</v>
      </c>
      <c r="F284" t="s">
        <v>152</v>
      </c>
      <c r="G284" s="1">
        <v>42.76</v>
      </c>
      <c r="I284" s="1">
        <f ca="1">IFERROR(OFFSET(Data[[#This Row],[Balance]],-1,0)+Data[[#This Row],[Actual Income]]-Data[[#This Row],[Actual Expense]], Data[[#This Row],[Actual Income]])</f>
        <v>11.242500000000497</v>
      </c>
      <c r="J284" s="1">
        <f>IF(Data[[#This Row],[Category]]="Savings or Investments", Data[[#This Row],[Actual Expense]],0)</f>
        <v>0</v>
      </c>
    </row>
    <row r="285" spans="1:10" x14ac:dyDescent="0.25">
      <c r="A285" s="5" t="str">
        <f>TEXT(Data[[#This Row],[Date]],"yyyy")</f>
        <v>2021</v>
      </c>
      <c r="B285" s="5" t="str">
        <f>TEXT(Data[[#This Row],[Date]],"mmm")</f>
        <v>Jun</v>
      </c>
      <c r="C285" s="3">
        <v>44354</v>
      </c>
      <c r="D285" t="s">
        <v>195</v>
      </c>
      <c r="E285" t="s">
        <v>51</v>
      </c>
      <c r="F285" t="s">
        <v>160</v>
      </c>
      <c r="G285" s="1">
        <v>260</v>
      </c>
      <c r="I285" s="1">
        <f ca="1">IFERROR(OFFSET(Data[[#This Row],[Balance]],-1,0)+Data[[#This Row],[Actual Income]]-Data[[#This Row],[Actual Expense]], Data[[#This Row],[Actual Income]])</f>
        <v>-248.75749999999951</v>
      </c>
      <c r="J285" s="1">
        <f>IF(Data[[#This Row],[Category]]="Savings or Investments", Data[[#This Row],[Actual Expense]],0)</f>
        <v>0</v>
      </c>
    </row>
    <row r="286" spans="1:10" x14ac:dyDescent="0.25">
      <c r="A286" s="5" t="str">
        <f>TEXT(Data[[#This Row],[Date]],"yyyy")</f>
        <v>2021</v>
      </c>
      <c r="B286" s="5" t="str">
        <f>TEXT(Data[[#This Row],[Date]],"mmm")</f>
        <v>Jun</v>
      </c>
      <c r="C286" s="3">
        <v>44354</v>
      </c>
      <c r="D286" t="s">
        <v>267</v>
      </c>
      <c r="E286" t="s">
        <v>44</v>
      </c>
      <c r="F286" t="s">
        <v>15</v>
      </c>
      <c r="G286" s="1">
        <v>419.69</v>
      </c>
      <c r="I286" s="1">
        <f ca="1">IFERROR(OFFSET(Data[[#This Row],[Balance]],-1,0)+Data[[#This Row],[Actual Income]]-Data[[#This Row],[Actual Expense]], Data[[#This Row],[Actual Income]])</f>
        <v>-668.44749999999954</v>
      </c>
      <c r="J286" s="1">
        <f>IF(Data[[#This Row],[Category]]="Savings or Investments", Data[[#This Row],[Actual Expense]],0)</f>
        <v>0</v>
      </c>
    </row>
    <row r="287" spans="1:10" x14ac:dyDescent="0.25">
      <c r="A287" s="5" t="str">
        <f>TEXT(Data[[#This Row],[Date]],"yyyy")</f>
        <v>2021</v>
      </c>
      <c r="B287" s="5" t="str">
        <f>TEXT(Data[[#This Row],[Date]],"mmm")</f>
        <v>Jun</v>
      </c>
      <c r="C287" s="3">
        <v>44355</v>
      </c>
      <c r="D287" t="s">
        <v>251</v>
      </c>
      <c r="E287" t="s">
        <v>31</v>
      </c>
      <c r="F287" t="s">
        <v>30</v>
      </c>
      <c r="G287" s="1">
        <v>14.32</v>
      </c>
      <c r="I287" s="1">
        <f ca="1">IFERROR(OFFSET(Data[[#This Row],[Balance]],-1,0)+Data[[#This Row],[Actual Income]]-Data[[#This Row],[Actual Expense]], Data[[#This Row],[Actual Income]])</f>
        <v>-682.76749999999959</v>
      </c>
      <c r="J287" s="1">
        <f>IF(Data[[#This Row],[Category]]="Savings or Investments", Data[[#This Row],[Actual Expense]],0)</f>
        <v>0</v>
      </c>
    </row>
    <row r="288" spans="1:10" x14ac:dyDescent="0.25">
      <c r="A288" s="5" t="str">
        <f>TEXT(Data[[#This Row],[Date]],"yyyy")</f>
        <v>2021</v>
      </c>
      <c r="B288" s="5" t="str">
        <f>TEXT(Data[[#This Row],[Date]],"mmm")</f>
        <v>Jun</v>
      </c>
      <c r="C288" s="3">
        <v>44355</v>
      </c>
      <c r="D288" t="s">
        <v>257</v>
      </c>
      <c r="E288" t="s">
        <v>31</v>
      </c>
      <c r="F288" t="s">
        <v>55</v>
      </c>
      <c r="G288" s="1">
        <v>17.47</v>
      </c>
      <c r="I288" s="1">
        <f ca="1">IFERROR(OFFSET(Data[[#This Row],[Balance]],-1,0)+Data[[#This Row],[Actual Income]]-Data[[#This Row],[Actual Expense]], Data[[#This Row],[Actual Income]])</f>
        <v>-700.23749999999961</v>
      </c>
      <c r="J288" s="1">
        <f>IF(Data[[#This Row],[Category]]="Savings or Investments", Data[[#This Row],[Actual Expense]],0)</f>
        <v>0</v>
      </c>
    </row>
    <row r="289" spans="1:11" x14ac:dyDescent="0.25">
      <c r="A289" s="5" t="str">
        <f>TEXT(Data[[#This Row],[Date]],"yyyy")</f>
        <v>2021</v>
      </c>
      <c r="B289" s="5" t="str">
        <f>TEXT(Data[[#This Row],[Date]],"mmm")</f>
        <v>Jun</v>
      </c>
      <c r="C289" s="3">
        <v>44356</v>
      </c>
      <c r="D289" t="s">
        <v>169</v>
      </c>
      <c r="E289" t="s">
        <v>48</v>
      </c>
      <c r="F289" t="s">
        <v>70</v>
      </c>
      <c r="G289" s="1">
        <v>200</v>
      </c>
      <c r="I289" s="1">
        <f ca="1">IFERROR(OFFSET(Data[[#This Row],[Balance]],-1,0)+Data[[#This Row],[Actual Income]]-Data[[#This Row],[Actual Expense]], Data[[#This Row],[Actual Income]])</f>
        <v>-900.23749999999961</v>
      </c>
      <c r="J289" s="1">
        <f>IF(Data[[#This Row],[Category]]="Savings or Investments", Data[[#This Row],[Actual Expense]],0)</f>
        <v>200</v>
      </c>
    </row>
    <row r="290" spans="1:11" x14ac:dyDescent="0.25">
      <c r="A290" s="5" t="str">
        <f>TEXT(Data[[#This Row],[Date]],"yyyy")</f>
        <v>2021</v>
      </c>
      <c r="B290" s="5" t="str">
        <f>TEXT(Data[[#This Row],[Date]],"mmm")</f>
        <v>Jun</v>
      </c>
      <c r="C290" s="3">
        <v>44356</v>
      </c>
      <c r="D290" t="s">
        <v>252</v>
      </c>
      <c r="E290" t="s">
        <v>31</v>
      </c>
      <c r="F290" t="s">
        <v>55</v>
      </c>
      <c r="G290" s="1">
        <v>16.920000000000002</v>
      </c>
      <c r="I290" s="1">
        <f ca="1">IFERROR(OFFSET(Data[[#This Row],[Balance]],-1,0)+Data[[#This Row],[Actual Income]]-Data[[#This Row],[Actual Expense]], Data[[#This Row],[Actual Income]])</f>
        <v>-917.15749999999957</v>
      </c>
      <c r="J290" s="1">
        <f>IF(Data[[#This Row],[Category]]="Savings or Investments", Data[[#This Row],[Actual Expense]],0)</f>
        <v>0</v>
      </c>
    </row>
    <row r="291" spans="1:11" x14ac:dyDescent="0.25">
      <c r="A291" s="5" t="str">
        <f>TEXT(Data[[#This Row],[Date]],"yyyy")</f>
        <v>2021</v>
      </c>
      <c r="B291" s="5" t="str">
        <f>TEXT(Data[[#This Row],[Date]],"mmm")</f>
        <v>Jun</v>
      </c>
      <c r="C291" s="3">
        <v>44356</v>
      </c>
      <c r="D291" t="s">
        <v>277</v>
      </c>
      <c r="E291" t="s">
        <v>43</v>
      </c>
      <c r="F291" t="s">
        <v>278</v>
      </c>
      <c r="G291" s="1">
        <v>108.81</v>
      </c>
      <c r="I291" s="1">
        <f ca="1">IFERROR(OFFSET(Data[[#This Row],[Balance]],-1,0)+Data[[#This Row],[Actual Income]]-Data[[#This Row],[Actual Expense]], Data[[#This Row],[Actual Income]])</f>
        <v>-1025.9674999999995</v>
      </c>
      <c r="J291" s="1">
        <f>IF(Data[[#This Row],[Category]]="Savings or Investments", Data[[#This Row],[Actual Expense]],0)</f>
        <v>0</v>
      </c>
      <c r="K291" t="s">
        <v>276</v>
      </c>
    </row>
    <row r="292" spans="1:11" x14ac:dyDescent="0.25">
      <c r="A292" s="5" t="str">
        <f>TEXT(Data[[#This Row],[Date]],"yyyy")</f>
        <v>2021</v>
      </c>
      <c r="B292" s="5" t="str">
        <f>TEXT(Data[[#This Row],[Date]],"mmm")</f>
        <v>Jun</v>
      </c>
      <c r="C292" s="3">
        <v>44356</v>
      </c>
      <c r="D292" t="s">
        <v>266</v>
      </c>
      <c r="E292" t="s">
        <v>79</v>
      </c>
      <c r="F292" t="s">
        <v>172</v>
      </c>
      <c r="G292" s="1"/>
      <c r="H292">
        <v>13.96</v>
      </c>
      <c r="I292" s="1">
        <f ca="1">IFERROR(OFFSET(Data[[#This Row],[Balance]],-1,0)+Data[[#This Row],[Actual Income]]-Data[[#This Row],[Actual Expense]], Data[[#This Row],[Actual Income]])</f>
        <v>-1012.0074999999995</v>
      </c>
      <c r="J292" s="1">
        <f>IF(Data[[#This Row],[Category]]="Savings or Investments", Data[[#This Row],[Actual Expense]],0)</f>
        <v>0</v>
      </c>
    </row>
    <row r="293" spans="1:11" x14ac:dyDescent="0.25">
      <c r="A293" s="5" t="str">
        <f>TEXT(Data[[#This Row],[Date]],"yyyy")</f>
        <v>2021</v>
      </c>
      <c r="B293" s="5" t="str">
        <f>TEXT(Data[[#This Row],[Date]],"mmm")</f>
        <v>Jun</v>
      </c>
      <c r="C293" s="3">
        <v>44357</v>
      </c>
      <c r="D293" t="s">
        <v>461</v>
      </c>
      <c r="E293" t="s">
        <v>31</v>
      </c>
      <c r="F293" t="s">
        <v>55</v>
      </c>
      <c r="G293" s="1">
        <v>-5.74</v>
      </c>
      <c r="I293" s="1">
        <f ca="1">IFERROR(OFFSET(Data[[#This Row],[Balance]],-1,0)+Data[[#This Row],[Actual Income]]-Data[[#This Row],[Actual Expense]], Data[[#This Row],[Actual Income]])</f>
        <v>-1006.2674999999995</v>
      </c>
      <c r="J293" s="1">
        <f>IF(Data[[#This Row],[Category]]="Savings or Investments", Data[[#This Row],[Actual Expense]],0)</f>
        <v>0</v>
      </c>
    </row>
    <row r="294" spans="1:11" x14ac:dyDescent="0.25">
      <c r="A294" s="5" t="str">
        <f>TEXT(Data[[#This Row],[Date]],"yyyy")</f>
        <v>2021</v>
      </c>
      <c r="B294" s="5" t="str">
        <f>TEXT(Data[[#This Row],[Date]],"mmm")</f>
        <v>Jun</v>
      </c>
      <c r="C294" s="3">
        <v>44357</v>
      </c>
      <c r="D294" t="s">
        <v>252</v>
      </c>
      <c r="E294" t="s">
        <v>31</v>
      </c>
      <c r="F294" t="s">
        <v>55</v>
      </c>
      <c r="G294" s="1">
        <v>11.49</v>
      </c>
      <c r="I294" s="1">
        <f ca="1">IFERROR(OFFSET(Data[[#This Row],[Balance]],-1,0)+Data[[#This Row],[Actual Income]]-Data[[#This Row],[Actual Expense]], Data[[#This Row],[Actual Income]])</f>
        <v>-1017.7574999999995</v>
      </c>
      <c r="J294" s="1">
        <f>IF(Data[[#This Row],[Category]]="Savings or Investments", Data[[#This Row],[Actual Expense]],0)</f>
        <v>0</v>
      </c>
    </row>
    <row r="295" spans="1:11" x14ac:dyDescent="0.25">
      <c r="A295" s="5" t="str">
        <f>TEXT(Data[[#This Row],[Date]],"yyyy")</f>
        <v>2021</v>
      </c>
      <c r="B295" s="5" t="str">
        <f>TEXT(Data[[#This Row],[Date]],"mmm")</f>
        <v>Jun</v>
      </c>
      <c r="C295" s="3">
        <v>44357</v>
      </c>
      <c r="D295" t="s">
        <v>251</v>
      </c>
      <c r="E295" t="s">
        <v>31</v>
      </c>
      <c r="F295" t="s">
        <v>30</v>
      </c>
      <c r="G295" s="1">
        <v>20.41</v>
      </c>
      <c r="I295" s="1">
        <f ca="1">IFERROR(OFFSET(Data[[#This Row],[Balance]],-1,0)+Data[[#This Row],[Actual Income]]-Data[[#This Row],[Actual Expense]], Data[[#This Row],[Actual Income]])</f>
        <v>-1038.1674999999996</v>
      </c>
      <c r="J295" s="1">
        <f>IF(Data[[#This Row],[Category]]="Savings or Investments", Data[[#This Row],[Actual Expense]],0)</f>
        <v>0</v>
      </c>
    </row>
    <row r="296" spans="1:11" x14ac:dyDescent="0.25">
      <c r="A296" s="5" t="str">
        <f>TEXT(Data[[#This Row],[Date]],"yyyy")</f>
        <v>2021</v>
      </c>
      <c r="B296" s="5" t="str">
        <f>TEXT(Data[[#This Row],[Date]],"mmm")</f>
        <v>Jun</v>
      </c>
      <c r="C296" s="3">
        <v>44357</v>
      </c>
      <c r="D296" t="s">
        <v>78</v>
      </c>
      <c r="E296" t="s">
        <v>53</v>
      </c>
      <c r="F296" t="s">
        <v>78</v>
      </c>
      <c r="G296" s="1">
        <v>94.44</v>
      </c>
      <c r="I296" s="1">
        <f ca="1">IFERROR(OFFSET(Data[[#This Row],[Balance]],-1,0)+Data[[#This Row],[Actual Income]]-Data[[#This Row],[Actual Expense]], Data[[#This Row],[Actual Income]])</f>
        <v>-1132.6074999999996</v>
      </c>
      <c r="J296" s="1">
        <f>IF(Data[[#This Row],[Category]]="Savings or Investments", Data[[#This Row],[Actual Expense]],0)</f>
        <v>0</v>
      </c>
    </row>
    <row r="297" spans="1:11" x14ac:dyDescent="0.25">
      <c r="A297" s="5" t="str">
        <f>TEXT(Data[[#This Row],[Date]],"yyyy")</f>
        <v>2021</v>
      </c>
      <c r="B297" s="5" t="str">
        <f>TEXT(Data[[#This Row],[Date]],"mmm")</f>
        <v>Jun</v>
      </c>
      <c r="C297" s="3">
        <v>44358</v>
      </c>
      <c r="D297" t="s">
        <v>262</v>
      </c>
      <c r="E297" t="s">
        <v>31</v>
      </c>
      <c r="F297" t="s">
        <v>30</v>
      </c>
      <c r="G297" s="1">
        <v>13.69</v>
      </c>
      <c r="I297" s="1">
        <f ca="1">IFERROR(OFFSET(Data[[#This Row],[Balance]],-1,0)+Data[[#This Row],[Actual Income]]-Data[[#This Row],[Actual Expense]], Data[[#This Row],[Actual Income]])</f>
        <v>-1146.2974999999997</v>
      </c>
      <c r="J297" s="1">
        <f>IF(Data[[#This Row],[Category]]="Savings or Investments", Data[[#This Row],[Actual Expense]],0)</f>
        <v>0</v>
      </c>
    </row>
    <row r="298" spans="1:11" x14ac:dyDescent="0.25">
      <c r="A298" s="5" t="str">
        <f>TEXT(Data[[#This Row],[Date]],"yyyy")</f>
        <v>2021</v>
      </c>
      <c r="B298" s="5" t="str">
        <f>TEXT(Data[[#This Row],[Date]],"mmm")</f>
        <v>Jun</v>
      </c>
      <c r="C298" s="3">
        <v>44358</v>
      </c>
      <c r="D298" t="s">
        <v>253</v>
      </c>
      <c r="E298" t="s">
        <v>31</v>
      </c>
      <c r="F298" t="s">
        <v>55</v>
      </c>
      <c r="G298" s="1">
        <v>16.079999999999998</v>
      </c>
      <c r="I298" s="1">
        <f ca="1">IFERROR(OFFSET(Data[[#This Row],[Balance]],-1,0)+Data[[#This Row],[Actual Income]]-Data[[#This Row],[Actual Expense]], Data[[#This Row],[Actual Income]])</f>
        <v>-1162.3774999999996</v>
      </c>
      <c r="J298" s="1">
        <f>IF(Data[[#This Row],[Category]]="Savings or Investments", Data[[#This Row],[Actual Expense]],0)</f>
        <v>0</v>
      </c>
    </row>
    <row r="299" spans="1:11" x14ac:dyDescent="0.25">
      <c r="A299" s="5" t="str">
        <f>TEXT(Data[[#This Row],[Date]],"yyyy")</f>
        <v>2021</v>
      </c>
      <c r="B299" s="5" t="str">
        <f>TEXT(Data[[#This Row],[Date]],"mmm")</f>
        <v>Jun</v>
      </c>
      <c r="C299" s="3">
        <v>44358</v>
      </c>
      <c r="D299" t="s">
        <v>167</v>
      </c>
      <c r="E299" t="s">
        <v>44</v>
      </c>
      <c r="F299" t="s">
        <v>19</v>
      </c>
      <c r="G299" s="1">
        <v>33.44</v>
      </c>
      <c r="I299" s="1">
        <f ca="1">IFERROR(OFFSET(Data[[#This Row],[Balance]],-1,0)+Data[[#This Row],[Actual Income]]-Data[[#This Row],[Actual Expense]], Data[[#This Row],[Actual Income]])</f>
        <v>-1195.8174999999997</v>
      </c>
      <c r="J299" s="1">
        <f>IF(Data[[#This Row],[Category]]="Savings or Investments", Data[[#This Row],[Actual Expense]],0)</f>
        <v>0</v>
      </c>
    </row>
    <row r="300" spans="1:11" x14ac:dyDescent="0.25">
      <c r="A300" s="5" t="str">
        <f>TEXT(Data[[#This Row],[Date]],"yyyy")</f>
        <v>2021</v>
      </c>
      <c r="B300" s="5" t="str">
        <f>TEXT(Data[[#This Row],[Date]],"mmm")</f>
        <v>Jun</v>
      </c>
      <c r="C300" s="3">
        <v>44360</v>
      </c>
      <c r="D300" t="s">
        <v>252</v>
      </c>
      <c r="E300" t="s">
        <v>31</v>
      </c>
      <c r="F300" t="s">
        <v>55</v>
      </c>
      <c r="G300" s="1">
        <v>4.87</v>
      </c>
      <c r="I300" s="1">
        <f ca="1">IFERROR(OFFSET(Data[[#This Row],[Balance]],-1,0)+Data[[#This Row],[Actual Income]]-Data[[#This Row],[Actual Expense]], Data[[#This Row],[Actual Income]])</f>
        <v>-1200.6874999999995</v>
      </c>
      <c r="J300" s="1">
        <f>IF(Data[[#This Row],[Category]]="Savings or Investments", Data[[#This Row],[Actual Expense]],0)</f>
        <v>0</v>
      </c>
    </row>
    <row r="301" spans="1:11" x14ac:dyDescent="0.25">
      <c r="A301" s="5" t="str">
        <f>TEXT(Data[[#This Row],[Date]],"yyyy")</f>
        <v>2021</v>
      </c>
      <c r="B301" s="5" t="str">
        <f>TEXT(Data[[#This Row],[Date]],"mmm")</f>
        <v>Jun</v>
      </c>
      <c r="C301" s="3">
        <v>44360</v>
      </c>
      <c r="D301" t="s">
        <v>279</v>
      </c>
      <c r="E301" t="s">
        <v>31</v>
      </c>
      <c r="F301" t="s">
        <v>30</v>
      </c>
      <c r="G301" s="1">
        <v>46.97</v>
      </c>
      <c r="I301" s="1">
        <f ca="1">IFERROR(OFFSET(Data[[#This Row],[Balance]],-1,0)+Data[[#This Row],[Actual Income]]-Data[[#This Row],[Actual Expense]], Data[[#This Row],[Actual Income]])</f>
        <v>-1247.6574999999996</v>
      </c>
      <c r="J301" s="1">
        <f>IF(Data[[#This Row],[Category]]="Savings or Investments", Data[[#This Row],[Actual Expense]],0)</f>
        <v>0</v>
      </c>
    </row>
    <row r="302" spans="1:11" x14ac:dyDescent="0.25">
      <c r="A302" s="5" t="str">
        <f>TEXT(Data[[#This Row],[Date]],"yyyy")</f>
        <v>2021</v>
      </c>
      <c r="B302" s="5" t="str">
        <f>TEXT(Data[[#This Row],[Date]],"mmm")</f>
        <v>Jun</v>
      </c>
      <c r="C302" s="3">
        <v>44360</v>
      </c>
      <c r="D302" t="s">
        <v>270</v>
      </c>
      <c r="E302" t="s">
        <v>79</v>
      </c>
      <c r="F302" t="s">
        <v>172</v>
      </c>
      <c r="G302" s="1"/>
      <c r="H302">
        <v>985.1</v>
      </c>
      <c r="I302" s="1">
        <f ca="1">IFERROR(OFFSET(Data[[#This Row],[Balance]],-1,0)+Data[[#This Row],[Actual Income]]-Data[[#This Row],[Actual Expense]], Data[[#This Row],[Actual Income]])</f>
        <v>-262.55749999999955</v>
      </c>
      <c r="J302" s="1">
        <f>IF(Data[[#This Row],[Category]]="Savings or Investments", Data[[#This Row],[Actual Expense]],0)</f>
        <v>0</v>
      </c>
    </row>
    <row r="303" spans="1:11" x14ac:dyDescent="0.25">
      <c r="A303" s="5" t="str">
        <f>TEXT(Data[[#This Row],[Date]],"yyyy")</f>
        <v>2021</v>
      </c>
      <c r="B303" s="5" t="str">
        <f>TEXT(Data[[#This Row],[Date]],"mmm")</f>
        <v>Jun</v>
      </c>
      <c r="C303" s="3">
        <v>44361</v>
      </c>
      <c r="D303" t="s">
        <v>261</v>
      </c>
      <c r="E303" t="s">
        <v>49</v>
      </c>
      <c r="F303" t="s">
        <v>151</v>
      </c>
      <c r="G303" s="1">
        <v>4.28</v>
      </c>
      <c r="I303" s="1">
        <f ca="1">IFERROR(OFFSET(Data[[#This Row],[Balance]],-1,0)+Data[[#This Row],[Actual Income]]-Data[[#This Row],[Actual Expense]], Data[[#This Row],[Actual Income]])</f>
        <v>-266.83749999999952</v>
      </c>
      <c r="J303" s="1">
        <f>IF(Data[[#This Row],[Category]]="Savings or Investments", Data[[#This Row],[Actual Expense]],0)</f>
        <v>0</v>
      </c>
    </row>
    <row r="304" spans="1:11" x14ac:dyDescent="0.25">
      <c r="A304" s="5" t="str">
        <f>TEXT(Data[[#This Row],[Date]],"yyyy")</f>
        <v>2021</v>
      </c>
      <c r="B304" s="5" t="str">
        <f>TEXT(Data[[#This Row],[Date]],"mmm")</f>
        <v>Jun</v>
      </c>
      <c r="C304" s="3">
        <v>44361</v>
      </c>
      <c r="D304" t="s">
        <v>252</v>
      </c>
      <c r="E304" t="s">
        <v>31</v>
      </c>
      <c r="F304" t="s">
        <v>55</v>
      </c>
      <c r="G304" s="1">
        <v>10.86</v>
      </c>
      <c r="I304" s="1">
        <f ca="1">IFERROR(OFFSET(Data[[#This Row],[Balance]],-1,0)+Data[[#This Row],[Actual Income]]-Data[[#This Row],[Actual Expense]], Data[[#This Row],[Actual Income]])</f>
        <v>-277.69749999999954</v>
      </c>
      <c r="J304" s="1">
        <f>IF(Data[[#This Row],[Category]]="Savings or Investments", Data[[#This Row],[Actual Expense]],0)</f>
        <v>0</v>
      </c>
    </row>
    <row r="305" spans="1:10" x14ac:dyDescent="0.25">
      <c r="A305" s="5" t="str">
        <f>TEXT(Data[[#This Row],[Date]],"yyyy")</f>
        <v>2021</v>
      </c>
      <c r="B305" s="5" t="str">
        <f>TEXT(Data[[#This Row],[Date]],"mmm")</f>
        <v>Jun</v>
      </c>
      <c r="C305" s="3">
        <v>44361</v>
      </c>
      <c r="D305" t="s">
        <v>461</v>
      </c>
      <c r="E305" t="s">
        <v>31</v>
      </c>
      <c r="F305" t="s">
        <v>55</v>
      </c>
      <c r="G305" s="1">
        <v>-4.5</v>
      </c>
      <c r="I305" s="1">
        <f ca="1">IFERROR(OFFSET(Data[[#This Row],[Balance]],-1,0)+Data[[#This Row],[Actual Income]]-Data[[#This Row],[Actual Expense]], Data[[#This Row],[Actual Income]])</f>
        <v>-273.19749999999954</v>
      </c>
      <c r="J305" s="1">
        <f>IF(Data[[#This Row],[Category]]="Savings or Investments", Data[[#This Row],[Actual Expense]],0)</f>
        <v>0</v>
      </c>
    </row>
    <row r="306" spans="1:10" x14ac:dyDescent="0.25">
      <c r="A306" s="5" t="str">
        <f>TEXT(Data[[#This Row],[Date]],"yyyy")</f>
        <v>2021</v>
      </c>
      <c r="B306" s="5" t="str">
        <f>TEXT(Data[[#This Row],[Date]],"mmm")</f>
        <v>Jun</v>
      </c>
      <c r="C306" s="3">
        <v>44361</v>
      </c>
      <c r="D306" t="s">
        <v>280</v>
      </c>
      <c r="E306" t="s">
        <v>31</v>
      </c>
      <c r="F306" t="s">
        <v>30</v>
      </c>
      <c r="G306" s="1">
        <v>18.690000000000001</v>
      </c>
      <c r="I306" s="1">
        <f ca="1">IFERROR(OFFSET(Data[[#This Row],[Balance]],-1,0)+Data[[#This Row],[Actual Income]]-Data[[#This Row],[Actual Expense]], Data[[#This Row],[Actual Income]])</f>
        <v>-291.88749999999953</v>
      </c>
      <c r="J306" s="1">
        <f>IF(Data[[#This Row],[Category]]="Savings or Investments", Data[[#This Row],[Actual Expense]],0)</f>
        <v>0</v>
      </c>
    </row>
    <row r="307" spans="1:10" x14ac:dyDescent="0.25">
      <c r="A307" s="5" t="str">
        <f>TEXT(Data[[#This Row],[Date]],"yyyy")</f>
        <v>2021</v>
      </c>
      <c r="B307" s="5" t="str">
        <f>TEXT(Data[[#This Row],[Date]],"mmm")</f>
        <v>Jun</v>
      </c>
      <c r="C307" s="3">
        <v>44363</v>
      </c>
      <c r="D307" t="s">
        <v>252</v>
      </c>
      <c r="E307" t="s">
        <v>31</v>
      </c>
      <c r="F307" t="s">
        <v>55</v>
      </c>
      <c r="G307" s="1">
        <v>6.17</v>
      </c>
      <c r="I307" s="1">
        <f ca="1">IFERROR(OFFSET(Data[[#This Row],[Balance]],-1,0)+Data[[#This Row],[Actual Income]]-Data[[#This Row],[Actual Expense]], Data[[#This Row],[Actual Income]])</f>
        <v>-298.05749999999955</v>
      </c>
      <c r="J307" s="1">
        <f>IF(Data[[#This Row],[Category]]="Savings or Investments", Data[[#This Row],[Actual Expense]],0)</f>
        <v>0</v>
      </c>
    </row>
    <row r="308" spans="1:10" x14ac:dyDescent="0.25">
      <c r="A308" s="5" t="str">
        <f>TEXT(Data[[#This Row],[Date]],"yyyy")</f>
        <v>2021</v>
      </c>
      <c r="B308" s="5" t="str">
        <f>TEXT(Data[[#This Row],[Date]],"mmm")</f>
        <v>Jun</v>
      </c>
      <c r="C308" s="3">
        <v>44363</v>
      </c>
      <c r="D308" t="s">
        <v>169</v>
      </c>
      <c r="E308" t="s">
        <v>48</v>
      </c>
      <c r="F308" t="s">
        <v>70</v>
      </c>
      <c r="G308" s="1">
        <v>200</v>
      </c>
      <c r="I308" s="1">
        <f ca="1">IFERROR(OFFSET(Data[[#This Row],[Balance]],-1,0)+Data[[#This Row],[Actual Income]]-Data[[#This Row],[Actual Expense]], Data[[#This Row],[Actual Income]])</f>
        <v>-498.05749999999955</v>
      </c>
      <c r="J308" s="1">
        <f>IF(Data[[#This Row],[Category]]="Savings or Investments", Data[[#This Row],[Actual Expense]],0)</f>
        <v>200</v>
      </c>
    </row>
    <row r="309" spans="1:10" x14ac:dyDescent="0.25">
      <c r="A309" s="5" t="str">
        <f>TEXT(Data[[#This Row],[Date]],"yyyy")</f>
        <v>2021</v>
      </c>
      <c r="B309" s="5" t="str">
        <f>TEXT(Data[[#This Row],[Date]],"mmm")</f>
        <v>Jun</v>
      </c>
      <c r="C309" s="3">
        <v>44363</v>
      </c>
      <c r="D309" t="s">
        <v>281</v>
      </c>
      <c r="E309" t="s">
        <v>31</v>
      </c>
      <c r="F309" t="s">
        <v>55</v>
      </c>
      <c r="G309" s="1">
        <v>13.01</v>
      </c>
      <c r="I309" s="1">
        <f ca="1">IFERROR(OFFSET(Data[[#This Row],[Balance]],-1,0)+Data[[#This Row],[Actual Income]]-Data[[#This Row],[Actual Expense]], Data[[#This Row],[Actual Income]])</f>
        <v>-511.06749999999954</v>
      </c>
      <c r="J309" s="1">
        <f>IF(Data[[#This Row],[Category]]="Savings or Investments", Data[[#This Row],[Actual Expense]],0)</f>
        <v>0</v>
      </c>
    </row>
    <row r="310" spans="1:10" x14ac:dyDescent="0.25">
      <c r="A310" s="5" t="str">
        <f>TEXT(Data[[#This Row],[Date]],"yyyy")</f>
        <v>2021</v>
      </c>
      <c r="B310" s="5" t="str">
        <f>TEXT(Data[[#This Row],[Date]],"mmm")</f>
        <v>Jun</v>
      </c>
      <c r="C310" s="3">
        <v>44364</v>
      </c>
      <c r="D310" t="s">
        <v>282</v>
      </c>
      <c r="E310" t="s">
        <v>47</v>
      </c>
      <c r="F310" t="s">
        <v>32</v>
      </c>
      <c r="G310" s="1">
        <v>115</v>
      </c>
      <c r="I310" s="1">
        <f ca="1">IFERROR(OFFSET(Data[[#This Row],[Balance]],-1,0)+Data[[#This Row],[Actual Income]]-Data[[#This Row],[Actual Expense]], Data[[#This Row],[Actual Income]])</f>
        <v>-626.06749999999954</v>
      </c>
      <c r="J310" s="1">
        <f>IF(Data[[#This Row],[Category]]="Savings or Investments", Data[[#This Row],[Actual Expense]],0)</f>
        <v>0</v>
      </c>
    </row>
    <row r="311" spans="1:10" x14ac:dyDescent="0.25">
      <c r="A311" s="5" t="str">
        <f>TEXT(Data[[#This Row],[Date]],"yyyy")</f>
        <v>2021</v>
      </c>
      <c r="B311" s="5" t="str">
        <f>TEXT(Data[[#This Row],[Date]],"mmm")</f>
        <v>Jun</v>
      </c>
      <c r="C311" s="3">
        <v>44364</v>
      </c>
      <c r="D311" t="s">
        <v>283</v>
      </c>
      <c r="E311" t="s">
        <v>44</v>
      </c>
      <c r="F311" t="s">
        <v>19</v>
      </c>
      <c r="G311" s="1">
        <v>29.61</v>
      </c>
      <c r="I311" s="1">
        <f ca="1">IFERROR(OFFSET(Data[[#This Row],[Balance]],-1,0)+Data[[#This Row],[Actual Income]]-Data[[#This Row],[Actual Expense]], Data[[#This Row],[Actual Income]])</f>
        <v>-655.67749999999955</v>
      </c>
      <c r="J311" s="1">
        <f>IF(Data[[#This Row],[Category]]="Savings or Investments", Data[[#This Row],[Actual Expense]],0)</f>
        <v>0</v>
      </c>
    </row>
    <row r="312" spans="1:10" x14ac:dyDescent="0.25">
      <c r="A312" s="5" t="str">
        <f>TEXT(Data[[#This Row],[Date]],"yyyy")</f>
        <v>2021</v>
      </c>
      <c r="B312" s="5" t="str">
        <f>TEXT(Data[[#This Row],[Date]],"mmm")</f>
        <v>Jun</v>
      </c>
      <c r="C312" s="3">
        <v>44364</v>
      </c>
      <c r="D312" t="s">
        <v>205</v>
      </c>
      <c r="E312" t="s">
        <v>53</v>
      </c>
      <c r="F312" t="s">
        <v>250</v>
      </c>
      <c r="G312" s="1">
        <v>52.99</v>
      </c>
      <c r="I312" s="1">
        <f ca="1">IFERROR(OFFSET(Data[[#This Row],[Balance]],-1,0)+Data[[#This Row],[Actual Income]]-Data[[#This Row],[Actual Expense]], Data[[#This Row],[Actual Income]])</f>
        <v>-708.66749999999956</v>
      </c>
      <c r="J312" s="1">
        <f>IF(Data[[#This Row],[Category]]="Savings or Investments", Data[[#This Row],[Actual Expense]],0)</f>
        <v>0</v>
      </c>
    </row>
    <row r="313" spans="1:10" x14ac:dyDescent="0.25">
      <c r="A313" s="5" t="str">
        <f>TEXT(Data[[#This Row],[Date]],"yyyy")</f>
        <v>2021</v>
      </c>
      <c r="B313" s="5" t="str">
        <f>TEXT(Data[[#This Row],[Date]],"mmm")</f>
        <v>Jun</v>
      </c>
      <c r="C313" s="3">
        <v>44364</v>
      </c>
      <c r="D313" t="s">
        <v>254</v>
      </c>
      <c r="E313" t="s">
        <v>31</v>
      </c>
      <c r="F313" t="s">
        <v>30</v>
      </c>
      <c r="G313" s="1">
        <v>84.19</v>
      </c>
      <c r="I313" s="1">
        <f ca="1">IFERROR(OFFSET(Data[[#This Row],[Balance]],-1,0)+Data[[#This Row],[Actual Income]]-Data[[#This Row],[Actual Expense]], Data[[#This Row],[Actual Income]])</f>
        <v>-792.85749999999962</v>
      </c>
      <c r="J313" s="1">
        <f>IF(Data[[#This Row],[Category]]="Savings or Investments", Data[[#This Row],[Actual Expense]],0)</f>
        <v>0</v>
      </c>
    </row>
    <row r="314" spans="1:10" x14ac:dyDescent="0.25">
      <c r="A314" s="5" t="str">
        <f>TEXT(Data[[#This Row],[Date]],"yyyy")</f>
        <v>2021</v>
      </c>
      <c r="B314" s="5" t="str">
        <f>TEXT(Data[[#This Row],[Date]],"mmm")</f>
        <v>Jun</v>
      </c>
      <c r="C314" s="3">
        <v>44365</v>
      </c>
      <c r="D314" t="s">
        <v>211</v>
      </c>
      <c r="E314" t="s">
        <v>31</v>
      </c>
      <c r="F314" t="s">
        <v>55</v>
      </c>
      <c r="G314" s="1">
        <v>5.6</v>
      </c>
      <c r="I314" s="1">
        <f ca="1">IFERROR(OFFSET(Data[[#This Row],[Balance]],-1,0)+Data[[#This Row],[Actual Income]]-Data[[#This Row],[Actual Expense]], Data[[#This Row],[Actual Income]])</f>
        <v>-798.45749999999964</v>
      </c>
      <c r="J314" s="1">
        <f>IF(Data[[#This Row],[Category]]="Savings or Investments", Data[[#This Row],[Actual Expense]],0)</f>
        <v>0</v>
      </c>
    </row>
    <row r="315" spans="1:10" x14ac:dyDescent="0.25">
      <c r="A315" s="5" t="str">
        <f>TEXT(Data[[#This Row],[Date]],"yyyy")</f>
        <v>2021</v>
      </c>
      <c r="B315" s="5" t="str">
        <f>TEXT(Data[[#This Row],[Date]],"mmm")</f>
        <v>Jun</v>
      </c>
      <c r="C315" s="3">
        <v>44365</v>
      </c>
      <c r="D315" t="s">
        <v>242</v>
      </c>
      <c r="E315" t="s">
        <v>31</v>
      </c>
      <c r="F315" t="s">
        <v>30</v>
      </c>
      <c r="G315" s="1">
        <v>12.97</v>
      </c>
      <c r="I315" s="1">
        <f ca="1">IFERROR(OFFSET(Data[[#This Row],[Balance]],-1,0)+Data[[#This Row],[Actual Income]]-Data[[#This Row],[Actual Expense]], Data[[#This Row],[Actual Income]])</f>
        <v>-811.42749999999967</v>
      </c>
      <c r="J315" s="1">
        <f>IF(Data[[#This Row],[Category]]="Savings or Investments", Data[[#This Row],[Actual Expense]],0)</f>
        <v>0</v>
      </c>
    </row>
    <row r="316" spans="1:10" x14ac:dyDescent="0.25">
      <c r="A316" s="5" t="str">
        <f>TEXT(Data[[#This Row],[Date]],"yyyy")</f>
        <v>2021</v>
      </c>
      <c r="B316" s="5" t="str">
        <f>TEXT(Data[[#This Row],[Date]],"mmm")</f>
        <v>Jun</v>
      </c>
      <c r="C316" s="3">
        <v>44365</v>
      </c>
      <c r="D316" t="s">
        <v>435</v>
      </c>
      <c r="E316" t="s">
        <v>79</v>
      </c>
      <c r="F316" t="s">
        <v>171</v>
      </c>
      <c r="G316" s="1"/>
      <c r="H316">
        <v>1876.04</v>
      </c>
      <c r="I316" s="1">
        <f ca="1">IFERROR(OFFSET(Data[[#This Row],[Balance]],-1,0)+Data[[#This Row],[Actual Income]]-Data[[#This Row],[Actual Expense]], Data[[#This Row],[Actual Income]])</f>
        <v>1064.6125000000002</v>
      </c>
      <c r="J316" s="1">
        <f>IF(Data[[#This Row],[Category]]="Savings or Investments", Data[[#This Row],[Actual Expense]],0)</f>
        <v>0</v>
      </c>
    </row>
    <row r="317" spans="1:10" x14ac:dyDescent="0.25">
      <c r="A317" s="5" t="str">
        <f>TEXT(Data[[#This Row],[Date]],"yyyy")</f>
        <v>2021</v>
      </c>
      <c r="B317" s="5" t="str">
        <f>TEXT(Data[[#This Row],[Date]],"mmm")</f>
        <v>Jun</v>
      </c>
      <c r="C317" s="3">
        <v>44367</v>
      </c>
      <c r="D317" t="s">
        <v>178</v>
      </c>
      <c r="E317" t="s">
        <v>31</v>
      </c>
      <c r="F317" t="s">
        <v>30</v>
      </c>
      <c r="G317" s="1">
        <v>38.39</v>
      </c>
      <c r="I317" s="1">
        <f ca="1">IFERROR(OFFSET(Data[[#This Row],[Balance]],-1,0)+Data[[#This Row],[Actual Income]]-Data[[#This Row],[Actual Expense]], Data[[#This Row],[Actual Income]])</f>
        <v>1026.2225000000001</v>
      </c>
      <c r="J317" s="1">
        <f>IF(Data[[#This Row],[Category]]="Savings or Investments", Data[[#This Row],[Actual Expense]],0)</f>
        <v>0</v>
      </c>
    </row>
    <row r="318" spans="1:10" x14ac:dyDescent="0.25">
      <c r="A318" s="5" t="str">
        <f>TEXT(Data[[#This Row],[Date]],"yyyy")</f>
        <v>2021</v>
      </c>
      <c r="B318" s="5" t="str">
        <f>TEXT(Data[[#This Row],[Date]],"mmm")</f>
        <v>Jun</v>
      </c>
      <c r="C318" s="3">
        <v>44367</v>
      </c>
      <c r="D318" t="s">
        <v>284</v>
      </c>
      <c r="E318" t="s">
        <v>43</v>
      </c>
      <c r="F318" t="s">
        <v>278</v>
      </c>
      <c r="G318" s="1">
        <v>639.05999999999995</v>
      </c>
      <c r="I318" s="1">
        <f ca="1">IFERROR(OFFSET(Data[[#This Row],[Balance]],-1,0)+Data[[#This Row],[Actual Income]]-Data[[#This Row],[Actual Expense]], Data[[#This Row],[Actual Income]])</f>
        <v>387.16250000000014</v>
      </c>
      <c r="J318" s="1">
        <f>IF(Data[[#This Row],[Category]]="Savings or Investments", Data[[#This Row],[Actual Expense]],0)</f>
        <v>0</v>
      </c>
    </row>
    <row r="319" spans="1:10" x14ac:dyDescent="0.25">
      <c r="A319" s="5" t="str">
        <f>TEXT(Data[[#This Row],[Date]],"yyyy")</f>
        <v>2021</v>
      </c>
      <c r="B319" s="5" t="str">
        <f>TEXT(Data[[#This Row],[Date]],"mmm")</f>
        <v>Jun</v>
      </c>
      <c r="C319" s="3">
        <v>44368</v>
      </c>
      <c r="D319" t="s">
        <v>252</v>
      </c>
      <c r="E319" t="s">
        <v>31</v>
      </c>
      <c r="F319" t="s">
        <v>55</v>
      </c>
      <c r="G319" s="1">
        <v>10.86</v>
      </c>
      <c r="I319" s="1">
        <f ca="1">IFERROR(OFFSET(Data[[#This Row],[Balance]],-1,0)+Data[[#This Row],[Actual Income]]-Data[[#This Row],[Actual Expense]], Data[[#This Row],[Actual Income]])</f>
        <v>376.30250000000012</v>
      </c>
      <c r="J319" s="1">
        <f>IF(Data[[#This Row],[Category]]="Savings or Investments", Data[[#This Row],[Actual Expense]],0)</f>
        <v>0</v>
      </c>
    </row>
    <row r="320" spans="1:10" x14ac:dyDescent="0.25">
      <c r="A320" s="5" t="str">
        <f>TEXT(Data[[#This Row],[Date]],"yyyy")</f>
        <v>2021</v>
      </c>
      <c r="B320" s="5" t="str">
        <f>TEXT(Data[[#This Row],[Date]],"mmm")</f>
        <v>Jun</v>
      </c>
      <c r="C320" s="3">
        <v>44368</v>
      </c>
      <c r="D320" t="s">
        <v>285</v>
      </c>
      <c r="E320" t="s">
        <v>31</v>
      </c>
      <c r="F320" t="s">
        <v>30</v>
      </c>
      <c r="G320" s="1">
        <v>145.13</v>
      </c>
      <c r="I320" s="1">
        <f ca="1">IFERROR(OFFSET(Data[[#This Row],[Balance]],-1,0)+Data[[#This Row],[Actual Income]]-Data[[#This Row],[Actual Expense]], Data[[#This Row],[Actual Income]])</f>
        <v>231.17250000000013</v>
      </c>
      <c r="J320" s="1">
        <f>IF(Data[[#This Row],[Category]]="Savings or Investments", Data[[#This Row],[Actual Expense]],0)</f>
        <v>0</v>
      </c>
    </row>
    <row r="321" spans="1:10" x14ac:dyDescent="0.25">
      <c r="A321" s="5" t="str">
        <f>TEXT(Data[[#This Row],[Date]],"yyyy")</f>
        <v>2021</v>
      </c>
      <c r="B321" s="5" t="str">
        <f>TEXT(Data[[#This Row],[Date]],"mmm")</f>
        <v>Jun</v>
      </c>
      <c r="C321" s="3">
        <v>44369</v>
      </c>
      <c r="D321" t="s">
        <v>252</v>
      </c>
      <c r="E321" t="s">
        <v>31</v>
      </c>
      <c r="F321" t="s">
        <v>55</v>
      </c>
      <c r="G321" s="1">
        <v>5.91</v>
      </c>
      <c r="I321" s="1">
        <f ca="1">IFERROR(OFFSET(Data[[#This Row],[Balance]],-1,0)+Data[[#This Row],[Actual Income]]-Data[[#This Row],[Actual Expense]], Data[[#This Row],[Actual Income]])</f>
        <v>225.26250000000013</v>
      </c>
      <c r="J321" s="1">
        <f>IF(Data[[#This Row],[Category]]="Savings or Investments", Data[[#This Row],[Actual Expense]],0)</f>
        <v>0</v>
      </c>
    </row>
    <row r="322" spans="1:10" x14ac:dyDescent="0.25">
      <c r="A322" s="5" t="str">
        <f>TEXT(Data[[#This Row],[Date]],"yyyy")</f>
        <v>2021</v>
      </c>
      <c r="B322" s="5" t="str">
        <f>TEXT(Data[[#This Row],[Date]],"mmm")</f>
        <v>Jun</v>
      </c>
      <c r="C322" s="3">
        <v>44369</v>
      </c>
      <c r="D322" t="s">
        <v>286</v>
      </c>
      <c r="E322" t="s">
        <v>31</v>
      </c>
      <c r="F322" t="s">
        <v>30</v>
      </c>
      <c r="G322" s="1">
        <v>-48.38</v>
      </c>
      <c r="I322" s="1">
        <f ca="1">IFERROR(OFFSET(Data[[#This Row],[Balance]],-1,0)+Data[[#This Row],[Actual Income]]-Data[[#This Row],[Actual Expense]], Data[[#This Row],[Actual Income]])</f>
        <v>273.64250000000015</v>
      </c>
      <c r="J322" s="1">
        <f>IF(Data[[#This Row],[Category]]="Savings or Investments", Data[[#This Row],[Actual Expense]],0)</f>
        <v>0</v>
      </c>
    </row>
    <row r="323" spans="1:10" x14ac:dyDescent="0.25">
      <c r="A323" s="5" t="str">
        <f>TEXT(Data[[#This Row],[Date]],"yyyy")</f>
        <v>2021</v>
      </c>
      <c r="B323" s="5" t="str">
        <f>TEXT(Data[[#This Row],[Date]],"mmm")</f>
        <v>Jun</v>
      </c>
      <c r="C323" s="3">
        <v>44370</v>
      </c>
      <c r="D323" t="s">
        <v>169</v>
      </c>
      <c r="E323" t="s">
        <v>48</v>
      </c>
      <c r="F323" t="s">
        <v>70</v>
      </c>
      <c r="G323" s="1">
        <v>200</v>
      </c>
      <c r="I323" s="1">
        <f ca="1">IFERROR(OFFSET(Data[[#This Row],[Balance]],-1,0)+Data[[#This Row],[Actual Income]]-Data[[#This Row],[Actual Expense]], Data[[#This Row],[Actual Income]])</f>
        <v>73.642500000000155</v>
      </c>
      <c r="J323" s="1">
        <f>IF(Data[[#This Row],[Category]]="Savings or Investments", Data[[#This Row],[Actual Expense]],0)</f>
        <v>200</v>
      </c>
    </row>
    <row r="324" spans="1:10" x14ac:dyDescent="0.25">
      <c r="A324" s="5" t="str">
        <f>TEXT(Data[[#This Row],[Date]],"yyyy")</f>
        <v>2021</v>
      </c>
      <c r="B324" s="5" t="str">
        <f>TEXT(Data[[#This Row],[Date]],"mmm")</f>
        <v>Jun</v>
      </c>
      <c r="C324" s="3">
        <v>44370</v>
      </c>
      <c r="D324" t="s">
        <v>289</v>
      </c>
      <c r="E324" t="s">
        <v>53</v>
      </c>
      <c r="F324" t="s">
        <v>250</v>
      </c>
      <c r="G324" s="1">
        <v>-24.88</v>
      </c>
      <c r="I324" s="1">
        <f ca="1">IFERROR(OFFSET(Data[[#This Row],[Balance]],-1,0)+Data[[#This Row],[Actual Income]]-Data[[#This Row],[Actual Expense]], Data[[#This Row],[Actual Income]])</f>
        <v>98.52250000000015</v>
      </c>
      <c r="J324" s="1">
        <f>IF(Data[[#This Row],[Category]]="Savings or Investments", Data[[#This Row],[Actual Expense]],0)</f>
        <v>0</v>
      </c>
    </row>
    <row r="325" spans="1:10" x14ac:dyDescent="0.25">
      <c r="A325" s="5" t="str">
        <f>TEXT(Data[[#This Row],[Date]],"yyyy")</f>
        <v>2021</v>
      </c>
      <c r="B325" s="5" t="str">
        <f>TEXT(Data[[#This Row],[Date]],"mmm")</f>
        <v>Jun</v>
      </c>
      <c r="C325" s="3">
        <v>44370</v>
      </c>
      <c r="D325" t="s">
        <v>287</v>
      </c>
      <c r="E325" t="s">
        <v>49</v>
      </c>
      <c r="F325" t="s">
        <v>288</v>
      </c>
      <c r="G325" s="1">
        <v>118.47</v>
      </c>
      <c r="I325" s="1">
        <f ca="1">IFERROR(OFFSET(Data[[#This Row],[Balance]],-1,0)+Data[[#This Row],[Actual Income]]-Data[[#This Row],[Actual Expense]], Data[[#This Row],[Actual Income]])</f>
        <v>-19.947499999999849</v>
      </c>
      <c r="J325" s="1">
        <f>IF(Data[[#This Row],[Category]]="Savings or Investments", Data[[#This Row],[Actual Expense]],0)</f>
        <v>0</v>
      </c>
    </row>
    <row r="326" spans="1:10" x14ac:dyDescent="0.25">
      <c r="A326" s="5" t="str">
        <f>TEXT(Data[[#This Row],[Date]],"yyyy")</f>
        <v>2021</v>
      </c>
      <c r="B326" s="5" t="str">
        <f>TEXT(Data[[#This Row],[Date]],"mmm")</f>
        <v>Jun</v>
      </c>
      <c r="C326" s="3">
        <v>44371</v>
      </c>
      <c r="D326" t="s">
        <v>64</v>
      </c>
      <c r="E326" t="s">
        <v>31</v>
      </c>
      <c r="F326" t="s">
        <v>30</v>
      </c>
      <c r="G326" s="1">
        <v>45.46</v>
      </c>
      <c r="I326" s="1">
        <f ca="1">IFERROR(OFFSET(Data[[#This Row],[Balance]],-1,0)+Data[[#This Row],[Actual Income]]-Data[[#This Row],[Actual Expense]], Data[[#This Row],[Actual Income]])</f>
        <v>-65.407499999999857</v>
      </c>
      <c r="J326" s="1">
        <f>IF(Data[[#This Row],[Category]]="Savings or Investments", Data[[#This Row],[Actual Expense]],0)</f>
        <v>0</v>
      </c>
    </row>
    <row r="327" spans="1:10" x14ac:dyDescent="0.25">
      <c r="A327" s="5" t="str">
        <f>TEXT(Data[[#This Row],[Date]],"yyyy")</f>
        <v>2021</v>
      </c>
      <c r="B327" s="5" t="str">
        <f>TEXT(Data[[#This Row],[Date]],"mmm")</f>
        <v>Jun</v>
      </c>
      <c r="C327" s="3">
        <v>44372</v>
      </c>
      <c r="D327" t="s">
        <v>290</v>
      </c>
      <c r="E327" t="s">
        <v>31</v>
      </c>
      <c r="F327" t="s">
        <v>55</v>
      </c>
      <c r="G327" s="1">
        <v>13.79</v>
      </c>
      <c r="I327" s="1">
        <f ca="1">IFERROR(OFFSET(Data[[#This Row],[Balance]],-1,0)+Data[[#This Row],[Actual Income]]-Data[[#This Row],[Actual Expense]], Data[[#This Row],[Actual Income]])</f>
        <v>-79.197499999999849</v>
      </c>
      <c r="J327" s="1">
        <f>IF(Data[[#This Row],[Category]]="Savings or Investments", Data[[#This Row],[Actual Expense]],0)</f>
        <v>0</v>
      </c>
    </row>
    <row r="328" spans="1:10" x14ac:dyDescent="0.25">
      <c r="A328" s="5" t="str">
        <f>TEXT(Data[[#This Row],[Date]],"yyyy")</f>
        <v>2021</v>
      </c>
      <c r="B328" s="5" t="str">
        <f>TEXT(Data[[#This Row],[Date]],"mmm")</f>
        <v>Jun</v>
      </c>
      <c r="C328" s="3">
        <v>44373</v>
      </c>
      <c r="D328" t="s">
        <v>291</v>
      </c>
      <c r="E328" t="s">
        <v>31</v>
      </c>
      <c r="F328" t="s">
        <v>55</v>
      </c>
      <c r="G328" s="1">
        <v>5.27</v>
      </c>
      <c r="I328" s="1">
        <f ca="1">IFERROR(OFFSET(Data[[#This Row],[Balance]],-1,0)+Data[[#This Row],[Actual Income]]-Data[[#This Row],[Actual Expense]], Data[[#This Row],[Actual Income]])</f>
        <v>-84.467499999999845</v>
      </c>
      <c r="J328" s="1">
        <f>IF(Data[[#This Row],[Category]]="Savings or Investments", Data[[#This Row],[Actual Expense]],0)</f>
        <v>0</v>
      </c>
    </row>
    <row r="329" spans="1:10" x14ac:dyDescent="0.25">
      <c r="A329" s="5" t="str">
        <f>TEXT(Data[[#This Row],[Date]],"yyyy")</f>
        <v>2021</v>
      </c>
      <c r="B329" s="5" t="str">
        <f>TEXT(Data[[#This Row],[Date]],"mmm")</f>
        <v>Jun</v>
      </c>
      <c r="C329" s="3">
        <v>44373</v>
      </c>
      <c r="D329" t="s">
        <v>293</v>
      </c>
      <c r="E329" t="s">
        <v>53</v>
      </c>
      <c r="F329" t="s">
        <v>185</v>
      </c>
      <c r="G329" s="1">
        <v>16.77</v>
      </c>
      <c r="I329" s="1">
        <f ca="1">IFERROR(OFFSET(Data[[#This Row],[Balance]],-1,0)+Data[[#This Row],[Actual Income]]-Data[[#This Row],[Actual Expense]], Data[[#This Row],[Actual Income]])</f>
        <v>-101.23749999999984</v>
      </c>
      <c r="J329" s="1">
        <f>IF(Data[[#This Row],[Category]]="Savings or Investments", Data[[#This Row],[Actual Expense]],0)</f>
        <v>0</v>
      </c>
    </row>
    <row r="330" spans="1:10" x14ac:dyDescent="0.25">
      <c r="A330" s="5" t="str">
        <f>TEXT(Data[[#This Row],[Date]],"yyyy")</f>
        <v>2021</v>
      </c>
      <c r="B330" s="5" t="str">
        <f>TEXT(Data[[#This Row],[Date]],"mmm")</f>
        <v>Jun</v>
      </c>
      <c r="C330" s="3">
        <v>44373</v>
      </c>
      <c r="D330" t="s">
        <v>294</v>
      </c>
      <c r="E330" t="s">
        <v>43</v>
      </c>
      <c r="F330" t="s">
        <v>278</v>
      </c>
      <c r="G330" s="1">
        <v>22.48</v>
      </c>
      <c r="I330" s="1">
        <f ca="1">IFERROR(OFFSET(Data[[#This Row],[Balance]],-1,0)+Data[[#This Row],[Actual Income]]-Data[[#This Row],[Actual Expense]], Data[[#This Row],[Actual Income]])</f>
        <v>-123.71749999999984</v>
      </c>
      <c r="J330" s="1">
        <f>IF(Data[[#This Row],[Category]]="Savings or Investments", Data[[#This Row],[Actual Expense]],0)</f>
        <v>0</v>
      </c>
    </row>
    <row r="331" spans="1:10" x14ac:dyDescent="0.25">
      <c r="A331" s="5" t="str">
        <f>TEXT(Data[[#This Row],[Date]],"yyyy")</f>
        <v>2021</v>
      </c>
      <c r="B331" s="5" t="str">
        <f>TEXT(Data[[#This Row],[Date]],"mmm")</f>
        <v>Jun</v>
      </c>
      <c r="C331" s="3">
        <v>44373</v>
      </c>
      <c r="D331" t="s">
        <v>167</v>
      </c>
      <c r="E331" t="s">
        <v>44</v>
      </c>
      <c r="F331" t="s">
        <v>19</v>
      </c>
      <c r="G331" s="1">
        <v>26.21</v>
      </c>
      <c r="I331" s="1">
        <f ca="1">IFERROR(OFFSET(Data[[#This Row],[Balance]],-1,0)+Data[[#This Row],[Actual Income]]-Data[[#This Row],[Actual Expense]], Data[[#This Row],[Actual Income]])</f>
        <v>-149.92749999999984</v>
      </c>
      <c r="J331" s="1">
        <f>IF(Data[[#This Row],[Category]]="Savings or Investments", Data[[#This Row],[Actual Expense]],0)</f>
        <v>0</v>
      </c>
    </row>
    <row r="332" spans="1:10" x14ac:dyDescent="0.25">
      <c r="A332" s="5" t="str">
        <f>TEXT(Data[[#This Row],[Date]],"yyyy")</f>
        <v>2021</v>
      </c>
      <c r="B332" s="5" t="str">
        <f>TEXT(Data[[#This Row],[Date]],"mmm")</f>
        <v>Jun</v>
      </c>
      <c r="C332" s="3">
        <v>44373</v>
      </c>
      <c r="D332" t="s">
        <v>295</v>
      </c>
      <c r="E332" t="s">
        <v>53</v>
      </c>
      <c r="F332" t="s">
        <v>250</v>
      </c>
      <c r="G332" s="1">
        <v>45.96</v>
      </c>
      <c r="I332" s="1">
        <f ca="1">IFERROR(OFFSET(Data[[#This Row],[Balance]],-1,0)+Data[[#This Row],[Actual Income]]-Data[[#This Row],[Actual Expense]], Data[[#This Row],[Actual Income]])</f>
        <v>-195.88749999999985</v>
      </c>
      <c r="J332" s="1">
        <f>IF(Data[[#This Row],[Category]]="Savings or Investments", Data[[#This Row],[Actual Expense]],0)</f>
        <v>0</v>
      </c>
    </row>
    <row r="333" spans="1:10" x14ac:dyDescent="0.25">
      <c r="A333" s="5" t="str">
        <f>TEXT(Data[[#This Row],[Date]],"yyyy")</f>
        <v>2021</v>
      </c>
      <c r="B333" s="5" t="str">
        <f>TEXT(Data[[#This Row],[Date]],"mmm")</f>
        <v>Jun</v>
      </c>
      <c r="C333" s="3">
        <v>44373</v>
      </c>
      <c r="D333" t="s">
        <v>296</v>
      </c>
      <c r="E333" t="s">
        <v>31</v>
      </c>
      <c r="F333" t="s">
        <v>30</v>
      </c>
      <c r="G333" s="1">
        <v>68.150000000000006</v>
      </c>
      <c r="I333" s="1">
        <f ca="1">IFERROR(OFFSET(Data[[#This Row],[Balance]],-1,0)+Data[[#This Row],[Actual Income]]-Data[[#This Row],[Actual Expense]], Data[[#This Row],[Actual Income]])</f>
        <v>-264.03749999999985</v>
      </c>
      <c r="J333" s="1">
        <f>IF(Data[[#This Row],[Category]]="Savings or Investments", Data[[#This Row],[Actual Expense]],0)</f>
        <v>0</v>
      </c>
    </row>
    <row r="334" spans="1:10" x14ac:dyDescent="0.25">
      <c r="A334" s="5" t="str">
        <f>TEXT(Data[[#This Row],[Date]],"yyyy")</f>
        <v>2021</v>
      </c>
      <c r="B334" s="5" t="str">
        <f>TEXT(Data[[#This Row],[Date]],"mmm")</f>
        <v>Jun</v>
      </c>
      <c r="C334" s="3">
        <v>44373</v>
      </c>
      <c r="D334" t="s">
        <v>292</v>
      </c>
      <c r="E334" t="s">
        <v>53</v>
      </c>
      <c r="F334" t="s">
        <v>250</v>
      </c>
      <c r="G334" s="1">
        <v>89.79</v>
      </c>
      <c r="I334" s="1">
        <f ca="1">IFERROR(OFFSET(Data[[#This Row],[Balance]],-1,0)+Data[[#This Row],[Actual Income]]-Data[[#This Row],[Actual Expense]], Data[[#This Row],[Actual Income]])</f>
        <v>-353.82749999999987</v>
      </c>
      <c r="J334" s="1">
        <f>IF(Data[[#This Row],[Category]]="Savings or Investments", Data[[#This Row],[Actual Expense]],0)</f>
        <v>0</v>
      </c>
    </row>
    <row r="335" spans="1:10" x14ac:dyDescent="0.25">
      <c r="A335" s="5" t="str">
        <f>TEXT(Data[[#This Row],[Date]],"yyyy")</f>
        <v>2021</v>
      </c>
      <c r="B335" s="5" t="str">
        <f>TEXT(Data[[#This Row],[Date]],"mmm")</f>
        <v>Jun</v>
      </c>
      <c r="C335" s="3">
        <v>44374</v>
      </c>
      <c r="D335" t="s">
        <v>96</v>
      </c>
      <c r="E335" t="s">
        <v>31</v>
      </c>
      <c r="F335" t="s">
        <v>29</v>
      </c>
      <c r="G335" s="1">
        <v>125.14</v>
      </c>
      <c r="I335" s="1">
        <f ca="1">IFERROR(OFFSET(Data[[#This Row],[Balance]],-1,0)+Data[[#This Row],[Actual Income]]-Data[[#This Row],[Actual Expense]], Data[[#This Row],[Actual Income]])</f>
        <v>-478.96749999999986</v>
      </c>
      <c r="J335" s="1">
        <f>IF(Data[[#This Row],[Category]]="Savings or Investments", Data[[#This Row],[Actual Expense]],0)</f>
        <v>0</v>
      </c>
    </row>
    <row r="336" spans="1:10" x14ac:dyDescent="0.25">
      <c r="A336" s="5" t="str">
        <f>TEXT(Data[[#This Row],[Date]],"yyyy")</f>
        <v>2021</v>
      </c>
      <c r="B336" s="5" t="str">
        <f>TEXT(Data[[#This Row],[Date]],"mmm")</f>
        <v>Jun</v>
      </c>
      <c r="C336" s="3">
        <v>44375</v>
      </c>
      <c r="D336" t="s">
        <v>271</v>
      </c>
      <c r="E336" t="s">
        <v>53</v>
      </c>
      <c r="F336" t="s">
        <v>78</v>
      </c>
      <c r="G336" s="1">
        <v>-67.41</v>
      </c>
      <c r="I336" s="1">
        <f ca="1">IFERROR(OFFSET(Data[[#This Row],[Balance]],-1,0)+Data[[#This Row],[Actual Income]]-Data[[#This Row],[Actual Expense]], Data[[#This Row],[Actual Income]])</f>
        <v>-411.55749999999989</v>
      </c>
      <c r="J336" s="1">
        <f>IF(Data[[#This Row],[Category]]="Savings or Investments", Data[[#This Row],[Actual Expense]],0)</f>
        <v>0</v>
      </c>
    </row>
    <row r="337" spans="1:11" x14ac:dyDescent="0.25">
      <c r="A337" s="5" t="str">
        <f>TEXT(Data[[#This Row],[Date]],"yyyy")</f>
        <v>2021</v>
      </c>
      <c r="B337" s="5" t="str">
        <f>TEXT(Data[[#This Row],[Date]],"mmm")</f>
        <v>Jun</v>
      </c>
      <c r="C337" s="3">
        <v>44376</v>
      </c>
      <c r="D337" t="s">
        <v>269</v>
      </c>
      <c r="E337" t="s">
        <v>31</v>
      </c>
      <c r="F337" t="s">
        <v>55</v>
      </c>
      <c r="G337" s="1">
        <v>9.44</v>
      </c>
      <c r="I337" s="1">
        <f ca="1">IFERROR(OFFSET(Data[[#This Row],[Balance]],-1,0)+Data[[#This Row],[Actual Income]]-Data[[#This Row],[Actual Expense]], Data[[#This Row],[Actual Income]])</f>
        <v>-420.99749999999989</v>
      </c>
      <c r="J337" s="1">
        <f>IF(Data[[#This Row],[Category]]="Savings or Investments", Data[[#This Row],[Actual Expense]],0)</f>
        <v>0</v>
      </c>
    </row>
    <row r="338" spans="1:11" x14ac:dyDescent="0.25">
      <c r="A338" s="5" t="str">
        <f>TEXT(Data[[#This Row],[Date]],"yyyy")</f>
        <v>2021</v>
      </c>
      <c r="B338" s="5" t="str">
        <f>TEXT(Data[[#This Row],[Date]],"mmm")</f>
        <v>Jun</v>
      </c>
      <c r="C338" s="3">
        <v>44376</v>
      </c>
      <c r="D338" t="s">
        <v>297</v>
      </c>
      <c r="E338" t="s">
        <v>31</v>
      </c>
      <c r="F338" t="s">
        <v>30</v>
      </c>
      <c r="G338" s="1">
        <v>72.77</v>
      </c>
      <c r="I338" s="1">
        <f ca="1">IFERROR(OFFSET(Data[[#This Row],[Balance]],-1,0)+Data[[#This Row],[Actual Income]]-Data[[#This Row],[Actual Expense]], Data[[#This Row],[Actual Income]])</f>
        <v>-493.76749999999987</v>
      </c>
      <c r="J338" s="1">
        <f>IF(Data[[#This Row],[Category]]="Savings or Investments", Data[[#This Row],[Actual Expense]],0)</f>
        <v>0</v>
      </c>
    </row>
    <row r="339" spans="1:11" x14ac:dyDescent="0.25">
      <c r="A339" s="5" t="str">
        <f>TEXT(Data[[#This Row],[Date]],"yyyy")</f>
        <v>2021</v>
      </c>
      <c r="B339" s="5" t="str">
        <f>TEXT(Data[[#This Row],[Date]],"mmm")</f>
        <v>Jun</v>
      </c>
      <c r="C339" s="3">
        <v>44377</v>
      </c>
      <c r="D339" t="s">
        <v>169</v>
      </c>
      <c r="E339" t="s">
        <v>48</v>
      </c>
      <c r="F339" t="s">
        <v>70</v>
      </c>
      <c r="G339" s="1">
        <v>200</v>
      </c>
      <c r="I339" s="1">
        <f ca="1">IFERROR(OFFSET(Data[[#This Row],[Balance]],-1,0)+Data[[#This Row],[Actual Income]]-Data[[#This Row],[Actual Expense]], Data[[#This Row],[Actual Income]])</f>
        <v>-693.76749999999993</v>
      </c>
      <c r="J339" s="1">
        <f>IF(Data[[#This Row],[Category]]="Savings or Investments", Data[[#This Row],[Actual Expense]],0)</f>
        <v>200</v>
      </c>
    </row>
    <row r="340" spans="1:11" x14ac:dyDescent="0.25">
      <c r="A340" s="5" t="str">
        <f>TEXT(Data[[#This Row],[Date]],"yyyy")</f>
        <v>2021</v>
      </c>
      <c r="B340" s="5" t="str">
        <f>TEXT(Data[[#This Row],[Date]],"mmm")</f>
        <v>Jun</v>
      </c>
      <c r="C340" s="3">
        <v>44377</v>
      </c>
      <c r="D340" t="s">
        <v>272</v>
      </c>
      <c r="E340" t="s">
        <v>47</v>
      </c>
      <c r="F340" t="s">
        <v>32</v>
      </c>
      <c r="G340" s="1">
        <v>-30</v>
      </c>
      <c r="I340" s="1">
        <f ca="1">IFERROR(OFFSET(Data[[#This Row],[Balance]],-1,0)+Data[[#This Row],[Actual Income]]-Data[[#This Row],[Actual Expense]], Data[[#This Row],[Actual Income]])</f>
        <v>-663.76749999999993</v>
      </c>
      <c r="J340" s="1">
        <f>IF(Data[[#This Row],[Category]]="Savings or Investments", Data[[#This Row],[Actual Expense]],0)</f>
        <v>0</v>
      </c>
    </row>
    <row r="341" spans="1:11" x14ac:dyDescent="0.25">
      <c r="A341" s="5" t="str">
        <f>TEXT(Data[[#This Row],[Date]],"yyyy")</f>
        <v>2021</v>
      </c>
      <c r="B341" s="5" t="str">
        <f>TEXT(Data[[#This Row],[Date]],"mmm")</f>
        <v>Jun</v>
      </c>
      <c r="C341" s="3">
        <v>44377</v>
      </c>
      <c r="D341" t="s">
        <v>290</v>
      </c>
      <c r="E341" t="s">
        <v>31</v>
      </c>
      <c r="F341" t="s">
        <v>55</v>
      </c>
      <c r="G341" s="1">
        <v>14.94</v>
      </c>
      <c r="I341" s="1">
        <f ca="1">IFERROR(OFFSET(Data[[#This Row],[Balance]],-1,0)+Data[[#This Row],[Actual Income]]-Data[[#This Row],[Actual Expense]], Data[[#This Row],[Actual Income]])</f>
        <v>-678.70749999999998</v>
      </c>
      <c r="J341" s="1">
        <f>IF(Data[[#This Row],[Category]]="Savings or Investments", Data[[#This Row],[Actual Expense]],0)</f>
        <v>0</v>
      </c>
    </row>
    <row r="342" spans="1:11" x14ac:dyDescent="0.25">
      <c r="A342" s="5" t="str">
        <f>TEXT(Data[[#This Row],[Date]],"yyyy")</f>
        <v>2021</v>
      </c>
      <c r="B342" s="5" t="str">
        <f>TEXT(Data[[#This Row],[Date]],"mmm")</f>
        <v>Jun</v>
      </c>
      <c r="C342" s="3">
        <v>44377</v>
      </c>
      <c r="D342" t="s">
        <v>273</v>
      </c>
      <c r="E342" t="s">
        <v>47</v>
      </c>
      <c r="F342" t="s">
        <v>32</v>
      </c>
      <c r="G342" s="1">
        <v>130.84</v>
      </c>
      <c r="I342" s="1">
        <f ca="1">IFERROR(OFFSET(Data[[#This Row],[Balance]],-1,0)+Data[[#This Row],[Actual Income]]-Data[[#This Row],[Actual Expense]], Data[[#This Row],[Actual Income]])</f>
        <v>-809.54750000000001</v>
      </c>
      <c r="J342" s="1">
        <f>IF(Data[[#This Row],[Category]]="Savings or Investments", Data[[#This Row],[Actual Expense]],0)</f>
        <v>0</v>
      </c>
    </row>
    <row r="343" spans="1:11" x14ac:dyDescent="0.25">
      <c r="A343" s="5" t="str">
        <f>TEXT(Data[[#This Row],[Date]],"yyyy")</f>
        <v>2021</v>
      </c>
      <c r="B343" s="5" t="str">
        <f>TEXT(Data[[#This Row],[Date]],"mmm")</f>
        <v>Jul</v>
      </c>
      <c r="C343" s="3">
        <v>44378</v>
      </c>
      <c r="D343" t="s">
        <v>462</v>
      </c>
      <c r="E343" t="s">
        <v>53</v>
      </c>
      <c r="F343" t="s">
        <v>350</v>
      </c>
      <c r="G343" s="1">
        <v>34</v>
      </c>
      <c r="I343" s="1">
        <f ca="1">IFERROR(OFFSET(Data[[#This Row],[Balance]],-1,0)+Data[[#This Row],[Actual Income]]-Data[[#This Row],[Actual Expense]], Data[[#This Row],[Actual Income]])</f>
        <v>-843.54750000000001</v>
      </c>
      <c r="J343" s="1">
        <f>IF(Data[[#This Row],[Category]]="Savings or Investments", Data[[#This Row],[Actual Expense]],0)</f>
        <v>0</v>
      </c>
      <c r="K343" t="s">
        <v>339</v>
      </c>
    </row>
    <row r="344" spans="1:11" x14ac:dyDescent="0.25">
      <c r="A344" s="5" t="str">
        <f>TEXT(Data[[#This Row],[Date]],"yyyy")</f>
        <v>2021</v>
      </c>
      <c r="B344" s="5" t="str">
        <f>TEXT(Data[[#This Row],[Date]],"mmm")</f>
        <v>Jul</v>
      </c>
      <c r="C344" s="3">
        <v>44378</v>
      </c>
      <c r="D344" t="s">
        <v>463</v>
      </c>
      <c r="E344" t="s">
        <v>44</v>
      </c>
      <c r="F344" t="s">
        <v>274</v>
      </c>
      <c r="G344" s="1">
        <v>295</v>
      </c>
      <c r="I344" s="1">
        <f ca="1">IFERROR(OFFSET(Data[[#This Row],[Balance]],-1,0)+Data[[#This Row],[Actual Income]]-Data[[#This Row],[Actual Expense]], Data[[#This Row],[Actual Income]])</f>
        <v>-1138.5475000000001</v>
      </c>
      <c r="J344" s="1">
        <f>IF(Data[[#This Row],[Category]]="Savings or Investments", Data[[#This Row],[Actual Expense]],0)</f>
        <v>0</v>
      </c>
      <c r="K344" t="s">
        <v>339</v>
      </c>
    </row>
    <row r="345" spans="1:11" x14ac:dyDescent="0.25">
      <c r="A345" s="5" t="str">
        <f>TEXT(Data[[#This Row],[Date]],"yyyy")</f>
        <v>2021</v>
      </c>
      <c r="B345" s="5" t="str">
        <f>TEXT(Data[[#This Row],[Date]],"mmm")</f>
        <v>Jul</v>
      </c>
      <c r="C345" s="3">
        <v>44378</v>
      </c>
      <c r="D345" t="s">
        <v>457</v>
      </c>
      <c r="E345" t="s">
        <v>42</v>
      </c>
      <c r="F345" t="s">
        <v>0</v>
      </c>
      <c r="G345" s="1">
        <v>500</v>
      </c>
      <c r="I345" s="1">
        <f ca="1">IFERROR(OFFSET(Data[[#This Row],[Balance]],-1,0)+Data[[#This Row],[Actual Income]]-Data[[#This Row],[Actual Expense]], Data[[#This Row],[Actual Income]])</f>
        <v>-1638.5475000000001</v>
      </c>
      <c r="J345" s="1">
        <f>IF(Data[[#This Row],[Category]]="Savings or Investments", Data[[#This Row],[Actual Expense]],0)</f>
        <v>0</v>
      </c>
      <c r="K345" t="s">
        <v>339</v>
      </c>
    </row>
    <row r="346" spans="1:11" x14ac:dyDescent="0.25">
      <c r="A346" s="5" t="str">
        <f>TEXT(Data[[#This Row],[Date]],"yyyy")</f>
        <v>2021</v>
      </c>
      <c r="B346" s="5" t="str">
        <f>TEXT(Data[[#This Row],[Date]],"mmm")</f>
        <v>Jul</v>
      </c>
      <c r="C346" s="3">
        <v>44378</v>
      </c>
      <c r="D346" t="s">
        <v>337</v>
      </c>
      <c r="E346" t="s">
        <v>43</v>
      </c>
      <c r="F346" t="s">
        <v>278</v>
      </c>
      <c r="G346" s="1">
        <v>11.46</v>
      </c>
      <c r="I346" s="1">
        <f ca="1">IFERROR(OFFSET(Data[[#This Row],[Balance]],-1,0)+Data[[#This Row],[Actual Income]]-Data[[#This Row],[Actual Expense]], Data[[#This Row],[Actual Income]])</f>
        <v>-1650.0075000000002</v>
      </c>
      <c r="J346" s="1">
        <f>IF(Data[[#This Row],[Category]]="Savings or Investments", Data[[#This Row],[Actual Expense]],0)</f>
        <v>0</v>
      </c>
      <c r="K346" t="s">
        <v>276</v>
      </c>
    </row>
    <row r="347" spans="1:11" x14ac:dyDescent="0.25">
      <c r="A347" s="5" t="str">
        <f>TEXT(Data[[#This Row],[Date]],"yyyy")</f>
        <v>2021</v>
      </c>
      <c r="B347" s="5" t="str">
        <f>TEXT(Data[[#This Row],[Date]],"mmm")</f>
        <v>Jul</v>
      </c>
      <c r="C347" s="3">
        <v>44378</v>
      </c>
      <c r="D347" t="s">
        <v>338</v>
      </c>
      <c r="E347" t="s">
        <v>43</v>
      </c>
      <c r="F347" t="s">
        <v>278</v>
      </c>
      <c r="G347" s="1">
        <v>24.56</v>
      </c>
      <c r="I347" s="1">
        <f ca="1">IFERROR(OFFSET(Data[[#This Row],[Balance]],-1,0)+Data[[#This Row],[Actual Income]]-Data[[#This Row],[Actual Expense]], Data[[#This Row],[Actual Income]])</f>
        <v>-1674.5675000000001</v>
      </c>
      <c r="J347" s="1">
        <f>IF(Data[[#This Row],[Category]]="Savings or Investments", Data[[#This Row],[Actual Expense]],0)</f>
        <v>0</v>
      </c>
      <c r="K347" t="s">
        <v>276</v>
      </c>
    </row>
    <row r="348" spans="1:11" x14ac:dyDescent="0.25">
      <c r="A348" s="5" t="str">
        <f>TEXT(Data[[#This Row],[Date]],"yyyy")</f>
        <v>2021</v>
      </c>
      <c r="B348" s="5" t="str">
        <f>TEXT(Data[[#This Row],[Date]],"mmm")</f>
        <v>Jul</v>
      </c>
      <c r="C348" s="3">
        <v>44378</v>
      </c>
      <c r="D348" t="s">
        <v>328</v>
      </c>
      <c r="E348" t="s">
        <v>43</v>
      </c>
      <c r="F348" t="s">
        <v>278</v>
      </c>
      <c r="G348" s="1">
        <v>26.71</v>
      </c>
      <c r="I348" s="1">
        <f ca="1">IFERROR(OFFSET(Data[[#This Row],[Balance]],-1,0)+Data[[#This Row],[Actual Income]]-Data[[#This Row],[Actual Expense]], Data[[#This Row],[Actual Income]])</f>
        <v>-1701.2775000000001</v>
      </c>
      <c r="J348" s="1">
        <f>IF(Data[[#This Row],[Category]]="Savings or Investments", Data[[#This Row],[Actual Expense]],0)</f>
        <v>0</v>
      </c>
      <c r="K348" t="s">
        <v>276</v>
      </c>
    </row>
    <row r="349" spans="1:11" x14ac:dyDescent="0.25">
      <c r="A349" s="5" t="str">
        <f>TEXT(Data[[#This Row],[Date]],"yyyy")</f>
        <v>2021</v>
      </c>
      <c r="B349" s="5" t="str">
        <f>TEXT(Data[[#This Row],[Date]],"mmm")</f>
        <v>Jul</v>
      </c>
      <c r="C349" s="3">
        <v>44378</v>
      </c>
      <c r="D349" t="s">
        <v>298</v>
      </c>
      <c r="E349" t="s">
        <v>31</v>
      </c>
      <c r="F349" t="s">
        <v>30</v>
      </c>
      <c r="G349" s="1">
        <v>28.82</v>
      </c>
      <c r="I349" s="1">
        <f ca="1">IFERROR(OFFSET(Data[[#This Row],[Balance]],-1,0)+Data[[#This Row],[Actual Income]]-Data[[#This Row],[Actual Expense]], Data[[#This Row],[Actual Income]])</f>
        <v>-1730.0975000000001</v>
      </c>
      <c r="J349" s="1">
        <f>IF(Data[[#This Row],[Category]]="Savings or Investments", Data[[#This Row],[Actual Expense]],0)</f>
        <v>0</v>
      </c>
      <c r="K349" t="s">
        <v>276</v>
      </c>
    </row>
    <row r="350" spans="1:11" x14ac:dyDescent="0.25">
      <c r="A350" s="5" t="str">
        <f>TEXT(Data[[#This Row],[Date]],"yyyy")</f>
        <v>2021</v>
      </c>
      <c r="B350" s="5" t="str">
        <f>TEXT(Data[[#This Row],[Date]],"mmm")</f>
        <v>Jul</v>
      </c>
      <c r="C350" s="3">
        <v>44378</v>
      </c>
      <c r="D350" t="s">
        <v>337</v>
      </c>
      <c r="E350" t="s">
        <v>43</v>
      </c>
      <c r="F350" t="s">
        <v>278</v>
      </c>
      <c r="G350" s="1">
        <v>56.58</v>
      </c>
      <c r="I350" s="1">
        <f ca="1">IFERROR(OFFSET(Data[[#This Row],[Balance]],-1,0)+Data[[#This Row],[Actual Income]]-Data[[#This Row],[Actual Expense]], Data[[#This Row],[Actual Income]])</f>
        <v>-1786.6775</v>
      </c>
      <c r="J350" s="1">
        <f>IF(Data[[#This Row],[Category]]="Savings or Investments", Data[[#This Row],[Actual Expense]],0)</f>
        <v>0</v>
      </c>
      <c r="K350" t="s">
        <v>276</v>
      </c>
    </row>
    <row r="351" spans="1:11" x14ac:dyDescent="0.25">
      <c r="A351" s="5" t="str">
        <f>TEXT(Data[[#This Row],[Date]],"yyyy")</f>
        <v>2021</v>
      </c>
      <c r="B351" s="5" t="str">
        <f>TEXT(Data[[#This Row],[Date]],"mmm")</f>
        <v>Jul</v>
      </c>
      <c r="C351" s="3">
        <v>44379</v>
      </c>
      <c r="D351" t="s">
        <v>314</v>
      </c>
      <c r="E351" t="s">
        <v>43</v>
      </c>
      <c r="F351" t="s">
        <v>278</v>
      </c>
      <c r="G351" s="1">
        <v>5.4</v>
      </c>
      <c r="I351" s="1">
        <f ca="1">IFERROR(OFFSET(Data[[#This Row],[Balance]],-1,0)+Data[[#This Row],[Actual Income]]-Data[[#This Row],[Actual Expense]], Data[[#This Row],[Actual Income]])</f>
        <v>-1792.0775000000001</v>
      </c>
      <c r="J351" s="1">
        <f>IF(Data[[#This Row],[Category]]="Savings or Investments", Data[[#This Row],[Actual Expense]],0)</f>
        <v>0</v>
      </c>
      <c r="K351" t="s">
        <v>276</v>
      </c>
    </row>
    <row r="352" spans="1:11" x14ac:dyDescent="0.25">
      <c r="A352" s="5" t="str">
        <f>TEXT(Data[[#This Row],[Date]],"yyyy")</f>
        <v>2021</v>
      </c>
      <c r="B352" s="5" t="str">
        <f>TEXT(Data[[#This Row],[Date]],"mmm")</f>
        <v>Jul</v>
      </c>
      <c r="C352" s="3">
        <v>44379</v>
      </c>
      <c r="D352" t="s">
        <v>332</v>
      </c>
      <c r="E352" t="s">
        <v>43</v>
      </c>
      <c r="F352" t="s">
        <v>278</v>
      </c>
      <c r="G352" s="1">
        <v>5.4</v>
      </c>
      <c r="I352" s="1">
        <f ca="1">IFERROR(OFFSET(Data[[#This Row],[Balance]],-1,0)+Data[[#This Row],[Actual Income]]-Data[[#This Row],[Actual Expense]], Data[[#This Row],[Actual Income]])</f>
        <v>-1797.4775000000002</v>
      </c>
      <c r="J352" s="1">
        <f>IF(Data[[#This Row],[Category]]="Savings or Investments", Data[[#This Row],[Actual Expense]],0)</f>
        <v>0</v>
      </c>
      <c r="K352" t="s">
        <v>276</v>
      </c>
    </row>
    <row r="353" spans="1:11" x14ac:dyDescent="0.25">
      <c r="A353" s="5" t="str">
        <f>TEXT(Data[[#This Row],[Date]],"yyyy")</f>
        <v>2021</v>
      </c>
      <c r="B353" s="5" t="str">
        <f>TEXT(Data[[#This Row],[Date]],"mmm")</f>
        <v>Jul</v>
      </c>
      <c r="C353" s="3">
        <v>44379</v>
      </c>
      <c r="D353" t="s">
        <v>336</v>
      </c>
      <c r="E353" t="s">
        <v>43</v>
      </c>
      <c r="F353" t="s">
        <v>278</v>
      </c>
      <c r="G353" s="1">
        <v>50</v>
      </c>
      <c r="I353" s="1">
        <f ca="1">IFERROR(OFFSET(Data[[#This Row],[Balance]],-1,0)+Data[[#This Row],[Actual Income]]-Data[[#This Row],[Actual Expense]], Data[[#This Row],[Actual Income]])</f>
        <v>-1847.4775000000002</v>
      </c>
      <c r="J353" s="1">
        <f>IF(Data[[#This Row],[Category]]="Savings or Investments", Data[[#This Row],[Actual Expense]],0)</f>
        <v>0</v>
      </c>
      <c r="K353" t="s">
        <v>276</v>
      </c>
    </row>
    <row r="354" spans="1:11" x14ac:dyDescent="0.25">
      <c r="A354" s="5" t="str">
        <f>TEXT(Data[[#This Row],[Date]],"yyyy")</f>
        <v>2021</v>
      </c>
      <c r="B354" s="5" t="str">
        <f>TEXT(Data[[#This Row],[Date]],"mmm")</f>
        <v>Jul</v>
      </c>
      <c r="C354" s="3">
        <v>44379</v>
      </c>
      <c r="D354" t="s">
        <v>448</v>
      </c>
      <c r="E354" t="s">
        <v>48</v>
      </c>
      <c r="F354" t="s">
        <v>127</v>
      </c>
      <c r="G354" s="1">
        <v>100</v>
      </c>
      <c r="I354" s="1">
        <f ca="1">IFERROR(OFFSET(Data[[#This Row],[Balance]],-1,0)+Data[[#This Row],[Actual Income]]-Data[[#This Row],[Actual Expense]], Data[[#This Row],[Actual Income]])</f>
        <v>-1947.4775000000002</v>
      </c>
      <c r="J354" s="1">
        <f>IF(Data[[#This Row],[Category]]="Savings or Investments", Data[[#This Row],[Actual Expense]],0)</f>
        <v>100</v>
      </c>
      <c r="K354" t="s">
        <v>339</v>
      </c>
    </row>
    <row r="355" spans="1:11" x14ac:dyDescent="0.25">
      <c r="A355" s="5" t="str">
        <f>TEXT(Data[[#This Row],[Date]],"yyyy")</f>
        <v>2021</v>
      </c>
      <c r="B355" s="5" t="str">
        <f>TEXT(Data[[#This Row],[Date]],"mmm")</f>
        <v>Jul</v>
      </c>
      <c r="C355" s="3">
        <v>44379</v>
      </c>
      <c r="D355" t="s">
        <v>330</v>
      </c>
      <c r="E355" t="s">
        <v>43</v>
      </c>
      <c r="F355" t="s">
        <v>278</v>
      </c>
      <c r="G355" s="1">
        <v>22.05</v>
      </c>
      <c r="I355" s="1">
        <f ca="1">IFERROR(OFFSET(Data[[#This Row],[Balance]],-1,0)+Data[[#This Row],[Actual Income]]-Data[[#This Row],[Actual Expense]], Data[[#This Row],[Actual Income]])</f>
        <v>-1969.5275000000001</v>
      </c>
      <c r="J355" s="1">
        <f>IF(Data[[#This Row],[Category]]="Savings or Investments", Data[[#This Row],[Actual Expense]],0)</f>
        <v>0</v>
      </c>
      <c r="K355" t="s">
        <v>276</v>
      </c>
    </row>
    <row r="356" spans="1:11" x14ac:dyDescent="0.25">
      <c r="A356" s="5" t="str">
        <f>TEXT(Data[[#This Row],[Date]],"yyyy")</f>
        <v>2021</v>
      </c>
      <c r="B356" s="5" t="str">
        <f>TEXT(Data[[#This Row],[Date]],"mmm")</f>
        <v>Jul</v>
      </c>
      <c r="C356" s="3">
        <v>44379</v>
      </c>
      <c r="D356" t="s">
        <v>299</v>
      </c>
      <c r="E356" t="s">
        <v>43</v>
      </c>
      <c r="F356" t="s">
        <v>278</v>
      </c>
      <c r="G356" s="1">
        <v>34.18</v>
      </c>
      <c r="I356" s="1">
        <f ca="1">IFERROR(OFFSET(Data[[#This Row],[Balance]],-1,0)+Data[[#This Row],[Actual Income]]-Data[[#This Row],[Actual Expense]], Data[[#This Row],[Actual Income]])</f>
        <v>-2003.7075000000002</v>
      </c>
      <c r="J356" s="1">
        <f>IF(Data[[#This Row],[Category]]="Savings or Investments", Data[[#This Row],[Actual Expense]],0)</f>
        <v>0</v>
      </c>
    </row>
    <row r="357" spans="1:11" x14ac:dyDescent="0.25">
      <c r="A357" s="5" t="str">
        <f>TEXT(Data[[#This Row],[Date]],"yyyy")</f>
        <v>2021</v>
      </c>
      <c r="B357" s="5" t="str">
        <f>TEXT(Data[[#This Row],[Date]],"mmm")</f>
        <v>Jul</v>
      </c>
      <c r="C357" s="3">
        <v>44379</v>
      </c>
      <c r="D357" t="s">
        <v>326</v>
      </c>
      <c r="E357" t="s">
        <v>43</v>
      </c>
      <c r="F357" t="s">
        <v>278</v>
      </c>
      <c r="G357" s="1">
        <v>40.18</v>
      </c>
      <c r="I357" s="1">
        <f ca="1">IFERROR(OFFSET(Data[[#This Row],[Balance]],-1,0)+Data[[#This Row],[Actual Income]]-Data[[#This Row],[Actual Expense]], Data[[#This Row],[Actual Income]])</f>
        <v>-2043.8875000000003</v>
      </c>
      <c r="J357" s="1">
        <f>IF(Data[[#This Row],[Category]]="Savings or Investments", Data[[#This Row],[Actual Expense]],0)</f>
        <v>0</v>
      </c>
      <c r="K357" t="s">
        <v>276</v>
      </c>
    </row>
    <row r="358" spans="1:11" x14ac:dyDescent="0.25">
      <c r="A358" s="5" t="str">
        <f>TEXT(Data[[#This Row],[Date]],"yyyy")</f>
        <v>2021</v>
      </c>
      <c r="B358" s="5" t="str">
        <f>TEXT(Data[[#This Row],[Date]],"mmm")</f>
        <v>Jul</v>
      </c>
      <c r="C358" s="3">
        <v>44379</v>
      </c>
      <c r="D358" t="s">
        <v>334</v>
      </c>
      <c r="E358" t="s">
        <v>43</v>
      </c>
      <c r="F358" t="s">
        <v>278</v>
      </c>
      <c r="G358" s="1">
        <v>41.76</v>
      </c>
      <c r="I358" s="1">
        <f ca="1">IFERROR(OFFSET(Data[[#This Row],[Balance]],-1,0)+Data[[#This Row],[Actual Income]]-Data[[#This Row],[Actual Expense]], Data[[#This Row],[Actual Income]])</f>
        <v>-2085.6475000000005</v>
      </c>
      <c r="J358" s="1">
        <f>IF(Data[[#This Row],[Category]]="Savings or Investments", Data[[#This Row],[Actual Expense]],0)</f>
        <v>0</v>
      </c>
      <c r="K358" t="s">
        <v>276</v>
      </c>
    </row>
    <row r="359" spans="1:11" x14ac:dyDescent="0.25">
      <c r="A359" s="5" t="str">
        <f>TEXT(Data[[#This Row],[Date]],"yyyy")</f>
        <v>2021</v>
      </c>
      <c r="B359" s="5" t="str">
        <f>TEXT(Data[[#This Row],[Date]],"mmm")</f>
        <v>Jul</v>
      </c>
      <c r="C359" s="3">
        <v>44379</v>
      </c>
      <c r="D359" t="s">
        <v>331</v>
      </c>
      <c r="E359" t="s">
        <v>43</v>
      </c>
      <c r="F359" t="s">
        <v>278</v>
      </c>
      <c r="G359" s="1">
        <v>42.88</v>
      </c>
      <c r="I359" s="1">
        <f ca="1">IFERROR(OFFSET(Data[[#This Row],[Balance]],-1,0)+Data[[#This Row],[Actual Income]]-Data[[#This Row],[Actual Expense]], Data[[#This Row],[Actual Income]])</f>
        <v>-2128.5275000000006</v>
      </c>
      <c r="J359" s="1">
        <f>IF(Data[[#This Row],[Category]]="Savings or Investments", Data[[#This Row],[Actual Expense]],0)</f>
        <v>0</v>
      </c>
      <c r="K359" t="s">
        <v>276</v>
      </c>
    </row>
    <row r="360" spans="1:11" x14ac:dyDescent="0.25">
      <c r="A360" s="5" t="str">
        <f>TEXT(Data[[#This Row],[Date]],"yyyy")</f>
        <v>2021</v>
      </c>
      <c r="B360" s="5" t="str">
        <f>TEXT(Data[[#This Row],[Date]],"mmm")</f>
        <v>Jul</v>
      </c>
      <c r="C360" s="3">
        <v>44379</v>
      </c>
      <c r="D360" t="s">
        <v>449</v>
      </c>
      <c r="E360" t="s">
        <v>79</v>
      </c>
      <c r="F360" t="s">
        <v>171</v>
      </c>
      <c r="G360" s="1"/>
      <c r="H360" s="1">
        <v>1876.04</v>
      </c>
      <c r="I360" s="1">
        <f ca="1">IFERROR(OFFSET(Data[[#This Row],[Balance]],-1,0)+Data[[#This Row],[Actual Income]]-Data[[#This Row],[Actual Expense]], Data[[#This Row],[Actual Income]])</f>
        <v>-252.48750000000064</v>
      </c>
      <c r="J360" s="1">
        <f>IF(Data[[#This Row],[Category]]="Savings or Investments", Data[[#This Row],[Actual Expense]],0)</f>
        <v>0</v>
      </c>
      <c r="K360" t="s">
        <v>339</v>
      </c>
    </row>
    <row r="361" spans="1:11" x14ac:dyDescent="0.25">
      <c r="A361" s="5" t="str">
        <f>TEXT(Data[[#This Row],[Date]],"yyyy")</f>
        <v>2021</v>
      </c>
      <c r="B361" s="5" t="str">
        <f>TEXT(Data[[#This Row],[Date]],"mmm")</f>
        <v>Jul</v>
      </c>
      <c r="C361" s="3">
        <v>44380</v>
      </c>
      <c r="D361" t="s">
        <v>329</v>
      </c>
      <c r="E361" t="s">
        <v>43</v>
      </c>
      <c r="F361" t="s">
        <v>278</v>
      </c>
      <c r="G361" s="1">
        <v>10.93</v>
      </c>
      <c r="I361" s="1">
        <f ca="1">IFERROR(OFFSET(Data[[#This Row],[Balance]],-1,0)+Data[[#This Row],[Actual Income]]-Data[[#This Row],[Actual Expense]], Data[[#This Row],[Actual Income]])</f>
        <v>-263.41750000000064</v>
      </c>
      <c r="J361" s="1">
        <f>IF(Data[[#This Row],[Category]]="Savings or Investments", Data[[#This Row],[Actual Expense]],0)</f>
        <v>0</v>
      </c>
      <c r="K361" t="s">
        <v>276</v>
      </c>
    </row>
    <row r="362" spans="1:11" x14ac:dyDescent="0.25">
      <c r="A362" s="5" t="str">
        <f>TEXT(Data[[#This Row],[Date]],"yyyy")</f>
        <v>2021</v>
      </c>
      <c r="B362" s="5" t="str">
        <f>TEXT(Data[[#This Row],[Date]],"mmm")</f>
        <v>Jul</v>
      </c>
      <c r="C362" s="3">
        <v>44380</v>
      </c>
      <c r="D362" t="s">
        <v>335</v>
      </c>
      <c r="E362" t="s">
        <v>43</v>
      </c>
      <c r="F362" t="s">
        <v>278</v>
      </c>
      <c r="G362" s="1">
        <v>35.56</v>
      </c>
      <c r="I362" s="1">
        <f ca="1">IFERROR(OFFSET(Data[[#This Row],[Balance]],-1,0)+Data[[#This Row],[Actual Income]]-Data[[#This Row],[Actual Expense]], Data[[#This Row],[Actual Income]])</f>
        <v>-298.97750000000065</v>
      </c>
      <c r="J362" s="1">
        <f>IF(Data[[#This Row],[Category]]="Savings or Investments", Data[[#This Row],[Actual Expense]],0)</f>
        <v>0</v>
      </c>
      <c r="K362" t="s">
        <v>276</v>
      </c>
    </row>
    <row r="363" spans="1:11" x14ac:dyDescent="0.25">
      <c r="A363" s="5" t="str">
        <f>TEXT(Data[[#This Row],[Date]],"yyyy")</f>
        <v>2021</v>
      </c>
      <c r="B363" s="5" t="str">
        <f>TEXT(Data[[#This Row],[Date]],"mmm")</f>
        <v>Jul</v>
      </c>
      <c r="C363" s="3">
        <v>44381</v>
      </c>
      <c r="D363" t="s">
        <v>333</v>
      </c>
      <c r="E363" t="s">
        <v>43</v>
      </c>
      <c r="F363" t="s">
        <v>278</v>
      </c>
      <c r="G363" s="1">
        <v>12.3</v>
      </c>
      <c r="I363" s="1">
        <f ca="1">IFERROR(OFFSET(Data[[#This Row],[Balance]],-1,0)+Data[[#This Row],[Actual Income]]-Data[[#This Row],[Actual Expense]], Data[[#This Row],[Actual Income]])</f>
        <v>-311.27750000000066</v>
      </c>
      <c r="J363" s="1">
        <f>IF(Data[[#This Row],[Category]]="Savings or Investments", Data[[#This Row],[Actual Expense]],0)</f>
        <v>0</v>
      </c>
      <c r="K363" t="s">
        <v>276</v>
      </c>
    </row>
    <row r="364" spans="1:11" x14ac:dyDescent="0.25">
      <c r="A364" s="5" t="str">
        <f>TEXT(Data[[#This Row],[Date]],"yyyy")</f>
        <v>2021</v>
      </c>
      <c r="B364" s="5" t="str">
        <f>TEXT(Data[[#This Row],[Date]],"mmm")</f>
        <v>Jul</v>
      </c>
      <c r="C364" s="3">
        <v>44381</v>
      </c>
      <c r="D364" t="s">
        <v>301</v>
      </c>
      <c r="E364" t="s">
        <v>43</v>
      </c>
      <c r="F364" t="s">
        <v>278</v>
      </c>
      <c r="G364" s="1">
        <v>37.49</v>
      </c>
      <c r="I364" s="1">
        <f ca="1">IFERROR(OFFSET(Data[[#This Row],[Balance]],-1,0)+Data[[#This Row],[Actual Income]]-Data[[#This Row],[Actual Expense]], Data[[#This Row],[Actual Income]])</f>
        <v>-348.76750000000067</v>
      </c>
      <c r="J364" s="1">
        <f>IF(Data[[#This Row],[Category]]="Savings or Investments", Data[[#This Row],[Actual Expense]],0)</f>
        <v>0</v>
      </c>
      <c r="K364" t="s">
        <v>276</v>
      </c>
    </row>
    <row r="365" spans="1:11" x14ac:dyDescent="0.25">
      <c r="A365" s="5" t="str">
        <f>TEXT(Data[[#This Row],[Date]],"yyyy")</f>
        <v>2021</v>
      </c>
      <c r="B365" s="5" t="str">
        <f>TEXT(Data[[#This Row],[Date]],"mmm")</f>
        <v>Jul</v>
      </c>
      <c r="C365" s="3">
        <v>44381</v>
      </c>
      <c r="D365" t="s">
        <v>322</v>
      </c>
      <c r="E365" t="s">
        <v>43</v>
      </c>
      <c r="F365" t="s">
        <v>278</v>
      </c>
      <c r="G365" s="1">
        <v>38</v>
      </c>
      <c r="I365" s="1">
        <f ca="1">IFERROR(OFFSET(Data[[#This Row],[Balance]],-1,0)+Data[[#This Row],[Actual Income]]-Data[[#This Row],[Actual Expense]], Data[[#This Row],[Actual Income]])</f>
        <v>-386.76750000000067</v>
      </c>
      <c r="J365" s="1">
        <f>IF(Data[[#This Row],[Category]]="Savings or Investments", Data[[#This Row],[Actual Expense]],0)</f>
        <v>0</v>
      </c>
      <c r="K365" t="s">
        <v>276</v>
      </c>
    </row>
    <row r="366" spans="1:11" x14ac:dyDescent="0.25">
      <c r="A366" s="5" t="str">
        <f>TEXT(Data[[#This Row],[Date]],"yyyy")</f>
        <v>2021</v>
      </c>
      <c r="B366" s="5" t="str">
        <f>TEXT(Data[[#This Row],[Date]],"mmm")</f>
        <v>Jul</v>
      </c>
      <c r="C366" s="3">
        <v>44381</v>
      </c>
      <c r="D366" t="s">
        <v>300</v>
      </c>
      <c r="E366" t="s">
        <v>43</v>
      </c>
      <c r="F366" t="s">
        <v>278</v>
      </c>
      <c r="G366" s="1">
        <v>41.85</v>
      </c>
      <c r="I366" s="1">
        <f ca="1">IFERROR(OFFSET(Data[[#This Row],[Balance]],-1,0)+Data[[#This Row],[Actual Income]]-Data[[#This Row],[Actual Expense]], Data[[#This Row],[Actual Income]])</f>
        <v>-428.61750000000069</v>
      </c>
      <c r="J366" s="1">
        <f>IF(Data[[#This Row],[Category]]="Savings or Investments", Data[[#This Row],[Actual Expense]],0)</f>
        <v>0</v>
      </c>
      <c r="K366" t="s">
        <v>276</v>
      </c>
    </row>
    <row r="367" spans="1:11" x14ac:dyDescent="0.25">
      <c r="A367" s="5" t="str">
        <f>TEXT(Data[[#This Row],[Date]],"yyyy")</f>
        <v>2021</v>
      </c>
      <c r="B367" s="5" t="str">
        <f>TEXT(Data[[#This Row],[Date]],"mmm")</f>
        <v>Jul</v>
      </c>
      <c r="C367" s="3">
        <v>44381</v>
      </c>
      <c r="D367" t="s">
        <v>323</v>
      </c>
      <c r="E367" t="s">
        <v>43</v>
      </c>
      <c r="F367" t="s">
        <v>278</v>
      </c>
      <c r="G367" s="1">
        <v>43.49</v>
      </c>
      <c r="I367" s="1">
        <f ca="1">IFERROR(OFFSET(Data[[#This Row],[Balance]],-1,0)+Data[[#This Row],[Actual Income]]-Data[[#This Row],[Actual Expense]], Data[[#This Row],[Actual Income]])</f>
        <v>-472.1075000000007</v>
      </c>
      <c r="J367" s="1">
        <f>IF(Data[[#This Row],[Category]]="Savings or Investments", Data[[#This Row],[Actual Expense]],0)</f>
        <v>0</v>
      </c>
      <c r="K367" t="s">
        <v>276</v>
      </c>
    </row>
    <row r="368" spans="1:11" x14ac:dyDescent="0.25">
      <c r="A368" s="5" t="str">
        <f>TEXT(Data[[#This Row],[Date]],"yyyy")</f>
        <v>2021</v>
      </c>
      <c r="B368" s="5" t="str">
        <f>TEXT(Data[[#This Row],[Date]],"mmm")</f>
        <v>Jul</v>
      </c>
      <c r="C368" s="3">
        <v>44381</v>
      </c>
      <c r="D368" t="s">
        <v>327</v>
      </c>
      <c r="E368" t="s">
        <v>43</v>
      </c>
      <c r="F368" t="s">
        <v>278</v>
      </c>
      <c r="G368" s="1">
        <v>49.85</v>
      </c>
      <c r="I368" s="1">
        <f ca="1">IFERROR(OFFSET(Data[[#This Row],[Balance]],-1,0)+Data[[#This Row],[Actual Income]]-Data[[#This Row],[Actual Expense]], Data[[#This Row],[Actual Income]])</f>
        <v>-521.95750000000066</v>
      </c>
      <c r="J368" s="1">
        <f>IF(Data[[#This Row],[Category]]="Savings or Investments", Data[[#This Row],[Actual Expense]],0)</f>
        <v>0</v>
      </c>
      <c r="K368" t="s">
        <v>276</v>
      </c>
    </row>
    <row r="369" spans="1:11" x14ac:dyDescent="0.25">
      <c r="A369" s="5" t="str">
        <f>TEXT(Data[[#This Row],[Date]],"yyyy")</f>
        <v>2021</v>
      </c>
      <c r="B369" s="5" t="str">
        <f>TEXT(Data[[#This Row],[Date]],"mmm")</f>
        <v>Jul</v>
      </c>
      <c r="C369" s="3">
        <v>44381</v>
      </c>
      <c r="D369" t="s">
        <v>325</v>
      </c>
      <c r="E369" t="s">
        <v>43</v>
      </c>
      <c r="F369" t="s">
        <v>278</v>
      </c>
      <c r="G369" s="1">
        <v>50.05</v>
      </c>
      <c r="I369" s="1">
        <f ca="1">IFERROR(OFFSET(Data[[#This Row],[Balance]],-1,0)+Data[[#This Row],[Actual Income]]-Data[[#This Row],[Actual Expense]], Data[[#This Row],[Actual Income]])</f>
        <v>-572.00750000000062</v>
      </c>
      <c r="J369" s="1">
        <f>IF(Data[[#This Row],[Category]]="Savings or Investments", Data[[#This Row],[Actual Expense]],0)</f>
        <v>0</v>
      </c>
      <c r="K369" t="s">
        <v>276</v>
      </c>
    </row>
    <row r="370" spans="1:11" x14ac:dyDescent="0.25">
      <c r="A370" s="5" t="str">
        <f>TEXT(Data[[#This Row],[Date]],"yyyy")</f>
        <v>2021</v>
      </c>
      <c r="B370" s="5" t="str">
        <f>TEXT(Data[[#This Row],[Date]],"mmm")</f>
        <v>Jul</v>
      </c>
      <c r="C370" s="3">
        <v>44381</v>
      </c>
      <c r="D370" t="s">
        <v>324</v>
      </c>
      <c r="E370" t="s">
        <v>43</v>
      </c>
      <c r="F370" t="s">
        <v>278</v>
      </c>
      <c r="G370" s="1">
        <v>119.7</v>
      </c>
      <c r="I370" s="1">
        <f ca="1">IFERROR(OFFSET(Data[[#This Row],[Balance]],-1,0)+Data[[#This Row],[Actual Income]]-Data[[#This Row],[Actual Expense]], Data[[#This Row],[Actual Income]])</f>
        <v>-691.70750000000066</v>
      </c>
      <c r="J370" s="1">
        <f>IF(Data[[#This Row],[Category]]="Savings or Investments", Data[[#This Row],[Actual Expense]],0)</f>
        <v>0</v>
      </c>
      <c r="K370" t="s">
        <v>276</v>
      </c>
    </row>
    <row r="371" spans="1:11" x14ac:dyDescent="0.25">
      <c r="A371" s="5" t="str">
        <f>TEXT(Data[[#This Row],[Date]],"yyyy")</f>
        <v>2021</v>
      </c>
      <c r="B371" s="5" t="str">
        <f>TEXT(Data[[#This Row],[Date]],"mmm")</f>
        <v>Jul</v>
      </c>
      <c r="C371" s="3">
        <v>44383</v>
      </c>
      <c r="D371" t="s">
        <v>320</v>
      </c>
      <c r="E371" t="s">
        <v>31</v>
      </c>
      <c r="F371" s="24" t="s">
        <v>55</v>
      </c>
      <c r="G371" s="1">
        <v>4.5</v>
      </c>
      <c r="I371" s="1">
        <f ca="1">IFERROR(OFFSET(Data[[#This Row],[Balance]],-1,0)+Data[[#This Row],[Actual Income]]-Data[[#This Row],[Actual Expense]], Data[[#This Row],[Actual Income]])</f>
        <v>-696.20750000000066</v>
      </c>
      <c r="J371" s="1">
        <f>IF(Data[[#This Row],[Category]]="Savings or Investments", Data[[#This Row],[Actual Expense]],0)</f>
        <v>0</v>
      </c>
      <c r="K371" t="s">
        <v>276</v>
      </c>
    </row>
    <row r="372" spans="1:11" x14ac:dyDescent="0.25">
      <c r="A372" s="5" t="str">
        <f>TEXT(Data[[#This Row],[Date]],"yyyy")</f>
        <v>2021</v>
      </c>
      <c r="B372" s="5" t="str">
        <f>TEXT(Data[[#This Row],[Date]],"mmm")</f>
        <v>Jul</v>
      </c>
      <c r="C372" s="3">
        <v>44383</v>
      </c>
      <c r="D372" t="s">
        <v>321</v>
      </c>
      <c r="E372" t="s">
        <v>31</v>
      </c>
      <c r="F372" t="s">
        <v>30</v>
      </c>
      <c r="G372" s="1">
        <v>42.18</v>
      </c>
      <c r="I372" s="1">
        <f ca="1">IFERROR(OFFSET(Data[[#This Row],[Balance]],-1,0)+Data[[#This Row],[Actual Income]]-Data[[#This Row],[Actual Expense]], Data[[#This Row],[Actual Income]])</f>
        <v>-738.38750000000061</v>
      </c>
      <c r="J372" s="1">
        <f>IF(Data[[#This Row],[Category]]="Savings or Investments", Data[[#This Row],[Actual Expense]],0)</f>
        <v>0</v>
      </c>
      <c r="K372" t="s">
        <v>276</v>
      </c>
    </row>
    <row r="373" spans="1:11" x14ac:dyDescent="0.25">
      <c r="A373" s="5" t="str">
        <f>TEXT(Data[[#This Row],[Date]],"yyyy")</f>
        <v>2021</v>
      </c>
      <c r="B373" s="5" t="str">
        <f>TEXT(Data[[#This Row],[Date]],"mmm")</f>
        <v>Jul</v>
      </c>
      <c r="C373" s="3">
        <v>44384</v>
      </c>
      <c r="D373" t="s">
        <v>306</v>
      </c>
      <c r="E373" t="s">
        <v>31</v>
      </c>
      <c r="F373" t="s">
        <v>30</v>
      </c>
      <c r="G373" s="1">
        <v>9</v>
      </c>
      <c r="I373" s="1">
        <f ca="1">IFERROR(OFFSET(Data[[#This Row],[Balance]],-1,0)+Data[[#This Row],[Actual Income]]-Data[[#This Row],[Actual Expense]], Data[[#This Row],[Actual Income]])</f>
        <v>-747.38750000000061</v>
      </c>
      <c r="J373" s="1">
        <f>IF(Data[[#This Row],[Category]]="Savings or Investments", Data[[#This Row],[Actual Expense]],0)</f>
        <v>0</v>
      </c>
      <c r="K373" t="s">
        <v>276</v>
      </c>
    </row>
    <row r="374" spans="1:11" x14ac:dyDescent="0.25">
      <c r="A374" s="5" t="str">
        <f>TEXT(Data[[#This Row],[Date]],"yyyy")</f>
        <v>2021</v>
      </c>
      <c r="B374" s="5" t="str">
        <f>TEXT(Data[[#This Row],[Date]],"mmm")</f>
        <v>Jul</v>
      </c>
      <c r="C374" s="3">
        <v>44384</v>
      </c>
      <c r="D374" t="s">
        <v>436</v>
      </c>
      <c r="E374" t="s">
        <v>48</v>
      </c>
      <c r="F374" t="s">
        <v>70</v>
      </c>
      <c r="G374" s="1">
        <v>200</v>
      </c>
      <c r="I374" s="1">
        <f ca="1">IFERROR(OFFSET(Data[[#This Row],[Balance]],-1,0)+Data[[#This Row],[Actual Income]]-Data[[#This Row],[Actual Expense]], Data[[#This Row],[Actual Income]])</f>
        <v>-947.38750000000061</v>
      </c>
      <c r="J374" s="1">
        <f>IF(Data[[#This Row],[Category]]="Savings or Investments", Data[[#This Row],[Actual Expense]],0)</f>
        <v>200</v>
      </c>
      <c r="K374" t="s">
        <v>339</v>
      </c>
    </row>
    <row r="375" spans="1:11" x14ac:dyDescent="0.25">
      <c r="A375" s="5" t="str">
        <f>TEXT(Data[[#This Row],[Date]],"yyyy")</f>
        <v>2021</v>
      </c>
      <c r="B375" s="5" t="str">
        <f>TEXT(Data[[#This Row],[Date]],"mmm")</f>
        <v>Jul</v>
      </c>
      <c r="C375" s="3">
        <v>44384</v>
      </c>
      <c r="D375" t="s">
        <v>347</v>
      </c>
      <c r="E375" t="s">
        <v>44</v>
      </c>
      <c r="F375" t="s">
        <v>15</v>
      </c>
      <c r="G375" s="1">
        <v>419.69</v>
      </c>
      <c r="I375" s="1">
        <f ca="1">IFERROR(OFFSET(Data[[#This Row],[Balance]],-1,0)+Data[[#This Row],[Actual Income]]-Data[[#This Row],[Actual Expense]], Data[[#This Row],[Actual Income]])</f>
        <v>-1367.0775000000006</v>
      </c>
      <c r="J375" s="1">
        <f>IF(Data[[#This Row],[Category]]="Savings or Investments", Data[[#This Row],[Actual Expense]],0)</f>
        <v>0</v>
      </c>
      <c r="K375" t="s">
        <v>339</v>
      </c>
    </row>
    <row r="376" spans="1:11" x14ac:dyDescent="0.25">
      <c r="A376" s="5" t="str">
        <f>TEXT(Data[[#This Row],[Date]],"yyyy")</f>
        <v>2021</v>
      </c>
      <c r="B376" s="5" t="str">
        <f>TEXT(Data[[#This Row],[Date]],"mmm")</f>
        <v>Jul</v>
      </c>
      <c r="C376" s="3">
        <v>44385</v>
      </c>
      <c r="D376" t="s">
        <v>455</v>
      </c>
      <c r="E376" t="s">
        <v>48</v>
      </c>
      <c r="F376" t="s">
        <v>27</v>
      </c>
      <c r="G376" s="1">
        <v>500</v>
      </c>
      <c r="I376" s="1">
        <f ca="1">IFERROR(OFFSET(Data[[#This Row],[Balance]],-1,0)+Data[[#This Row],[Actual Income]]-Data[[#This Row],[Actual Expense]], Data[[#This Row],[Actual Income]])</f>
        <v>-1867.0775000000006</v>
      </c>
      <c r="J376" s="1">
        <f>IF(Data[[#This Row],[Category]]="Savings or Investments", Data[[#This Row],[Actual Expense]],0)</f>
        <v>500</v>
      </c>
      <c r="K376" t="s">
        <v>339</v>
      </c>
    </row>
    <row r="377" spans="1:11" x14ac:dyDescent="0.25">
      <c r="A377" s="5" t="str">
        <f>TEXT(Data[[#This Row],[Date]],"yyyy")</f>
        <v>2021</v>
      </c>
      <c r="B377" s="5" t="str">
        <f>TEXT(Data[[#This Row],[Date]],"mmm")</f>
        <v>Jul</v>
      </c>
      <c r="C377" s="3">
        <v>44385</v>
      </c>
      <c r="D377" t="s">
        <v>319</v>
      </c>
      <c r="E377" t="s">
        <v>53</v>
      </c>
      <c r="F377" t="s">
        <v>250</v>
      </c>
      <c r="G377" s="1">
        <v>99.54</v>
      </c>
      <c r="I377" s="1">
        <f ca="1">IFERROR(OFFSET(Data[[#This Row],[Balance]],-1,0)+Data[[#This Row],[Actual Income]]-Data[[#This Row],[Actual Expense]], Data[[#This Row],[Actual Income]])</f>
        <v>-1966.6175000000005</v>
      </c>
      <c r="J377" s="1">
        <f>IF(Data[[#This Row],[Category]]="Savings or Investments", Data[[#This Row],[Actual Expense]],0)</f>
        <v>0</v>
      </c>
      <c r="K377" t="s">
        <v>276</v>
      </c>
    </row>
    <row r="378" spans="1:11" x14ac:dyDescent="0.25">
      <c r="A378" s="5" t="str">
        <f>TEXT(Data[[#This Row],[Date]],"yyyy")</f>
        <v>2021</v>
      </c>
      <c r="B378" s="5" t="str">
        <f>TEXT(Data[[#This Row],[Date]],"mmm")</f>
        <v>Jul</v>
      </c>
      <c r="C378" s="3">
        <v>44386</v>
      </c>
      <c r="D378" t="s">
        <v>309</v>
      </c>
      <c r="E378" t="s">
        <v>31</v>
      </c>
      <c r="F378" t="s">
        <v>29</v>
      </c>
      <c r="G378" s="1">
        <v>11.94</v>
      </c>
      <c r="I378" s="1">
        <f ca="1">IFERROR(OFFSET(Data[[#This Row],[Balance]],-1,0)+Data[[#This Row],[Actual Income]]-Data[[#This Row],[Actual Expense]], Data[[#This Row],[Actual Income]])</f>
        <v>-1978.5575000000006</v>
      </c>
      <c r="J378" s="1">
        <f>IF(Data[[#This Row],[Category]]="Savings or Investments", Data[[#This Row],[Actual Expense]],0)</f>
        <v>0</v>
      </c>
      <c r="K378" t="s">
        <v>276</v>
      </c>
    </row>
    <row r="379" spans="1:11" x14ac:dyDescent="0.25">
      <c r="A379" s="5" t="str">
        <f>TEXT(Data[[#This Row],[Date]],"yyyy")</f>
        <v>2021</v>
      </c>
      <c r="B379" s="5" t="str">
        <f>TEXT(Data[[#This Row],[Date]],"mmm")</f>
        <v>Jul</v>
      </c>
      <c r="C379" s="3">
        <v>44386</v>
      </c>
      <c r="D379" t="s">
        <v>316</v>
      </c>
      <c r="E379" t="s">
        <v>47</v>
      </c>
      <c r="F379" t="s">
        <v>191</v>
      </c>
      <c r="G379" s="1">
        <v>18.11</v>
      </c>
      <c r="I379" s="1">
        <f ca="1">IFERROR(OFFSET(Data[[#This Row],[Balance]],-1,0)+Data[[#This Row],[Actual Income]]-Data[[#This Row],[Actual Expense]], Data[[#This Row],[Actual Income]])</f>
        <v>-1996.6675000000005</v>
      </c>
      <c r="J379" s="1">
        <f>IF(Data[[#This Row],[Category]]="Savings or Investments", Data[[#This Row],[Actual Expense]],0)</f>
        <v>0</v>
      </c>
      <c r="K379" t="s">
        <v>276</v>
      </c>
    </row>
    <row r="380" spans="1:11" x14ac:dyDescent="0.25">
      <c r="A380" s="5" t="str">
        <f>TEXT(Data[[#This Row],[Date]],"yyyy")</f>
        <v>2021</v>
      </c>
      <c r="B380" s="5" t="str">
        <f>TEXT(Data[[#This Row],[Date]],"mmm")</f>
        <v>Jul</v>
      </c>
      <c r="C380" s="3">
        <v>44386</v>
      </c>
      <c r="D380" t="s">
        <v>317</v>
      </c>
      <c r="E380" t="s">
        <v>31</v>
      </c>
      <c r="F380" t="s">
        <v>30</v>
      </c>
      <c r="G380" s="1">
        <v>24.95</v>
      </c>
      <c r="I380" s="1">
        <f ca="1">IFERROR(OFFSET(Data[[#This Row],[Balance]],-1,0)+Data[[#This Row],[Actual Income]]-Data[[#This Row],[Actual Expense]], Data[[#This Row],[Actual Income]])</f>
        <v>-2021.6175000000005</v>
      </c>
      <c r="J380" s="1">
        <f>IF(Data[[#This Row],[Category]]="Savings or Investments", Data[[#This Row],[Actual Expense]],0)</f>
        <v>0</v>
      </c>
      <c r="K380" t="s">
        <v>276</v>
      </c>
    </row>
    <row r="381" spans="1:11" x14ac:dyDescent="0.25">
      <c r="A381" s="5" t="str">
        <f>TEXT(Data[[#This Row],[Date]],"yyyy")</f>
        <v>2021</v>
      </c>
      <c r="B381" s="5" t="str">
        <f>TEXT(Data[[#This Row],[Date]],"mmm")</f>
        <v>Jul</v>
      </c>
      <c r="C381" s="3">
        <v>44386</v>
      </c>
      <c r="D381" t="s">
        <v>305</v>
      </c>
      <c r="E381" t="s">
        <v>31</v>
      </c>
      <c r="F381" t="s">
        <v>30</v>
      </c>
      <c r="G381" s="1">
        <v>33.58</v>
      </c>
      <c r="I381" s="1">
        <f ca="1">IFERROR(OFFSET(Data[[#This Row],[Balance]],-1,0)+Data[[#This Row],[Actual Income]]-Data[[#This Row],[Actual Expense]], Data[[#This Row],[Actual Income]])</f>
        <v>-2055.1975000000007</v>
      </c>
      <c r="J381" s="1">
        <f>IF(Data[[#This Row],[Category]]="Savings or Investments", Data[[#This Row],[Actual Expense]],0)</f>
        <v>0</v>
      </c>
      <c r="K381" t="s">
        <v>276</v>
      </c>
    </row>
    <row r="382" spans="1:11" x14ac:dyDescent="0.25">
      <c r="A382" s="5" t="str">
        <f>TEXT(Data[[#This Row],[Date]],"yyyy")</f>
        <v>2021</v>
      </c>
      <c r="B382" s="5" t="str">
        <f>TEXT(Data[[#This Row],[Date]],"mmm")</f>
        <v>Jul</v>
      </c>
      <c r="C382" s="3">
        <v>44386</v>
      </c>
      <c r="D382" t="s">
        <v>313</v>
      </c>
      <c r="E382" t="s">
        <v>53</v>
      </c>
      <c r="F382" t="s">
        <v>78</v>
      </c>
      <c r="G382" s="1">
        <v>51.94</v>
      </c>
      <c r="I382" s="1">
        <f ca="1">IFERROR(OFFSET(Data[[#This Row],[Balance]],-1,0)+Data[[#This Row],[Actual Income]]-Data[[#This Row],[Actual Expense]], Data[[#This Row],[Actual Income]])</f>
        <v>-2107.1375000000007</v>
      </c>
      <c r="J382" s="1">
        <f>IF(Data[[#This Row],[Category]]="Savings or Investments", Data[[#This Row],[Actual Expense]],0)</f>
        <v>0</v>
      </c>
      <c r="K382" t="s">
        <v>276</v>
      </c>
    </row>
    <row r="383" spans="1:11" x14ac:dyDescent="0.25">
      <c r="A383" s="5" t="str">
        <f>TEXT(Data[[#This Row],[Date]],"yyyy")</f>
        <v>2021</v>
      </c>
      <c r="B383" s="5" t="str">
        <f>TEXT(Data[[#This Row],[Date]],"mmm")</f>
        <v>Jul</v>
      </c>
      <c r="C383" s="3">
        <v>44386</v>
      </c>
      <c r="D383" t="s">
        <v>318</v>
      </c>
      <c r="E383" t="s">
        <v>51</v>
      </c>
      <c r="F383" t="s">
        <v>365</v>
      </c>
      <c r="G383" s="1">
        <v>630</v>
      </c>
      <c r="I383" s="1">
        <f ca="1">IFERROR(OFFSET(Data[[#This Row],[Balance]],-1,0)+Data[[#This Row],[Actual Income]]-Data[[#This Row],[Actual Expense]], Data[[#This Row],[Actual Income]])</f>
        <v>-2737.1375000000007</v>
      </c>
      <c r="J383" s="1">
        <f>IF(Data[[#This Row],[Category]]="Savings or Investments", Data[[#This Row],[Actual Expense]],0)</f>
        <v>0</v>
      </c>
      <c r="K383" t="s">
        <v>276</v>
      </c>
    </row>
    <row r="384" spans="1:11" x14ac:dyDescent="0.25">
      <c r="A384" s="66" t="str">
        <f>TEXT(Data[[#This Row],[Date]],"yyyy")</f>
        <v>2021</v>
      </c>
      <c r="B384" s="66" t="str">
        <f>TEXT(Data[[#This Row],[Date]],"mmm")</f>
        <v>Jul</v>
      </c>
      <c r="C384" s="67">
        <v>44387</v>
      </c>
      <c r="D384" s="68" t="s">
        <v>314</v>
      </c>
      <c r="E384" s="68" t="s">
        <v>31</v>
      </c>
      <c r="F384" s="68" t="s">
        <v>29</v>
      </c>
      <c r="G384" s="69">
        <v>-34.479999999999997</v>
      </c>
      <c r="H384" s="68"/>
      <c r="I384" s="69">
        <f ca="1">IFERROR(OFFSET(Data[[#This Row],[Balance]],-1,0)+Data[[#This Row],[Actual Income]]-Data[[#This Row],[Actual Expense]], Data[[#This Row],[Actual Income]])</f>
        <v>-2702.6575000000007</v>
      </c>
      <c r="J384" s="1">
        <f>IF(Data[[#This Row],[Category]]="Savings or Investments", Data[[#This Row],[Actual Expense]],0)</f>
        <v>0</v>
      </c>
      <c r="K384" s="68" t="s">
        <v>276</v>
      </c>
    </row>
    <row r="385" spans="1:11" x14ac:dyDescent="0.25">
      <c r="A385" s="5" t="str">
        <f>TEXT(Data[[#This Row],[Date]],"yyyy")</f>
        <v>2021</v>
      </c>
      <c r="B385" s="5" t="str">
        <f>TEXT(Data[[#This Row],[Date]],"mmm")</f>
        <v>Jul</v>
      </c>
      <c r="C385" s="3">
        <v>44387</v>
      </c>
      <c r="D385" t="s">
        <v>312</v>
      </c>
      <c r="E385" t="s">
        <v>31</v>
      </c>
      <c r="F385" t="s">
        <v>30</v>
      </c>
      <c r="G385" s="1">
        <v>28.34</v>
      </c>
      <c r="I385" s="1">
        <f ca="1">IFERROR(OFFSET(Data[[#This Row],[Balance]],-1,0)+Data[[#This Row],[Actual Income]]-Data[[#This Row],[Actual Expense]], Data[[#This Row],[Actual Income]])</f>
        <v>-2730.9975000000009</v>
      </c>
      <c r="J385" s="1">
        <f>IF(Data[[#This Row],[Category]]="Savings or Investments", Data[[#This Row],[Actual Expense]],0)</f>
        <v>0</v>
      </c>
      <c r="K385" t="s">
        <v>276</v>
      </c>
    </row>
    <row r="386" spans="1:11" x14ac:dyDescent="0.25">
      <c r="A386" s="5" t="str">
        <f>TEXT(Data[[#This Row],[Date]],"yyyy")</f>
        <v>2021</v>
      </c>
      <c r="B386" s="5" t="str">
        <f>TEXT(Data[[#This Row],[Date]],"mmm")</f>
        <v>Jul</v>
      </c>
      <c r="C386" s="3">
        <v>44387</v>
      </c>
      <c r="D386" t="s">
        <v>315</v>
      </c>
      <c r="E386" t="s">
        <v>31</v>
      </c>
      <c r="F386" t="s">
        <v>29</v>
      </c>
      <c r="G386" s="1">
        <v>59.72</v>
      </c>
      <c r="I386" s="1">
        <f ca="1">IFERROR(OFFSET(Data[[#This Row],[Balance]],-1,0)+Data[[#This Row],[Actual Income]]-Data[[#This Row],[Actual Expense]], Data[[#This Row],[Actual Income]])</f>
        <v>-2790.7175000000007</v>
      </c>
      <c r="J386" s="1">
        <f>IF(Data[[#This Row],[Category]]="Savings or Investments", Data[[#This Row],[Actual Expense]],0)</f>
        <v>0</v>
      </c>
      <c r="K386" t="s">
        <v>276</v>
      </c>
    </row>
    <row r="387" spans="1:11" x14ac:dyDescent="0.25">
      <c r="A387" s="5" t="str">
        <f>TEXT(Data[[#This Row],[Date]],"yyyy")</f>
        <v>2021</v>
      </c>
      <c r="B387" s="5" t="str">
        <f>TEXT(Data[[#This Row],[Date]],"mmm")</f>
        <v>Jul</v>
      </c>
      <c r="C387" s="3">
        <v>44388</v>
      </c>
      <c r="D387" t="s">
        <v>304</v>
      </c>
      <c r="E387" t="s">
        <v>44</v>
      </c>
      <c r="F387" t="s">
        <v>19</v>
      </c>
      <c r="G387" s="1">
        <v>30.13</v>
      </c>
      <c r="I387" s="1">
        <f ca="1">IFERROR(OFFSET(Data[[#This Row],[Balance]],-1,0)+Data[[#This Row],[Actual Income]]-Data[[#This Row],[Actual Expense]], Data[[#This Row],[Actual Income]])</f>
        <v>-2820.8475000000008</v>
      </c>
      <c r="J387" s="1">
        <f>IF(Data[[#This Row],[Category]]="Savings or Investments", Data[[#This Row],[Actual Expense]],0)</f>
        <v>0</v>
      </c>
      <c r="K387" t="s">
        <v>276</v>
      </c>
    </row>
    <row r="388" spans="1:11" x14ac:dyDescent="0.25">
      <c r="A388" s="5" t="str">
        <f>TEXT(Data[[#This Row],[Date]],"yyyy")</f>
        <v>2021</v>
      </c>
      <c r="B388" s="5" t="str">
        <f>TEXT(Data[[#This Row],[Date]],"mmm")</f>
        <v>Jul</v>
      </c>
      <c r="C388" s="3">
        <v>44389</v>
      </c>
      <c r="D388" t="s">
        <v>346</v>
      </c>
      <c r="E388" t="s">
        <v>11</v>
      </c>
      <c r="F388" t="s">
        <v>349</v>
      </c>
      <c r="G388" s="1">
        <v>50</v>
      </c>
      <c r="I388" s="1">
        <f ca="1">IFERROR(OFFSET(Data[[#This Row],[Balance]],-1,0)+Data[[#This Row],[Actual Income]]-Data[[#This Row],[Actual Expense]], Data[[#This Row],[Actual Income]])</f>
        <v>-2870.8475000000008</v>
      </c>
      <c r="J388" s="1">
        <f>IF(Data[[#This Row],[Category]]="Savings or Investments", Data[[#This Row],[Actual Expense]],0)</f>
        <v>0</v>
      </c>
      <c r="K388" t="s">
        <v>339</v>
      </c>
    </row>
    <row r="389" spans="1:11" x14ac:dyDescent="0.25">
      <c r="A389" s="5" t="str">
        <f>TEXT(Data[[#This Row],[Date]],"yyyy")</f>
        <v>2021</v>
      </c>
      <c r="B389" s="5" t="str">
        <f>TEXT(Data[[#This Row],[Date]],"mmm")</f>
        <v>Jul</v>
      </c>
      <c r="C389" s="3">
        <v>44389</v>
      </c>
      <c r="D389" t="s">
        <v>344</v>
      </c>
      <c r="E389" t="s">
        <v>31</v>
      </c>
      <c r="F389" t="s">
        <v>29</v>
      </c>
      <c r="G389" s="1">
        <v>7.57</v>
      </c>
      <c r="I389" s="1">
        <f ca="1">IFERROR(OFFSET(Data[[#This Row],[Balance]],-1,0)+Data[[#This Row],[Actual Income]]-Data[[#This Row],[Actual Expense]], Data[[#This Row],[Actual Income]])</f>
        <v>-2878.4175000000009</v>
      </c>
      <c r="J389" s="1">
        <f>IF(Data[[#This Row],[Category]]="Savings or Investments", Data[[#This Row],[Actual Expense]],0)</f>
        <v>0</v>
      </c>
      <c r="K389" t="s">
        <v>339</v>
      </c>
    </row>
    <row r="390" spans="1:11" x14ac:dyDescent="0.25">
      <c r="A390" s="5" t="str">
        <f>TEXT(Data[[#This Row],[Date]],"yyyy")</f>
        <v>2021</v>
      </c>
      <c r="B390" s="5" t="str">
        <f>TEXT(Data[[#This Row],[Date]],"mmm")</f>
        <v>Jul</v>
      </c>
      <c r="C390" s="3">
        <v>44389</v>
      </c>
      <c r="D390" t="s">
        <v>343</v>
      </c>
      <c r="E390" t="s">
        <v>31</v>
      </c>
      <c r="F390" t="s">
        <v>29</v>
      </c>
      <c r="G390" s="1">
        <v>11.9</v>
      </c>
      <c r="I390" s="1">
        <f ca="1">IFERROR(OFFSET(Data[[#This Row],[Balance]],-1,0)+Data[[#This Row],[Actual Income]]-Data[[#This Row],[Actual Expense]], Data[[#This Row],[Actual Income]])</f>
        <v>-2890.317500000001</v>
      </c>
      <c r="J390" s="1">
        <f>IF(Data[[#This Row],[Category]]="Savings or Investments", Data[[#This Row],[Actual Expense]],0)</f>
        <v>0</v>
      </c>
      <c r="K390" t="s">
        <v>339</v>
      </c>
    </row>
    <row r="391" spans="1:11" x14ac:dyDescent="0.25">
      <c r="A391" s="5" t="str">
        <f>TEXT(Data[[#This Row],[Date]],"yyyy")</f>
        <v>2021</v>
      </c>
      <c r="B391" s="5" t="str">
        <f>TEXT(Data[[#This Row],[Date]],"mmm")</f>
        <v>Jul</v>
      </c>
      <c r="C391" s="3">
        <v>44389</v>
      </c>
      <c r="D391" t="s">
        <v>345</v>
      </c>
      <c r="E391" t="s">
        <v>31</v>
      </c>
      <c r="F391" t="s">
        <v>29</v>
      </c>
      <c r="G391" s="1">
        <v>18.02</v>
      </c>
      <c r="I391" s="1">
        <f ca="1">IFERROR(OFFSET(Data[[#This Row],[Balance]],-1,0)+Data[[#This Row],[Actual Income]]-Data[[#This Row],[Actual Expense]], Data[[#This Row],[Actual Income]])</f>
        <v>-2908.337500000001</v>
      </c>
      <c r="J391" s="1">
        <f>IF(Data[[#This Row],[Category]]="Savings or Investments", Data[[#This Row],[Actual Expense]],0)</f>
        <v>0</v>
      </c>
      <c r="K391" t="s">
        <v>339</v>
      </c>
    </row>
    <row r="392" spans="1:11" x14ac:dyDescent="0.25">
      <c r="A392" s="5" t="str">
        <f>TEXT(Data[[#This Row],[Date]],"yyyy")</f>
        <v>2021</v>
      </c>
      <c r="B392" s="5" t="str">
        <f>TEXT(Data[[#This Row],[Date]],"mmm")</f>
        <v>Jul</v>
      </c>
      <c r="C392" s="3">
        <v>44390</v>
      </c>
      <c r="D392" t="s">
        <v>342</v>
      </c>
      <c r="E392" t="s">
        <v>31</v>
      </c>
      <c r="F392" t="s">
        <v>55</v>
      </c>
      <c r="G392" s="1">
        <v>12.45</v>
      </c>
      <c r="I392" s="1">
        <f ca="1">IFERROR(OFFSET(Data[[#This Row],[Balance]],-1,0)+Data[[#This Row],[Actual Income]]-Data[[#This Row],[Actual Expense]], Data[[#This Row],[Actual Income]])</f>
        <v>-2920.7875000000008</v>
      </c>
      <c r="J392" s="1">
        <f>IF(Data[[#This Row],[Category]]="Savings or Investments", Data[[#This Row],[Actual Expense]],0)</f>
        <v>0</v>
      </c>
      <c r="K392" t="s">
        <v>339</v>
      </c>
    </row>
    <row r="393" spans="1:11" x14ac:dyDescent="0.25">
      <c r="A393" s="5" t="str">
        <f>TEXT(Data[[#This Row],[Date]],"yyyy")</f>
        <v>2021</v>
      </c>
      <c r="B393" s="5" t="str">
        <f>TEXT(Data[[#This Row],[Date]],"mmm")</f>
        <v>Jul</v>
      </c>
      <c r="C393" s="3">
        <v>44390</v>
      </c>
      <c r="D393" t="s">
        <v>362</v>
      </c>
      <c r="E393" t="s">
        <v>31</v>
      </c>
      <c r="F393" t="s">
        <v>30</v>
      </c>
      <c r="G393" s="1">
        <v>92.98</v>
      </c>
      <c r="I393" s="1">
        <f ca="1">IFERROR(OFFSET(Data[[#This Row],[Balance]],-1,0)+Data[[#This Row],[Actual Income]]-Data[[#This Row],[Actual Expense]], Data[[#This Row],[Actual Income]])</f>
        <v>-3013.7675000000008</v>
      </c>
      <c r="J393" s="1">
        <f>IF(Data[[#This Row],[Category]]="Savings or Investments", Data[[#This Row],[Actual Expense]],0)</f>
        <v>0</v>
      </c>
      <c r="K393" t="s">
        <v>364</v>
      </c>
    </row>
    <row r="394" spans="1:11" x14ac:dyDescent="0.25">
      <c r="A394" s="5" t="str">
        <f>TEXT(Data[[#This Row],[Date]],"yyyy")</f>
        <v>2021</v>
      </c>
      <c r="B394" s="5" t="str">
        <f>TEXT(Data[[#This Row],[Date]],"mmm")</f>
        <v>Jul</v>
      </c>
      <c r="C394" s="3">
        <v>44391</v>
      </c>
      <c r="D394" t="s">
        <v>437</v>
      </c>
      <c r="E394" t="s">
        <v>48</v>
      </c>
      <c r="F394" t="s">
        <v>70</v>
      </c>
      <c r="G394" s="1">
        <v>200</v>
      </c>
      <c r="I394" s="1">
        <f ca="1">IFERROR(OFFSET(Data[[#This Row],[Balance]],-1,0)+Data[[#This Row],[Actual Income]]-Data[[#This Row],[Actual Expense]], Data[[#This Row],[Actual Income]])</f>
        <v>-3213.7675000000008</v>
      </c>
      <c r="J394" s="1">
        <f>IF(Data[[#This Row],[Category]]="Savings or Investments", Data[[#This Row],[Actual Expense]],0)</f>
        <v>200</v>
      </c>
      <c r="K394" t="s">
        <v>339</v>
      </c>
    </row>
    <row r="395" spans="1:11" x14ac:dyDescent="0.25">
      <c r="A395" s="5" t="str">
        <f>TEXT(Data[[#This Row],[Date]],"yyyy")</f>
        <v>2021</v>
      </c>
      <c r="B395" s="5" t="str">
        <f>TEXT(Data[[#This Row],[Date]],"mmm")</f>
        <v>Jul</v>
      </c>
      <c r="C395" s="3">
        <v>44391</v>
      </c>
      <c r="D395" t="s">
        <v>311</v>
      </c>
      <c r="E395" t="s">
        <v>53</v>
      </c>
      <c r="F395" t="s">
        <v>250</v>
      </c>
      <c r="G395" s="1">
        <v>56.26</v>
      </c>
      <c r="I395" s="1">
        <f ca="1">IFERROR(OFFSET(Data[[#This Row],[Balance]],-1,0)+Data[[#This Row],[Actual Income]]-Data[[#This Row],[Actual Expense]], Data[[#This Row],[Actual Income]])</f>
        <v>-3270.0275000000011</v>
      </c>
      <c r="J395" s="1">
        <f>IF(Data[[#This Row],[Category]]="Savings or Investments", Data[[#This Row],[Actual Expense]],0)</f>
        <v>0</v>
      </c>
      <c r="K395" t="s">
        <v>276</v>
      </c>
    </row>
    <row r="396" spans="1:11" x14ac:dyDescent="0.25">
      <c r="A396" s="5" t="str">
        <f>TEXT(Data[[#This Row],[Date]],"yyyy")</f>
        <v>2021</v>
      </c>
      <c r="B396" s="5" t="str">
        <f>TEXT(Data[[#This Row],[Date]],"mmm")</f>
        <v>Jul</v>
      </c>
      <c r="C396" s="3">
        <v>44391</v>
      </c>
      <c r="D396" t="s">
        <v>359</v>
      </c>
      <c r="E396" t="s">
        <v>43</v>
      </c>
      <c r="F396" t="s">
        <v>363</v>
      </c>
      <c r="G396" s="1">
        <v>3.24</v>
      </c>
      <c r="I396" s="1">
        <f ca="1">IFERROR(OFFSET(Data[[#This Row],[Balance]],-1,0)+Data[[#This Row],[Actual Income]]-Data[[#This Row],[Actual Expense]], Data[[#This Row],[Actual Income]])</f>
        <v>-3273.2675000000008</v>
      </c>
      <c r="J396" s="1">
        <f>IF(Data[[#This Row],[Category]]="Savings or Investments", Data[[#This Row],[Actual Expense]],0)</f>
        <v>0</v>
      </c>
      <c r="K396" t="s">
        <v>364</v>
      </c>
    </row>
    <row r="397" spans="1:11" x14ac:dyDescent="0.25">
      <c r="A397" s="5" t="str">
        <f>TEXT(Data[[#This Row],[Date]],"yyyy")</f>
        <v>2021</v>
      </c>
      <c r="B397" s="5" t="str">
        <f>TEXT(Data[[#This Row],[Date]],"mmm")</f>
        <v>Jul</v>
      </c>
      <c r="C397" s="3">
        <v>44391</v>
      </c>
      <c r="D397" t="s">
        <v>359</v>
      </c>
      <c r="E397" t="s">
        <v>43</v>
      </c>
      <c r="F397" t="s">
        <v>363</v>
      </c>
      <c r="G397" s="1">
        <v>3.24</v>
      </c>
      <c r="I397" s="1">
        <f ca="1">IFERROR(OFFSET(Data[[#This Row],[Balance]],-1,0)+Data[[#This Row],[Actual Income]]-Data[[#This Row],[Actual Expense]], Data[[#This Row],[Actual Income]])</f>
        <v>-3276.5075000000006</v>
      </c>
      <c r="J397" s="1">
        <f>IF(Data[[#This Row],[Category]]="Savings or Investments", Data[[#This Row],[Actual Expense]],0)</f>
        <v>0</v>
      </c>
      <c r="K397" t="s">
        <v>364</v>
      </c>
    </row>
    <row r="398" spans="1:11" x14ac:dyDescent="0.25">
      <c r="A398" s="5" t="str">
        <f>TEXT(Data[[#This Row],[Date]],"yyyy")</f>
        <v>2021</v>
      </c>
      <c r="B398" s="5" t="str">
        <f>TEXT(Data[[#This Row],[Date]],"mmm")</f>
        <v>Jul</v>
      </c>
      <c r="C398" s="3">
        <v>44391</v>
      </c>
      <c r="D398" t="s">
        <v>360</v>
      </c>
      <c r="E398" t="s">
        <v>31</v>
      </c>
      <c r="F398" t="s">
        <v>30</v>
      </c>
      <c r="G398" s="1">
        <v>8.1199999999999992</v>
      </c>
      <c r="I398" s="1">
        <f ca="1">IFERROR(OFFSET(Data[[#This Row],[Balance]],-1,0)+Data[[#This Row],[Actual Income]]-Data[[#This Row],[Actual Expense]], Data[[#This Row],[Actual Income]])</f>
        <v>-3284.6275000000005</v>
      </c>
      <c r="J398" s="1">
        <f>IF(Data[[#This Row],[Category]]="Savings or Investments", Data[[#This Row],[Actual Expense]],0)</f>
        <v>0</v>
      </c>
      <c r="K398" t="s">
        <v>364</v>
      </c>
    </row>
    <row r="399" spans="1:11" x14ac:dyDescent="0.25">
      <c r="A399" s="5" t="str">
        <f>TEXT(Data[[#This Row],[Date]],"yyyy")</f>
        <v>2021</v>
      </c>
      <c r="B399" s="5" t="str">
        <f>TEXT(Data[[#This Row],[Date]],"mmm")</f>
        <v>Jul</v>
      </c>
      <c r="C399" s="3">
        <v>44391</v>
      </c>
      <c r="D399" t="s">
        <v>361</v>
      </c>
      <c r="E399" t="s">
        <v>31</v>
      </c>
      <c r="F399" t="s">
        <v>55</v>
      </c>
      <c r="G399" s="1">
        <v>4.84</v>
      </c>
      <c r="I399" s="1">
        <f ca="1">IFERROR(OFFSET(Data[[#This Row],[Balance]],-1,0)+Data[[#This Row],[Actual Income]]-Data[[#This Row],[Actual Expense]], Data[[#This Row],[Actual Income]])</f>
        <v>-3289.4675000000007</v>
      </c>
      <c r="J399" s="1">
        <f>IF(Data[[#This Row],[Category]]="Savings or Investments", Data[[#This Row],[Actual Expense]],0)</f>
        <v>0</v>
      </c>
      <c r="K399" t="s">
        <v>364</v>
      </c>
    </row>
    <row r="400" spans="1:11" x14ac:dyDescent="0.25">
      <c r="A400" s="5" t="str">
        <f>TEXT(Data[[#This Row],[Date]],"yyyy")</f>
        <v>2021</v>
      </c>
      <c r="B400" s="5" t="str">
        <f>TEXT(Data[[#This Row],[Date]],"mmm")</f>
        <v>Jul</v>
      </c>
      <c r="C400" s="3">
        <v>44393</v>
      </c>
      <c r="D400" t="s">
        <v>450</v>
      </c>
      <c r="E400" t="s">
        <v>79</v>
      </c>
      <c r="F400" t="s">
        <v>348</v>
      </c>
      <c r="G400" s="1"/>
      <c r="H400" s="1">
        <v>1876.04</v>
      </c>
      <c r="I400" s="1">
        <f ca="1">IFERROR(OFFSET(Data[[#This Row],[Balance]],-1,0)+Data[[#This Row],[Actual Income]]-Data[[#This Row],[Actual Expense]], Data[[#This Row],[Actual Income]])</f>
        <v>-1413.4275000000007</v>
      </c>
      <c r="J400" s="1">
        <f>IF(Data[[#This Row],[Category]]="Savings or Investments", Data[[#This Row],[Actual Expense]],0)</f>
        <v>0</v>
      </c>
      <c r="K400" t="s">
        <v>339</v>
      </c>
    </row>
    <row r="401" spans="1:11" x14ac:dyDescent="0.25">
      <c r="A401" s="5" t="str">
        <f>TEXT(Data[[#This Row],[Date]],"yyyy")</f>
        <v>2021</v>
      </c>
      <c r="B401" s="5" t="str">
        <f>TEXT(Data[[#This Row],[Date]],"mmm")</f>
        <v>Jul</v>
      </c>
      <c r="C401" s="3">
        <v>44394</v>
      </c>
      <c r="D401" t="s">
        <v>355</v>
      </c>
      <c r="E401" t="s">
        <v>31</v>
      </c>
      <c r="F401" t="s">
        <v>55</v>
      </c>
      <c r="G401" s="1">
        <v>9.48</v>
      </c>
      <c r="I401" s="1">
        <f ca="1">IFERROR(OFFSET(Data[[#This Row],[Balance]],-1,0)+Data[[#This Row],[Actual Income]]-Data[[#This Row],[Actual Expense]], Data[[#This Row],[Actual Income]])</f>
        <v>-1422.9075000000007</v>
      </c>
      <c r="J401" s="1">
        <f>IF(Data[[#This Row],[Category]]="Savings or Investments", Data[[#This Row],[Actual Expense]],0)</f>
        <v>0</v>
      </c>
      <c r="K401" t="s">
        <v>364</v>
      </c>
    </row>
    <row r="402" spans="1:11" x14ac:dyDescent="0.25">
      <c r="A402" s="5" t="str">
        <f>TEXT(Data[[#This Row],[Date]],"yyyy")</f>
        <v>2021</v>
      </c>
      <c r="B402" s="5" t="str">
        <f>TEXT(Data[[#This Row],[Date]],"mmm")</f>
        <v>Jul</v>
      </c>
      <c r="C402" s="3">
        <v>44394</v>
      </c>
      <c r="D402" t="s">
        <v>358</v>
      </c>
      <c r="E402" t="s">
        <v>31</v>
      </c>
      <c r="F402" t="s">
        <v>30</v>
      </c>
      <c r="G402" s="1">
        <v>6.75</v>
      </c>
      <c r="I402" s="1">
        <f ca="1">IFERROR(OFFSET(Data[[#This Row],[Balance]],-1,0)+Data[[#This Row],[Actual Income]]-Data[[#This Row],[Actual Expense]], Data[[#This Row],[Actual Income]])</f>
        <v>-1429.6575000000007</v>
      </c>
      <c r="J402" s="1">
        <f>IF(Data[[#This Row],[Category]]="Savings or Investments", Data[[#This Row],[Actual Expense]],0)</f>
        <v>0</v>
      </c>
      <c r="K402" t="s">
        <v>364</v>
      </c>
    </row>
    <row r="403" spans="1:11" x14ac:dyDescent="0.25">
      <c r="A403" s="5" t="str">
        <f>TEXT(Data[[#This Row],[Date]],"yyyy")</f>
        <v>2021</v>
      </c>
      <c r="B403" s="5" t="str">
        <f>TEXT(Data[[#This Row],[Date]],"mmm")</f>
        <v>Jul</v>
      </c>
      <c r="C403" s="3">
        <v>44395</v>
      </c>
      <c r="D403" t="s">
        <v>355</v>
      </c>
      <c r="E403" t="s">
        <v>31</v>
      </c>
      <c r="F403" t="s">
        <v>30</v>
      </c>
      <c r="G403" s="1">
        <v>10.35</v>
      </c>
      <c r="I403" s="1">
        <f ca="1">IFERROR(OFFSET(Data[[#This Row],[Balance]],-1,0)+Data[[#This Row],[Actual Income]]-Data[[#This Row],[Actual Expense]], Data[[#This Row],[Actual Income]])</f>
        <v>-1440.0075000000006</v>
      </c>
      <c r="J403" s="1">
        <f>IF(Data[[#This Row],[Category]]="Savings or Investments", Data[[#This Row],[Actual Expense]],0)</f>
        <v>0</v>
      </c>
      <c r="K403" t="s">
        <v>364</v>
      </c>
    </row>
    <row r="404" spans="1:11" x14ac:dyDescent="0.25">
      <c r="A404" s="5" t="str">
        <f>TEXT(Data[[#This Row],[Date]],"yyyy")</f>
        <v>2021</v>
      </c>
      <c r="B404" s="5" t="str">
        <f>TEXT(Data[[#This Row],[Date]],"mmm")</f>
        <v>Jul</v>
      </c>
      <c r="C404" s="3">
        <v>44395</v>
      </c>
      <c r="D404" t="s">
        <v>356</v>
      </c>
      <c r="E404" t="s">
        <v>49</v>
      </c>
      <c r="F404" t="s">
        <v>151</v>
      </c>
      <c r="G404" s="1">
        <v>178.29</v>
      </c>
      <c r="I404" s="1">
        <f ca="1">IFERROR(OFFSET(Data[[#This Row],[Balance]],-1,0)+Data[[#This Row],[Actual Income]]-Data[[#This Row],[Actual Expense]], Data[[#This Row],[Actual Income]])</f>
        <v>-1618.2975000000006</v>
      </c>
      <c r="J404" s="1">
        <f>IF(Data[[#This Row],[Category]]="Savings or Investments", Data[[#This Row],[Actual Expense]],0)</f>
        <v>0</v>
      </c>
      <c r="K404" t="s">
        <v>364</v>
      </c>
    </row>
    <row r="405" spans="1:11" x14ac:dyDescent="0.25">
      <c r="A405" s="5" t="str">
        <f>TEXT(Data[[#This Row],[Date]],"yyyy")</f>
        <v>2021</v>
      </c>
      <c r="B405" s="5" t="str">
        <f>TEXT(Data[[#This Row],[Date]],"mmm")</f>
        <v>Jul</v>
      </c>
      <c r="C405" s="3">
        <v>44395</v>
      </c>
      <c r="D405" t="s">
        <v>357</v>
      </c>
      <c r="E405" t="s">
        <v>44</v>
      </c>
      <c r="F405" t="s">
        <v>19</v>
      </c>
      <c r="G405" s="1">
        <v>35.03</v>
      </c>
      <c r="I405" s="1">
        <f ca="1">IFERROR(OFFSET(Data[[#This Row],[Balance]],-1,0)+Data[[#This Row],[Actual Income]]-Data[[#This Row],[Actual Expense]], Data[[#This Row],[Actual Income]])</f>
        <v>-1653.3275000000006</v>
      </c>
      <c r="J405" s="1">
        <f>IF(Data[[#This Row],[Category]]="Savings or Investments", Data[[#This Row],[Actual Expense]],0)</f>
        <v>0</v>
      </c>
      <c r="K405" t="s">
        <v>364</v>
      </c>
    </row>
    <row r="406" spans="1:11" x14ac:dyDescent="0.25">
      <c r="A406" s="5" t="str">
        <f>TEXT(Data[[#This Row],[Date]],"yyyy")</f>
        <v>2021</v>
      </c>
      <c r="B406" s="5" t="str">
        <f>TEXT(Data[[#This Row],[Date]],"mmm")</f>
        <v>Jul</v>
      </c>
      <c r="C406" s="3">
        <v>44396</v>
      </c>
      <c r="D406" t="s">
        <v>341</v>
      </c>
      <c r="E406" t="s">
        <v>31</v>
      </c>
      <c r="F406" t="s">
        <v>55</v>
      </c>
      <c r="G406" s="1">
        <v>11.61</v>
      </c>
      <c r="I406" s="1">
        <f ca="1">IFERROR(OFFSET(Data[[#This Row],[Balance]],-1,0)+Data[[#This Row],[Actual Income]]-Data[[#This Row],[Actual Expense]], Data[[#This Row],[Actual Income]])</f>
        <v>-1664.9375000000005</v>
      </c>
      <c r="J406" s="1">
        <f>IF(Data[[#This Row],[Category]]="Savings or Investments", Data[[#This Row],[Actual Expense]],0)</f>
        <v>0</v>
      </c>
      <c r="K406" t="s">
        <v>339</v>
      </c>
    </row>
    <row r="407" spans="1:11" x14ac:dyDescent="0.25">
      <c r="A407" s="5" t="str">
        <f>TEXT(Data[[#This Row],[Date]],"yyyy")</f>
        <v>2021</v>
      </c>
      <c r="B407" s="5" t="str">
        <f>TEXT(Data[[#This Row],[Date]],"mmm")</f>
        <v>Jul</v>
      </c>
      <c r="C407" s="3">
        <v>44396</v>
      </c>
      <c r="D407" t="s">
        <v>353</v>
      </c>
      <c r="E407" t="s">
        <v>31</v>
      </c>
      <c r="F407" t="s">
        <v>55</v>
      </c>
      <c r="G407" s="1">
        <v>12.78</v>
      </c>
      <c r="I407" s="1">
        <f ca="1">IFERROR(OFFSET(Data[[#This Row],[Balance]],-1,0)+Data[[#This Row],[Actual Income]]-Data[[#This Row],[Actual Expense]], Data[[#This Row],[Actual Income]])</f>
        <v>-1677.7175000000004</v>
      </c>
      <c r="J407" s="1">
        <f>IF(Data[[#This Row],[Category]]="Savings or Investments", Data[[#This Row],[Actual Expense]],0)</f>
        <v>0</v>
      </c>
      <c r="K407" t="s">
        <v>364</v>
      </c>
    </row>
    <row r="408" spans="1:11" x14ac:dyDescent="0.25">
      <c r="A408" s="5" t="str">
        <f>TEXT(Data[[#This Row],[Date]],"yyyy")</f>
        <v>2021</v>
      </c>
      <c r="B408" s="5" t="str">
        <f>TEXT(Data[[#This Row],[Date]],"mmm")</f>
        <v>Jul</v>
      </c>
      <c r="C408" s="3">
        <v>44396</v>
      </c>
      <c r="D408" t="s">
        <v>354</v>
      </c>
      <c r="E408" t="s">
        <v>31</v>
      </c>
      <c r="F408" t="s">
        <v>55</v>
      </c>
      <c r="G408" s="1">
        <v>8.7100000000000009</v>
      </c>
      <c r="I408" s="1">
        <f ca="1">IFERROR(OFFSET(Data[[#This Row],[Balance]],-1,0)+Data[[#This Row],[Actual Income]]-Data[[#This Row],[Actual Expense]], Data[[#This Row],[Actual Income]])</f>
        <v>-1686.4275000000005</v>
      </c>
      <c r="J408" s="1">
        <f>IF(Data[[#This Row],[Category]]="Savings or Investments", Data[[#This Row],[Actual Expense]],0)</f>
        <v>0</v>
      </c>
      <c r="K408" t="s">
        <v>364</v>
      </c>
    </row>
    <row r="409" spans="1:11" x14ac:dyDescent="0.25">
      <c r="A409" s="5" t="str">
        <f>TEXT(Data[[#This Row],[Date]],"yyyy")</f>
        <v>2021</v>
      </c>
      <c r="B409" s="5" t="str">
        <f>TEXT(Data[[#This Row],[Date]],"mmm")</f>
        <v>Jul</v>
      </c>
      <c r="C409" s="3">
        <v>44397</v>
      </c>
      <c r="D409" t="s">
        <v>340</v>
      </c>
      <c r="E409" t="s">
        <v>44</v>
      </c>
      <c r="F409" t="s">
        <v>19</v>
      </c>
      <c r="G409" s="1">
        <v>17.39</v>
      </c>
      <c r="I409" s="1">
        <f ca="1">IFERROR(OFFSET(Data[[#This Row],[Balance]],-1,0)+Data[[#This Row],[Actual Income]]-Data[[#This Row],[Actual Expense]], Data[[#This Row],[Actual Income]])</f>
        <v>-1703.8175000000006</v>
      </c>
      <c r="J409" s="1">
        <f>IF(Data[[#This Row],[Category]]="Savings or Investments", Data[[#This Row],[Actual Expense]],0)</f>
        <v>0</v>
      </c>
      <c r="K409" t="s">
        <v>339</v>
      </c>
    </row>
    <row r="410" spans="1:11" x14ac:dyDescent="0.25">
      <c r="A410" s="5" t="str">
        <f>TEXT(Data[[#This Row],[Date]],"yyyy")</f>
        <v>2021</v>
      </c>
      <c r="B410" s="5" t="str">
        <f>TEXT(Data[[#This Row],[Date]],"mmm")</f>
        <v>Jul</v>
      </c>
      <c r="C410" s="3">
        <v>44398</v>
      </c>
      <c r="D410" t="s">
        <v>438</v>
      </c>
      <c r="E410" t="s">
        <v>48</v>
      </c>
      <c r="F410" t="s">
        <v>70</v>
      </c>
      <c r="G410" s="1">
        <v>200</v>
      </c>
      <c r="I410" s="1">
        <f ca="1">IFERROR(OFFSET(Data[[#This Row],[Balance]],-1,0)+Data[[#This Row],[Actual Income]]-Data[[#This Row],[Actual Expense]], Data[[#This Row],[Actual Income]])</f>
        <v>-1903.8175000000006</v>
      </c>
      <c r="J410" s="1">
        <f>IF(Data[[#This Row],[Category]]="Savings or Investments", Data[[#This Row],[Actual Expense]],0)</f>
        <v>200</v>
      </c>
      <c r="K410" t="s">
        <v>339</v>
      </c>
    </row>
    <row r="411" spans="1:11" x14ac:dyDescent="0.25">
      <c r="A411" s="5" t="str">
        <f>TEXT(Data[[#This Row],[Date]],"yyyy")</f>
        <v>2021</v>
      </c>
      <c r="B411" s="5" t="str">
        <f>TEXT(Data[[#This Row],[Date]],"mmm")</f>
        <v>Jul</v>
      </c>
      <c r="C411" s="3">
        <v>44398</v>
      </c>
      <c r="D411" t="s">
        <v>310</v>
      </c>
      <c r="E411" t="s">
        <v>31</v>
      </c>
      <c r="F411" t="s">
        <v>30</v>
      </c>
      <c r="G411" s="1">
        <v>72.73</v>
      </c>
      <c r="I411" s="1">
        <f ca="1">IFERROR(OFFSET(Data[[#This Row],[Balance]],-1,0)+Data[[#This Row],[Actual Income]]-Data[[#This Row],[Actual Expense]], Data[[#This Row],[Actual Income]])</f>
        <v>-1976.5475000000006</v>
      </c>
      <c r="J411" s="1">
        <f>IF(Data[[#This Row],[Category]]="Savings or Investments", Data[[#This Row],[Actual Expense]],0)</f>
        <v>0</v>
      </c>
      <c r="K411" t="s">
        <v>276</v>
      </c>
    </row>
    <row r="412" spans="1:11" x14ac:dyDescent="0.25">
      <c r="A412" s="5" t="str">
        <f>TEXT(Data[[#This Row],[Date]],"yyyy")</f>
        <v>2021</v>
      </c>
      <c r="B412" s="5" t="str">
        <f>TEXT(Data[[#This Row],[Date]],"mmm")</f>
        <v>Jul</v>
      </c>
      <c r="C412" s="3">
        <v>44399</v>
      </c>
      <c r="D412" t="s">
        <v>307</v>
      </c>
      <c r="E412" t="s">
        <v>31</v>
      </c>
      <c r="F412" t="s">
        <v>55</v>
      </c>
      <c r="G412" s="1">
        <v>6.84</v>
      </c>
      <c r="I412" s="1">
        <f ca="1">IFERROR(OFFSET(Data[[#This Row],[Balance]],-1,0)+Data[[#This Row],[Actual Income]]-Data[[#This Row],[Actual Expense]], Data[[#This Row],[Actual Income]])</f>
        <v>-1983.3875000000005</v>
      </c>
      <c r="J412" s="1">
        <f>IF(Data[[#This Row],[Category]]="Savings or Investments", Data[[#This Row],[Actual Expense]],0)</f>
        <v>0</v>
      </c>
      <c r="K412" t="s">
        <v>276</v>
      </c>
    </row>
    <row r="413" spans="1:11" x14ac:dyDescent="0.25">
      <c r="A413" s="5" t="str">
        <f>TEXT(Data[[#This Row],[Date]],"yyyy")</f>
        <v>2021</v>
      </c>
      <c r="B413" s="5" t="str">
        <f>TEXT(Data[[#This Row],[Date]],"mmm")</f>
        <v>Jul</v>
      </c>
      <c r="C413" s="3">
        <v>44399</v>
      </c>
      <c r="D413" t="s">
        <v>352</v>
      </c>
      <c r="E413" t="s">
        <v>31</v>
      </c>
      <c r="F413" t="s">
        <v>30</v>
      </c>
      <c r="G413" s="1">
        <v>19.899999999999999</v>
      </c>
      <c r="I413" s="1">
        <f ca="1">IFERROR(OFFSET(Data[[#This Row],[Balance]],-1,0)+Data[[#This Row],[Actual Income]]-Data[[#This Row],[Actual Expense]], Data[[#This Row],[Actual Income]])</f>
        <v>-2003.2875000000006</v>
      </c>
      <c r="J413" s="1">
        <f>IF(Data[[#This Row],[Category]]="Savings or Investments", Data[[#This Row],[Actual Expense]],0)</f>
        <v>0</v>
      </c>
      <c r="K413" t="s">
        <v>364</v>
      </c>
    </row>
    <row r="414" spans="1:11" x14ac:dyDescent="0.25">
      <c r="A414" s="5" t="str">
        <f>TEXT(Data[[#This Row],[Date]],"yyyy")</f>
        <v>2021</v>
      </c>
      <c r="B414" s="5" t="str">
        <f>TEXT(Data[[#This Row],[Date]],"mmm")</f>
        <v>Jul</v>
      </c>
      <c r="C414" s="3">
        <v>44401</v>
      </c>
      <c r="D414" t="s">
        <v>306</v>
      </c>
      <c r="E414" t="s">
        <v>31</v>
      </c>
      <c r="F414" t="s">
        <v>30</v>
      </c>
      <c r="G414" s="1">
        <v>9</v>
      </c>
      <c r="I414" s="1">
        <f ca="1">IFERROR(OFFSET(Data[[#This Row],[Balance]],-1,0)+Data[[#This Row],[Actual Income]]-Data[[#This Row],[Actual Expense]], Data[[#This Row],[Actual Income]])</f>
        <v>-2012.2875000000006</v>
      </c>
      <c r="J414" s="1">
        <f>IF(Data[[#This Row],[Category]]="Savings or Investments", Data[[#This Row],[Actual Expense]],0)</f>
        <v>0</v>
      </c>
      <c r="K414" t="s">
        <v>276</v>
      </c>
    </row>
    <row r="415" spans="1:11" x14ac:dyDescent="0.25">
      <c r="A415" s="5" t="str">
        <f>TEXT(Data[[#This Row],[Date]],"yyyy")</f>
        <v>2021</v>
      </c>
      <c r="B415" s="5" t="str">
        <f>TEXT(Data[[#This Row],[Date]],"mmm")</f>
        <v>Jul</v>
      </c>
      <c r="C415" s="3">
        <v>44401</v>
      </c>
      <c r="D415" t="s">
        <v>303</v>
      </c>
      <c r="E415" t="s">
        <v>51</v>
      </c>
      <c r="F415" t="s">
        <v>38</v>
      </c>
      <c r="G415" s="1">
        <v>30</v>
      </c>
      <c r="I415" s="1">
        <f ca="1">IFERROR(OFFSET(Data[[#This Row],[Balance]],-1,0)+Data[[#This Row],[Actual Income]]-Data[[#This Row],[Actual Expense]], Data[[#This Row],[Actual Income]])</f>
        <v>-2042.2875000000006</v>
      </c>
      <c r="J415" s="1">
        <f>IF(Data[[#This Row],[Category]]="Savings or Investments", Data[[#This Row],[Actual Expense]],0)</f>
        <v>0</v>
      </c>
      <c r="K415" t="s">
        <v>276</v>
      </c>
    </row>
    <row r="416" spans="1:11" x14ac:dyDescent="0.25">
      <c r="A416" s="5" t="str">
        <f>TEXT(Data[[#This Row],[Date]],"yyyy")</f>
        <v>2021</v>
      </c>
      <c r="B416" s="5" t="str">
        <f>TEXT(Data[[#This Row],[Date]],"mmm")</f>
        <v>Jul</v>
      </c>
      <c r="C416" s="3">
        <v>44401</v>
      </c>
      <c r="D416" t="s">
        <v>309</v>
      </c>
      <c r="E416" t="s">
        <v>31</v>
      </c>
      <c r="F416" t="s">
        <v>29</v>
      </c>
      <c r="G416" s="1">
        <v>29.42</v>
      </c>
      <c r="I416" s="1">
        <f ca="1">IFERROR(OFFSET(Data[[#This Row],[Balance]],-1,0)+Data[[#This Row],[Actual Income]]-Data[[#This Row],[Actual Expense]], Data[[#This Row],[Actual Income]])</f>
        <v>-2071.7075000000004</v>
      </c>
      <c r="J416" s="1">
        <f>IF(Data[[#This Row],[Category]]="Savings or Investments", Data[[#This Row],[Actual Expense]],0)</f>
        <v>0</v>
      </c>
      <c r="K416" t="s">
        <v>276</v>
      </c>
    </row>
    <row r="417" spans="1:11" x14ac:dyDescent="0.25">
      <c r="A417" s="5" t="str">
        <f>TEXT(Data[[#This Row],[Date]],"yyyy")</f>
        <v>2021</v>
      </c>
      <c r="B417" s="5" t="str">
        <f>TEXT(Data[[#This Row],[Date]],"mmm")</f>
        <v>Jul</v>
      </c>
      <c r="C417" s="3">
        <v>44401</v>
      </c>
      <c r="D417" t="s">
        <v>308</v>
      </c>
      <c r="E417" t="s">
        <v>53</v>
      </c>
      <c r="F417" t="s">
        <v>185</v>
      </c>
      <c r="G417" s="1">
        <v>263.32</v>
      </c>
      <c r="I417" s="1">
        <f ca="1">IFERROR(OFFSET(Data[[#This Row],[Balance]],-1,0)+Data[[#This Row],[Actual Income]]-Data[[#This Row],[Actual Expense]], Data[[#This Row],[Actual Income]])</f>
        <v>-2335.0275000000006</v>
      </c>
      <c r="J417" s="1">
        <f>IF(Data[[#This Row],[Category]]="Savings or Investments", Data[[#This Row],[Actual Expense]],0)</f>
        <v>0</v>
      </c>
      <c r="K417" t="s">
        <v>276</v>
      </c>
    </row>
    <row r="418" spans="1:11" x14ac:dyDescent="0.25">
      <c r="A418" s="5" t="str">
        <f>TEXT(Data[[#This Row],[Date]],"yyyy")</f>
        <v>2021</v>
      </c>
      <c r="B418" s="5" t="str">
        <f>TEXT(Data[[#This Row],[Date]],"mmm")</f>
        <v>Jul</v>
      </c>
      <c r="C418" s="3">
        <v>44402</v>
      </c>
      <c r="D418" t="s">
        <v>302</v>
      </c>
      <c r="E418" t="s">
        <v>31</v>
      </c>
      <c r="F418" t="s">
        <v>30</v>
      </c>
      <c r="G418" s="1">
        <v>6.46</v>
      </c>
      <c r="I418" s="1">
        <f ca="1">IFERROR(OFFSET(Data[[#This Row],[Balance]],-1,0)+Data[[#This Row],[Actual Income]]-Data[[#This Row],[Actual Expense]], Data[[#This Row],[Actual Income]])</f>
        <v>-2341.4875000000006</v>
      </c>
      <c r="J418" s="1">
        <f>IF(Data[[#This Row],[Category]]="Savings or Investments", Data[[#This Row],[Actual Expense]],0)</f>
        <v>0</v>
      </c>
      <c r="K418" t="s">
        <v>276</v>
      </c>
    </row>
    <row r="419" spans="1:11" x14ac:dyDescent="0.25">
      <c r="A419" s="5" t="str">
        <f>TEXT(Data[[#This Row],[Date]],"yyyy")</f>
        <v>2021</v>
      </c>
      <c r="B419" s="5" t="str">
        <f>TEXT(Data[[#This Row],[Date]],"mmm")</f>
        <v>Jul</v>
      </c>
      <c r="C419" s="3">
        <v>44402</v>
      </c>
      <c r="D419" t="s">
        <v>304</v>
      </c>
      <c r="E419" t="s">
        <v>44</v>
      </c>
      <c r="F419" t="s">
        <v>19</v>
      </c>
      <c r="G419" s="1">
        <v>30.91</v>
      </c>
      <c r="I419" s="1">
        <f ca="1">IFERROR(OFFSET(Data[[#This Row],[Balance]],-1,0)+Data[[#This Row],[Actual Income]]-Data[[#This Row],[Actual Expense]], Data[[#This Row],[Actual Income]])</f>
        <v>-2372.3975000000005</v>
      </c>
      <c r="J419" s="1">
        <f>IF(Data[[#This Row],[Category]]="Savings or Investments", Data[[#This Row],[Actual Expense]],0)</f>
        <v>0</v>
      </c>
      <c r="K419" t="s">
        <v>276</v>
      </c>
    </row>
    <row r="420" spans="1:11" x14ac:dyDescent="0.25">
      <c r="A420" s="5" t="str">
        <f>TEXT(Data[[#This Row],[Date]],"yyyy")</f>
        <v>2021</v>
      </c>
      <c r="B420" s="5" t="str">
        <f>TEXT(Data[[#This Row],[Date]],"mmm")</f>
        <v>Jul</v>
      </c>
      <c r="C420" s="3">
        <v>44402</v>
      </c>
      <c r="D420" t="s">
        <v>305</v>
      </c>
      <c r="E420" t="s">
        <v>31</v>
      </c>
      <c r="F420" t="s">
        <v>30</v>
      </c>
      <c r="G420" s="1">
        <v>46.39</v>
      </c>
      <c r="I420" s="1">
        <f ca="1">IFERROR(OFFSET(Data[[#This Row],[Balance]],-1,0)+Data[[#This Row],[Actual Income]]-Data[[#This Row],[Actual Expense]], Data[[#This Row],[Actual Income]])</f>
        <v>-2418.7875000000004</v>
      </c>
      <c r="J420" s="1">
        <f>IF(Data[[#This Row],[Category]]="Savings or Investments", Data[[#This Row],[Actual Expense]],0)</f>
        <v>0</v>
      </c>
      <c r="K420" t="s">
        <v>276</v>
      </c>
    </row>
    <row r="421" spans="1:11" x14ac:dyDescent="0.25">
      <c r="A421" s="5" t="str">
        <f>TEXT(Data[[#This Row],[Date]],"yyyy")</f>
        <v>2021</v>
      </c>
      <c r="B421" s="5" t="str">
        <f>TEXT(Data[[#This Row],[Date]],"mmm")</f>
        <v>Jul</v>
      </c>
      <c r="C421" s="3">
        <v>44403</v>
      </c>
      <c r="D421" t="s">
        <v>351</v>
      </c>
      <c r="E421" t="s">
        <v>31</v>
      </c>
      <c r="F421" t="s">
        <v>55</v>
      </c>
      <c r="G421" s="1">
        <v>14.6</v>
      </c>
      <c r="I421" s="1">
        <f ca="1">IFERROR(OFFSET(Data[[#This Row],[Balance]],-1,0)+Data[[#This Row],[Actual Income]]-Data[[#This Row],[Actual Expense]], Data[[#This Row],[Actual Income]])</f>
        <v>-2433.3875000000003</v>
      </c>
      <c r="J421" s="1">
        <f>IF(Data[[#This Row],[Category]]="Savings or Investments", Data[[#This Row],[Actual Expense]],0)</f>
        <v>0</v>
      </c>
      <c r="K421" t="s">
        <v>364</v>
      </c>
    </row>
    <row r="422" spans="1:11" x14ac:dyDescent="0.25">
      <c r="A422" s="5" t="str">
        <f>TEXT(Data[[#This Row],[Date]],"yyyy")</f>
        <v>2021</v>
      </c>
      <c r="B422" s="5" t="str">
        <f>TEXT(Data[[#This Row],[Date]],"mmm")</f>
        <v>Jul</v>
      </c>
      <c r="C422" s="3">
        <v>44405</v>
      </c>
      <c r="D422" t="s">
        <v>439</v>
      </c>
      <c r="E422" t="s">
        <v>48</v>
      </c>
      <c r="F422" t="s">
        <v>70</v>
      </c>
      <c r="G422" s="1">
        <v>200</v>
      </c>
      <c r="I422" s="1">
        <f ca="1">IFERROR(OFFSET(Data[[#This Row],[Balance]],-1,0)+Data[[#This Row],[Actual Income]]-Data[[#This Row],[Actual Expense]], Data[[#This Row],[Actual Income]])</f>
        <v>-2633.3875000000003</v>
      </c>
      <c r="J422" s="1">
        <f>IF(Data[[#This Row],[Category]]="Savings or Investments", Data[[#This Row],[Actual Expense]],0)</f>
        <v>200</v>
      </c>
      <c r="K422" t="s">
        <v>339</v>
      </c>
    </row>
    <row r="423" spans="1:11" x14ac:dyDescent="0.25">
      <c r="A423" s="5" t="str">
        <f>TEXT(Data[[#This Row],[Date]],"yyyy")</f>
        <v>2021</v>
      </c>
      <c r="B423" s="5" t="str">
        <f>TEXT(Data[[#This Row],[Date]],"mmm")</f>
        <v>Jul</v>
      </c>
      <c r="C423" s="3">
        <v>44406</v>
      </c>
      <c r="D423" t="s">
        <v>307</v>
      </c>
      <c r="E423" t="s">
        <v>31</v>
      </c>
      <c r="F423" t="s">
        <v>55</v>
      </c>
      <c r="G423" s="1">
        <v>13.74</v>
      </c>
      <c r="I423" s="1">
        <f ca="1">IFERROR(OFFSET(Data[[#This Row],[Balance]],-1,0)+Data[[#This Row],[Actual Income]]-Data[[#This Row],[Actual Expense]], Data[[#This Row],[Actual Income]])</f>
        <v>-2647.1275000000001</v>
      </c>
      <c r="J423" s="1">
        <f>IF(Data[[#This Row],[Category]]="Savings or Investments", Data[[#This Row],[Actual Expense]],0)</f>
        <v>0</v>
      </c>
    </row>
    <row r="424" spans="1:11" x14ac:dyDescent="0.25">
      <c r="A424" s="5" t="str">
        <f>TEXT(Data[[#This Row],[Date]],"yyyy")</f>
        <v>2021</v>
      </c>
      <c r="B424" s="5" t="str">
        <f>TEXT(Data[[#This Row],[Date]],"mmm")</f>
        <v>Jul</v>
      </c>
      <c r="C424" s="3">
        <v>44406</v>
      </c>
      <c r="D424" t="s">
        <v>374</v>
      </c>
      <c r="E424" t="s">
        <v>31</v>
      </c>
      <c r="F424" t="s">
        <v>30</v>
      </c>
      <c r="G424" s="1">
        <v>12.27</v>
      </c>
      <c r="I424" s="1">
        <f ca="1">IFERROR(OFFSET(Data[[#This Row],[Balance]],-1,0)+Data[[#This Row],[Actual Income]]-Data[[#This Row],[Actual Expense]], Data[[#This Row],[Actual Income]])</f>
        <v>-2659.3975</v>
      </c>
      <c r="J424" s="1">
        <f>IF(Data[[#This Row],[Category]]="Savings or Investments", Data[[#This Row],[Actual Expense]],0)</f>
        <v>0</v>
      </c>
    </row>
    <row r="425" spans="1:11" x14ac:dyDescent="0.25">
      <c r="A425" s="5" t="str">
        <f>TEXT(Data[[#This Row],[Date]],"yyyy")</f>
        <v>2021</v>
      </c>
      <c r="B425" s="5" t="str">
        <f>TEXT(Data[[#This Row],[Date]],"mmm")</f>
        <v>Jul</v>
      </c>
      <c r="C425" s="3">
        <v>44406</v>
      </c>
      <c r="D425" t="s">
        <v>307</v>
      </c>
      <c r="E425" t="s">
        <v>31</v>
      </c>
      <c r="F425" t="s">
        <v>55</v>
      </c>
      <c r="G425" s="1">
        <v>13.74</v>
      </c>
      <c r="I425" s="1">
        <f ca="1">IFERROR(OFFSET(Data[[#This Row],[Balance]],-1,0)+Data[[#This Row],[Actual Income]]-Data[[#This Row],[Actual Expense]], Data[[#This Row],[Actual Income]])</f>
        <v>-2673.1374999999998</v>
      </c>
      <c r="J425" s="1">
        <f>IF(Data[[#This Row],[Category]]="Savings or Investments", Data[[#This Row],[Actual Expense]],0)</f>
        <v>0</v>
      </c>
    </row>
    <row r="426" spans="1:11" x14ac:dyDescent="0.25">
      <c r="A426" s="5" t="str">
        <f>TEXT(Data[[#This Row],[Date]],"yyyy")</f>
        <v>2021</v>
      </c>
      <c r="B426" s="5" t="str">
        <f>TEXT(Data[[#This Row],[Date]],"mmm")</f>
        <v>Jul</v>
      </c>
      <c r="C426" s="3">
        <v>44406</v>
      </c>
      <c r="D426" t="s">
        <v>374</v>
      </c>
      <c r="E426" t="s">
        <v>31</v>
      </c>
      <c r="F426" t="s">
        <v>30</v>
      </c>
      <c r="G426" s="1">
        <v>12.27</v>
      </c>
      <c r="I426" s="1">
        <f ca="1">IFERROR(OFFSET(Data[[#This Row],[Balance]],-1,0)+Data[[#This Row],[Actual Income]]-Data[[#This Row],[Actual Expense]], Data[[#This Row],[Actual Income]])</f>
        <v>-2685.4074999999998</v>
      </c>
      <c r="J426" s="1">
        <f>IF(Data[[#This Row],[Category]]="Savings or Investments", Data[[#This Row],[Actual Expense]],0)</f>
        <v>0</v>
      </c>
    </row>
    <row r="427" spans="1:11" x14ac:dyDescent="0.25">
      <c r="A427" s="5" t="str">
        <f>TEXT(Data[[#This Row],[Date]],"yyyy")</f>
        <v>2021</v>
      </c>
      <c r="B427" s="5" t="str">
        <f>TEXT(Data[[#This Row],[Date]],"mmm")</f>
        <v>Aug</v>
      </c>
      <c r="C427" s="3">
        <v>44409</v>
      </c>
      <c r="D427" t="s">
        <v>458</v>
      </c>
      <c r="E427" t="s">
        <v>42</v>
      </c>
      <c r="F427" t="s">
        <v>0</v>
      </c>
      <c r="G427" s="1">
        <v>500</v>
      </c>
      <c r="I427" s="1">
        <f ca="1">IFERROR(OFFSET(Data[[#This Row],[Balance]],-1,0)+Data[[#This Row],[Actual Income]]-Data[[#This Row],[Actual Expense]], Data[[#This Row],[Actual Income]])</f>
        <v>-3185.4074999999998</v>
      </c>
      <c r="J427" s="1">
        <f>IF(Data[[#This Row],[Category]]="Savings or Investments", Data[[#This Row],[Actual Expense]],0)</f>
        <v>0</v>
      </c>
      <c r="K427" t="s">
        <v>339</v>
      </c>
    </row>
    <row r="428" spans="1:11" x14ac:dyDescent="0.25">
      <c r="A428" s="5" t="str">
        <f>TEXT(Data[[#This Row],[Date]],"yyyy")</f>
        <v>2021</v>
      </c>
      <c r="B428" s="5" t="str">
        <f>TEXT(Data[[#This Row],[Date]],"mmm")</f>
        <v>Jul</v>
      </c>
      <c r="C428" s="3">
        <v>44407</v>
      </c>
      <c r="D428" t="s">
        <v>451</v>
      </c>
      <c r="E428" t="s">
        <v>79</v>
      </c>
      <c r="F428" t="s">
        <v>171</v>
      </c>
      <c r="G428" s="1"/>
      <c r="H428" s="1">
        <v>1876.04</v>
      </c>
      <c r="I428" s="1">
        <f ca="1">IFERROR(OFFSET(Data[[#This Row],[Balance]],-1,0)+Data[[#This Row],[Actual Income]]-Data[[#This Row],[Actual Expense]], Data[[#This Row],[Actual Income]])</f>
        <v>-1309.3674999999998</v>
      </c>
      <c r="J428" s="1">
        <f>IF(Data[[#This Row],[Category]]="Savings or Investments", Data[[#This Row],[Actual Expense]],0)</f>
        <v>0</v>
      </c>
      <c r="K428" t="s">
        <v>339</v>
      </c>
    </row>
    <row r="429" spans="1:11" x14ac:dyDescent="0.25">
      <c r="A429" s="5" t="str">
        <f>TEXT(Data[[#This Row],[Date]],"yyyy")</f>
        <v>2021</v>
      </c>
      <c r="B429" s="5" t="str">
        <f>TEXT(Data[[#This Row],[Date]],"mmm")</f>
        <v>Jul</v>
      </c>
      <c r="C429" s="3">
        <v>44407</v>
      </c>
      <c r="D429" t="s">
        <v>373</v>
      </c>
      <c r="E429" t="s">
        <v>31</v>
      </c>
      <c r="F429" t="s">
        <v>30</v>
      </c>
      <c r="G429" s="1">
        <v>30.64</v>
      </c>
      <c r="I429" s="1">
        <f ca="1">IFERROR(OFFSET(Data[[#This Row],[Balance]],-1,0)+Data[[#This Row],[Actual Income]]-Data[[#This Row],[Actual Expense]], Data[[#This Row],[Actual Income]])</f>
        <v>-1340.0074999999999</v>
      </c>
      <c r="J429" s="1">
        <f>IF(Data[[#This Row],[Category]]="Savings or Investments", Data[[#This Row],[Actual Expense]],0)</f>
        <v>0</v>
      </c>
    </row>
    <row r="430" spans="1:11" x14ac:dyDescent="0.25">
      <c r="A430" s="5" t="str">
        <f>TEXT(Data[[#This Row],[Date]],"yyyy")</f>
        <v>2021</v>
      </c>
      <c r="B430" s="5" t="str">
        <f>TEXT(Data[[#This Row],[Date]],"mmm")</f>
        <v>Jul</v>
      </c>
      <c r="C430" s="3">
        <v>44407</v>
      </c>
      <c r="D430" t="s">
        <v>373</v>
      </c>
      <c r="E430" t="s">
        <v>31</v>
      </c>
      <c r="F430" t="s">
        <v>30</v>
      </c>
      <c r="G430" s="1">
        <v>30.64</v>
      </c>
      <c r="I430" s="1">
        <f ca="1">IFERROR(OFFSET(Data[[#This Row],[Balance]],-1,0)+Data[[#This Row],[Actual Income]]-Data[[#This Row],[Actual Expense]], Data[[#This Row],[Actual Income]])</f>
        <v>-1370.6475</v>
      </c>
      <c r="J430" s="1">
        <f>IF(Data[[#This Row],[Category]]="Savings or Investments", Data[[#This Row],[Actual Expense]],0)</f>
        <v>0</v>
      </c>
    </row>
    <row r="431" spans="1:11" x14ac:dyDescent="0.25">
      <c r="A431" s="5" t="str">
        <f>TEXT(Data[[#This Row],[Date]],"yyyy")</f>
        <v>2021</v>
      </c>
      <c r="B431" s="5" t="str">
        <f>TEXT(Data[[#This Row],[Date]],"mmm")</f>
        <v>Jul</v>
      </c>
      <c r="C431" s="3">
        <v>44408</v>
      </c>
      <c r="D431" t="s">
        <v>307</v>
      </c>
      <c r="E431" t="s">
        <v>31</v>
      </c>
      <c r="F431" t="s">
        <v>55</v>
      </c>
      <c r="G431" s="1">
        <v>7.02</v>
      </c>
      <c r="I431" s="1">
        <f ca="1">IFERROR(OFFSET(Data[[#This Row],[Balance]],-1,0)+Data[[#This Row],[Actual Income]]-Data[[#This Row],[Actual Expense]], Data[[#This Row],[Actual Income]])</f>
        <v>-1377.6675</v>
      </c>
      <c r="J431" s="1">
        <f>IF(Data[[#This Row],[Category]]="Savings or Investments", Data[[#This Row],[Actual Expense]],0)</f>
        <v>0</v>
      </c>
    </row>
    <row r="432" spans="1:11" x14ac:dyDescent="0.25">
      <c r="A432" s="5" t="str">
        <f>TEXT(Data[[#This Row],[Date]],"yyyy")</f>
        <v>2021</v>
      </c>
      <c r="B432" s="5" t="str">
        <f>TEXT(Data[[#This Row],[Date]],"mmm")</f>
        <v>Jul</v>
      </c>
      <c r="C432" s="3">
        <v>44408</v>
      </c>
      <c r="D432" t="s">
        <v>371</v>
      </c>
      <c r="E432" t="s">
        <v>31</v>
      </c>
      <c r="F432" t="s">
        <v>29</v>
      </c>
      <c r="G432" s="1">
        <v>73.03</v>
      </c>
      <c r="I432" s="1">
        <f ca="1">IFERROR(OFFSET(Data[[#This Row],[Balance]],-1,0)+Data[[#This Row],[Actual Income]]-Data[[#This Row],[Actual Expense]], Data[[#This Row],[Actual Income]])</f>
        <v>-1450.6975</v>
      </c>
      <c r="J432" s="1">
        <f>IF(Data[[#This Row],[Category]]="Savings or Investments", Data[[#This Row],[Actual Expense]],0)</f>
        <v>0</v>
      </c>
    </row>
    <row r="433" spans="1:11" x14ac:dyDescent="0.25">
      <c r="A433" s="5" t="str">
        <f>TEXT(Data[[#This Row],[Date]],"yyyy")</f>
        <v>2021</v>
      </c>
      <c r="B433" s="5" t="str">
        <f>TEXT(Data[[#This Row],[Date]],"mmm")</f>
        <v>Jul</v>
      </c>
      <c r="C433" s="3">
        <v>44408</v>
      </c>
      <c r="D433" t="s">
        <v>372</v>
      </c>
      <c r="E433" t="s">
        <v>31</v>
      </c>
      <c r="F433" t="s">
        <v>30</v>
      </c>
      <c r="G433" s="1">
        <v>18.690000000000001</v>
      </c>
      <c r="I433" s="1">
        <f ca="1">IFERROR(OFFSET(Data[[#This Row],[Balance]],-1,0)+Data[[#This Row],[Actual Income]]-Data[[#This Row],[Actual Expense]], Data[[#This Row],[Actual Income]])</f>
        <v>-1469.3875</v>
      </c>
      <c r="J433" s="1">
        <f>IF(Data[[#This Row],[Category]]="Savings or Investments", Data[[#This Row],[Actual Expense]],0)</f>
        <v>0</v>
      </c>
    </row>
    <row r="434" spans="1:11" x14ac:dyDescent="0.25">
      <c r="A434" s="5" t="str">
        <f>TEXT(Data[[#This Row],[Date]],"yyyy")</f>
        <v>2021</v>
      </c>
      <c r="B434" s="5" t="str">
        <f>TEXT(Data[[#This Row],[Date]],"mmm")</f>
        <v>Jul</v>
      </c>
      <c r="C434" s="3">
        <v>44408</v>
      </c>
      <c r="D434" t="s">
        <v>307</v>
      </c>
      <c r="E434" t="s">
        <v>31</v>
      </c>
      <c r="F434" t="s">
        <v>55</v>
      </c>
      <c r="G434" s="1">
        <v>7.02</v>
      </c>
      <c r="I434" s="1">
        <f ca="1">IFERROR(OFFSET(Data[[#This Row],[Balance]],-1,0)+Data[[#This Row],[Actual Income]]-Data[[#This Row],[Actual Expense]], Data[[#This Row],[Actual Income]])</f>
        <v>-1476.4075</v>
      </c>
      <c r="J434" s="1">
        <f>IF(Data[[#This Row],[Category]]="Savings or Investments", Data[[#This Row],[Actual Expense]],0)</f>
        <v>0</v>
      </c>
    </row>
    <row r="435" spans="1:11" x14ac:dyDescent="0.25">
      <c r="A435" s="5" t="str">
        <f>TEXT(Data[[#This Row],[Date]],"yyyy")</f>
        <v>2021</v>
      </c>
      <c r="B435" s="5" t="str">
        <f>TEXT(Data[[#This Row],[Date]],"mmm")</f>
        <v>Jul</v>
      </c>
      <c r="C435" s="3">
        <v>44408</v>
      </c>
      <c r="D435" t="s">
        <v>371</v>
      </c>
      <c r="E435" t="s">
        <v>31</v>
      </c>
      <c r="F435" t="s">
        <v>29</v>
      </c>
      <c r="G435" s="1">
        <v>73.03</v>
      </c>
      <c r="I435" s="1">
        <f ca="1">IFERROR(OFFSET(Data[[#This Row],[Balance]],-1,0)+Data[[#This Row],[Actual Income]]-Data[[#This Row],[Actual Expense]], Data[[#This Row],[Actual Income]])</f>
        <v>-1549.4375</v>
      </c>
      <c r="J435" s="1">
        <f>IF(Data[[#This Row],[Category]]="Savings or Investments", Data[[#This Row],[Actual Expense]],0)</f>
        <v>0</v>
      </c>
    </row>
    <row r="436" spans="1:11" x14ac:dyDescent="0.25">
      <c r="A436" s="5" t="str">
        <f>TEXT(Data[[#This Row],[Date]],"yyyy")</f>
        <v>2021</v>
      </c>
      <c r="B436" s="5" t="str">
        <f>TEXT(Data[[#This Row],[Date]],"mmm")</f>
        <v>Jul</v>
      </c>
      <c r="C436" s="3">
        <v>44408</v>
      </c>
      <c r="D436" t="s">
        <v>372</v>
      </c>
      <c r="E436" t="s">
        <v>31</v>
      </c>
      <c r="F436" t="s">
        <v>30</v>
      </c>
      <c r="G436" s="1">
        <v>18.690000000000001</v>
      </c>
      <c r="I436" s="1">
        <f ca="1">IFERROR(OFFSET(Data[[#This Row],[Balance]],-1,0)+Data[[#This Row],[Actual Income]]-Data[[#This Row],[Actual Expense]], Data[[#This Row],[Actual Income]])</f>
        <v>-1568.1275000000001</v>
      </c>
      <c r="J436" s="1">
        <f>IF(Data[[#This Row],[Category]]="Savings or Investments", Data[[#This Row],[Actual Expense]],0)</f>
        <v>0</v>
      </c>
    </row>
    <row r="437" spans="1:11" x14ac:dyDescent="0.25">
      <c r="A437" s="5" t="str">
        <f>TEXT(Data[[#This Row],[Date]],"yyyy")</f>
        <v>2021</v>
      </c>
      <c r="B437" s="5" t="str">
        <f>TEXT(Data[[#This Row],[Date]],"mmm")</f>
        <v>Aug</v>
      </c>
      <c r="C437" s="3">
        <v>44409</v>
      </c>
      <c r="D437" t="s">
        <v>307</v>
      </c>
      <c r="E437" t="s">
        <v>31</v>
      </c>
      <c r="F437" t="s">
        <v>55</v>
      </c>
      <c r="G437" s="1">
        <v>12.45</v>
      </c>
      <c r="I437" s="1">
        <f ca="1">IFERROR(OFFSET(Data[[#This Row],[Balance]],-1,0)+Data[[#This Row],[Actual Income]]-Data[[#This Row],[Actual Expense]], Data[[#This Row],[Actual Income]])</f>
        <v>-1580.5775000000001</v>
      </c>
      <c r="J437" s="1">
        <f>IF(Data[[#This Row],[Category]]="Savings or Investments", Data[[#This Row],[Actual Expense]],0)</f>
        <v>0</v>
      </c>
      <c r="K437" t="s">
        <v>276</v>
      </c>
    </row>
    <row r="438" spans="1:11" x14ac:dyDescent="0.25">
      <c r="A438" s="5" t="str">
        <f>TEXT(Data[[#This Row],[Date]],"yyyy")</f>
        <v>2021</v>
      </c>
      <c r="B438" s="5" t="str">
        <f>TEXT(Data[[#This Row],[Date]],"mmm")</f>
        <v>Aug</v>
      </c>
      <c r="C438" s="3">
        <v>44409</v>
      </c>
      <c r="D438" t="s">
        <v>399</v>
      </c>
      <c r="E438" t="s">
        <v>44</v>
      </c>
      <c r="F438" t="s">
        <v>19</v>
      </c>
      <c r="G438" s="1">
        <v>5.82</v>
      </c>
      <c r="I438" s="1">
        <f ca="1">IFERROR(OFFSET(Data[[#This Row],[Balance]],-1,0)+Data[[#This Row],[Actual Income]]-Data[[#This Row],[Actual Expense]], Data[[#This Row],[Actual Income]])</f>
        <v>-1586.3975</v>
      </c>
      <c r="J438" s="1">
        <f>IF(Data[[#This Row],[Category]]="Savings or Investments", Data[[#This Row],[Actual Expense]],0)</f>
        <v>0</v>
      </c>
      <c r="K438" t="s">
        <v>364</v>
      </c>
    </row>
    <row r="439" spans="1:11" x14ac:dyDescent="0.25">
      <c r="A439" s="5" t="str">
        <f>TEXT(Data[[#This Row],[Date]],"yyyy")</f>
        <v>2021</v>
      </c>
      <c r="B439" s="5" t="str">
        <f>TEXT(Data[[#This Row],[Date]],"mmm")</f>
        <v>Aug</v>
      </c>
      <c r="C439" s="3">
        <v>44410</v>
      </c>
      <c r="D439" t="s">
        <v>464</v>
      </c>
      <c r="E439" t="s">
        <v>53</v>
      </c>
      <c r="F439" t="s">
        <v>350</v>
      </c>
      <c r="G439" s="1">
        <v>3.24</v>
      </c>
      <c r="I439" s="1">
        <f ca="1">IFERROR(OFFSET(Data[[#This Row],[Balance]],-1,0)+Data[[#This Row],[Actual Income]]-Data[[#This Row],[Actual Expense]], Data[[#This Row],[Actual Income]])</f>
        <v>-1589.6375</v>
      </c>
      <c r="J439" s="1">
        <f>IF(Data[[#This Row],[Category]]="Savings or Investments", Data[[#This Row],[Actual Expense]],0)</f>
        <v>0</v>
      </c>
      <c r="K439" t="s">
        <v>339</v>
      </c>
    </row>
    <row r="440" spans="1:11" x14ac:dyDescent="0.25">
      <c r="A440" s="5" t="str">
        <f>TEXT(Data[[#This Row],[Date]],"yyyy")</f>
        <v>2021</v>
      </c>
      <c r="B440" s="5" t="str">
        <f>TEXT(Data[[#This Row],[Date]],"mmm")</f>
        <v>Aug</v>
      </c>
      <c r="C440" s="3">
        <v>44410</v>
      </c>
      <c r="D440" t="s">
        <v>465</v>
      </c>
      <c r="E440" t="s">
        <v>31</v>
      </c>
      <c r="F440" t="s">
        <v>30</v>
      </c>
      <c r="G440" s="1">
        <v>-29</v>
      </c>
      <c r="H440" s="1"/>
      <c r="I440" s="1">
        <f ca="1">IFERROR(OFFSET(Data[[#This Row],[Balance]],-1,0)+Data[[#This Row],[Actual Income]]-Data[[#This Row],[Actual Expense]], Data[[#This Row],[Actual Income]])</f>
        <v>-1560.6375</v>
      </c>
      <c r="J440" s="1">
        <f>IF(Data[[#This Row],[Category]]="Savings or Investments", Data[[#This Row],[Actual Expense]],0)</f>
        <v>0</v>
      </c>
      <c r="K440" t="s">
        <v>339</v>
      </c>
    </row>
    <row r="441" spans="1:11" x14ac:dyDescent="0.25">
      <c r="A441" s="5" t="str">
        <f>TEXT(Data[[#This Row],[Date]],"yyyy")</f>
        <v>2021</v>
      </c>
      <c r="B441" s="5" t="str">
        <f>TEXT(Data[[#This Row],[Date]],"mmm")</f>
        <v>Aug</v>
      </c>
      <c r="C441" s="3">
        <v>44410</v>
      </c>
      <c r="D441" t="s">
        <v>370</v>
      </c>
      <c r="E441" t="s">
        <v>31</v>
      </c>
      <c r="F441" t="s">
        <v>29</v>
      </c>
      <c r="G441" s="1">
        <v>79.260000000000005</v>
      </c>
      <c r="I441" s="1">
        <f ca="1">IFERROR(OFFSET(Data[[#This Row],[Balance]],-1,0)+Data[[#This Row],[Actual Income]]-Data[[#This Row],[Actual Expense]], Data[[#This Row],[Actual Income]])</f>
        <v>-1639.8975</v>
      </c>
      <c r="J441" s="1">
        <f>IF(Data[[#This Row],[Category]]="Savings or Investments", Data[[#This Row],[Actual Expense]],0)</f>
        <v>0</v>
      </c>
      <c r="K441" t="s">
        <v>276</v>
      </c>
    </row>
    <row r="442" spans="1:11" x14ac:dyDescent="0.25">
      <c r="A442" s="5" t="str">
        <f>TEXT(Data[[#This Row],[Date]],"yyyy")</f>
        <v>2021</v>
      </c>
      <c r="B442" s="5" t="str">
        <f>TEXT(Data[[#This Row],[Date]],"mmm")</f>
        <v>Aug</v>
      </c>
      <c r="C442" s="3">
        <v>44411</v>
      </c>
      <c r="D442" t="s">
        <v>368</v>
      </c>
      <c r="E442" t="s">
        <v>44</v>
      </c>
      <c r="F442" t="s">
        <v>19</v>
      </c>
      <c r="G442" s="1">
        <v>32.369999999999997</v>
      </c>
      <c r="I442" s="1">
        <f ca="1">IFERROR(OFFSET(Data[[#This Row],[Balance]],-1,0)+Data[[#This Row],[Actual Income]]-Data[[#This Row],[Actual Expense]], Data[[#This Row],[Actual Income]])</f>
        <v>-1672.2674999999999</v>
      </c>
      <c r="J442" s="1">
        <f>IF(Data[[#This Row],[Category]]="Savings or Investments", Data[[#This Row],[Actual Expense]],0)</f>
        <v>0</v>
      </c>
      <c r="K442" t="s">
        <v>276</v>
      </c>
    </row>
    <row r="443" spans="1:11" x14ac:dyDescent="0.25">
      <c r="A443" s="5" t="str">
        <f>TEXT(Data[[#This Row],[Date]],"yyyy")</f>
        <v>2021</v>
      </c>
      <c r="B443" s="5" t="str">
        <f>TEXT(Data[[#This Row],[Date]],"mmm")</f>
        <v>Aug</v>
      </c>
      <c r="C443" s="3">
        <v>44411</v>
      </c>
      <c r="D443" t="s">
        <v>369</v>
      </c>
      <c r="E443" t="s">
        <v>31</v>
      </c>
      <c r="F443" t="s">
        <v>30</v>
      </c>
      <c r="G443" s="1">
        <v>44.1</v>
      </c>
      <c r="I443" s="1">
        <f ca="1">IFERROR(OFFSET(Data[[#This Row],[Balance]],-1,0)+Data[[#This Row],[Actual Income]]-Data[[#This Row],[Actual Expense]], Data[[#This Row],[Actual Income]])</f>
        <v>-1716.3674999999998</v>
      </c>
      <c r="J443" s="1">
        <f>IF(Data[[#This Row],[Category]]="Savings or Investments", Data[[#This Row],[Actual Expense]],0)</f>
        <v>0</v>
      </c>
      <c r="K443" t="s">
        <v>276</v>
      </c>
    </row>
    <row r="444" spans="1:11" x14ac:dyDescent="0.25">
      <c r="A444" s="5" t="str">
        <f>TEXT(Data[[#This Row],[Date]],"yyyy")</f>
        <v>2021</v>
      </c>
      <c r="B444" s="5" t="str">
        <f>TEXT(Data[[#This Row],[Date]],"mmm")</f>
        <v>Aug</v>
      </c>
      <c r="C444" s="3">
        <v>44411</v>
      </c>
      <c r="D444" t="s">
        <v>448</v>
      </c>
      <c r="E444" t="s">
        <v>48</v>
      </c>
      <c r="F444" t="s">
        <v>127</v>
      </c>
      <c r="G444" s="1">
        <v>100</v>
      </c>
      <c r="I444" s="1">
        <f ca="1">IFERROR(OFFSET(Data[[#This Row],[Balance]],-1,0)+Data[[#This Row],[Actual Income]]-Data[[#This Row],[Actual Expense]], Data[[#This Row],[Actual Income]])</f>
        <v>-1816.3674999999998</v>
      </c>
      <c r="J444" s="1">
        <f>IF(Data[[#This Row],[Category]]="Savings or Investments", Data[[#This Row],[Actual Expense]],0)</f>
        <v>100</v>
      </c>
      <c r="K444" t="s">
        <v>339</v>
      </c>
    </row>
    <row r="445" spans="1:11" x14ac:dyDescent="0.25">
      <c r="A445" s="5" t="str">
        <f>TEXT(Data[[#This Row],[Date]],"yyyy")</f>
        <v>2021</v>
      </c>
      <c r="B445" s="5" t="str">
        <f>TEXT(Data[[#This Row],[Date]],"mmm")</f>
        <v>Aug</v>
      </c>
      <c r="C445" s="3">
        <v>44411</v>
      </c>
      <c r="D445" t="s">
        <v>466</v>
      </c>
      <c r="E445" t="s">
        <v>49</v>
      </c>
      <c r="F445" t="s">
        <v>151</v>
      </c>
      <c r="G445" s="1">
        <v>100</v>
      </c>
      <c r="I445" s="1">
        <f ca="1">IFERROR(OFFSET(Data[[#This Row],[Balance]],-1,0)+Data[[#This Row],[Actual Income]]-Data[[#This Row],[Actual Expense]], Data[[#This Row],[Actual Income]])</f>
        <v>-1916.3674999999998</v>
      </c>
      <c r="J445" s="1">
        <f>IF(Data[[#This Row],[Category]]="Savings or Investments", Data[[#This Row],[Actual Expense]],0)</f>
        <v>0</v>
      </c>
      <c r="K445" t="s">
        <v>339</v>
      </c>
    </row>
    <row r="446" spans="1:11" x14ac:dyDescent="0.25">
      <c r="A446" s="5" t="str">
        <f>TEXT(Data[[#This Row],[Date]],"yyyy")</f>
        <v>2021</v>
      </c>
      <c r="B446" s="5" t="str">
        <f>TEXT(Data[[#This Row],[Date]],"mmm")</f>
        <v>Aug</v>
      </c>
      <c r="C446" s="3">
        <v>44412</v>
      </c>
      <c r="D446" t="s">
        <v>310</v>
      </c>
      <c r="E446" t="s">
        <v>31</v>
      </c>
      <c r="F446" t="s">
        <v>30</v>
      </c>
      <c r="G446" s="1">
        <v>90.78</v>
      </c>
      <c r="I446" s="1">
        <f ca="1">IFERROR(OFFSET(Data[[#This Row],[Balance]],-1,0)+Data[[#This Row],[Actual Income]]-Data[[#This Row],[Actual Expense]], Data[[#This Row],[Actual Income]])</f>
        <v>-2007.1474999999998</v>
      </c>
      <c r="J446" s="1">
        <f>IF(Data[[#This Row],[Category]]="Savings or Investments", Data[[#This Row],[Actual Expense]],0)</f>
        <v>0</v>
      </c>
      <c r="K446" t="s">
        <v>276</v>
      </c>
    </row>
    <row r="447" spans="1:11" x14ac:dyDescent="0.25">
      <c r="A447" s="5" t="str">
        <f>TEXT(Data[[#This Row],[Date]],"yyyy")</f>
        <v>2021</v>
      </c>
      <c r="B447" s="5" t="str">
        <f>TEXT(Data[[#This Row],[Date]],"mmm")</f>
        <v>Aug</v>
      </c>
      <c r="C447" s="3">
        <v>44412</v>
      </c>
      <c r="D447" t="s">
        <v>440</v>
      </c>
      <c r="E447" t="s">
        <v>48</v>
      </c>
      <c r="F447" t="s">
        <v>70</v>
      </c>
      <c r="G447" s="1">
        <v>200</v>
      </c>
      <c r="I447" s="1">
        <f ca="1">IFERROR(OFFSET(Data[[#This Row],[Balance]],-1,0)+Data[[#This Row],[Actual Income]]-Data[[#This Row],[Actual Expense]], Data[[#This Row],[Actual Income]])</f>
        <v>-2207.1475</v>
      </c>
      <c r="J447" s="1">
        <f>IF(Data[[#This Row],[Category]]="Savings or Investments", Data[[#This Row],[Actual Expense]],0)</f>
        <v>200</v>
      </c>
      <c r="K447" t="s">
        <v>339</v>
      </c>
    </row>
    <row r="448" spans="1:11" x14ac:dyDescent="0.25">
      <c r="A448" s="5" t="str">
        <f>TEXT(Data[[#This Row],[Date]],"yyyy")</f>
        <v>2021</v>
      </c>
      <c r="B448" s="5" t="str">
        <f>TEXT(Data[[#This Row],[Date]],"mmm")</f>
        <v>Aug</v>
      </c>
      <c r="C448" s="3">
        <v>44412</v>
      </c>
      <c r="D448" t="s">
        <v>467</v>
      </c>
      <c r="E448" t="s">
        <v>31</v>
      </c>
      <c r="F448" t="s">
        <v>30</v>
      </c>
      <c r="G448" s="1">
        <v>-45.39</v>
      </c>
      <c r="H448" s="1"/>
      <c r="I448" s="1">
        <f ca="1">IFERROR(OFFSET(Data[[#This Row],[Balance]],-1,0)+Data[[#This Row],[Actual Income]]-Data[[#This Row],[Actual Expense]], Data[[#This Row],[Actual Income]])</f>
        <v>-2161.7575000000002</v>
      </c>
      <c r="J448" s="1">
        <f>IF(Data[[#This Row],[Category]]="Savings or Investments", Data[[#This Row],[Actual Expense]],0)</f>
        <v>0</v>
      </c>
      <c r="K448" t="s">
        <v>339</v>
      </c>
    </row>
    <row r="449" spans="1:11" x14ac:dyDescent="0.25">
      <c r="A449" s="5" t="str">
        <f>TEXT(Data[[#This Row],[Date]],"yyyy")</f>
        <v>2021</v>
      </c>
      <c r="B449" s="5" t="str">
        <f>TEXT(Data[[#This Row],[Date]],"mmm")</f>
        <v>Aug</v>
      </c>
      <c r="C449" s="3">
        <v>44414</v>
      </c>
      <c r="D449" t="s">
        <v>426</v>
      </c>
      <c r="E449" t="s">
        <v>31</v>
      </c>
      <c r="F449" t="s">
        <v>30</v>
      </c>
      <c r="G449" s="1">
        <v>11.37</v>
      </c>
      <c r="I449" s="1">
        <f ca="1">IFERROR(OFFSET(Data[[#This Row],[Balance]],-1,0)+Data[[#This Row],[Actual Income]]-Data[[#This Row],[Actual Expense]], Data[[#This Row],[Actual Income]])</f>
        <v>-2173.1275000000001</v>
      </c>
      <c r="J449" s="1">
        <f>IF(Data[[#This Row],[Category]]="Savings or Investments", Data[[#This Row],[Actual Expense]],0)</f>
        <v>0</v>
      </c>
      <c r="K449" t="s">
        <v>276</v>
      </c>
    </row>
    <row r="450" spans="1:11" x14ac:dyDescent="0.25">
      <c r="A450" s="5" t="str">
        <f>TEXT(Data[[#This Row],[Date]],"yyyy")</f>
        <v>2021</v>
      </c>
      <c r="B450" s="5" t="str">
        <f>TEXT(Data[[#This Row],[Date]],"mmm")</f>
        <v>Aug</v>
      </c>
      <c r="C450" s="3">
        <v>44415</v>
      </c>
      <c r="D450" t="s">
        <v>367</v>
      </c>
      <c r="E450" t="s">
        <v>31</v>
      </c>
      <c r="F450" t="s">
        <v>29</v>
      </c>
      <c r="G450" s="1">
        <v>53.95</v>
      </c>
      <c r="I450" s="1">
        <f ca="1">IFERROR(OFFSET(Data[[#This Row],[Balance]],-1,0)+Data[[#This Row],[Actual Income]]-Data[[#This Row],[Actual Expense]], Data[[#This Row],[Actual Income]])</f>
        <v>-2227.0774999999999</v>
      </c>
      <c r="J450" s="1">
        <f>IF(Data[[#This Row],[Category]]="Savings or Investments", Data[[#This Row],[Actual Expense]],0)</f>
        <v>0</v>
      </c>
      <c r="K450" t="s">
        <v>276</v>
      </c>
    </row>
    <row r="451" spans="1:11" x14ac:dyDescent="0.25">
      <c r="A451" s="5" t="str">
        <f>TEXT(Data[[#This Row],[Date]],"yyyy")</f>
        <v>2021</v>
      </c>
      <c r="B451" s="5" t="str">
        <f>TEXT(Data[[#This Row],[Date]],"mmm")</f>
        <v>Aug</v>
      </c>
      <c r="C451" s="3">
        <v>44415</v>
      </c>
      <c r="D451" t="s">
        <v>423</v>
      </c>
      <c r="E451" t="s">
        <v>31</v>
      </c>
      <c r="F451" t="s">
        <v>30</v>
      </c>
      <c r="G451" s="1">
        <v>50</v>
      </c>
      <c r="I451" s="1">
        <f ca="1">IFERROR(OFFSET(Data[[#This Row],[Balance]],-1,0)+Data[[#This Row],[Actual Income]]-Data[[#This Row],[Actual Expense]], Data[[#This Row],[Actual Income]])</f>
        <v>-2277.0774999999999</v>
      </c>
      <c r="J451" s="1">
        <f>IF(Data[[#This Row],[Category]]="Savings or Investments", Data[[#This Row],[Actual Expense]],0)</f>
        <v>0</v>
      </c>
      <c r="K451" t="s">
        <v>276</v>
      </c>
    </row>
    <row r="452" spans="1:11" x14ac:dyDescent="0.25">
      <c r="A452" s="5" t="str">
        <f>TEXT(Data[[#This Row],[Date]],"yyyy")</f>
        <v>2021</v>
      </c>
      <c r="B452" s="5" t="str">
        <f>TEXT(Data[[#This Row],[Date]],"mmm")</f>
        <v>Aug</v>
      </c>
      <c r="C452" s="3">
        <v>44415</v>
      </c>
      <c r="D452" t="s">
        <v>424</v>
      </c>
      <c r="E452" t="s">
        <v>31</v>
      </c>
      <c r="F452" t="s">
        <v>30</v>
      </c>
      <c r="G452" s="1">
        <v>13.85</v>
      </c>
      <c r="I452" s="1">
        <f ca="1">IFERROR(OFFSET(Data[[#This Row],[Balance]],-1,0)+Data[[#This Row],[Actual Income]]-Data[[#This Row],[Actual Expense]], Data[[#This Row],[Actual Income]])</f>
        <v>-2290.9274999999998</v>
      </c>
      <c r="J452" s="1">
        <f>IF(Data[[#This Row],[Category]]="Savings or Investments", Data[[#This Row],[Actual Expense]],0)</f>
        <v>0</v>
      </c>
      <c r="K452" t="s">
        <v>276</v>
      </c>
    </row>
    <row r="453" spans="1:11" x14ac:dyDescent="0.25">
      <c r="A453" s="5" t="str">
        <f>TEXT(Data[[#This Row],[Date]],"yyyy")</f>
        <v>2021</v>
      </c>
      <c r="B453" s="5" t="str">
        <f>TEXT(Data[[#This Row],[Date]],"mmm")</f>
        <v>Aug</v>
      </c>
      <c r="C453" s="3">
        <v>44415</v>
      </c>
      <c r="D453" t="s">
        <v>307</v>
      </c>
      <c r="E453" t="s">
        <v>31</v>
      </c>
      <c r="F453" t="s">
        <v>55</v>
      </c>
      <c r="G453" s="1">
        <v>6.84</v>
      </c>
      <c r="I453" s="1">
        <f ca="1">IFERROR(OFFSET(Data[[#This Row],[Balance]],-1,0)+Data[[#This Row],[Actual Income]]-Data[[#This Row],[Actual Expense]], Data[[#This Row],[Actual Income]])</f>
        <v>-2297.7674999999999</v>
      </c>
      <c r="J453" s="1">
        <f>IF(Data[[#This Row],[Category]]="Savings or Investments", Data[[#This Row],[Actual Expense]],0)</f>
        <v>0</v>
      </c>
      <c r="K453" t="s">
        <v>276</v>
      </c>
    </row>
    <row r="454" spans="1:11" x14ac:dyDescent="0.25">
      <c r="A454" s="5" t="str">
        <f>TEXT(Data[[#This Row],[Date]],"yyyy")</f>
        <v>2021</v>
      </c>
      <c r="B454" s="5" t="str">
        <f>TEXT(Data[[#This Row],[Date]],"mmm")</f>
        <v>Aug</v>
      </c>
      <c r="C454" s="3">
        <v>44416</v>
      </c>
      <c r="D454" t="s">
        <v>425</v>
      </c>
      <c r="E454" t="s">
        <v>31</v>
      </c>
      <c r="F454" t="s">
        <v>55</v>
      </c>
      <c r="G454" s="1">
        <v>10.72</v>
      </c>
      <c r="I454" s="1">
        <f ca="1">IFERROR(OFFSET(Data[[#This Row],[Balance]],-1,0)+Data[[#This Row],[Actual Income]]-Data[[#This Row],[Actual Expense]], Data[[#This Row],[Actual Income]])</f>
        <v>-2308.4874999999997</v>
      </c>
      <c r="J454" s="1">
        <f>IF(Data[[#This Row],[Category]]="Savings or Investments", Data[[#This Row],[Actual Expense]],0)</f>
        <v>0</v>
      </c>
      <c r="K454" t="s">
        <v>276</v>
      </c>
    </row>
    <row r="455" spans="1:11" x14ac:dyDescent="0.25">
      <c r="A455" s="5" t="str">
        <f>TEXT(Data[[#This Row],[Date]],"yyyy")</f>
        <v>2021</v>
      </c>
      <c r="B455" s="5" t="str">
        <f>TEXT(Data[[#This Row],[Date]],"mmm")</f>
        <v>Aug</v>
      </c>
      <c r="C455" s="3">
        <v>44417</v>
      </c>
      <c r="D455" t="s">
        <v>441</v>
      </c>
      <c r="E455" t="s">
        <v>48</v>
      </c>
      <c r="F455" t="s">
        <v>70</v>
      </c>
      <c r="G455" s="1">
        <v>200</v>
      </c>
      <c r="I455" s="1">
        <f ca="1">IFERROR(OFFSET(Data[[#This Row],[Balance]],-1,0)+Data[[#This Row],[Actual Income]]-Data[[#This Row],[Actual Expense]], Data[[#This Row],[Actual Income]])</f>
        <v>-2508.4874999999997</v>
      </c>
      <c r="J455" s="1">
        <f>IF(Data[[#This Row],[Category]]="Savings or Investments", Data[[#This Row],[Actual Expense]],0)</f>
        <v>200</v>
      </c>
      <c r="K455" t="s">
        <v>339</v>
      </c>
    </row>
    <row r="456" spans="1:11" x14ac:dyDescent="0.25">
      <c r="A456" s="5" t="str">
        <f>TEXT(Data[[#This Row],[Date]],"yyyy")</f>
        <v>2021</v>
      </c>
      <c r="B456" s="5" t="str">
        <f>TEXT(Data[[#This Row],[Date]],"mmm")</f>
        <v>Aug</v>
      </c>
      <c r="C456" s="3">
        <v>44417</v>
      </c>
      <c r="D456" t="s">
        <v>442</v>
      </c>
      <c r="E456" t="s">
        <v>48</v>
      </c>
      <c r="F456" t="s">
        <v>70</v>
      </c>
      <c r="G456" s="1">
        <v>100</v>
      </c>
      <c r="I456" s="1">
        <f ca="1">IFERROR(OFFSET(Data[[#This Row],[Balance]],-1,0)+Data[[#This Row],[Actual Income]]-Data[[#This Row],[Actual Expense]], Data[[#This Row],[Actual Income]])</f>
        <v>-2608.4874999999997</v>
      </c>
      <c r="J456" s="1">
        <f>IF(Data[[#This Row],[Category]]="Savings or Investments", Data[[#This Row],[Actual Expense]],0)</f>
        <v>100</v>
      </c>
      <c r="K456" t="s">
        <v>339</v>
      </c>
    </row>
    <row r="457" spans="1:11" x14ac:dyDescent="0.25">
      <c r="A457" s="5" t="str">
        <f>TEXT(Data[[#This Row],[Date]],"yyyy")</f>
        <v>2021</v>
      </c>
      <c r="B457" s="5" t="str">
        <f>TEXT(Data[[#This Row],[Date]],"mmm")</f>
        <v>Aug</v>
      </c>
      <c r="C457" s="3">
        <v>44417</v>
      </c>
      <c r="D457" t="s">
        <v>456</v>
      </c>
      <c r="E457" t="s">
        <v>48</v>
      </c>
      <c r="F457" t="s">
        <v>27</v>
      </c>
      <c r="G457" s="1">
        <v>500</v>
      </c>
      <c r="I457" s="1">
        <f ca="1">IFERROR(OFFSET(Data[[#This Row],[Balance]],-1,0)+Data[[#This Row],[Actual Income]]-Data[[#This Row],[Actual Expense]], Data[[#This Row],[Actual Income]])</f>
        <v>-3108.4874999999997</v>
      </c>
      <c r="J457" s="1">
        <f>IF(Data[[#This Row],[Category]]="Savings or Investments", Data[[#This Row],[Actual Expense]],0)</f>
        <v>500</v>
      </c>
      <c r="K457" t="s">
        <v>339</v>
      </c>
    </row>
    <row r="458" spans="1:11" x14ac:dyDescent="0.25">
      <c r="A458" s="5" t="str">
        <f>TEXT(Data[[#This Row],[Date]],"yyyy")</f>
        <v>2021</v>
      </c>
      <c r="B458" s="5" t="str">
        <f>TEXT(Data[[#This Row],[Date]],"mmm")</f>
        <v>Aug</v>
      </c>
      <c r="C458" s="3">
        <v>44417</v>
      </c>
      <c r="D458" t="s">
        <v>414</v>
      </c>
      <c r="E458" t="s">
        <v>44</v>
      </c>
      <c r="F458" t="s">
        <v>15</v>
      </c>
      <c r="G458" s="1">
        <v>419.69</v>
      </c>
      <c r="I458" s="1">
        <f ca="1">IFERROR(OFFSET(Data[[#This Row],[Balance]],-1,0)+Data[[#This Row],[Actual Income]]-Data[[#This Row],[Actual Expense]], Data[[#This Row],[Actual Income]])</f>
        <v>-3528.1774999999998</v>
      </c>
      <c r="J458" s="1">
        <f>IF(Data[[#This Row],[Category]]="Savings or Investments", Data[[#This Row],[Actual Expense]],0)</f>
        <v>0</v>
      </c>
      <c r="K458" t="s">
        <v>339</v>
      </c>
    </row>
    <row r="459" spans="1:11" x14ac:dyDescent="0.25">
      <c r="A459" s="5" t="str">
        <f>TEXT(Data[[#This Row],[Date]],"yyyy")</f>
        <v>2021</v>
      </c>
      <c r="B459" s="5" t="str">
        <f>TEXT(Data[[#This Row],[Date]],"mmm")</f>
        <v>Aug</v>
      </c>
      <c r="C459" s="3">
        <v>44417</v>
      </c>
      <c r="D459" t="s">
        <v>312</v>
      </c>
      <c r="E459" t="s">
        <v>31</v>
      </c>
      <c r="F459" t="s">
        <v>30</v>
      </c>
      <c r="G459" s="1">
        <v>13.56</v>
      </c>
      <c r="I459" s="1">
        <f ca="1">IFERROR(OFFSET(Data[[#This Row],[Balance]],-1,0)+Data[[#This Row],[Actual Income]]-Data[[#This Row],[Actual Expense]], Data[[#This Row],[Actual Income]])</f>
        <v>-3541.7374999999997</v>
      </c>
      <c r="J459" s="1">
        <f>IF(Data[[#This Row],[Category]]="Savings or Investments", Data[[#This Row],[Actual Expense]],0)</f>
        <v>0</v>
      </c>
      <c r="K459" t="s">
        <v>276</v>
      </c>
    </row>
    <row r="460" spans="1:11" x14ac:dyDescent="0.25">
      <c r="A460" s="5" t="str">
        <f>TEXT(Data[[#This Row],[Date]],"yyyy")</f>
        <v>2021</v>
      </c>
      <c r="B460" s="5" t="str">
        <f>TEXT(Data[[#This Row],[Date]],"mmm")</f>
        <v>Aug</v>
      </c>
      <c r="C460" s="3">
        <v>44417</v>
      </c>
      <c r="D460" t="s">
        <v>307</v>
      </c>
      <c r="E460" t="s">
        <v>31</v>
      </c>
      <c r="F460" t="s">
        <v>55</v>
      </c>
      <c r="G460" s="1">
        <v>7.02</v>
      </c>
      <c r="I460" s="1">
        <f ca="1">IFERROR(OFFSET(Data[[#This Row],[Balance]],-1,0)+Data[[#This Row],[Actual Income]]-Data[[#This Row],[Actual Expense]], Data[[#This Row],[Actual Income]])</f>
        <v>-3548.7574999999997</v>
      </c>
      <c r="J460" s="1">
        <f>IF(Data[[#This Row],[Category]]="Savings or Investments", Data[[#This Row],[Actual Expense]],0)</f>
        <v>0</v>
      </c>
      <c r="K460" t="s">
        <v>276</v>
      </c>
    </row>
    <row r="461" spans="1:11" x14ac:dyDescent="0.25">
      <c r="A461" s="5" t="str">
        <f>TEXT(Data[[#This Row],[Date]],"yyyy")</f>
        <v>2021</v>
      </c>
      <c r="B461" s="5" t="str">
        <f>TEXT(Data[[#This Row],[Date]],"mmm")</f>
        <v>Aug</v>
      </c>
      <c r="C461" s="3">
        <v>44418</v>
      </c>
      <c r="D461" t="s">
        <v>398</v>
      </c>
      <c r="E461" t="s">
        <v>31</v>
      </c>
      <c r="F461" t="s">
        <v>30</v>
      </c>
      <c r="G461" s="1">
        <v>20.89</v>
      </c>
      <c r="I461" s="1">
        <f ca="1">IFERROR(OFFSET(Data[[#This Row],[Balance]],-1,0)+Data[[#This Row],[Actual Income]]-Data[[#This Row],[Actual Expense]], Data[[#This Row],[Actual Income]])</f>
        <v>-3569.6474999999996</v>
      </c>
      <c r="J461" s="1">
        <f>IF(Data[[#This Row],[Category]]="Savings or Investments", Data[[#This Row],[Actual Expense]],0)</f>
        <v>0</v>
      </c>
      <c r="K461" t="s">
        <v>364</v>
      </c>
    </row>
    <row r="462" spans="1:11" x14ac:dyDescent="0.25">
      <c r="A462" s="5" t="str">
        <f>TEXT(Data[[#This Row],[Date]],"yyyy")</f>
        <v>2021</v>
      </c>
      <c r="B462" s="5" t="str">
        <f>TEXT(Data[[#This Row],[Date]],"mmm")</f>
        <v>Aug</v>
      </c>
      <c r="C462" s="3">
        <v>44418</v>
      </c>
      <c r="D462" t="s">
        <v>383</v>
      </c>
      <c r="E462" t="s">
        <v>31</v>
      </c>
      <c r="F462" t="s">
        <v>55</v>
      </c>
      <c r="G462" s="1">
        <v>13.75</v>
      </c>
      <c r="I462" s="1">
        <f ca="1">IFERROR(OFFSET(Data[[#This Row],[Balance]],-1,0)+Data[[#This Row],[Actual Income]]-Data[[#This Row],[Actual Expense]], Data[[#This Row],[Actual Income]])</f>
        <v>-3583.3974999999996</v>
      </c>
      <c r="J462" s="1">
        <f>IF(Data[[#This Row],[Category]]="Savings or Investments", Data[[#This Row],[Actual Expense]],0)</f>
        <v>0</v>
      </c>
      <c r="K462" t="s">
        <v>364</v>
      </c>
    </row>
    <row r="463" spans="1:11" x14ac:dyDescent="0.25">
      <c r="A463" s="5" t="str">
        <f>TEXT(Data[[#This Row],[Date]],"yyyy")</f>
        <v>2021</v>
      </c>
      <c r="B463" s="5" t="str">
        <f>TEXT(Data[[#This Row],[Date]],"mmm")</f>
        <v>Aug</v>
      </c>
      <c r="C463" s="3">
        <v>44418</v>
      </c>
      <c r="D463" t="s">
        <v>468</v>
      </c>
      <c r="E463" t="s">
        <v>79</v>
      </c>
      <c r="F463" t="s">
        <v>175</v>
      </c>
      <c r="G463" s="1"/>
      <c r="H463" s="1">
        <v>2.41</v>
      </c>
      <c r="I463" s="1">
        <f ca="1">IFERROR(OFFSET(Data[[#This Row],[Balance]],-1,0)+Data[[#This Row],[Actual Income]]-Data[[#This Row],[Actual Expense]], Data[[#This Row],[Actual Income]])</f>
        <v>-3580.9874999999997</v>
      </c>
      <c r="J463" s="1">
        <f>IF(Data[[#This Row],[Category]]="Savings or Investments", Data[[#This Row],[Actual Expense]],0)</f>
        <v>0</v>
      </c>
      <c r="K463" t="s">
        <v>339</v>
      </c>
    </row>
    <row r="464" spans="1:11" x14ac:dyDescent="0.25">
      <c r="A464" s="5" t="str">
        <f>TEXT(Data[[#This Row],[Date]],"yyyy")</f>
        <v>2021</v>
      </c>
      <c r="B464" s="5" t="str">
        <f>TEXT(Data[[#This Row],[Date]],"mmm")</f>
        <v>Aug</v>
      </c>
      <c r="C464" s="3">
        <v>44418</v>
      </c>
      <c r="D464" t="s">
        <v>422</v>
      </c>
      <c r="E464" t="s">
        <v>44</v>
      </c>
      <c r="F464" t="s">
        <v>19</v>
      </c>
      <c r="G464" s="1">
        <v>30.54</v>
      </c>
      <c r="I464" s="1">
        <f ca="1">IFERROR(OFFSET(Data[[#This Row],[Balance]],-1,0)+Data[[#This Row],[Actual Income]]-Data[[#This Row],[Actual Expense]], Data[[#This Row],[Actual Income]])</f>
        <v>-3611.5274999999997</v>
      </c>
      <c r="J464" s="1">
        <f>IF(Data[[#This Row],[Category]]="Savings or Investments", Data[[#This Row],[Actual Expense]],0)</f>
        <v>0</v>
      </c>
      <c r="K464" t="s">
        <v>276</v>
      </c>
    </row>
    <row r="465" spans="1:11" x14ac:dyDescent="0.25">
      <c r="A465" s="5" t="str">
        <f>TEXT(Data[[#This Row],[Date]],"yyyy")</f>
        <v>2021</v>
      </c>
      <c r="B465" s="5" t="str">
        <f>TEXT(Data[[#This Row],[Date]],"mmm")</f>
        <v>Aug</v>
      </c>
      <c r="C465" s="3">
        <v>44419</v>
      </c>
      <c r="D465" t="s">
        <v>421</v>
      </c>
      <c r="E465" t="s">
        <v>31</v>
      </c>
      <c r="F465" t="s">
        <v>30</v>
      </c>
      <c r="G465" s="1">
        <v>11.56</v>
      </c>
      <c r="I465" s="1">
        <f ca="1">IFERROR(OFFSET(Data[[#This Row],[Balance]],-1,0)+Data[[#This Row],[Actual Income]]-Data[[#This Row],[Actual Expense]], Data[[#This Row],[Actual Income]])</f>
        <v>-3623.0874999999996</v>
      </c>
      <c r="J465" s="1">
        <f>IF(Data[[#This Row],[Category]]="Savings or Investments", Data[[#This Row],[Actual Expense]],0)</f>
        <v>0</v>
      </c>
      <c r="K465" t="s">
        <v>276</v>
      </c>
    </row>
    <row r="466" spans="1:11" x14ac:dyDescent="0.25">
      <c r="A466" s="5" t="str">
        <f>TEXT(Data[[#This Row],[Date]],"yyyy")</f>
        <v>2021</v>
      </c>
      <c r="B466" s="5" t="str">
        <f>TEXT(Data[[#This Row],[Date]],"mmm")</f>
        <v>Aug</v>
      </c>
      <c r="C466" s="3">
        <v>44420</v>
      </c>
      <c r="D466" t="s">
        <v>413</v>
      </c>
      <c r="E466" t="s">
        <v>31</v>
      </c>
      <c r="F466" t="s">
        <v>29</v>
      </c>
      <c r="G466" s="1">
        <v>36.46</v>
      </c>
      <c r="I466" s="1">
        <f ca="1">IFERROR(OFFSET(Data[[#This Row],[Balance]],-1,0)+Data[[#This Row],[Actual Income]]-Data[[#This Row],[Actual Expense]], Data[[#This Row],[Actual Income]])</f>
        <v>-3659.5474999999997</v>
      </c>
      <c r="J466" s="1">
        <f>IF(Data[[#This Row],[Category]]="Savings or Investments", Data[[#This Row],[Actual Expense]],0)</f>
        <v>0</v>
      </c>
      <c r="K466" t="s">
        <v>339</v>
      </c>
    </row>
    <row r="467" spans="1:11" x14ac:dyDescent="0.25">
      <c r="A467" s="5" t="str">
        <f>TEXT(Data[[#This Row],[Date]],"yyyy")</f>
        <v>2021</v>
      </c>
      <c r="B467" s="5" t="str">
        <f>TEXT(Data[[#This Row],[Date]],"mmm")</f>
        <v>Aug</v>
      </c>
      <c r="C467" s="3">
        <v>44420</v>
      </c>
      <c r="D467" t="s">
        <v>469</v>
      </c>
      <c r="E467" t="s">
        <v>79</v>
      </c>
      <c r="F467" t="s">
        <v>415</v>
      </c>
      <c r="G467" s="1"/>
      <c r="H467" s="1">
        <v>11</v>
      </c>
      <c r="I467" s="1">
        <f ca="1">IFERROR(OFFSET(Data[[#This Row],[Balance]],-1,0)+Data[[#This Row],[Actual Income]]-Data[[#This Row],[Actual Expense]], Data[[#This Row],[Actual Income]])</f>
        <v>-3648.5474999999997</v>
      </c>
      <c r="J467" s="1">
        <f>IF(Data[[#This Row],[Category]]="Savings or Investments", Data[[#This Row],[Actual Expense]],0)</f>
        <v>0</v>
      </c>
      <c r="K467" t="s">
        <v>339</v>
      </c>
    </row>
    <row r="468" spans="1:11" x14ac:dyDescent="0.25">
      <c r="A468" s="5" t="str">
        <f>TEXT(Data[[#This Row],[Date]],"yyyy")</f>
        <v>2021</v>
      </c>
      <c r="B468" s="5" t="str">
        <f>TEXT(Data[[#This Row],[Date]],"mmm")</f>
        <v>Aug</v>
      </c>
      <c r="C468" s="3">
        <v>44420</v>
      </c>
      <c r="D468" t="s">
        <v>420</v>
      </c>
      <c r="E468" t="s">
        <v>31</v>
      </c>
      <c r="F468" t="s">
        <v>29</v>
      </c>
      <c r="G468" s="1">
        <v>4.21</v>
      </c>
      <c r="I468" s="1">
        <f ca="1">IFERROR(OFFSET(Data[[#This Row],[Balance]],-1,0)+Data[[#This Row],[Actual Income]]-Data[[#This Row],[Actual Expense]], Data[[#This Row],[Actual Income]])</f>
        <v>-3652.7574999999997</v>
      </c>
      <c r="J468" s="1">
        <f>IF(Data[[#This Row],[Category]]="Savings or Investments", Data[[#This Row],[Actual Expense]],0)</f>
        <v>0</v>
      </c>
      <c r="K468" t="s">
        <v>276</v>
      </c>
    </row>
    <row r="469" spans="1:11" x14ac:dyDescent="0.25">
      <c r="A469" s="5" t="str">
        <f>TEXT(Data[[#This Row],[Date]],"yyyy")</f>
        <v>2021</v>
      </c>
      <c r="B469" s="5" t="str">
        <f>TEXT(Data[[#This Row],[Date]],"mmm")</f>
        <v>Aug</v>
      </c>
      <c r="C469" s="3">
        <v>44421</v>
      </c>
      <c r="D469" t="s">
        <v>396</v>
      </c>
      <c r="E469" t="s">
        <v>44</v>
      </c>
      <c r="F469" t="s">
        <v>19</v>
      </c>
      <c r="G469" s="1">
        <v>1.83</v>
      </c>
      <c r="I469" s="1">
        <f ca="1">IFERROR(OFFSET(Data[[#This Row],[Balance]],-1,0)+Data[[#This Row],[Actual Income]]-Data[[#This Row],[Actual Expense]], Data[[#This Row],[Actual Income]])</f>
        <v>-3654.5874999999996</v>
      </c>
      <c r="J469" s="1">
        <f>IF(Data[[#This Row],[Category]]="Savings or Investments", Data[[#This Row],[Actual Expense]],0)</f>
        <v>0</v>
      </c>
      <c r="K469" t="s">
        <v>364</v>
      </c>
    </row>
    <row r="470" spans="1:11" x14ac:dyDescent="0.25">
      <c r="A470" s="5" t="str">
        <f>TEXT(Data[[#This Row],[Date]],"yyyy")</f>
        <v>2021</v>
      </c>
      <c r="B470" s="5" t="str">
        <f>TEXT(Data[[#This Row],[Date]],"mmm")</f>
        <v>Aug</v>
      </c>
      <c r="C470" s="3">
        <v>44421</v>
      </c>
      <c r="D470" t="s">
        <v>397</v>
      </c>
      <c r="E470" t="s">
        <v>31</v>
      </c>
      <c r="F470" t="s">
        <v>29</v>
      </c>
      <c r="G470" s="1">
        <v>95.73</v>
      </c>
      <c r="I470" s="1">
        <f ca="1">IFERROR(OFFSET(Data[[#This Row],[Balance]],-1,0)+Data[[#This Row],[Actual Income]]-Data[[#This Row],[Actual Expense]], Data[[#This Row],[Actual Income]])</f>
        <v>-3750.3174999999997</v>
      </c>
      <c r="J470" s="1">
        <f>IF(Data[[#This Row],[Category]]="Savings or Investments", Data[[#This Row],[Actual Expense]],0)</f>
        <v>0</v>
      </c>
      <c r="K470" t="s">
        <v>364</v>
      </c>
    </row>
    <row r="471" spans="1:11" x14ac:dyDescent="0.25">
      <c r="A471" s="5" t="str">
        <f>TEXT(Data[[#This Row],[Date]],"yyyy")</f>
        <v>2021</v>
      </c>
      <c r="B471" s="5" t="str">
        <f>TEXT(Data[[#This Row],[Date]],"mmm")</f>
        <v>Aug</v>
      </c>
      <c r="C471" s="3">
        <v>44421</v>
      </c>
      <c r="D471" t="s">
        <v>452</v>
      </c>
      <c r="E471" t="s">
        <v>79</v>
      </c>
      <c r="F471" t="s">
        <v>171</v>
      </c>
      <c r="G471" s="1"/>
      <c r="H471" s="1">
        <v>1876.04</v>
      </c>
      <c r="I471" s="1">
        <f ca="1">IFERROR(OFFSET(Data[[#This Row],[Balance]],-1,0)+Data[[#This Row],[Actual Income]]-Data[[#This Row],[Actual Expense]], Data[[#This Row],[Actual Income]])</f>
        <v>-1874.2774999999997</v>
      </c>
      <c r="J471" s="1">
        <f>IF(Data[[#This Row],[Category]]="Savings or Investments", Data[[#This Row],[Actual Expense]],0)</f>
        <v>0</v>
      </c>
      <c r="K471" t="s">
        <v>339</v>
      </c>
    </row>
    <row r="472" spans="1:11" x14ac:dyDescent="0.25">
      <c r="A472" s="5" t="str">
        <f>TEXT(Data[[#This Row],[Date]],"yyyy")</f>
        <v>2021</v>
      </c>
      <c r="B472" s="5" t="str">
        <f>TEXT(Data[[#This Row],[Date]],"mmm")</f>
        <v>Aug</v>
      </c>
      <c r="C472" s="3">
        <v>44422</v>
      </c>
      <c r="D472" t="s">
        <v>395</v>
      </c>
      <c r="E472" t="s">
        <v>31</v>
      </c>
      <c r="F472" t="s">
        <v>29</v>
      </c>
      <c r="G472" s="1">
        <v>2.17</v>
      </c>
      <c r="I472" s="1">
        <f ca="1">IFERROR(OFFSET(Data[[#This Row],[Balance]],-1,0)+Data[[#This Row],[Actual Income]]-Data[[#This Row],[Actual Expense]], Data[[#This Row],[Actual Income]])</f>
        <v>-1876.4474999999998</v>
      </c>
      <c r="J472" s="1">
        <f>IF(Data[[#This Row],[Category]]="Savings or Investments", Data[[#This Row],[Actual Expense]],0)</f>
        <v>0</v>
      </c>
      <c r="K472" t="s">
        <v>364</v>
      </c>
    </row>
    <row r="473" spans="1:11" x14ac:dyDescent="0.25">
      <c r="A473" s="5" t="str">
        <f>TEXT(Data[[#This Row],[Date]],"yyyy")</f>
        <v>2021</v>
      </c>
      <c r="B473" s="5" t="str">
        <f>TEXT(Data[[#This Row],[Date]],"mmm")</f>
        <v>Aug</v>
      </c>
      <c r="C473" s="3">
        <v>44423</v>
      </c>
      <c r="D473" t="s">
        <v>392</v>
      </c>
      <c r="E473" t="s">
        <v>31</v>
      </c>
      <c r="F473" t="s">
        <v>30</v>
      </c>
      <c r="G473" s="1">
        <v>27.98</v>
      </c>
      <c r="I473" s="1">
        <f ca="1">IFERROR(OFFSET(Data[[#This Row],[Balance]],-1,0)+Data[[#This Row],[Actual Income]]-Data[[#This Row],[Actual Expense]], Data[[#This Row],[Actual Income]])</f>
        <v>-1904.4274999999998</v>
      </c>
      <c r="J473" s="1">
        <f>IF(Data[[#This Row],[Category]]="Savings or Investments", Data[[#This Row],[Actual Expense]],0)</f>
        <v>0</v>
      </c>
      <c r="K473" t="s">
        <v>364</v>
      </c>
    </row>
    <row r="474" spans="1:11" x14ac:dyDescent="0.25">
      <c r="A474" s="5" t="str">
        <f>TEXT(Data[[#This Row],[Date]],"yyyy")</f>
        <v>2021</v>
      </c>
      <c r="B474" s="5" t="str">
        <f>TEXT(Data[[#This Row],[Date]],"mmm")</f>
        <v>Aug</v>
      </c>
      <c r="C474" s="3">
        <v>44423</v>
      </c>
      <c r="D474" t="s">
        <v>393</v>
      </c>
      <c r="E474" t="s">
        <v>44</v>
      </c>
      <c r="F474" t="s">
        <v>19</v>
      </c>
      <c r="G474" s="1">
        <v>2</v>
      </c>
      <c r="I474" s="1">
        <f ca="1">IFERROR(OFFSET(Data[[#This Row],[Balance]],-1,0)+Data[[#This Row],[Actual Income]]-Data[[#This Row],[Actual Expense]], Data[[#This Row],[Actual Income]])</f>
        <v>-1906.4274999999998</v>
      </c>
      <c r="J474" s="1">
        <f>IF(Data[[#This Row],[Category]]="Savings or Investments", Data[[#This Row],[Actual Expense]],0)</f>
        <v>0</v>
      </c>
      <c r="K474" t="s">
        <v>364</v>
      </c>
    </row>
    <row r="475" spans="1:11" x14ac:dyDescent="0.25">
      <c r="A475" s="5" t="str">
        <f>TEXT(Data[[#This Row],[Date]],"yyyy")</f>
        <v>2021</v>
      </c>
      <c r="B475" s="5" t="str">
        <f>TEXT(Data[[#This Row],[Date]],"mmm")</f>
        <v>Aug</v>
      </c>
      <c r="C475" s="3">
        <v>44423</v>
      </c>
      <c r="D475" t="s">
        <v>393</v>
      </c>
      <c r="E475" t="s">
        <v>44</v>
      </c>
      <c r="F475" t="s">
        <v>19</v>
      </c>
      <c r="G475" s="1">
        <v>2</v>
      </c>
      <c r="I475" s="1">
        <f ca="1">IFERROR(OFFSET(Data[[#This Row],[Balance]],-1,0)+Data[[#This Row],[Actual Income]]-Data[[#This Row],[Actual Expense]], Data[[#This Row],[Actual Income]])</f>
        <v>-1908.4274999999998</v>
      </c>
      <c r="J475" s="1">
        <f>IF(Data[[#This Row],[Category]]="Savings or Investments", Data[[#This Row],[Actual Expense]],0)</f>
        <v>0</v>
      </c>
      <c r="K475" t="s">
        <v>364</v>
      </c>
    </row>
    <row r="476" spans="1:11" x14ac:dyDescent="0.25">
      <c r="A476" s="5" t="str">
        <f>TEXT(Data[[#This Row],[Date]],"yyyy")</f>
        <v>2021</v>
      </c>
      <c r="B476" s="5" t="str">
        <f>TEXT(Data[[#This Row],[Date]],"mmm")</f>
        <v>Aug</v>
      </c>
      <c r="C476" s="3">
        <v>44423</v>
      </c>
      <c r="D476" t="s">
        <v>394</v>
      </c>
      <c r="E476" t="s">
        <v>44</v>
      </c>
      <c r="F476" t="s">
        <v>19</v>
      </c>
      <c r="G476" s="1">
        <v>36.35</v>
      </c>
      <c r="I476" s="1">
        <f ca="1">IFERROR(OFFSET(Data[[#This Row],[Balance]],-1,0)+Data[[#This Row],[Actual Income]]-Data[[#This Row],[Actual Expense]], Data[[#This Row],[Actual Income]])</f>
        <v>-1944.7774999999997</v>
      </c>
      <c r="J476" s="1">
        <f>IF(Data[[#This Row],[Category]]="Savings or Investments", Data[[#This Row],[Actual Expense]],0)</f>
        <v>0</v>
      </c>
      <c r="K476" t="s">
        <v>364</v>
      </c>
    </row>
    <row r="477" spans="1:11" x14ac:dyDescent="0.25">
      <c r="A477" s="5" t="str">
        <f>TEXT(Data[[#This Row],[Date]],"yyyy")</f>
        <v>2021</v>
      </c>
      <c r="B477" s="5" t="str">
        <f>TEXT(Data[[#This Row],[Date]],"mmm")</f>
        <v>Aug</v>
      </c>
      <c r="C477" s="3">
        <v>44424</v>
      </c>
      <c r="D477" t="s">
        <v>387</v>
      </c>
      <c r="E477" t="s">
        <v>31</v>
      </c>
      <c r="F477" t="s">
        <v>55</v>
      </c>
      <c r="G477" s="1">
        <v>9.9600000000000009</v>
      </c>
      <c r="I477" s="1">
        <f ca="1">IFERROR(OFFSET(Data[[#This Row],[Balance]],-1,0)+Data[[#This Row],[Actual Income]]-Data[[#This Row],[Actual Expense]], Data[[#This Row],[Actual Income]])</f>
        <v>-1954.7374999999997</v>
      </c>
      <c r="J477" s="1">
        <f>IF(Data[[#This Row],[Category]]="Savings or Investments", Data[[#This Row],[Actual Expense]],0)</f>
        <v>0</v>
      </c>
      <c r="K477" t="s">
        <v>364</v>
      </c>
    </row>
    <row r="478" spans="1:11" x14ac:dyDescent="0.25">
      <c r="A478" s="5" t="str">
        <f>TEXT(Data[[#This Row],[Date]],"yyyy")</f>
        <v>2021</v>
      </c>
      <c r="B478" s="5" t="str">
        <f>TEXT(Data[[#This Row],[Date]],"mmm")</f>
        <v>Aug</v>
      </c>
      <c r="C478" s="3">
        <v>44424</v>
      </c>
      <c r="D478" t="s">
        <v>443</v>
      </c>
      <c r="E478" t="s">
        <v>48</v>
      </c>
      <c r="F478" t="s">
        <v>70</v>
      </c>
      <c r="G478" s="1">
        <v>200</v>
      </c>
      <c r="I478" s="1">
        <f ca="1">IFERROR(OFFSET(Data[[#This Row],[Balance]],-1,0)+Data[[#This Row],[Actual Income]]-Data[[#This Row],[Actual Expense]], Data[[#This Row],[Actual Income]])</f>
        <v>-2154.7374999999997</v>
      </c>
      <c r="J478" s="1">
        <f>IF(Data[[#This Row],[Category]]="Savings or Investments", Data[[#This Row],[Actual Expense]],0)</f>
        <v>200</v>
      </c>
      <c r="K478" t="s">
        <v>339</v>
      </c>
    </row>
    <row r="479" spans="1:11" x14ac:dyDescent="0.25">
      <c r="A479" s="5" t="str">
        <f>TEXT(Data[[#This Row],[Date]],"yyyy")</f>
        <v>2021</v>
      </c>
      <c r="B479" s="5" t="str">
        <f>TEXT(Data[[#This Row],[Date]],"mmm")</f>
        <v>Aug</v>
      </c>
      <c r="C479" s="3">
        <v>44424</v>
      </c>
      <c r="D479" t="s">
        <v>444</v>
      </c>
      <c r="E479" t="s">
        <v>48</v>
      </c>
      <c r="F479" t="s">
        <v>70</v>
      </c>
      <c r="G479" s="1">
        <v>100</v>
      </c>
      <c r="I479" s="1">
        <f ca="1">IFERROR(OFFSET(Data[[#This Row],[Balance]],-1,0)+Data[[#This Row],[Actual Income]]-Data[[#This Row],[Actual Expense]], Data[[#This Row],[Actual Income]])</f>
        <v>-2254.7374999999997</v>
      </c>
      <c r="J479" s="1">
        <f>IF(Data[[#This Row],[Category]]="Savings or Investments", Data[[#This Row],[Actual Expense]],0)</f>
        <v>100</v>
      </c>
      <c r="K479" t="s">
        <v>339</v>
      </c>
    </row>
    <row r="480" spans="1:11" x14ac:dyDescent="0.25">
      <c r="A480" s="5" t="str">
        <f>TEXT(Data[[#This Row],[Date]],"yyyy")</f>
        <v>2021</v>
      </c>
      <c r="B480" s="5" t="str">
        <f>TEXT(Data[[#This Row],[Date]],"mmm")</f>
        <v>Aug</v>
      </c>
      <c r="C480" s="3">
        <v>44424</v>
      </c>
      <c r="D480" t="s">
        <v>470</v>
      </c>
      <c r="E480" t="s">
        <v>53</v>
      </c>
      <c r="F480" t="s">
        <v>350</v>
      </c>
      <c r="G480" s="1">
        <v>81.430000000000007</v>
      </c>
      <c r="I480" s="1">
        <f ca="1">IFERROR(OFFSET(Data[[#This Row],[Balance]],-1,0)+Data[[#This Row],[Actual Income]]-Data[[#This Row],[Actual Expense]], Data[[#This Row],[Actual Income]])</f>
        <v>-2336.1674999999996</v>
      </c>
      <c r="J480" s="1">
        <f>IF(Data[[#This Row],[Category]]="Savings or Investments", Data[[#This Row],[Actual Expense]],0)</f>
        <v>0</v>
      </c>
      <c r="K480" t="s">
        <v>339</v>
      </c>
    </row>
    <row r="481" spans="1:11" x14ac:dyDescent="0.25">
      <c r="A481" s="5" t="str">
        <f>TEXT(Data[[#This Row],[Date]],"yyyy")</f>
        <v>2021</v>
      </c>
      <c r="B481" s="5" t="str">
        <f>TEXT(Data[[#This Row],[Date]],"mmm")</f>
        <v>Aug</v>
      </c>
      <c r="C481" s="3">
        <v>44424</v>
      </c>
      <c r="D481" t="s">
        <v>411</v>
      </c>
      <c r="E481" t="s">
        <v>43</v>
      </c>
      <c r="F481" t="s">
        <v>203</v>
      </c>
      <c r="G481" s="1">
        <v>35</v>
      </c>
      <c r="I481" s="1">
        <f ca="1">IFERROR(OFFSET(Data[[#This Row],[Balance]],-1,0)+Data[[#This Row],[Actual Income]]-Data[[#This Row],[Actual Expense]], Data[[#This Row],[Actual Income]])</f>
        <v>-2371.1674999999996</v>
      </c>
      <c r="J481" s="1">
        <f>IF(Data[[#This Row],[Category]]="Savings or Investments", Data[[#This Row],[Actual Expense]],0)</f>
        <v>0</v>
      </c>
      <c r="K481" t="s">
        <v>339</v>
      </c>
    </row>
    <row r="482" spans="1:11" x14ac:dyDescent="0.25">
      <c r="A482" s="5" t="str">
        <f>TEXT(Data[[#This Row],[Date]],"yyyy")</f>
        <v>2021</v>
      </c>
      <c r="B482" s="5" t="str">
        <f>TEXT(Data[[#This Row],[Date]],"mmm")</f>
        <v>Aug</v>
      </c>
      <c r="C482" s="3">
        <v>44424</v>
      </c>
      <c r="D482" t="s">
        <v>412</v>
      </c>
      <c r="E482" t="s">
        <v>43</v>
      </c>
      <c r="F482" t="s">
        <v>203</v>
      </c>
      <c r="G482" s="1">
        <v>-20</v>
      </c>
      <c r="H482" s="1"/>
      <c r="I482" s="1">
        <f ca="1">IFERROR(OFFSET(Data[[#This Row],[Balance]],-1,0)+Data[[#This Row],[Actual Income]]-Data[[#This Row],[Actual Expense]], Data[[#This Row],[Actual Income]])</f>
        <v>-2351.1674999999996</v>
      </c>
      <c r="J482" s="1">
        <f>IF(Data[[#This Row],[Category]]="Savings or Investments", Data[[#This Row],[Actual Expense]],0)</f>
        <v>0</v>
      </c>
      <c r="K482" t="s">
        <v>339</v>
      </c>
    </row>
    <row r="483" spans="1:11" x14ac:dyDescent="0.25">
      <c r="A483" s="5" t="str">
        <f>TEXT(Data[[#This Row],[Date]],"yyyy")</f>
        <v>2021</v>
      </c>
      <c r="B483" s="5" t="str">
        <f>TEXT(Data[[#This Row],[Date]],"mmm")</f>
        <v>Aug</v>
      </c>
      <c r="C483" s="3">
        <v>44424</v>
      </c>
      <c r="D483" t="s">
        <v>419</v>
      </c>
      <c r="E483" t="s">
        <v>31</v>
      </c>
      <c r="F483" t="s">
        <v>29</v>
      </c>
      <c r="G483" s="1">
        <v>8.06</v>
      </c>
      <c r="I483" s="1">
        <f ca="1">IFERROR(OFFSET(Data[[#This Row],[Balance]],-1,0)+Data[[#This Row],[Actual Income]]-Data[[#This Row],[Actual Expense]], Data[[#This Row],[Actual Income]])</f>
        <v>-2359.2274999999995</v>
      </c>
      <c r="J483" s="1">
        <f>IF(Data[[#This Row],[Category]]="Savings or Investments", Data[[#This Row],[Actual Expense]],0)</f>
        <v>0</v>
      </c>
      <c r="K483" t="s">
        <v>276</v>
      </c>
    </row>
    <row r="484" spans="1:11" x14ac:dyDescent="0.25">
      <c r="A484" s="5" t="str">
        <f>TEXT(Data[[#This Row],[Date]],"yyyy")</f>
        <v>2021</v>
      </c>
      <c r="B484" s="5" t="str">
        <f>TEXT(Data[[#This Row],[Date]],"mmm")</f>
        <v>Aug</v>
      </c>
      <c r="C484" s="3">
        <v>44424</v>
      </c>
      <c r="D484" t="s">
        <v>372</v>
      </c>
      <c r="E484" t="s">
        <v>31</v>
      </c>
      <c r="F484" t="s">
        <v>30</v>
      </c>
      <c r="G484" s="1">
        <v>20.02</v>
      </c>
      <c r="I484" s="1">
        <f ca="1">IFERROR(OFFSET(Data[[#This Row],[Balance]],-1,0)+Data[[#This Row],[Actual Income]]-Data[[#This Row],[Actual Expense]], Data[[#This Row],[Actual Income]])</f>
        <v>-2379.2474999999995</v>
      </c>
      <c r="J484" s="1">
        <f>IF(Data[[#This Row],[Category]]="Savings or Investments", Data[[#This Row],[Actual Expense]],0)</f>
        <v>0</v>
      </c>
      <c r="K484" t="s">
        <v>276</v>
      </c>
    </row>
    <row r="485" spans="1:11" x14ac:dyDescent="0.25">
      <c r="A485" s="5" t="str">
        <f>TEXT(Data[[#This Row],[Date]],"yyyy")</f>
        <v>2021</v>
      </c>
      <c r="B485" s="5" t="str">
        <f>TEXT(Data[[#This Row],[Date]],"mmm")</f>
        <v>Aug</v>
      </c>
      <c r="C485" s="3">
        <v>44425</v>
      </c>
      <c r="D485" t="s">
        <v>389</v>
      </c>
      <c r="E485" t="s">
        <v>44</v>
      </c>
      <c r="F485" t="s">
        <v>19</v>
      </c>
      <c r="G485" s="1">
        <v>21.64</v>
      </c>
      <c r="I485" s="1">
        <f ca="1">IFERROR(OFFSET(Data[[#This Row],[Balance]],-1,0)+Data[[#This Row],[Actual Income]]-Data[[#This Row],[Actual Expense]], Data[[#This Row],[Actual Income]])</f>
        <v>-2400.8874999999994</v>
      </c>
      <c r="J485" s="1">
        <f>IF(Data[[#This Row],[Category]]="Savings or Investments", Data[[#This Row],[Actual Expense]],0)</f>
        <v>0</v>
      </c>
      <c r="K485" t="s">
        <v>364</v>
      </c>
    </row>
    <row r="486" spans="1:11" x14ac:dyDescent="0.25">
      <c r="A486" s="5" t="str">
        <f>TEXT(Data[[#This Row],[Date]],"yyyy")</f>
        <v>2021</v>
      </c>
      <c r="B486" s="5" t="str">
        <f>TEXT(Data[[#This Row],[Date]],"mmm")</f>
        <v>Aug</v>
      </c>
      <c r="C486" s="3">
        <v>44425</v>
      </c>
      <c r="D486" t="s">
        <v>389</v>
      </c>
      <c r="E486" t="s">
        <v>44</v>
      </c>
      <c r="F486" t="s">
        <v>19</v>
      </c>
      <c r="G486" s="1">
        <v>1.99</v>
      </c>
      <c r="I486" s="1">
        <f ca="1">IFERROR(OFFSET(Data[[#This Row],[Balance]],-1,0)+Data[[#This Row],[Actual Income]]-Data[[#This Row],[Actual Expense]], Data[[#This Row],[Actual Income]])</f>
        <v>-2402.8774999999991</v>
      </c>
      <c r="J486" s="1">
        <f>IF(Data[[#This Row],[Category]]="Savings or Investments", Data[[#This Row],[Actual Expense]],0)</f>
        <v>0</v>
      </c>
      <c r="K486" t="s">
        <v>364</v>
      </c>
    </row>
    <row r="487" spans="1:11" x14ac:dyDescent="0.25">
      <c r="A487" s="5" t="str">
        <f>TEXT(Data[[#This Row],[Date]],"yyyy")</f>
        <v>2021</v>
      </c>
      <c r="B487" s="5" t="str">
        <f>TEXT(Data[[#This Row],[Date]],"mmm")</f>
        <v>Aug</v>
      </c>
      <c r="C487" s="3">
        <v>44425</v>
      </c>
      <c r="D487" t="s">
        <v>390</v>
      </c>
      <c r="E487" t="s">
        <v>44</v>
      </c>
      <c r="F487" t="s">
        <v>19</v>
      </c>
      <c r="G487" s="1">
        <v>1.79</v>
      </c>
      <c r="I487" s="1">
        <f ca="1">IFERROR(OFFSET(Data[[#This Row],[Balance]],-1,0)+Data[[#This Row],[Actual Income]]-Data[[#This Row],[Actual Expense]], Data[[#This Row],[Actual Income]])</f>
        <v>-2404.6674999999991</v>
      </c>
      <c r="J487" s="1">
        <f>IF(Data[[#This Row],[Category]]="Savings or Investments", Data[[#This Row],[Actual Expense]],0)</f>
        <v>0</v>
      </c>
      <c r="K487" t="s">
        <v>364</v>
      </c>
    </row>
    <row r="488" spans="1:11" x14ac:dyDescent="0.25">
      <c r="A488" s="5" t="str">
        <f>TEXT(Data[[#This Row],[Date]],"yyyy")</f>
        <v>2021</v>
      </c>
      <c r="B488" s="5" t="str">
        <f>TEXT(Data[[#This Row],[Date]],"mmm")</f>
        <v>Aug</v>
      </c>
      <c r="C488" s="3">
        <v>44425</v>
      </c>
      <c r="D488" t="s">
        <v>391</v>
      </c>
      <c r="E488" t="s">
        <v>31</v>
      </c>
      <c r="F488" t="s">
        <v>30</v>
      </c>
      <c r="G488" s="1">
        <v>8.09</v>
      </c>
      <c r="I488" s="1">
        <f ca="1">IFERROR(OFFSET(Data[[#This Row],[Balance]],-1,0)+Data[[#This Row],[Actual Income]]-Data[[#This Row],[Actual Expense]], Data[[#This Row],[Actual Income]])</f>
        <v>-2412.7574999999993</v>
      </c>
      <c r="J488" s="1">
        <f>IF(Data[[#This Row],[Category]]="Savings or Investments", Data[[#This Row],[Actual Expense]],0)</f>
        <v>0</v>
      </c>
      <c r="K488" t="s">
        <v>364</v>
      </c>
    </row>
    <row r="489" spans="1:11" x14ac:dyDescent="0.25">
      <c r="A489" s="5" t="str">
        <f>TEXT(Data[[#This Row],[Date]],"yyyy")</f>
        <v>2021</v>
      </c>
      <c r="B489" s="5" t="str">
        <f>TEXT(Data[[#This Row],[Date]],"mmm")</f>
        <v>Aug</v>
      </c>
      <c r="C489" s="3">
        <v>44425</v>
      </c>
      <c r="D489" t="s">
        <v>445</v>
      </c>
      <c r="E489" t="s">
        <v>48</v>
      </c>
      <c r="F489" t="s">
        <v>70</v>
      </c>
      <c r="G489" s="1">
        <v>100</v>
      </c>
      <c r="I489" s="1">
        <f ca="1">IFERROR(OFFSET(Data[[#This Row],[Balance]],-1,0)+Data[[#This Row],[Actual Income]]-Data[[#This Row],[Actual Expense]], Data[[#This Row],[Actual Income]])</f>
        <v>-2512.7574999999993</v>
      </c>
      <c r="J489" s="1">
        <f>IF(Data[[#This Row],[Category]]="Savings or Investments", Data[[#This Row],[Actual Expense]],0)</f>
        <v>100</v>
      </c>
      <c r="K489" t="s">
        <v>339</v>
      </c>
    </row>
    <row r="490" spans="1:11" x14ac:dyDescent="0.25">
      <c r="A490" s="5" t="str">
        <f>TEXT(Data[[#This Row],[Date]],"yyyy")</f>
        <v>2021</v>
      </c>
      <c r="B490" s="5" t="str">
        <f>TEXT(Data[[#This Row],[Date]],"mmm")</f>
        <v>Aug</v>
      </c>
      <c r="C490" s="3">
        <v>44425</v>
      </c>
      <c r="D490" t="s">
        <v>471</v>
      </c>
      <c r="E490" t="s">
        <v>31</v>
      </c>
      <c r="F490" t="s">
        <v>30</v>
      </c>
      <c r="G490" s="1">
        <v>13.58</v>
      </c>
      <c r="I490" s="1">
        <f ca="1">IFERROR(OFFSET(Data[[#This Row],[Balance]],-1,0)+Data[[#This Row],[Actual Income]]-Data[[#This Row],[Actual Expense]], Data[[#This Row],[Actual Income]])</f>
        <v>-2526.3374999999992</v>
      </c>
      <c r="J490" s="1">
        <f>IF(Data[[#This Row],[Category]]="Savings or Investments", Data[[#This Row],[Actual Expense]],0)</f>
        <v>0</v>
      </c>
      <c r="K490" t="s">
        <v>339</v>
      </c>
    </row>
    <row r="491" spans="1:11" x14ac:dyDescent="0.25">
      <c r="A491" s="5" t="str">
        <f>TEXT(Data[[#This Row],[Date]],"yyyy")</f>
        <v>2021</v>
      </c>
      <c r="B491" s="5" t="str">
        <f>TEXT(Data[[#This Row],[Date]],"mmm")</f>
        <v>Aug</v>
      </c>
      <c r="C491" s="3">
        <v>44425</v>
      </c>
      <c r="D491" t="s">
        <v>472</v>
      </c>
      <c r="E491" t="s">
        <v>79</v>
      </c>
      <c r="F491" t="s">
        <v>415</v>
      </c>
      <c r="G491" s="1"/>
      <c r="H491" s="1">
        <v>13</v>
      </c>
      <c r="I491" s="1">
        <f ca="1">IFERROR(OFFSET(Data[[#This Row],[Balance]],-1,0)+Data[[#This Row],[Actual Income]]-Data[[#This Row],[Actual Expense]], Data[[#This Row],[Actual Income]])</f>
        <v>-2513.3374999999992</v>
      </c>
      <c r="J491" s="1">
        <f>IF(Data[[#This Row],[Category]]="Savings or Investments", Data[[#This Row],[Actual Expense]],0)</f>
        <v>0</v>
      </c>
      <c r="K491" t="s">
        <v>339</v>
      </c>
    </row>
    <row r="492" spans="1:11" x14ac:dyDescent="0.25">
      <c r="A492" s="5" t="str">
        <f>TEXT(Data[[#This Row],[Date]],"yyyy")</f>
        <v>2021</v>
      </c>
      <c r="B492" s="5" t="str">
        <f>TEXT(Data[[#This Row],[Date]],"mmm")</f>
        <v>Aug</v>
      </c>
      <c r="C492" s="3">
        <v>44425</v>
      </c>
      <c r="D492" t="s">
        <v>410</v>
      </c>
      <c r="E492" t="s">
        <v>79</v>
      </c>
      <c r="F492" t="s">
        <v>415</v>
      </c>
      <c r="G492" s="1"/>
      <c r="H492" s="1">
        <v>108.51</v>
      </c>
      <c r="I492" s="1">
        <f ca="1">IFERROR(OFFSET(Data[[#This Row],[Balance]],-1,0)+Data[[#This Row],[Actual Income]]-Data[[#This Row],[Actual Expense]], Data[[#This Row],[Actual Income]])</f>
        <v>-2404.827499999999</v>
      </c>
      <c r="J492" s="1">
        <f>IF(Data[[#This Row],[Category]]="Savings or Investments", Data[[#This Row],[Actual Expense]],0)</f>
        <v>0</v>
      </c>
      <c r="K492" t="s">
        <v>339</v>
      </c>
    </row>
    <row r="493" spans="1:11" x14ac:dyDescent="0.25">
      <c r="A493" s="5" t="str">
        <f>TEXT(Data[[#This Row],[Date]],"yyyy")</f>
        <v>2021</v>
      </c>
      <c r="B493" s="5" t="str">
        <f>TEXT(Data[[#This Row],[Date]],"mmm")</f>
        <v>Aug</v>
      </c>
      <c r="C493" s="3">
        <v>44426</v>
      </c>
      <c r="D493" t="s">
        <v>388</v>
      </c>
      <c r="E493" t="s">
        <v>11</v>
      </c>
      <c r="F493" t="s">
        <v>193</v>
      </c>
      <c r="G493" s="1">
        <v>17.3</v>
      </c>
      <c r="I493" s="1">
        <f ca="1">IFERROR(OFFSET(Data[[#This Row],[Balance]],-1,0)+Data[[#This Row],[Actual Income]]-Data[[#This Row],[Actual Expense]], Data[[#This Row],[Actual Income]])</f>
        <v>-2422.1274999999991</v>
      </c>
      <c r="J493" s="1">
        <f>IF(Data[[#This Row],[Category]]="Savings or Investments", Data[[#This Row],[Actual Expense]],0)</f>
        <v>0</v>
      </c>
      <c r="K493" t="s">
        <v>364</v>
      </c>
    </row>
    <row r="494" spans="1:11" x14ac:dyDescent="0.25">
      <c r="A494" s="5" t="str">
        <f>TEXT(Data[[#This Row],[Date]],"yyyy")</f>
        <v>2021</v>
      </c>
      <c r="B494" s="5" t="str">
        <f>TEXT(Data[[#This Row],[Date]],"mmm")</f>
        <v>Aug</v>
      </c>
      <c r="C494" s="3">
        <v>44427</v>
      </c>
      <c r="D494" t="s">
        <v>352</v>
      </c>
      <c r="E494" t="s">
        <v>31</v>
      </c>
      <c r="F494" t="s">
        <v>30</v>
      </c>
      <c r="G494" s="1">
        <v>35.04</v>
      </c>
      <c r="I494" s="1">
        <f ca="1">IFERROR(OFFSET(Data[[#This Row],[Balance]],-1,0)+Data[[#This Row],[Actual Income]]-Data[[#This Row],[Actual Expense]], Data[[#This Row],[Actual Income]])</f>
        <v>-2457.1674999999991</v>
      </c>
      <c r="J494" s="1">
        <f>IF(Data[[#This Row],[Category]]="Savings or Investments", Data[[#This Row],[Actual Expense]],0)</f>
        <v>0</v>
      </c>
      <c r="K494" t="s">
        <v>364</v>
      </c>
    </row>
    <row r="495" spans="1:11" x14ac:dyDescent="0.25">
      <c r="A495" s="5" t="str">
        <f>TEXT(Data[[#This Row],[Date]],"yyyy")</f>
        <v>2021</v>
      </c>
      <c r="B495" s="5" t="str">
        <f>TEXT(Data[[#This Row],[Date]],"mmm")</f>
        <v>Aug</v>
      </c>
      <c r="C495" s="3">
        <v>44427</v>
      </c>
      <c r="D495" t="s">
        <v>353</v>
      </c>
      <c r="E495" t="s">
        <v>31</v>
      </c>
      <c r="F495" t="s">
        <v>55</v>
      </c>
      <c r="G495" s="1">
        <v>12.45</v>
      </c>
      <c r="I495" s="1">
        <f ca="1">IFERROR(OFFSET(Data[[#This Row],[Balance]],-1,0)+Data[[#This Row],[Actual Income]]-Data[[#This Row],[Actual Expense]], Data[[#This Row],[Actual Income]])</f>
        <v>-2469.6174999999989</v>
      </c>
      <c r="J495" s="1">
        <f>IF(Data[[#This Row],[Category]]="Savings or Investments", Data[[#This Row],[Actual Expense]],0)</f>
        <v>0</v>
      </c>
      <c r="K495" t="s">
        <v>364</v>
      </c>
    </row>
    <row r="496" spans="1:11" x14ac:dyDescent="0.25">
      <c r="A496" s="5" t="str">
        <f>TEXT(Data[[#This Row],[Date]],"yyyy")</f>
        <v>2021</v>
      </c>
      <c r="B496" s="5" t="str">
        <f>TEXT(Data[[#This Row],[Date]],"mmm")</f>
        <v>Aug</v>
      </c>
      <c r="C496" s="3">
        <v>44428</v>
      </c>
      <c r="D496" t="s">
        <v>385</v>
      </c>
      <c r="E496" t="s">
        <v>31</v>
      </c>
      <c r="F496" t="s">
        <v>30</v>
      </c>
      <c r="G496" s="1">
        <v>52.56</v>
      </c>
      <c r="I496" s="1">
        <f ca="1">IFERROR(OFFSET(Data[[#This Row],[Balance]],-1,0)+Data[[#This Row],[Actual Income]]-Data[[#This Row],[Actual Expense]], Data[[#This Row],[Actual Income]])</f>
        <v>-2522.1774999999989</v>
      </c>
      <c r="J496" s="1">
        <f>IF(Data[[#This Row],[Category]]="Savings or Investments", Data[[#This Row],[Actual Expense]],0)</f>
        <v>0</v>
      </c>
      <c r="K496" t="s">
        <v>364</v>
      </c>
    </row>
    <row r="497" spans="1:11" x14ac:dyDescent="0.25">
      <c r="A497" s="5" t="str">
        <f>TEXT(Data[[#This Row],[Date]],"yyyy")</f>
        <v>2021</v>
      </c>
      <c r="B497" s="5" t="str">
        <f>TEXT(Data[[#This Row],[Date]],"mmm")</f>
        <v>Aug</v>
      </c>
      <c r="C497" s="3">
        <v>44428</v>
      </c>
      <c r="D497" t="s">
        <v>386</v>
      </c>
      <c r="E497" t="s">
        <v>44</v>
      </c>
      <c r="F497" t="s">
        <v>19</v>
      </c>
      <c r="G497" s="1">
        <v>30.47</v>
      </c>
      <c r="I497" s="1">
        <f ca="1">IFERROR(OFFSET(Data[[#This Row],[Balance]],-1,0)+Data[[#This Row],[Actual Income]]-Data[[#This Row],[Actual Expense]], Data[[#This Row],[Actual Income]])</f>
        <v>-2552.6474999999987</v>
      </c>
      <c r="J497" s="1">
        <f>IF(Data[[#This Row],[Category]]="Savings or Investments", Data[[#This Row],[Actual Expense]],0)</f>
        <v>0</v>
      </c>
      <c r="K497" t="s">
        <v>364</v>
      </c>
    </row>
    <row r="498" spans="1:11" x14ac:dyDescent="0.25">
      <c r="A498" s="5" t="str">
        <f>TEXT(Data[[#This Row],[Date]],"yyyy")</f>
        <v>2021</v>
      </c>
      <c r="B498" s="5" t="str">
        <f>TEXT(Data[[#This Row],[Date]],"mmm")</f>
        <v>Aug</v>
      </c>
      <c r="C498" s="3">
        <v>44428</v>
      </c>
      <c r="D498" t="s">
        <v>387</v>
      </c>
      <c r="E498" t="s">
        <v>31</v>
      </c>
      <c r="F498" t="s">
        <v>55</v>
      </c>
      <c r="G498" s="1">
        <v>8.98</v>
      </c>
      <c r="I498" s="1">
        <f ca="1">IFERROR(OFFSET(Data[[#This Row],[Balance]],-1,0)+Data[[#This Row],[Actual Income]]-Data[[#This Row],[Actual Expense]], Data[[#This Row],[Actual Income]])</f>
        <v>-2561.6274999999987</v>
      </c>
      <c r="J498" s="1">
        <f>IF(Data[[#This Row],[Category]]="Savings or Investments", Data[[#This Row],[Actual Expense]],0)</f>
        <v>0</v>
      </c>
      <c r="K498" t="s">
        <v>364</v>
      </c>
    </row>
    <row r="499" spans="1:11" x14ac:dyDescent="0.25">
      <c r="A499" s="5" t="str">
        <f>TEXT(Data[[#This Row],[Date]],"yyyy")</f>
        <v>2021</v>
      </c>
      <c r="B499" s="5" t="str">
        <f>TEXT(Data[[#This Row],[Date]],"mmm")</f>
        <v>Aug</v>
      </c>
      <c r="C499" s="3">
        <v>44430</v>
      </c>
      <c r="D499" t="s">
        <v>383</v>
      </c>
      <c r="E499" t="s">
        <v>31</v>
      </c>
      <c r="F499" t="s">
        <v>55</v>
      </c>
      <c r="G499" s="1">
        <v>13.38</v>
      </c>
      <c r="I499" s="1">
        <f ca="1">IFERROR(OFFSET(Data[[#This Row],[Balance]],-1,0)+Data[[#This Row],[Actual Income]]-Data[[#This Row],[Actual Expense]], Data[[#This Row],[Actual Income]])</f>
        <v>-2575.0074999999988</v>
      </c>
      <c r="J499" s="1">
        <f>IF(Data[[#This Row],[Category]]="Savings or Investments", Data[[#This Row],[Actual Expense]],0)</f>
        <v>0</v>
      </c>
      <c r="K499" t="s">
        <v>364</v>
      </c>
    </row>
    <row r="500" spans="1:11" x14ac:dyDescent="0.25">
      <c r="A500" s="5" t="str">
        <f>TEXT(Data[[#This Row],[Date]],"yyyy")</f>
        <v>2021</v>
      </c>
      <c r="B500" s="5" t="str">
        <f>TEXT(Data[[#This Row],[Date]],"mmm")</f>
        <v>Aug</v>
      </c>
      <c r="C500" s="3">
        <v>44430</v>
      </c>
      <c r="D500" t="s">
        <v>384</v>
      </c>
      <c r="E500" t="s">
        <v>31</v>
      </c>
      <c r="F500" t="s">
        <v>29</v>
      </c>
      <c r="G500" s="1">
        <v>10.87</v>
      </c>
      <c r="I500" s="1">
        <f ca="1">IFERROR(OFFSET(Data[[#This Row],[Balance]],-1,0)+Data[[#This Row],[Actual Income]]-Data[[#This Row],[Actual Expense]], Data[[#This Row],[Actual Income]])</f>
        <v>-2585.8774999999987</v>
      </c>
      <c r="J500" s="1">
        <f>IF(Data[[#This Row],[Category]]="Savings or Investments", Data[[#This Row],[Actual Expense]],0)</f>
        <v>0</v>
      </c>
      <c r="K500" t="s">
        <v>364</v>
      </c>
    </row>
    <row r="501" spans="1:11" x14ac:dyDescent="0.25">
      <c r="A501" s="5" t="str">
        <f>TEXT(Data[[#This Row],[Date]],"yyyy")</f>
        <v>2021</v>
      </c>
      <c r="B501" s="5" t="str">
        <f>TEXT(Data[[#This Row],[Date]],"mmm")</f>
        <v>Aug</v>
      </c>
      <c r="C501" s="3">
        <v>44431</v>
      </c>
      <c r="D501" t="s">
        <v>446</v>
      </c>
      <c r="E501" t="s">
        <v>48</v>
      </c>
      <c r="F501" t="s">
        <v>70</v>
      </c>
      <c r="G501" s="1">
        <v>200</v>
      </c>
      <c r="I501" s="1">
        <f ca="1">IFERROR(OFFSET(Data[[#This Row],[Balance]],-1,0)+Data[[#This Row],[Actual Income]]-Data[[#This Row],[Actual Expense]], Data[[#This Row],[Actual Income]])</f>
        <v>-2785.8774999999987</v>
      </c>
      <c r="J501" s="1">
        <f>IF(Data[[#This Row],[Category]]="Savings or Investments", Data[[#This Row],[Actual Expense]],0)</f>
        <v>200</v>
      </c>
      <c r="K501" t="s">
        <v>339</v>
      </c>
    </row>
    <row r="502" spans="1:11" x14ac:dyDescent="0.25">
      <c r="A502" s="5" t="str">
        <f>TEXT(Data[[#This Row],[Date]],"yyyy")</f>
        <v>2021</v>
      </c>
      <c r="B502" s="5" t="str">
        <f>TEXT(Data[[#This Row],[Date]],"mmm")</f>
        <v>Aug</v>
      </c>
      <c r="C502" s="3">
        <v>44432</v>
      </c>
      <c r="D502" t="s">
        <v>473</v>
      </c>
      <c r="E502" t="s">
        <v>44</v>
      </c>
      <c r="F502" t="s">
        <v>19</v>
      </c>
      <c r="G502" s="1">
        <v>-28</v>
      </c>
      <c r="H502" s="1"/>
      <c r="I502" s="1">
        <f ca="1">IFERROR(OFFSET(Data[[#This Row],[Balance]],-1,0)+Data[[#This Row],[Actual Income]]-Data[[#This Row],[Actual Expense]], Data[[#This Row],[Actual Income]])</f>
        <v>-2757.8774999999987</v>
      </c>
      <c r="J502" s="1">
        <f>IF(Data[[#This Row],[Category]]="Savings or Investments", Data[[#This Row],[Actual Expense]],0)</f>
        <v>0</v>
      </c>
      <c r="K502" t="s">
        <v>339</v>
      </c>
    </row>
    <row r="503" spans="1:11" x14ac:dyDescent="0.25">
      <c r="A503" s="5" t="str">
        <f>TEXT(Data[[#This Row],[Date]],"yyyy")</f>
        <v>2021</v>
      </c>
      <c r="B503" s="5" t="str">
        <f>TEXT(Data[[#This Row],[Date]],"mmm")</f>
        <v>Aug</v>
      </c>
      <c r="C503" s="3">
        <v>44432</v>
      </c>
      <c r="D503" t="s">
        <v>409</v>
      </c>
      <c r="E503" t="s">
        <v>79</v>
      </c>
      <c r="F503" t="s">
        <v>415</v>
      </c>
      <c r="G503" s="1"/>
      <c r="H503" s="1">
        <v>166.57</v>
      </c>
      <c r="I503" s="1">
        <f ca="1">IFERROR(OFFSET(Data[[#This Row],[Balance]],-1,0)+Data[[#This Row],[Actual Income]]-Data[[#This Row],[Actual Expense]], Data[[#This Row],[Actual Income]])</f>
        <v>-2591.3074999999985</v>
      </c>
      <c r="J503" s="1">
        <f>IF(Data[[#This Row],[Category]]="Savings or Investments", Data[[#This Row],[Actual Expense]],0)</f>
        <v>0</v>
      </c>
      <c r="K503" t="s">
        <v>339</v>
      </c>
    </row>
    <row r="504" spans="1:11" x14ac:dyDescent="0.25">
      <c r="A504" s="5" t="str">
        <f>TEXT(Data[[#This Row],[Date]],"yyyy")</f>
        <v>2021</v>
      </c>
      <c r="B504" s="5" t="str">
        <f>TEXT(Data[[#This Row],[Date]],"mmm")</f>
        <v>Aug</v>
      </c>
      <c r="C504" s="3">
        <v>44432</v>
      </c>
      <c r="D504" t="s">
        <v>474</v>
      </c>
      <c r="E504" t="s">
        <v>79</v>
      </c>
      <c r="F504" t="s">
        <v>415</v>
      </c>
      <c r="G504" s="1"/>
      <c r="H504" s="1">
        <v>15.75</v>
      </c>
      <c r="I504" s="1">
        <f ca="1">IFERROR(OFFSET(Data[[#This Row],[Balance]],-1,0)+Data[[#This Row],[Actual Income]]-Data[[#This Row],[Actual Expense]], Data[[#This Row],[Actual Income]])</f>
        <v>-2575.5574999999985</v>
      </c>
      <c r="J504" s="1">
        <f>IF(Data[[#This Row],[Category]]="Savings or Investments", Data[[#This Row],[Actual Expense]],0)</f>
        <v>0</v>
      </c>
      <c r="K504" t="s">
        <v>339</v>
      </c>
    </row>
    <row r="505" spans="1:11" x14ac:dyDescent="0.25">
      <c r="A505" s="5" t="str">
        <f>TEXT(Data[[#This Row],[Date]],"yyyy")</f>
        <v>2021</v>
      </c>
      <c r="B505" s="5" t="str">
        <f>TEXT(Data[[#This Row],[Date]],"mmm")</f>
        <v>Aug</v>
      </c>
      <c r="C505" s="3">
        <v>44433</v>
      </c>
      <c r="D505" t="s">
        <v>379</v>
      </c>
      <c r="E505" t="s">
        <v>31</v>
      </c>
      <c r="F505" t="s">
        <v>30</v>
      </c>
      <c r="G505" s="1">
        <v>20.14</v>
      </c>
      <c r="I505" s="1">
        <f ca="1">IFERROR(OFFSET(Data[[#This Row],[Balance]],-1,0)+Data[[#This Row],[Actual Income]]-Data[[#This Row],[Actual Expense]], Data[[#This Row],[Actual Income]])</f>
        <v>-2595.6974999999984</v>
      </c>
      <c r="J505" s="1">
        <f>IF(Data[[#This Row],[Category]]="Savings or Investments", Data[[#This Row],[Actual Expense]],0)</f>
        <v>0</v>
      </c>
      <c r="K505" t="s">
        <v>364</v>
      </c>
    </row>
    <row r="506" spans="1:11" x14ac:dyDescent="0.25">
      <c r="A506" s="5" t="str">
        <f>TEXT(Data[[#This Row],[Date]],"yyyy")</f>
        <v>2021</v>
      </c>
      <c r="B506" s="5" t="str">
        <f>TEXT(Data[[#This Row],[Date]],"mmm")</f>
        <v>Aug</v>
      </c>
      <c r="C506" s="3">
        <v>44433</v>
      </c>
      <c r="D506" t="s">
        <v>380</v>
      </c>
      <c r="E506" t="s">
        <v>31</v>
      </c>
      <c r="F506" t="s">
        <v>29</v>
      </c>
      <c r="G506" s="1">
        <v>72.13</v>
      </c>
      <c r="I506" s="1">
        <f ca="1">IFERROR(OFFSET(Data[[#This Row],[Balance]],-1,0)+Data[[#This Row],[Actual Income]]-Data[[#This Row],[Actual Expense]], Data[[#This Row],[Actual Income]])</f>
        <v>-2667.8274999999985</v>
      </c>
      <c r="J506" s="1">
        <f>IF(Data[[#This Row],[Category]]="Savings or Investments", Data[[#This Row],[Actual Expense]],0)</f>
        <v>0</v>
      </c>
      <c r="K506" t="s">
        <v>364</v>
      </c>
    </row>
    <row r="507" spans="1:11" x14ac:dyDescent="0.25">
      <c r="A507" s="5" t="str">
        <f>TEXT(Data[[#This Row],[Date]],"yyyy")</f>
        <v>2021</v>
      </c>
      <c r="B507" s="5" t="str">
        <f>TEXT(Data[[#This Row],[Date]],"mmm")</f>
        <v>Aug</v>
      </c>
      <c r="C507" s="3">
        <v>44433</v>
      </c>
      <c r="D507" t="s">
        <v>378</v>
      </c>
      <c r="E507" t="s">
        <v>44</v>
      </c>
      <c r="F507" t="s">
        <v>19</v>
      </c>
      <c r="G507" s="1">
        <v>27.86</v>
      </c>
      <c r="I507" s="1">
        <f ca="1">IFERROR(OFFSET(Data[[#This Row],[Balance]],-1,0)+Data[[#This Row],[Actual Income]]-Data[[#This Row],[Actual Expense]], Data[[#This Row],[Actual Income]])</f>
        <v>-2695.6874999999986</v>
      </c>
      <c r="J507" s="1">
        <f>IF(Data[[#This Row],[Category]]="Savings or Investments", Data[[#This Row],[Actual Expense]],0)</f>
        <v>0</v>
      </c>
      <c r="K507" t="s">
        <v>364</v>
      </c>
    </row>
    <row r="508" spans="1:11" x14ac:dyDescent="0.25">
      <c r="A508" s="5" t="str">
        <f>TEXT(Data[[#This Row],[Date]],"yyyy")</f>
        <v>2021</v>
      </c>
      <c r="B508" s="5" t="str">
        <f>TEXT(Data[[#This Row],[Date]],"mmm")</f>
        <v>Aug</v>
      </c>
      <c r="C508" s="3">
        <v>44433</v>
      </c>
      <c r="D508" t="s">
        <v>381</v>
      </c>
      <c r="E508" t="s">
        <v>44</v>
      </c>
      <c r="F508" t="s">
        <v>19</v>
      </c>
      <c r="G508" s="1">
        <v>32.17</v>
      </c>
      <c r="I508" s="1">
        <f ca="1">IFERROR(OFFSET(Data[[#This Row],[Balance]],-1,0)+Data[[#This Row],[Actual Income]]-Data[[#This Row],[Actual Expense]], Data[[#This Row],[Actual Income]])</f>
        <v>-2727.8574999999987</v>
      </c>
      <c r="J508" s="1">
        <f>IF(Data[[#This Row],[Category]]="Savings or Investments", Data[[#This Row],[Actual Expense]],0)</f>
        <v>0</v>
      </c>
      <c r="K508" t="s">
        <v>364</v>
      </c>
    </row>
    <row r="509" spans="1:11" x14ac:dyDescent="0.25">
      <c r="A509" s="5" t="str">
        <f>TEXT(Data[[#This Row],[Date]],"yyyy")</f>
        <v>2021</v>
      </c>
      <c r="B509" s="5" t="str">
        <f>TEXT(Data[[#This Row],[Date]],"mmm")</f>
        <v>Aug</v>
      </c>
      <c r="C509" s="3">
        <v>44433</v>
      </c>
      <c r="D509" t="s">
        <v>382</v>
      </c>
      <c r="E509" t="s">
        <v>31</v>
      </c>
      <c r="F509" t="s">
        <v>29</v>
      </c>
      <c r="G509" s="1">
        <v>6.01</v>
      </c>
      <c r="I509" s="1">
        <f ca="1">IFERROR(OFFSET(Data[[#This Row],[Balance]],-1,0)+Data[[#This Row],[Actual Income]]-Data[[#This Row],[Actual Expense]], Data[[#This Row],[Actual Income]])</f>
        <v>-2733.8674999999989</v>
      </c>
      <c r="J509" s="1">
        <f>IF(Data[[#This Row],[Category]]="Savings or Investments", Data[[#This Row],[Actual Expense]],0)</f>
        <v>0</v>
      </c>
      <c r="K509" t="s">
        <v>364</v>
      </c>
    </row>
    <row r="510" spans="1:11" x14ac:dyDescent="0.25">
      <c r="A510" s="5" t="str">
        <f>TEXT(Data[[#This Row],[Date]],"yyyy")</f>
        <v>2021</v>
      </c>
      <c r="B510" s="5" t="str">
        <f>TEXT(Data[[#This Row],[Date]],"mmm")</f>
        <v>Aug</v>
      </c>
      <c r="C510" s="3">
        <v>44433</v>
      </c>
      <c r="D510" t="s">
        <v>475</v>
      </c>
      <c r="E510" t="s">
        <v>43</v>
      </c>
      <c r="F510" t="s">
        <v>203</v>
      </c>
      <c r="G510" s="1">
        <v>108.9</v>
      </c>
      <c r="I510" s="1">
        <f ca="1">IFERROR(OFFSET(Data[[#This Row],[Balance]],-1,0)+Data[[#This Row],[Actual Income]]-Data[[#This Row],[Actual Expense]], Data[[#This Row],[Actual Income]])</f>
        <v>-2842.767499999999</v>
      </c>
      <c r="J510" s="1">
        <f>IF(Data[[#This Row],[Category]]="Savings or Investments", Data[[#This Row],[Actual Expense]],0)</f>
        <v>0</v>
      </c>
      <c r="K510" t="s">
        <v>339</v>
      </c>
    </row>
    <row r="511" spans="1:11" x14ac:dyDescent="0.25">
      <c r="A511" s="5" t="str">
        <f>TEXT(Data[[#This Row],[Date]],"yyyy")</f>
        <v>2021</v>
      </c>
      <c r="B511" s="5" t="str">
        <f>TEXT(Data[[#This Row],[Date]],"mmm")</f>
        <v>Aug</v>
      </c>
      <c r="C511" s="3">
        <v>44433</v>
      </c>
      <c r="D511" t="s">
        <v>407</v>
      </c>
      <c r="E511" t="s">
        <v>31</v>
      </c>
      <c r="F511" t="s">
        <v>29</v>
      </c>
      <c r="G511" s="1">
        <v>2.68</v>
      </c>
      <c r="I511" s="1">
        <f ca="1">IFERROR(OFFSET(Data[[#This Row],[Balance]],-1,0)+Data[[#This Row],[Actual Income]]-Data[[#This Row],[Actual Expense]], Data[[#This Row],[Actual Income]])</f>
        <v>-2845.4474999999989</v>
      </c>
      <c r="J511" s="1">
        <f>IF(Data[[#This Row],[Category]]="Savings or Investments", Data[[#This Row],[Actual Expense]],0)</f>
        <v>0</v>
      </c>
      <c r="K511" t="s">
        <v>339</v>
      </c>
    </row>
    <row r="512" spans="1:11" x14ac:dyDescent="0.25">
      <c r="A512" s="5" t="str">
        <f>TEXT(Data[[#This Row],[Date]],"yyyy")</f>
        <v>2021</v>
      </c>
      <c r="B512" s="5" t="str">
        <f>TEXT(Data[[#This Row],[Date]],"mmm")</f>
        <v>Aug</v>
      </c>
      <c r="C512" s="3">
        <v>44433</v>
      </c>
      <c r="D512" t="s">
        <v>408</v>
      </c>
      <c r="E512" t="s">
        <v>31</v>
      </c>
      <c r="F512" t="s">
        <v>29</v>
      </c>
      <c r="G512" s="1">
        <v>9.5</v>
      </c>
      <c r="I512" s="1">
        <f ca="1">IFERROR(OFFSET(Data[[#This Row],[Balance]],-1,0)+Data[[#This Row],[Actual Income]]-Data[[#This Row],[Actual Expense]], Data[[#This Row],[Actual Income]])</f>
        <v>-2854.9474999999989</v>
      </c>
      <c r="J512" s="1">
        <f>IF(Data[[#This Row],[Category]]="Savings or Investments", Data[[#This Row],[Actual Expense]],0)</f>
        <v>0</v>
      </c>
      <c r="K512" t="s">
        <v>339</v>
      </c>
    </row>
    <row r="513" spans="1:11" x14ac:dyDescent="0.25">
      <c r="A513" s="5" t="str">
        <f>TEXT(Data[[#This Row],[Date]],"yyyy")</f>
        <v>2021</v>
      </c>
      <c r="B513" s="5" t="str">
        <f>TEXT(Data[[#This Row],[Date]],"mmm")</f>
        <v>Aug</v>
      </c>
      <c r="C513" s="3">
        <v>44433</v>
      </c>
      <c r="D513" t="s">
        <v>476</v>
      </c>
      <c r="E513" t="s">
        <v>79</v>
      </c>
      <c r="F513" t="s">
        <v>415</v>
      </c>
      <c r="G513" s="1"/>
      <c r="H513" s="1">
        <v>6.25</v>
      </c>
      <c r="I513" s="1">
        <f ca="1">IFERROR(OFFSET(Data[[#This Row],[Balance]],-1,0)+Data[[#This Row],[Actual Income]]-Data[[#This Row],[Actual Expense]], Data[[#This Row],[Actual Income]])</f>
        <v>-2848.6974999999989</v>
      </c>
      <c r="J513" s="1">
        <f>IF(Data[[#This Row],[Category]]="Savings or Investments", Data[[#This Row],[Actual Expense]],0)</f>
        <v>0</v>
      </c>
      <c r="K513" t="s">
        <v>339</v>
      </c>
    </row>
    <row r="514" spans="1:11" x14ac:dyDescent="0.25">
      <c r="A514" s="5" t="str">
        <f>TEXT(Data[[#This Row],[Date]],"yyyy")</f>
        <v>2021</v>
      </c>
      <c r="B514" s="5" t="str">
        <f>TEXT(Data[[#This Row],[Date]],"mmm")</f>
        <v>Aug</v>
      </c>
      <c r="C514" s="3">
        <v>44434</v>
      </c>
      <c r="D514" t="s">
        <v>403</v>
      </c>
      <c r="E514" t="s">
        <v>31</v>
      </c>
      <c r="F514" t="s">
        <v>55</v>
      </c>
      <c r="G514" s="1">
        <v>12.47</v>
      </c>
      <c r="I514" s="1">
        <f ca="1">IFERROR(OFFSET(Data[[#This Row],[Balance]],-1,0)+Data[[#This Row],[Actual Income]]-Data[[#This Row],[Actual Expense]], Data[[#This Row],[Actual Income]])</f>
        <v>-2861.1674999999987</v>
      </c>
      <c r="J514" s="1">
        <f>IF(Data[[#This Row],[Category]]="Savings or Investments", Data[[#This Row],[Actual Expense]],0)</f>
        <v>0</v>
      </c>
      <c r="K514" t="s">
        <v>339</v>
      </c>
    </row>
    <row r="515" spans="1:11" x14ac:dyDescent="0.25">
      <c r="A515" s="5" t="str">
        <f>TEXT(Data[[#This Row],[Date]],"yyyy")</f>
        <v>2021</v>
      </c>
      <c r="B515" s="5" t="str">
        <f>TEXT(Data[[#This Row],[Date]],"mmm")</f>
        <v>Aug</v>
      </c>
      <c r="C515" s="3">
        <v>44434</v>
      </c>
      <c r="D515" t="s">
        <v>404</v>
      </c>
      <c r="E515" t="s">
        <v>31</v>
      </c>
      <c r="F515" t="s">
        <v>29</v>
      </c>
      <c r="G515" s="1">
        <v>24.56</v>
      </c>
      <c r="I515" s="1">
        <f ca="1">IFERROR(OFFSET(Data[[#This Row],[Balance]],-1,0)+Data[[#This Row],[Actual Income]]-Data[[#This Row],[Actual Expense]], Data[[#This Row],[Actual Income]])</f>
        <v>-2885.7274999999986</v>
      </c>
      <c r="J515" s="1">
        <f>IF(Data[[#This Row],[Category]]="Savings or Investments", Data[[#This Row],[Actual Expense]],0)</f>
        <v>0</v>
      </c>
      <c r="K515" t="s">
        <v>339</v>
      </c>
    </row>
    <row r="516" spans="1:11" x14ac:dyDescent="0.25">
      <c r="A516" s="5" t="str">
        <f>TEXT(Data[[#This Row],[Date]],"yyyy")</f>
        <v>2021</v>
      </c>
      <c r="B516" s="5" t="str">
        <f>TEXT(Data[[#This Row],[Date]],"mmm")</f>
        <v>Aug</v>
      </c>
      <c r="C516" s="3">
        <v>44434</v>
      </c>
      <c r="D516" t="s">
        <v>405</v>
      </c>
      <c r="E516" t="s">
        <v>31</v>
      </c>
      <c r="F516" t="s">
        <v>29</v>
      </c>
      <c r="G516" s="1">
        <v>32.119999999999997</v>
      </c>
      <c r="I516" s="1">
        <f ca="1">IFERROR(OFFSET(Data[[#This Row],[Balance]],-1,0)+Data[[#This Row],[Actual Income]]-Data[[#This Row],[Actual Expense]], Data[[#This Row],[Actual Income]])</f>
        <v>-2917.8474999999985</v>
      </c>
      <c r="J516" s="1">
        <f>IF(Data[[#This Row],[Category]]="Savings or Investments", Data[[#This Row],[Actual Expense]],0)</f>
        <v>0</v>
      </c>
      <c r="K516" t="s">
        <v>339</v>
      </c>
    </row>
    <row r="517" spans="1:11" x14ac:dyDescent="0.25">
      <c r="A517" s="5" t="str">
        <f>TEXT(Data[[#This Row],[Date]],"yyyy")</f>
        <v>2021</v>
      </c>
      <c r="B517" s="5" t="str">
        <f>TEXT(Data[[#This Row],[Date]],"mmm")</f>
        <v>Aug</v>
      </c>
      <c r="C517" s="3">
        <v>44434</v>
      </c>
      <c r="D517" t="s">
        <v>406</v>
      </c>
      <c r="E517" t="s">
        <v>31</v>
      </c>
      <c r="F517" t="s">
        <v>30</v>
      </c>
      <c r="G517" s="1">
        <v>21.35</v>
      </c>
      <c r="I517" s="1">
        <f ca="1">IFERROR(OFFSET(Data[[#This Row],[Balance]],-1,0)+Data[[#This Row],[Actual Income]]-Data[[#This Row],[Actual Expense]], Data[[#This Row],[Actual Income]])</f>
        <v>-2939.1974999999984</v>
      </c>
      <c r="J517" s="1">
        <f>IF(Data[[#This Row],[Category]]="Savings or Investments", Data[[#This Row],[Actual Expense]],0)</f>
        <v>0</v>
      </c>
      <c r="K517" t="s">
        <v>339</v>
      </c>
    </row>
    <row r="518" spans="1:11" x14ac:dyDescent="0.25">
      <c r="A518" s="5" t="str">
        <f>TEXT(Data[[#This Row],[Date]],"yyyy")</f>
        <v>2021</v>
      </c>
      <c r="B518" s="5" t="str">
        <f>TEXT(Data[[#This Row],[Date]],"mmm")</f>
        <v>Aug</v>
      </c>
      <c r="C518" s="3">
        <v>44435</v>
      </c>
      <c r="D518" t="s">
        <v>402</v>
      </c>
      <c r="E518" t="s">
        <v>31</v>
      </c>
      <c r="F518" t="s">
        <v>30</v>
      </c>
      <c r="G518" s="1">
        <v>8.84</v>
      </c>
      <c r="I518" s="1">
        <f ca="1">IFERROR(OFFSET(Data[[#This Row],[Balance]],-1,0)+Data[[#This Row],[Actual Income]]-Data[[#This Row],[Actual Expense]], Data[[#This Row],[Actual Income]])</f>
        <v>-2948.0374999999985</v>
      </c>
      <c r="J518" s="1">
        <f>IF(Data[[#This Row],[Category]]="Savings or Investments", Data[[#This Row],[Actual Expense]],0)</f>
        <v>0</v>
      </c>
      <c r="K518" t="s">
        <v>339</v>
      </c>
    </row>
    <row r="519" spans="1:11" x14ac:dyDescent="0.25">
      <c r="A519" s="5" t="str">
        <f>TEXT(Data[[#This Row],[Date]],"yyyy")</f>
        <v>2021</v>
      </c>
      <c r="B519" s="5" t="str">
        <f>TEXT(Data[[#This Row],[Date]],"mmm")</f>
        <v>Aug</v>
      </c>
      <c r="C519" s="3">
        <v>44435</v>
      </c>
      <c r="D519" t="s">
        <v>453</v>
      </c>
      <c r="E519" t="s">
        <v>79</v>
      </c>
      <c r="F519" t="s">
        <v>171</v>
      </c>
      <c r="G519" s="1"/>
      <c r="H519" s="1">
        <v>1876.04</v>
      </c>
      <c r="I519" s="1">
        <f ca="1">IFERROR(OFFSET(Data[[#This Row],[Balance]],-1,0)+Data[[#This Row],[Actual Income]]-Data[[#This Row],[Actual Expense]], Data[[#This Row],[Actual Income]])</f>
        <v>-1071.9974999999986</v>
      </c>
      <c r="J519" s="1">
        <f>IF(Data[[#This Row],[Category]]="Savings or Investments", Data[[#This Row],[Actual Expense]],0)</f>
        <v>0</v>
      </c>
      <c r="K519" t="s">
        <v>339</v>
      </c>
    </row>
    <row r="520" spans="1:11" x14ac:dyDescent="0.25">
      <c r="A520" s="5" t="str">
        <f>TEXT(Data[[#This Row],[Date]],"yyyy")</f>
        <v>2021</v>
      </c>
      <c r="B520" s="5" t="str">
        <f>TEXT(Data[[#This Row],[Date]],"mmm")</f>
        <v>Aug</v>
      </c>
      <c r="C520" s="3">
        <v>44435</v>
      </c>
      <c r="D520" t="s">
        <v>418</v>
      </c>
      <c r="E520" t="s">
        <v>49</v>
      </c>
      <c r="F520" t="s">
        <v>288</v>
      </c>
      <c r="G520" s="1">
        <v>100</v>
      </c>
      <c r="I520" s="1">
        <f ca="1">IFERROR(OFFSET(Data[[#This Row],[Balance]],-1,0)+Data[[#This Row],[Actual Income]]-Data[[#This Row],[Actual Expense]], Data[[#This Row],[Actual Income]])</f>
        <v>-1171.9974999999986</v>
      </c>
      <c r="J520" s="1">
        <f>IF(Data[[#This Row],[Category]]="Savings or Investments", Data[[#This Row],[Actual Expense]],0)</f>
        <v>0</v>
      </c>
      <c r="K520" t="s">
        <v>276</v>
      </c>
    </row>
    <row r="521" spans="1:11" x14ac:dyDescent="0.25">
      <c r="A521" s="5" t="str">
        <f>TEXT(Data[[#This Row],[Date]],"yyyy")</f>
        <v>2021</v>
      </c>
      <c r="B521" s="5" t="str">
        <f>TEXT(Data[[#This Row],[Date]],"mmm")</f>
        <v>Aug</v>
      </c>
      <c r="C521" s="3">
        <v>44437</v>
      </c>
      <c r="D521" t="s">
        <v>378</v>
      </c>
      <c r="E521" t="s">
        <v>44</v>
      </c>
      <c r="F521" t="s">
        <v>19</v>
      </c>
      <c r="G521" s="1">
        <v>21.09</v>
      </c>
      <c r="I521" s="1">
        <f ca="1">IFERROR(OFFSET(Data[[#This Row],[Balance]],-1,0)+Data[[#This Row],[Actual Income]]-Data[[#This Row],[Actual Expense]], Data[[#This Row],[Actual Income]])</f>
        <v>-1193.0874999999985</v>
      </c>
      <c r="J521" s="1">
        <f>IF(Data[[#This Row],[Category]]="Savings or Investments", Data[[#This Row],[Actual Expense]],0)</f>
        <v>0</v>
      </c>
      <c r="K521" t="s">
        <v>364</v>
      </c>
    </row>
    <row r="522" spans="1:11" x14ac:dyDescent="0.25">
      <c r="A522" s="5" t="str">
        <f>TEXT(Data[[#This Row],[Date]],"yyyy")</f>
        <v>2021</v>
      </c>
      <c r="B522" s="5" t="str">
        <f>TEXT(Data[[#This Row],[Date]],"mmm")</f>
        <v>Aug</v>
      </c>
      <c r="C522" s="3">
        <v>44437</v>
      </c>
      <c r="D522" t="s">
        <v>417</v>
      </c>
      <c r="E522" t="s">
        <v>31</v>
      </c>
      <c r="F522" t="s">
        <v>30</v>
      </c>
      <c r="G522" s="1">
        <v>74.47</v>
      </c>
      <c r="I522" s="1">
        <f ca="1">IFERROR(OFFSET(Data[[#This Row],[Balance]],-1,0)+Data[[#This Row],[Actual Income]]-Data[[#This Row],[Actual Expense]], Data[[#This Row],[Actual Income]])</f>
        <v>-1267.5574999999985</v>
      </c>
      <c r="J522" s="1">
        <f>IF(Data[[#This Row],[Category]]="Savings or Investments", Data[[#This Row],[Actual Expense]],0)</f>
        <v>0</v>
      </c>
      <c r="K522" t="s">
        <v>276</v>
      </c>
    </row>
    <row r="523" spans="1:11" x14ac:dyDescent="0.25">
      <c r="A523" s="5" t="str">
        <f>TEXT(Data[[#This Row],[Date]],"yyyy")</f>
        <v>2021</v>
      </c>
      <c r="B523" s="5" t="str">
        <f>TEXT(Data[[#This Row],[Date]],"mmm")</f>
        <v>Aug</v>
      </c>
      <c r="C523" s="3">
        <v>44438</v>
      </c>
      <c r="D523" t="s">
        <v>355</v>
      </c>
      <c r="E523" t="s">
        <v>31</v>
      </c>
      <c r="F523" t="s">
        <v>30</v>
      </c>
      <c r="G523" s="1">
        <v>8.84</v>
      </c>
      <c r="I523" s="1">
        <f ca="1">IFERROR(OFFSET(Data[[#This Row],[Balance]],-1,0)+Data[[#This Row],[Actual Income]]-Data[[#This Row],[Actual Expense]], Data[[#This Row],[Actual Income]])</f>
        <v>-1276.3974999999984</v>
      </c>
      <c r="J523" s="1">
        <f>IF(Data[[#This Row],[Category]]="Savings or Investments", Data[[#This Row],[Actual Expense]],0)</f>
        <v>0</v>
      </c>
      <c r="K523" t="s">
        <v>364</v>
      </c>
    </row>
    <row r="524" spans="1:11" x14ac:dyDescent="0.25">
      <c r="A524" s="5" t="str">
        <f>TEXT(Data[[#This Row],[Date]],"yyyy")</f>
        <v>2021</v>
      </c>
      <c r="B524" s="5" t="str">
        <f>TEXT(Data[[#This Row],[Date]],"mmm")</f>
        <v>Aug</v>
      </c>
      <c r="C524" s="3">
        <v>44438</v>
      </c>
      <c r="D524" t="s">
        <v>377</v>
      </c>
      <c r="E524" t="s">
        <v>31</v>
      </c>
      <c r="F524" t="s">
        <v>30</v>
      </c>
      <c r="G524" s="1">
        <v>12.42</v>
      </c>
      <c r="I524" s="1">
        <f ca="1">IFERROR(OFFSET(Data[[#This Row],[Balance]],-1,0)+Data[[#This Row],[Actual Income]]-Data[[#This Row],[Actual Expense]], Data[[#This Row],[Actual Income]])</f>
        <v>-1288.8174999999985</v>
      </c>
      <c r="J524" s="1">
        <f>IF(Data[[#This Row],[Category]]="Savings or Investments", Data[[#This Row],[Actual Expense]],0)</f>
        <v>0</v>
      </c>
      <c r="K524" t="s">
        <v>364</v>
      </c>
    </row>
    <row r="525" spans="1:11" x14ac:dyDescent="0.25">
      <c r="A525" s="5" t="str">
        <f>TEXT(Data[[#This Row],[Date]],"yyyy")</f>
        <v>2021</v>
      </c>
      <c r="B525" s="5" t="str">
        <f>TEXT(Data[[#This Row],[Date]],"mmm")</f>
        <v>Aug</v>
      </c>
      <c r="C525" s="3">
        <v>44438</v>
      </c>
      <c r="D525" t="s">
        <v>401</v>
      </c>
      <c r="E525" t="s">
        <v>31</v>
      </c>
      <c r="F525" t="s">
        <v>55</v>
      </c>
      <c r="G525" s="1">
        <v>10.35</v>
      </c>
      <c r="I525" s="1">
        <f ca="1">IFERROR(OFFSET(Data[[#This Row],[Balance]],-1,0)+Data[[#This Row],[Actual Income]]-Data[[#This Row],[Actual Expense]], Data[[#This Row],[Actual Income]])</f>
        <v>-1299.1674999999984</v>
      </c>
      <c r="J525" s="1">
        <f>IF(Data[[#This Row],[Category]]="Savings or Investments", Data[[#This Row],[Actual Expense]],0)</f>
        <v>0</v>
      </c>
      <c r="K525" t="s">
        <v>339</v>
      </c>
    </row>
    <row r="526" spans="1:11" x14ac:dyDescent="0.25">
      <c r="A526" s="5" t="str">
        <f>TEXT(Data[[#This Row],[Date]],"yyyy")</f>
        <v>2021</v>
      </c>
      <c r="B526" s="5" t="str">
        <f>TEXT(Data[[#This Row],[Date]],"mmm")</f>
        <v>Aug</v>
      </c>
      <c r="C526" s="3">
        <v>44439</v>
      </c>
      <c r="D526" t="s">
        <v>355</v>
      </c>
      <c r="E526" t="s">
        <v>31</v>
      </c>
      <c r="F526" t="s">
        <v>30</v>
      </c>
      <c r="G526" s="1">
        <v>8.84</v>
      </c>
      <c r="I526" s="1">
        <f ca="1">IFERROR(OFFSET(Data[[#This Row],[Balance]],-1,0)+Data[[#This Row],[Actual Income]]-Data[[#This Row],[Actual Expense]], Data[[#This Row],[Actual Income]])</f>
        <v>-1308.0074999999983</v>
      </c>
      <c r="J526" s="1">
        <f>IF(Data[[#This Row],[Category]]="Savings or Investments", Data[[#This Row],[Actual Expense]],0)</f>
        <v>0</v>
      </c>
      <c r="K526" t="s">
        <v>364</v>
      </c>
    </row>
    <row r="527" spans="1:11" x14ac:dyDescent="0.25">
      <c r="A527" s="5" t="str">
        <f>TEXT(Data[[#This Row],[Date]],"yyyy")</f>
        <v>2021</v>
      </c>
      <c r="B527" s="5" t="str">
        <f>TEXT(Data[[#This Row],[Date]],"mmm")</f>
        <v>Aug</v>
      </c>
      <c r="C527" s="3">
        <v>44439</v>
      </c>
      <c r="D527" t="s">
        <v>376</v>
      </c>
      <c r="E527" t="s">
        <v>31</v>
      </c>
      <c r="F527" t="s">
        <v>30</v>
      </c>
      <c r="G527" s="1">
        <v>28.75</v>
      </c>
      <c r="I527" s="1">
        <f ca="1">IFERROR(OFFSET(Data[[#This Row],[Balance]],-1,0)+Data[[#This Row],[Actual Income]]-Data[[#This Row],[Actual Expense]], Data[[#This Row],[Actual Income]])</f>
        <v>-1336.7574999999983</v>
      </c>
      <c r="J527" s="1">
        <f>IF(Data[[#This Row],[Category]]="Savings or Investments", Data[[#This Row],[Actual Expense]],0)</f>
        <v>0</v>
      </c>
      <c r="K527" t="s">
        <v>364</v>
      </c>
    </row>
    <row r="528" spans="1:11" x14ac:dyDescent="0.25">
      <c r="A528" s="5" t="str">
        <f>TEXT(Data[[#This Row],[Date]],"yyyy")</f>
        <v>2021</v>
      </c>
      <c r="B528" s="5" t="str">
        <f>TEXT(Data[[#This Row],[Date]],"mmm")</f>
        <v>Aug</v>
      </c>
      <c r="C528" s="3">
        <v>44439</v>
      </c>
      <c r="D528" t="s">
        <v>477</v>
      </c>
      <c r="E528" t="s">
        <v>44</v>
      </c>
      <c r="F528" t="s">
        <v>19</v>
      </c>
      <c r="G528" s="1">
        <v>-21</v>
      </c>
      <c r="H528" s="1"/>
      <c r="I528" s="1">
        <f ca="1">IFERROR(OFFSET(Data[[#This Row],[Balance]],-1,0)+Data[[#This Row],[Actual Income]]-Data[[#This Row],[Actual Expense]], Data[[#This Row],[Actual Income]])</f>
        <v>-1315.7574999999983</v>
      </c>
      <c r="J528" s="1">
        <f>IF(Data[[#This Row],[Category]]="Savings or Investments", Data[[#This Row],[Actual Expense]],0)</f>
        <v>0</v>
      </c>
      <c r="K528" t="s">
        <v>339</v>
      </c>
    </row>
    <row r="529" spans="1:11" x14ac:dyDescent="0.25">
      <c r="A529" s="5" t="str">
        <f>TEXT(Data[[#This Row],[Date]],"yyyy")</f>
        <v>2021</v>
      </c>
      <c r="B529" s="5" t="str">
        <f>TEXT(Data[[#This Row],[Date]],"mmm")</f>
        <v>Aug</v>
      </c>
      <c r="C529" s="3">
        <v>44439</v>
      </c>
      <c r="D529" t="s">
        <v>400</v>
      </c>
      <c r="E529" t="s">
        <v>79</v>
      </c>
      <c r="F529" t="s">
        <v>415</v>
      </c>
      <c r="G529" s="1"/>
      <c r="H529" s="1">
        <v>83.43</v>
      </c>
      <c r="I529" s="1">
        <f ca="1">IFERROR(OFFSET(Data[[#This Row],[Balance]],-1,0)+Data[[#This Row],[Actual Income]]-Data[[#This Row],[Actual Expense]], Data[[#This Row],[Actual Income]])</f>
        <v>-1232.3274999999983</v>
      </c>
      <c r="J529" s="1">
        <f>IF(Data[[#This Row],[Category]]="Savings or Investments", Data[[#This Row],[Actual Expense]],0)</f>
        <v>0</v>
      </c>
      <c r="K529" t="s">
        <v>339</v>
      </c>
    </row>
    <row r="530" spans="1:11" x14ac:dyDescent="0.25">
      <c r="A530" s="5" t="str">
        <f>TEXT(Data[[#This Row],[Date]],"yyyy")</f>
        <v>2021</v>
      </c>
      <c r="B530" s="5" t="str">
        <f>TEXT(Data[[#This Row],[Date]],"mmm")</f>
        <v>Aug</v>
      </c>
      <c r="C530" s="3">
        <v>44439</v>
      </c>
      <c r="D530" t="s">
        <v>478</v>
      </c>
      <c r="E530" t="s">
        <v>79</v>
      </c>
      <c r="F530" t="s">
        <v>415</v>
      </c>
      <c r="G530" s="1"/>
      <c r="H530" s="1">
        <v>58.14</v>
      </c>
      <c r="I530" s="1">
        <f ca="1">IFERROR(OFFSET(Data[[#This Row],[Balance]],-1,0)+Data[[#This Row],[Actual Income]]-Data[[#This Row],[Actual Expense]], Data[[#This Row],[Actual Income]])</f>
        <v>-1174.1874999999982</v>
      </c>
      <c r="J530" s="1">
        <f>IF(Data[[#This Row],[Category]]="Savings or Investments", Data[[#This Row],[Actual Expense]],0)</f>
        <v>0</v>
      </c>
      <c r="K530" t="s">
        <v>339</v>
      </c>
    </row>
    <row r="531" spans="1:11" x14ac:dyDescent="0.25">
      <c r="A531" s="5" t="str">
        <f>TEXT(Data[[#This Row],[Date]],"yyyy")</f>
        <v>2021</v>
      </c>
      <c r="B531" s="5" t="str">
        <f>TEXT(Data[[#This Row],[Date]],"mmm")</f>
        <v>Sep</v>
      </c>
      <c r="C531" s="3">
        <v>44440</v>
      </c>
      <c r="D531" t="s">
        <v>353</v>
      </c>
      <c r="E531" t="s">
        <v>31</v>
      </c>
      <c r="F531" t="s">
        <v>55</v>
      </c>
      <c r="G531" s="1">
        <v>7.14</v>
      </c>
      <c r="I531" s="1">
        <f ca="1">IFERROR(OFFSET(Data[[#This Row],[Balance]],-1,0)+Data[[#This Row],[Actual Income]]-Data[[#This Row],[Actual Expense]], Data[[#This Row],[Actual Income]])</f>
        <v>-1181.3274999999983</v>
      </c>
      <c r="J531" s="1">
        <f>IF(Data[[#This Row],[Category]]="Savings or Investments", Data[[#This Row],[Actual Expense]],0)</f>
        <v>0</v>
      </c>
      <c r="K531" t="s">
        <v>364</v>
      </c>
    </row>
    <row r="532" spans="1:11" x14ac:dyDescent="0.25">
      <c r="A532" s="5" t="str">
        <f>TEXT(Data[[#This Row],[Date]],"yyyy")</f>
        <v>2021</v>
      </c>
      <c r="B532" s="5" t="str">
        <f>TEXT(Data[[#This Row],[Date]],"mmm")</f>
        <v>Sep</v>
      </c>
      <c r="C532" s="3">
        <v>44440</v>
      </c>
      <c r="D532" t="s">
        <v>375</v>
      </c>
      <c r="E532" t="s">
        <v>44</v>
      </c>
      <c r="F532" t="s">
        <v>19</v>
      </c>
      <c r="G532" s="1">
        <v>41.64</v>
      </c>
      <c r="I532" s="1">
        <f ca="1">IFERROR(OFFSET(Data[[#This Row],[Balance]],-1,0)+Data[[#This Row],[Actual Income]]-Data[[#This Row],[Actual Expense]], Data[[#This Row],[Actual Income]])</f>
        <v>-1222.9674999999984</v>
      </c>
      <c r="J532" s="1">
        <f>IF(Data[[#This Row],[Category]]="Savings or Investments", Data[[#This Row],[Actual Expense]],0)</f>
        <v>0</v>
      </c>
      <c r="K532" t="s">
        <v>364</v>
      </c>
    </row>
    <row r="533" spans="1:11" x14ac:dyDescent="0.25">
      <c r="A533" s="5" t="str">
        <f>TEXT(Data[[#This Row],[Date]],"yyyy")</f>
        <v>2021</v>
      </c>
      <c r="B533" s="5" t="str">
        <f>TEXT(Data[[#This Row],[Date]],"mmm")</f>
        <v>Sep</v>
      </c>
      <c r="C533" s="3">
        <v>44440</v>
      </c>
      <c r="D533" t="s">
        <v>459</v>
      </c>
      <c r="E533" t="s">
        <v>42</v>
      </c>
      <c r="F533" t="s">
        <v>0</v>
      </c>
      <c r="G533" s="1">
        <v>500</v>
      </c>
      <c r="I533" s="1">
        <f ca="1">IFERROR(OFFSET(Data[[#This Row],[Balance]],-1,0)+Data[[#This Row],[Actual Income]]-Data[[#This Row],[Actual Expense]], Data[[#This Row],[Actual Income]])</f>
        <v>-1722.9674999999984</v>
      </c>
      <c r="J533" s="1">
        <f>IF(Data[[#This Row],[Category]]="Savings or Investments", Data[[#This Row],[Actual Expense]],0)</f>
        <v>0</v>
      </c>
      <c r="K533" t="s">
        <v>339</v>
      </c>
    </row>
    <row r="534" spans="1:11" x14ac:dyDescent="0.25">
      <c r="A534" s="5" t="str">
        <f>TEXT(Data[[#This Row],[Date]],"yyyy")</f>
        <v>2021</v>
      </c>
      <c r="B534" s="5" t="str">
        <f>TEXT(Data[[#This Row],[Date]],"mmm")</f>
        <v>Sep</v>
      </c>
      <c r="C534" s="3">
        <v>44441</v>
      </c>
      <c r="D534" t="s">
        <v>447</v>
      </c>
      <c r="E534" t="s">
        <v>48</v>
      </c>
      <c r="F534" t="s">
        <v>70</v>
      </c>
      <c r="G534" s="1">
        <v>100</v>
      </c>
      <c r="I534" s="1">
        <f ca="1">IFERROR(OFFSET(Data[[#This Row],[Balance]],-1,0)+Data[[#This Row],[Actual Income]]-Data[[#This Row],[Actual Expense]], Data[[#This Row],[Actual Income]])</f>
        <v>-1822.9674999999984</v>
      </c>
      <c r="J534" s="1">
        <f>IF(Data[[#This Row],[Category]]="Savings or Investments", Data[[#This Row],[Actual Expense]],0)</f>
        <v>100</v>
      </c>
      <c r="K534" t="s">
        <v>339</v>
      </c>
    </row>
    <row r="535" spans="1:11" x14ac:dyDescent="0.25">
      <c r="A535" s="5" t="str">
        <f>TEXT(Data[[#This Row],[Date]],"yyyy")</f>
        <v>2021</v>
      </c>
      <c r="B535" s="5" t="str">
        <f>TEXT(Data[[#This Row],[Date]],"mmm")</f>
        <v>Sep</v>
      </c>
      <c r="C535" s="3">
        <v>44441</v>
      </c>
      <c r="D535" t="s">
        <v>448</v>
      </c>
      <c r="E535" t="s">
        <v>48</v>
      </c>
      <c r="F535" t="s">
        <v>127</v>
      </c>
      <c r="G535" s="1">
        <v>100</v>
      </c>
      <c r="I535" s="1">
        <f ca="1">IFERROR(OFFSET(Data[[#This Row],[Balance]],-1,0)+Data[[#This Row],[Actual Income]]-Data[[#This Row],[Actual Expense]], Data[[#This Row],[Actual Income]])</f>
        <v>-1922.9674999999984</v>
      </c>
      <c r="J535" s="1">
        <f>IF(Data[[#This Row],[Category]]="Savings or Investments", Data[[#This Row],[Actual Expense]],0)</f>
        <v>100</v>
      </c>
      <c r="K535" t="s">
        <v>339</v>
      </c>
    </row>
  </sheetData>
  <sortState xmlns:xlrd2="http://schemas.microsoft.com/office/spreadsheetml/2017/richdata2" ref="L3:L11">
    <sortCondition ref="L3:L11"/>
  </sortState>
  <dataConsolidate/>
  <dataValidations count="3">
    <dataValidation type="list" allowBlank="1" showInputMessage="1" showErrorMessage="1" sqref="O15 E2:E535" xr:uid="{A08E777B-A501-4598-A86B-453BF9E6D581}">
      <formula1>Category</formula1>
    </dataValidation>
    <dataValidation type="list" allowBlank="1" showInputMessage="1" showErrorMessage="1" sqref="P15" xr:uid="{79CF15A6-A19B-4643-9265-209B23195910}">
      <formula1>INDIRECT(SUBSTITUTE($O$15," ", "_"))</formula1>
    </dataValidation>
    <dataValidation type="list" allowBlank="1" showInputMessage="1" showErrorMessage="1" sqref="F2:F535" xr:uid="{BFAA68A1-FA56-4E1E-A5B2-1EE2F890DD69}">
      <formula1>INDIRECT(SUBSTITUTE($E2," ", "_"))</formula1>
    </dataValidation>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371474-A291-4E8A-AB14-6D30C0D4791B}">
  <sheetPr codeName="Sheet3"/>
  <dimension ref="A1:H151"/>
  <sheetViews>
    <sheetView showGridLines="0" zoomScale="112" workbookViewId="0">
      <pane ySplit="1" topLeftCell="A2" activePane="bottomLeft" state="frozen"/>
      <selection activeCell="K4" sqref="K4"/>
      <selection pane="bottomLeft" activeCell="K4" sqref="K4"/>
    </sheetView>
  </sheetViews>
  <sheetFormatPr defaultRowHeight="13.5" x14ac:dyDescent="0.25"/>
  <cols>
    <col min="1" max="1" width="7.28515625" customWidth="1"/>
    <col min="2" max="2" width="8.5703125" customWidth="1"/>
    <col min="3" max="3" width="19.140625" customWidth="1"/>
    <col min="4" max="4" width="14.7109375" customWidth="1"/>
    <col min="5" max="5" width="14.42578125" customWidth="1"/>
    <col min="6" max="6" width="10.28515625" customWidth="1"/>
    <col min="7" max="7" width="10.42578125" customWidth="1"/>
    <col min="8" max="8" width="9.140625" customWidth="1"/>
    <col min="9" max="9" width="15" customWidth="1"/>
    <col min="14" max="14" width="14.140625" bestFit="1" customWidth="1"/>
  </cols>
  <sheetData>
    <row r="1" spans="1:7" ht="16.5" thickBot="1" x14ac:dyDescent="0.3">
      <c r="A1" s="17" t="s">
        <v>89</v>
      </c>
      <c r="B1" s="8" t="s">
        <v>90</v>
      </c>
      <c r="C1" s="16" t="s">
        <v>58</v>
      </c>
      <c r="D1" s="16" t="s">
        <v>104</v>
      </c>
      <c r="E1" s="16" t="s">
        <v>98</v>
      </c>
      <c r="F1" s="20" t="s">
        <v>91</v>
      </c>
      <c r="G1" s="20" t="s">
        <v>80</v>
      </c>
    </row>
    <row r="2" spans="1:7" x14ac:dyDescent="0.25">
      <c r="A2" s="5">
        <v>2021</v>
      </c>
      <c r="B2" s="5" t="s">
        <v>112</v>
      </c>
      <c r="C2" t="s">
        <v>79</v>
      </c>
      <c r="D2" s="1">
        <v>3565.6800000000003</v>
      </c>
      <c r="E2" s="18"/>
      <c r="F2" s="23">
        <f>Plan_Data[[#This Row],[Plan Budget]]/$D$2</f>
        <v>0</v>
      </c>
      <c r="G2" s="18">
        <f ca="1">IFERROR(IF(Plan_Data[[#This Row],[Category]]="Income", Plan_Data[[#This Row],[Plan Income]], OFFSET(Plan_Data[[#This Row],[Balance]],-1,0)+Plan_Data[[#This Row],[Plan Income]]-Plan_Data[[#This Row],[Plan Budget]]), Plan_Data[[#This Row],[Plan Income]])</f>
        <v>3565.6800000000003</v>
      </c>
    </row>
    <row r="3" spans="1:7" x14ac:dyDescent="0.25">
      <c r="A3" s="5">
        <v>2021</v>
      </c>
      <c r="B3" s="5" t="s">
        <v>112</v>
      </c>
      <c r="C3" t="s">
        <v>42</v>
      </c>
      <c r="D3" s="1"/>
      <c r="E3" s="18">
        <v>700</v>
      </c>
      <c r="F3" s="23">
        <f>Plan_Data[[#This Row],[Plan Budget]]/$D$2</f>
        <v>0.19631599021785465</v>
      </c>
      <c r="G3" s="18">
        <f ca="1">IFERROR(IF(Plan_Data[[#This Row],[Category]]="Income", Plan_Data[[#This Row],[Plan Income]], OFFSET(Plan_Data[[#This Row],[Balance]],-1,0)+Plan_Data[[#This Row],[Plan Income]]-Plan_Data[[#This Row],[Plan Budget]]), Plan_Data[[#This Row],[Plan Income]])</f>
        <v>2865.6800000000003</v>
      </c>
    </row>
    <row r="4" spans="1:7" x14ac:dyDescent="0.25">
      <c r="A4" s="5">
        <v>2021</v>
      </c>
      <c r="B4" s="5" t="s">
        <v>112</v>
      </c>
      <c r="C4" t="s">
        <v>48</v>
      </c>
      <c r="D4" s="1"/>
      <c r="E4" s="18">
        <v>2000</v>
      </c>
      <c r="F4" s="23">
        <f>Plan_Data[[#This Row],[Plan Budget]]/$D$2</f>
        <v>0.56090282919387036</v>
      </c>
      <c r="G4" s="18">
        <f ca="1">IFERROR(IF(Plan_Data[[#This Row],[Category]]="Income", Plan_Data[[#This Row],[Plan Income]], OFFSET(Plan_Data[[#This Row],[Balance]],-1,0)+Plan_Data[[#This Row],[Plan Income]]-Plan_Data[[#This Row],[Plan Budget]]), Plan_Data[[#This Row],[Plan Income]])</f>
        <v>865.68000000000029</v>
      </c>
    </row>
    <row r="5" spans="1:7" x14ac:dyDescent="0.25">
      <c r="A5" s="5">
        <v>2021</v>
      </c>
      <c r="B5" s="5" t="s">
        <v>112</v>
      </c>
      <c r="C5" t="s">
        <v>31</v>
      </c>
      <c r="D5" s="1"/>
      <c r="E5" s="18">
        <v>150</v>
      </c>
      <c r="F5" s="23">
        <f>Plan_Data[[#This Row],[Plan Budget]]/$D$2</f>
        <v>4.2067712189540279E-2</v>
      </c>
      <c r="G5" s="18">
        <f ca="1">IFERROR(IF(Plan_Data[[#This Row],[Category]]="Income", Plan_Data[[#This Row],[Plan Income]], OFFSET(Plan_Data[[#This Row],[Balance]],-1,0)+Plan_Data[[#This Row],[Plan Income]]-Plan_Data[[#This Row],[Plan Budget]]), Plan_Data[[#This Row],[Plan Income]])</f>
        <v>715.68000000000029</v>
      </c>
    </row>
    <row r="6" spans="1:7" x14ac:dyDescent="0.25">
      <c r="A6" s="5">
        <v>2021</v>
      </c>
      <c r="B6" s="5" t="s">
        <v>112</v>
      </c>
      <c r="C6" t="s">
        <v>44</v>
      </c>
      <c r="D6" s="1"/>
      <c r="E6" s="18">
        <v>60</v>
      </c>
      <c r="F6" s="23">
        <f>Plan_Data[[#This Row],[Plan Budget]]/$D$2</f>
        <v>1.6827084875816113E-2</v>
      </c>
      <c r="G6" s="18">
        <f ca="1">IFERROR(IF(Plan_Data[[#This Row],[Category]]="Income", Plan_Data[[#This Row],[Plan Income]], OFFSET(Plan_Data[[#This Row],[Balance]],-1,0)+Plan_Data[[#This Row],[Plan Income]]-Plan_Data[[#This Row],[Plan Budget]]), Plan_Data[[#This Row],[Plan Income]])</f>
        <v>655.68000000000029</v>
      </c>
    </row>
    <row r="7" spans="1:7" x14ac:dyDescent="0.25">
      <c r="A7" s="5">
        <v>2021</v>
      </c>
      <c r="B7" s="5" t="s">
        <v>112</v>
      </c>
      <c r="C7" t="s">
        <v>51</v>
      </c>
      <c r="D7" s="1"/>
      <c r="E7" s="18">
        <v>50</v>
      </c>
      <c r="F7" s="23">
        <f>Plan_Data[[#This Row],[Plan Budget]]/$D$2</f>
        <v>1.4022570729846761E-2</v>
      </c>
      <c r="G7" s="18">
        <f ca="1">IFERROR(IF(Plan_Data[[#This Row],[Category]]="Income", Plan_Data[[#This Row],[Plan Income]], OFFSET(Plan_Data[[#This Row],[Balance]],-1,0)+Plan_Data[[#This Row],[Plan Income]]-Plan_Data[[#This Row],[Plan Budget]]), Plan_Data[[#This Row],[Plan Income]])</f>
        <v>605.68000000000029</v>
      </c>
    </row>
    <row r="8" spans="1:7" x14ac:dyDescent="0.25">
      <c r="A8" s="5">
        <v>2021</v>
      </c>
      <c r="B8" s="5" t="s">
        <v>112</v>
      </c>
      <c r="C8" t="s">
        <v>53</v>
      </c>
      <c r="D8" s="1"/>
      <c r="E8" s="18">
        <v>150</v>
      </c>
      <c r="F8" s="23">
        <f>Plan_Data[[#This Row],[Plan Budget]]/$D$2</f>
        <v>4.2067712189540279E-2</v>
      </c>
      <c r="G8" s="18">
        <f ca="1">IFERROR(IF(Plan_Data[[#This Row],[Category]]="Income", Plan_Data[[#This Row],[Plan Income]], OFFSET(Plan_Data[[#This Row],[Balance]],-1,0)+Plan_Data[[#This Row],[Plan Income]]-Plan_Data[[#This Row],[Plan Budget]]), Plan_Data[[#This Row],[Plan Income]])</f>
        <v>455.68000000000029</v>
      </c>
    </row>
    <row r="9" spans="1:7" x14ac:dyDescent="0.25">
      <c r="A9" s="5">
        <v>2021</v>
      </c>
      <c r="B9" s="5" t="s">
        <v>112</v>
      </c>
      <c r="C9" t="s">
        <v>43</v>
      </c>
      <c r="D9" s="1"/>
      <c r="E9" s="18">
        <v>0</v>
      </c>
      <c r="F9" s="23">
        <f>Plan_Data[[#This Row],[Plan Budget]]/$D$2</f>
        <v>0</v>
      </c>
      <c r="G9" s="18">
        <f ca="1">IFERROR(IF(Plan_Data[[#This Row],[Category]]="Income", Plan_Data[[#This Row],[Plan Income]], OFFSET(Plan_Data[[#This Row],[Balance]],-1,0)+Plan_Data[[#This Row],[Plan Income]]-Plan_Data[[#This Row],[Plan Budget]]), Plan_Data[[#This Row],[Plan Income]])</f>
        <v>455.68000000000029</v>
      </c>
    </row>
    <row r="10" spans="1:7" x14ac:dyDescent="0.25">
      <c r="A10" s="5">
        <v>2021</v>
      </c>
      <c r="B10" s="5" t="s">
        <v>112</v>
      </c>
      <c r="C10" t="s">
        <v>18</v>
      </c>
      <c r="D10" s="1"/>
      <c r="E10" s="18">
        <v>0</v>
      </c>
      <c r="F10" s="23">
        <f>Plan_Data[[#This Row],[Plan Budget]]/$D$2</f>
        <v>0</v>
      </c>
      <c r="G10" s="18">
        <f ca="1">IFERROR(IF(Plan_Data[[#This Row],[Category]]="Income", Plan_Data[[#This Row],[Plan Income]], OFFSET(Plan_Data[[#This Row],[Balance]],-1,0)+Plan_Data[[#This Row],[Plan Income]]-Plan_Data[[#This Row],[Plan Budget]]), Plan_Data[[#This Row],[Plan Income]])</f>
        <v>455.68000000000029</v>
      </c>
    </row>
    <row r="11" spans="1:7" x14ac:dyDescent="0.25">
      <c r="A11" s="5">
        <v>2021</v>
      </c>
      <c r="B11" s="5" t="s">
        <v>112</v>
      </c>
      <c r="C11" t="s">
        <v>49</v>
      </c>
      <c r="D11" s="1"/>
      <c r="E11" s="18">
        <v>50</v>
      </c>
      <c r="F11" s="23">
        <f>Plan_Data[[#This Row],[Plan Budget]]/$D$2</f>
        <v>1.4022570729846761E-2</v>
      </c>
      <c r="G11" s="18">
        <f ca="1">IFERROR(IF(Plan_Data[[#This Row],[Category]]="Income", Plan_Data[[#This Row],[Plan Income]], OFFSET(Plan_Data[[#This Row],[Balance]],-1,0)+Plan_Data[[#This Row],[Plan Income]]-Plan_Data[[#This Row],[Plan Budget]]), Plan_Data[[#This Row],[Plan Income]])</f>
        <v>405.68000000000029</v>
      </c>
    </row>
    <row r="12" spans="1:7" x14ac:dyDescent="0.25">
      <c r="A12" s="5">
        <v>2021</v>
      </c>
      <c r="B12" s="5" t="s">
        <v>112</v>
      </c>
      <c r="C12" t="s">
        <v>50</v>
      </c>
      <c r="D12" s="1"/>
      <c r="E12" s="18">
        <v>0</v>
      </c>
      <c r="F12" s="23">
        <f>Plan_Data[[#This Row],[Plan Budget]]/$D$2</f>
        <v>0</v>
      </c>
      <c r="G12" s="18">
        <f ca="1">IFERROR(IF(Plan_Data[[#This Row],[Category]]="Income", Plan_Data[[#This Row],[Plan Income]], OFFSET(Plan_Data[[#This Row],[Balance]],-1,0)+Plan_Data[[#This Row],[Plan Income]]-Plan_Data[[#This Row],[Plan Budget]]), Plan_Data[[#This Row],[Plan Income]])</f>
        <v>405.68000000000029</v>
      </c>
    </row>
    <row r="13" spans="1:7" x14ac:dyDescent="0.25">
      <c r="A13" s="5">
        <v>2021</v>
      </c>
      <c r="B13" s="5" t="s">
        <v>112</v>
      </c>
      <c r="C13" t="s">
        <v>46</v>
      </c>
      <c r="D13" s="1"/>
      <c r="E13" s="18">
        <v>0</v>
      </c>
      <c r="F13" s="23">
        <f>Plan_Data[[#This Row],[Plan Budget]]/$D$2</f>
        <v>0</v>
      </c>
      <c r="G13" s="18">
        <f ca="1">IFERROR(IF(Plan_Data[[#This Row],[Category]]="Income", Plan_Data[[#This Row],[Plan Income]], OFFSET(Plan_Data[[#This Row],[Balance]],-1,0)+Plan_Data[[#This Row],[Plan Income]]-Plan_Data[[#This Row],[Plan Budget]]), Plan_Data[[#This Row],[Plan Income]])</f>
        <v>405.68000000000029</v>
      </c>
    </row>
    <row r="14" spans="1:7" x14ac:dyDescent="0.25">
      <c r="A14" s="5">
        <v>2021</v>
      </c>
      <c r="B14" s="5" t="s">
        <v>112</v>
      </c>
      <c r="C14" t="s">
        <v>47</v>
      </c>
      <c r="D14" s="1"/>
      <c r="E14" s="18">
        <v>0</v>
      </c>
      <c r="F14" s="23">
        <f>Plan_Data[[#This Row],[Plan Budget]]/$D$2</f>
        <v>0</v>
      </c>
      <c r="G14" s="18">
        <f ca="1">IFERROR(IF(Plan_Data[[#This Row],[Category]]="Income", Plan_Data[[#This Row],[Plan Income]], OFFSET(Plan_Data[[#This Row],[Balance]],-1,0)+Plan_Data[[#This Row],[Plan Income]]-Plan_Data[[#This Row],[Plan Budget]]), Plan_Data[[#This Row],[Plan Income]])</f>
        <v>405.68000000000029</v>
      </c>
    </row>
    <row r="15" spans="1:7" x14ac:dyDescent="0.25">
      <c r="A15" s="5">
        <v>2021</v>
      </c>
      <c r="B15" s="5" t="s">
        <v>112</v>
      </c>
      <c r="C15" t="s">
        <v>45</v>
      </c>
      <c r="D15" s="1"/>
      <c r="E15" s="18">
        <v>0</v>
      </c>
      <c r="F15" s="23">
        <f>Plan_Data[[#This Row],[Plan Budget]]/$D$2</f>
        <v>0</v>
      </c>
      <c r="G15" s="18">
        <f ca="1">IFERROR(IF(Plan_Data[[#This Row],[Category]]="Income", Plan_Data[[#This Row],[Plan Income]], OFFSET(Plan_Data[[#This Row],[Balance]],-1,0)+Plan_Data[[#This Row],[Plan Income]]-Plan_Data[[#This Row],[Plan Budget]]), Plan_Data[[#This Row],[Plan Income]])</f>
        <v>405.68000000000029</v>
      </c>
    </row>
    <row r="16" spans="1:7" x14ac:dyDescent="0.25">
      <c r="A16" s="5">
        <v>2021</v>
      </c>
      <c r="B16" s="5" t="s">
        <v>112</v>
      </c>
      <c r="C16" t="s">
        <v>11</v>
      </c>
      <c r="D16" s="1"/>
      <c r="E16" s="18">
        <v>10</v>
      </c>
      <c r="F16" s="23">
        <f>Plan_Data[[#This Row],[Plan Budget]]/$D$2</f>
        <v>2.8045141459693522E-3</v>
      </c>
      <c r="G16" s="18">
        <f ca="1">IFERROR(IF(Plan_Data[[#This Row],[Category]]="Income", Plan_Data[[#This Row],[Plan Income]], OFFSET(Plan_Data[[#This Row],[Balance]],-1,0)+Plan_Data[[#This Row],[Plan Income]]-Plan_Data[[#This Row],[Plan Budget]]), Plan_Data[[#This Row],[Plan Income]])</f>
        <v>395.68000000000029</v>
      </c>
    </row>
    <row r="17" spans="1:8" x14ac:dyDescent="0.25">
      <c r="A17" s="5">
        <v>2021</v>
      </c>
      <c r="B17" s="5" t="s">
        <v>107</v>
      </c>
      <c r="C17" t="s">
        <v>79</v>
      </c>
      <c r="D17" s="1">
        <v>3565.6800000000003</v>
      </c>
      <c r="E17" s="18"/>
      <c r="F17" s="23">
        <f>Plan_Data[[#This Row],[Plan Budget]]/$D$2</f>
        <v>0</v>
      </c>
      <c r="G17" s="18">
        <f ca="1">IFERROR(IF(Plan_Data[[#This Row],[Category]]="Income", Plan_Data[[#This Row],[Plan Income]], OFFSET(Plan_Data[[#This Row],[Balance]],-1,0)+Plan_Data[[#This Row],[Plan Income]]-Plan_Data[[#This Row],[Plan Budget]]), Plan_Data[[#This Row],[Plan Income]])</f>
        <v>3565.6800000000003</v>
      </c>
      <c r="H17" s="2"/>
    </row>
    <row r="18" spans="1:8" x14ac:dyDescent="0.25">
      <c r="A18" s="5">
        <v>2021</v>
      </c>
      <c r="B18" s="5" t="s">
        <v>107</v>
      </c>
      <c r="C18" t="s">
        <v>42</v>
      </c>
      <c r="D18" s="1"/>
      <c r="E18" s="18">
        <v>700</v>
      </c>
      <c r="F18" s="23">
        <f>Plan_Data[[#This Row],[Plan Budget]]/$D$2</f>
        <v>0.19631599021785465</v>
      </c>
      <c r="G18" s="18">
        <f ca="1">IFERROR(IF(Plan_Data[[#This Row],[Category]]="Income", Plan_Data[[#This Row],[Plan Income]], OFFSET(Plan_Data[[#This Row],[Balance]],-1,0)+Plan_Data[[#This Row],[Plan Income]]-Plan_Data[[#This Row],[Plan Budget]]), Plan_Data[[#This Row],[Plan Income]])</f>
        <v>2865.6800000000003</v>
      </c>
    </row>
    <row r="19" spans="1:8" x14ac:dyDescent="0.25">
      <c r="A19" s="5">
        <v>2021</v>
      </c>
      <c r="B19" s="5" t="s">
        <v>107</v>
      </c>
      <c r="C19" t="s">
        <v>48</v>
      </c>
      <c r="D19" s="1"/>
      <c r="E19" s="18">
        <v>2200</v>
      </c>
      <c r="F19" s="23">
        <f>Plan_Data[[#This Row],[Plan Budget]]/$D$2</f>
        <v>0.61699311211325747</v>
      </c>
      <c r="G19" s="18">
        <f ca="1">IFERROR(IF(Plan_Data[[#This Row],[Category]]="Income", Plan_Data[[#This Row],[Plan Income]], OFFSET(Plan_Data[[#This Row],[Balance]],-1,0)+Plan_Data[[#This Row],[Plan Income]]-Plan_Data[[#This Row],[Plan Budget]]), Plan_Data[[#This Row],[Plan Income]])</f>
        <v>665.68000000000029</v>
      </c>
    </row>
    <row r="20" spans="1:8" x14ac:dyDescent="0.25">
      <c r="A20" s="5">
        <v>2021</v>
      </c>
      <c r="B20" s="5" t="s">
        <v>107</v>
      </c>
      <c r="C20" t="s">
        <v>31</v>
      </c>
      <c r="D20" s="1"/>
      <c r="E20" s="18">
        <v>300</v>
      </c>
      <c r="F20" s="23">
        <f>Plan_Data[[#This Row],[Plan Budget]]/$D$2</f>
        <v>8.4135424379080559E-2</v>
      </c>
      <c r="G20" s="18">
        <f ca="1">IFERROR(IF(Plan_Data[[#This Row],[Category]]="Income", Plan_Data[[#This Row],[Plan Income]], OFFSET(Plan_Data[[#This Row],[Balance]],-1,0)+Plan_Data[[#This Row],[Plan Income]]-Plan_Data[[#This Row],[Plan Budget]]), Plan_Data[[#This Row],[Plan Income]])</f>
        <v>365.68000000000029</v>
      </c>
    </row>
    <row r="21" spans="1:8" x14ac:dyDescent="0.25">
      <c r="A21" s="5">
        <v>2021</v>
      </c>
      <c r="B21" s="5" t="s">
        <v>107</v>
      </c>
      <c r="C21" t="s">
        <v>44</v>
      </c>
      <c r="D21" s="1"/>
      <c r="E21" s="18">
        <v>60</v>
      </c>
      <c r="F21" s="23">
        <f>Plan_Data[[#This Row],[Plan Budget]]/$D$2</f>
        <v>1.6827084875816113E-2</v>
      </c>
      <c r="G21" s="18">
        <f ca="1">IFERROR(IF(Plan_Data[[#This Row],[Category]]="Income", Plan_Data[[#This Row],[Plan Income]], OFFSET(Plan_Data[[#This Row],[Balance]],-1,0)+Plan_Data[[#This Row],[Plan Income]]-Plan_Data[[#This Row],[Plan Budget]]), Plan_Data[[#This Row],[Plan Income]])</f>
        <v>305.68000000000029</v>
      </c>
    </row>
    <row r="22" spans="1:8" x14ac:dyDescent="0.25">
      <c r="A22" s="5">
        <v>2021</v>
      </c>
      <c r="B22" s="5" t="s">
        <v>107</v>
      </c>
      <c r="C22" t="s">
        <v>51</v>
      </c>
      <c r="D22" s="1"/>
      <c r="E22" s="18">
        <v>100</v>
      </c>
      <c r="F22" s="23">
        <f>Plan_Data[[#This Row],[Plan Budget]]/$D$2</f>
        <v>2.8045141459693522E-2</v>
      </c>
      <c r="G22" s="18">
        <f ca="1">IFERROR(IF(Plan_Data[[#This Row],[Category]]="Income", Plan_Data[[#This Row],[Plan Income]], OFFSET(Plan_Data[[#This Row],[Balance]],-1,0)+Plan_Data[[#This Row],[Plan Income]]-Plan_Data[[#This Row],[Plan Budget]]), Plan_Data[[#This Row],[Plan Income]])</f>
        <v>205.68000000000029</v>
      </c>
    </row>
    <row r="23" spans="1:8" x14ac:dyDescent="0.25">
      <c r="A23" s="5">
        <v>2021</v>
      </c>
      <c r="B23" s="5" t="s">
        <v>107</v>
      </c>
      <c r="C23" t="s">
        <v>53</v>
      </c>
      <c r="D23" s="1"/>
      <c r="E23" s="18">
        <v>50</v>
      </c>
      <c r="F23" s="23">
        <f>Plan_Data[[#This Row],[Plan Budget]]/$D$2</f>
        <v>1.4022570729846761E-2</v>
      </c>
      <c r="G23" s="18">
        <f ca="1">IFERROR(IF(Plan_Data[[#This Row],[Category]]="Income", Plan_Data[[#This Row],[Plan Income]], OFFSET(Plan_Data[[#This Row],[Balance]],-1,0)+Plan_Data[[#This Row],[Plan Income]]-Plan_Data[[#This Row],[Plan Budget]]), Plan_Data[[#This Row],[Plan Income]])</f>
        <v>155.68000000000029</v>
      </c>
    </row>
    <row r="24" spans="1:8" x14ac:dyDescent="0.25">
      <c r="A24" s="5">
        <v>2021</v>
      </c>
      <c r="B24" s="5" t="s">
        <v>107</v>
      </c>
      <c r="C24" t="s">
        <v>43</v>
      </c>
      <c r="D24" s="1"/>
      <c r="E24" s="18">
        <v>0</v>
      </c>
      <c r="F24" s="23">
        <f>Plan_Data[[#This Row],[Plan Budget]]/$D$2</f>
        <v>0</v>
      </c>
      <c r="G24" s="18">
        <f ca="1">IFERROR(IF(Plan_Data[[#This Row],[Category]]="Income", Plan_Data[[#This Row],[Plan Income]], OFFSET(Plan_Data[[#This Row],[Balance]],-1,0)+Plan_Data[[#This Row],[Plan Income]]-Plan_Data[[#This Row],[Plan Budget]]), Plan_Data[[#This Row],[Plan Income]])</f>
        <v>155.68000000000029</v>
      </c>
    </row>
    <row r="25" spans="1:8" x14ac:dyDescent="0.25">
      <c r="A25" s="5">
        <v>2021</v>
      </c>
      <c r="B25" s="5" t="s">
        <v>107</v>
      </c>
      <c r="C25" t="s">
        <v>18</v>
      </c>
      <c r="D25" s="1"/>
      <c r="E25" s="18">
        <v>0</v>
      </c>
      <c r="F25" s="23">
        <f>Plan_Data[[#This Row],[Plan Budget]]/$D$2</f>
        <v>0</v>
      </c>
      <c r="G25" s="18">
        <f ca="1">IFERROR(IF(Plan_Data[[#This Row],[Category]]="Income", Plan_Data[[#This Row],[Plan Income]], OFFSET(Plan_Data[[#This Row],[Balance]],-1,0)+Plan_Data[[#This Row],[Plan Income]]-Plan_Data[[#This Row],[Plan Budget]]), Plan_Data[[#This Row],[Plan Income]])</f>
        <v>155.68000000000029</v>
      </c>
    </row>
    <row r="26" spans="1:8" x14ac:dyDescent="0.25">
      <c r="A26" s="5">
        <v>2021</v>
      </c>
      <c r="B26" s="5" t="s">
        <v>107</v>
      </c>
      <c r="C26" t="s">
        <v>49</v>
      </c>
      <c r="D26" s="1"/>
      <c r="E26" s="18">
        <v>50</v>
      </c>
      <c r="F26" s="23">
        <f>Plan_Data[[#This Row],[Plan Budget]]/$D$2</f>
        <v>1.4022570729846761E-2</v>
      </c>
      <c r="G26" s="18">
        <f ca="1">IFERROR(IF(Plan_Data[[#This Row],[Category]]="Income", Plan_Data[[#This Row],[Plan Income]], OFFSET(Plan_Data[[#This Row],[Balance]],-1,0)+Plan_Data[[#This Row],[Plan Income]]-Plan_Data[[#This Row],[Plan Budget]]), Plan_Data[[#This Row],[Plan Income]])</f>
        <v>105.68000000000029</v>
      </c>
    </row>
    <row r="27" spans="1:8" x14ac:dyDescent="0.25">
      <c r="A27" s="5">
        <v>2021</v>
      </c>
      <c r="B27" s="5" t="s">
        <v>107</v>
      </c>
      <c r="C27" t="s">
        <v>50</v>
      </c>
      <c r="D27" s="1"/>
      <c r="E27" s="18">
        <v>0</v>
      </c>
      <c r="F27" s="23">
        <f>Plan_Data[[#This Row],[Plan Budget]]/$D$2</f>
        <v>0</v>
      </c>
      <c r="G27" s="18">
        <f ca="1">IFERROR(IF(Plan_Data[[#This Row],[Category]]="Income", Plan_Data[[#This Row],[Plan Income]], OFFSET(Plan_Data[[#This Row],[Balance]],-1,0)+Plan_Data[[#This Row],[Plan Income]]-Plan_Data[[#This Row],[Plan Budget]]), Plan_Data[[#This Row],[Plan Income]])</f>
        <v>105.68000000000029</v>
      </c>
    </row>
    <row r="28" spans="1:8" x14ac:dyDescent="0.25">
      <c r="A28" s="5">
        <v>2021</v>
      </c>
      <c r="B28" s="5" t="s">
        <v>107</v>
      </c>
      <c r="C28" t="s">
        <v>46</v>
      </c>
      <c r="D28" s="1"/>
      <c r="E28" s="18">
        <v>0</v>
      </c>
      <c r="F28" s="23">
        <f>Plan_Data[[#This Row],[Plan Budget]]/$D$2</f>
        <v>0</v>
      </c>
      <c r="G28" s="18">
        <f ca="1">IFERROR(IF(Plan_Data[[#This Row],[Category]]="Income", Plan_Data[[#This Row],[Plan Income]], OFFSET(Plan_Data[[#This Row],[Balance]],-1,0)+Plan_Data[[#This Row],[Plan Income]]-Plan_Data[[#This Row],[Plan Budget]]), Plan_Data[[#This Row],[Plan Income]])</f>
        <v>105.68000000000029</v>
      </c>
    </row>
    <row r="29" spans="1:8" x14ac:dyDescent="0.25">
      <c r="A29" s="5">
        <v>2021</v>
      </c>
      <c r="B29" s="5" t="s">
        <v>107</v>
      </c>
      <c r="C29" t="s">
        <v>47</v>
      </c>
      <c r="D29" s="1"/>
      <c r="E29" s="18">
        <v>0</v>
      </c>
      <c r="F29" s="23">
        <f>Plan_Data[[#This Row],[Plan Budget]]/$D$2</f>
        <v>0</v>
      </c>
      <c r="G29" s="18">
        <f ca="1">IFERROR(IF(Plan_Data[[#This Row],[Category]]="Income", Plan_Data[[#This Row],[Plan Income]], OFFSET(Plan_Data[[#This Row],[Balance]],-1,0)+Plan_Data[[#This Row],[Plan Income]]-Plan_Data[[#This Row],[Plan Budget]]), Plan_Data[[#This Row],[Plan Income]])</f>
        <v>105.68000000000029</v>
      </c>
    </row>
    <row r="30" spans="1:8" x14ac:dyDescent="0.25">
      <c r="A30" s="5">
        <v>2021</v>
      </c>
      <c r="B30" s="5" t="s">
        <v>107</v>
      </c>
      <c r="C30" t="s">
        <v>45</v>
      </c>
      <c r="D30" s="1"/>
      <c r="E30" s="18">
        <v>0</v>
      </c>
      <c r="F30" s="23">
        <f>Plan_Data[[#This Row],[Plan Budget]]/$D$2</f>
        <v>0</v>
      </c>
      <c r="G30" s="18">
        <f ca="1">IFERROR(IF(Plan_Data[[#This Row],[Category]]="Income", Plan_Data[[#This Row],[Plan Income]], OFFSET(Plan_Data[[#This Row],[Balance]],-1,0)+Plan_Data[[#This Row],[Plan Income]]-Plan_Data[[#This Row],[Plan Budget]]), Plan_Data[[#This Row],[Plan Income]])</f>
        <v>105.68000000000029</v>
      </c>
    </row>
    <row r="31" spans="1:8" x14ac:dyDescent="0.25">
      <c r="A31" s="5">
        <v>2021</v>
      </c>
      <c r="B31" s="5" t="s">
        <v>107</v>
      </c>
      <c r="C31" t="s">
        <v>11</v>
      </c>
      <c r="D31" s="1"/>
      <c r="E31" s="18">
        <v>0</v>
      </c>
      <c r="F31" s="23">
        <f>Plan_Data[[#This Row],[Plan Budget]]/$D$2</f>
        <v>0</v>
      </c>
      <c r="G31" s="18">
        <f ca="1">IFERROR(IF(Plan_Data[[#This Row],[Category]]="Income", Plan_Data[[#This Row],[Plan Income]], OFFSET(Plan_Data[[#This Row],[Balance]],-1,0)+Plan_Data[[#This Row],[Plan Income]]-Plan_Data[[#This Row],[Plan Budget]]), Plan_Data[[#This Row],[Plan Income]])</f>
        <v>105.68000000000029</v>
      </c>
    </row>
    <row r="32" spans="1:8" x14ac:dyDescent="0.25">
      <c r="A32" s="5">
        <v>2021</v>
      </c>
      <c r="B32" s="5" t="s">
        <v>113</v>
      </c>
      <c r="C32" t="s">
        <v>79</v>
      </c>
      <c r="D32" s="1">
        <v>3565.6800000000003</v>
      </c>
      <c r="E32" s="18"/>
      <c r="F32" s="61">
        <f>Plan_Data[[#This Row],[Plan Budget]]/$D$2</f>
        <v>0</v>
      </c>
      <c r="G32" s="18">
        <f ca="1">IFERROR(IF(Plan_Data[[#This Row],[Category]]="Income", Plan_Data[[#This Row],[Plan Income]], OFFSET(Plan_Data[[#This Row],[Balance]],-1,0)+Plan_Data[[#This Row],[Plan Income]]-Plan_Data[[#This Row],[Plan Budget]]), Plan_Data[[#This Row],[Plan Income]])</f>
        <v>3565.6800000000003</v>
      </c>
    </row>
    <row r="33" spans="1:7" x14ac:dyDescent="0.25">
      <c r="A33" s="5">
        <v>2021</v>
      </c>
      <c r="B33" s="5" t="s">
        <v>113</v>
      </c>
      <c r="C33" t="s">
        <v>42</v>
      </c>
      <c r="D33" s="1"/>
      <c r="E33" s="18">
        <v>700</v>
      </c>
      <c r="F33" s="61">
        <f>Plan_Data[[#This Row],[Plan Budget]]/$D$2</f>
        <v>0.19631599021785465</v>
      </c>
      <c r="G33" s="18">
        <f ca="1">IFERROR(IF(Plan_Data[[#This Row],[Category]]="Income", Plan_Data[[#This Row],[Plan Income]], OFFSET(Plan_Data[[#This Row],[Balance]],-1,0)+Plan_Data[[#This Row],[Plan Income]]-Plan_Data[[#This Row],[Plan Budget]]), Plan_Data[[#This Row],[Plan Income]])</f>
        <v>2865.6800000000003</v>
      </c>
    </row>
    <row r="34" spans="1:7" x14ac:dyDescent="0.25">
      <c r="A34" s="5">
        <v>2021</v>
      </c>
      <c r="B34" s="5" t="s">
        <v>113</v>
      </c>
      <c r="C34" t="s">
        <v>48</v>
      </c>
      <c r="D34" s="1"/>
      <c r="E34" s="18">
        <v>2200</v>
      </c>
      <c r="F34" s="61">
        <f>Plan_Data[[#This Row],[Plan Budget]]/$D$2</f>
        <v>0.61699311211325747</v>
      </c>
      <c r="G34" s="18">
        <f ca="1">IFERROR(IF(Plan_Data[[#This Row],[Category]]="Income", Plan_Data[[#This Row],[Plan Income]], OFFSET(Plan_Data[[#This Row],[Balance]],-1,0)+Plan_Data[[#This Row],[Plan Income]]-Plan_Data[[#This Row],[Plan Budget]]), Plan_Data[[#This Row],[Plan Income]])</f>
        <v>665.68000000000029</v>
      </c>
    </row>
    <row r="35" spans="1:7" x14ac:dyDescent="0.25">
      <c r="A35" s="5">
        <v>2021</v>
      </c>
      <c r="B35" s="5" t="s">
        <v>113</v>
      </c>
      <c r="C35" t="s">
        <v>31</v>
      </c>
      <c r="D35" s="1"/>
      <c r="E35" s="18">
        <v>200</v>
      </c>
      <c r="F35" s="61">
        <f>Plan_Data[[#This Row],[Plan Budget]]/$D$2</f>
        <v>5.6090282919387044E-2</v>
      </c>
      <c r="G35" s="18">
        <f ca="1">IFERROR(IF(Plan_Data[[#This Row],[Category]]="Income", Plan_Data[[#This Row],[Plan Income]], OFFSET(Plan_Data[[#This Row],[Balance]],-1,0)+Plan_Data[[#This Row],[Plan Income]]-Plan_Data[[#This Row],[Plan Budget]]), Plan_Data[[#This Row],[Plan Income]])</f>
        <v>465.68000000000029</v>
      </c>
    </row>
    <row r="36" spans="1:7" x14ac:dyDescent="0.25">
      <c r="A36" s="5">
        <v>2021</v>
      </c>
      <c r="B36" s="5" t="s">
        <v>113</v>
      </c>
      <c r="C36" t="s">
        <v>44</v>
      </c>
      <c r="D36" s="1"/>
      <c r="E36" s="18">
        <f>65+500</f>
        <v>565</v>
      </c>
      <c r="F36" s="61">
        <f>Plan_Data[[#This Row],[Plan Budget]]/$D$2</f>
        <v>0.15845504924726839</v>
      </c>
      <c r="G36" s="18">
        <f ca="1">IFERROR(IF(Plan_Data[[#This Row],[Category]]="Income", Plan_Data[[#This Row],[Plan Income]], OFFSET(Plan_Data[[#This Row],[Balance]],-1,0)+Plan_Data[[#This Row],[Plan Income]]-Plan_Data[[#This Row],[Plan Budget]]), Plan_Data[[#This Row],[Plan Income]])</f>
        <v>-99.319999999999709</v>
      </c>
    </row>
    <row r="37" spans="1:7" x14ac:dyDescent="0.25">
      <c r="A37" s="5">
        <v>2021</v>
      </c>
      <c r="B37" s="5" t="s">
        <v>113</v>
      </c>
      <c r="C37" t="s">
        <v>51</v>
      </c>
      <c r="D37" s="1"/>
      <c r="E37" s="18">
        <v>260</v>
      </c>
      <c r="F37" s="61">
        <f>Plan_Data[[#This Row],[Plan Budget]]/$D$2</f>
        <v>7.291736779520315E-2</v>
      </c>
      <c r="G37" s="18">
        <f ca="1">IFERROR(IF(Plan_Data[[#This Row],[Category]]="Income", Plan_Data[[#This Row],[Plan Income]], OFFSET(Plan_Data[[#This Row],[Balance]],-1,0)+Plan_Data[[#This Row],[Plan Income]]-Plan_Data[[#This Row],[Plan Budget]]), Plan_Data[[#This Row],[Plan Income]])</f>
        <v>-359.31999999999971</v>
      </c>
    </row>
    <row r="38" spans="1:7" x14ac:dyDescent="0.25">
      <c r="A38" s="5">
        <v>2021</v>
      </c>
      <c r="B38" s="5" t="s">
        <v>113</v>
      </c>
      <c r="C38" t="s">
        <v>53</v>
      </c>
      <c r="D38" s="1"/>
      <c r="E38" s="18">
        <v>50</v>
      </c>
      <c r="F38" s="61">
        <f>Plan_Data[[#This Row],[Plan Budget]]/$D$2</f>
        <v>1.4022570729846761E-2</v>
      </c>
      <c r="G38" s="18">
        <f ca="1">IFERROR(IF(Plan_Data[[#This Row],[Category]]="Income", Plan_Data[[#This Row],[Plan Income]], OFFSET(Plan_Data[[#This Row],[Balance]],-1,0)+Plan_Data[[#This Row],[Plan Income]]-Plan_Data[[#This Row],[Plan Budget]]), Plan_Data[[#This Row],[Plan Income]])</f>
        <v>-409.31999999999971</v>
      </c>
    </row>
    <row r="39" spans="1:7" x14ac:dyDescent="0.25">
      <c r="A39" s="5">
        <v>2021</v>
      </c>
      <c r="B39" s="5" t="s">
        <v>113</v>
      </c>
      <c r="C39" t="s">
        <v>43</v>
      </c>
      <c r="D39" s="1"/>
      <c r="E39" s="18">
        <v>0</v>
      </c>
      <c r="F39" s="61">
        <f>Plan_Data[[#This Row],[Plan Budget]]/$D$2</f>
        <v>0</v>
      </c>
      <c r="G39" s="18">
        <f ca="1">IFERROR(IF(Plan_Data[[#This Row],[Category]]="Income", Plan_Data[[#This Row],[Plan Income]], OFFSET(Plan_Data[[#This Row],[Balance]],-1,0)+Plan_Data[[#This Row],[Plan Income]]-Plan_Data[[#This Row],[Plan Budget]]), Plan_Data[[#This Row],[Plan Income]])</f>
        <v>-409.31999999999971</v>
      </c>
    </row>
    <row r="40" spans="1:7" x14ac:dyDescent="0.25">
      <c r="A40" s="5">
        <v>2021</v>
      </c>
      <c r="B40" s="5" t="s">
        <v>113</v>
      </c>
      <c r="C40" t="s">
        <v>18</v>
      </c>
      <c r="D40" s="1"/>
      <c r="E40" s="18">
        <v>0</v>
      </c>
      <c r="F40" s="61">
        <f>Plan_Data[[#This Row],[Plan Budget]]/$D$2</f>
        <v>0</v>
      </c>
      <c r="G40" s="18">
        <f ca="1">IFERROR(IF(Plan_Data[[#This Row],[Category]]="Income", Plan_Data[[#This Row],[Plan Income]], OFFSET(Plan_Data[[#This Row],[Balance]],-1,0)+Plan_Data[[#This Row],[Plan Income]]-Plan_Data[[#This Row],[Plan Budget]]), Plan_Data[[#This Row],[Plan Income]])</f>
        <v>-409.31999999999971</v>
      </c>
    </row>
    <row r="41" spans="1:7" x14ac:dyDescent="0.25">
      <c r="A41" s="5">
        <v>2021</v>
      </c>
      <c r="B41" s="5" t="s">
        <v>113</v>
      </c>
      <c r="C41" t="s">
        <v>49</v>
      </c>
      <c r="D41" s="1"/>
      <c r="E41" s="18">
        <v>0</v>
      </c>
      <c r="F41" s="61">
        <f>Plan_Data[[#This Row],[Plan Budget]]/$D$2</f>
        <v>0</v>
      </c>
      <c r="G41" s="18">
        <f ca="1">IFERROR(IF(Plan_Data[[#This Row],[Category]]="Income", Plan_Data[[#This Row],[Plan Income]], OFFSET(Plan_Data[[#This Row],[Balance]],-1,0)+Plan_Data[[#This Row],[Plan Income]]-Plan_Data[[#This Row],[Plan Budget]]), Plan_Data[[#This Row],[Plan Income]])</f>
        <v>-409.31999999999971</v>
      </c>
    </row>
    <row r="42" spans="1:7" x14ac:dyDescent="0.25">
      <c r="A42" s="5">
        <v>2021</v>
      </c>
      <c r="B42" s="5" t="s">
        <v>113</v>
      </c>
      <c r="C42" t="s">
        <v>50</v>
      </c>
      <c r="D42" s="1"/>
      <c r="E42" s="18">
        <v>0</v>
      </c>
      <c r="F42" s="61">
        <f>Plan_Data[[#This Row],[Plan Budget]]/$D$2</f>
        <v>0</v>
      </c>
      <c r="G42" s="18">
        <f ca="1">IFERROR(IF(Plan_Data[[#This Row],[Category]]="Income", Plan_Data[[#This Row],[Plan Income]], OFFSET(Plan_Data[[#This Row],[Balance]],-1,0)+Plan_Data[[#This Row],[Plan Income]]-Plan_Data[[#This Row],[Plan Budget]]), Plan_Data[[#This Row],[Plan Income]])</f>
        <v>-409.31999999999971</v>
      </c>
    </row>
    <row r="43" spans="1:7" x14ac:dyDescent="0.25">
      <c r="A43" s="5">
        <v>2021</v>
      </c>
      <c r="B43" s="5" t="s">
        <v>113</v>
      </c>
      <c r="C43" t="s">
        <v>46</v>
      </c>
      <c r="D43" s="1"/>
      <c r="E43" s="18">
        <v>0</v>
      </c>
      <c r="F43" s="61">
        <f>Plan_Data[[#This Row],[Plan Budget]]/$D$2</f>
        <v>0</v>
      </c>
      <c r="G43" s="18">
        <f ca="1">IFERROR(IF(Plan_Data[[#This Row],[Category]]="Income", Plan_Data[[#This Row],[Plan Income]], OFFSET(Plan_Data[[#This Row],[Balance]],-1,0)+Plan_Data[[#This Row],[Plan Income]]-Plan_Data[[#This Row],[Plan Budget]]), Plan_Data[[#This Row],[Plan Income]])</f>
        <v>-409.31999999999971</v>
      </c>
    </row>
    <row r="44" spans="1:7" x14ac:dyDescent="0.25">
      <c r="A44" s="5">
        <v>2021</v>
      </c>
      <c r="B44" s="5" t="s">
        <v>113</v>
      </c>
      <c r="C44" t="s">
        <v>47</v>
      </c>
      <c r="D44" s="1"/>
      <c r="E44" s="18">
        <v>0</v>
      </c>
      <c r="F44" s="61">
        <f>Plan_Data[[#This Row],[Plan Budget]]/$D$2</f>
        <v>0</v>
      </c>
      <c r="G44" s="18">
        <f ca="1">IFERROR(IF(Plan_Data[[#This Row],[Category]]="Income", Plan_Data[[#This Row],[Plan Income]], OFFSET(Plan_Data[[#This Row],[Balance]],-1,0)+Plan_Data[[#This Row],[Plan Income]]-Plan_Data[[#This Row],[Plan Budget]]), Plan_Data[[#This Row],[Plan Income]])</f>
        <v>-409.31999999999971</v>
      </c>
    </row>
    <row r="45" spans="1:7" x14ac:dyDescent="0.25">
      <c r="A45" s="5">
        <v>2021</v>
      </c>
      <c r="B45" s="5" t="s">
        <v>113</v>
      </c>
      <c r="C45" t="s">
        <v>45</v>
      </c>
      <c r="D45" s="1"/>
      <c r="E45" s="18">
        <v>0</v>
      </c>
      <c r="F45" s="61">
        <f>Plan_Data[[#This Row],[Plan Budget]]/$D$2</f>
        <v>0</v>
      </c>
      <c r="G45" s="18">
        <f ca="1">IFERROR(IF(Plan_Data[[#This Row],[Category]]="Income", Plan_Data[[#This Row],[Plan Income]], OFFSET(Plan_Data[[#This Row],[Balance]],-1,0)+Plan_Data[[#This Row],[Plan Income]]-Plan_Data[[#This Row],[Plan Budget]]), Plan_Data[[#This Row],[Plan Income]])</f>
        <v>-409.31999999999971</v>
      </c>
    </row>
    <row r="46" spans="1:7" x14ac:dyDescent="0.25">
      <c r="A46" s="5">
        <v>2021</v>
      </c>
      <c r="B46" s="5" t="s">
        <v>113</v>
      </c>
      <c r="C46" t="s">
        <v>11</v>
      </c>
      <c r="D46" s="1"/>
      <c r="E46" s="18">
        <v>0</v>
      </c>
      <c r="F46" s="61">
        <f>Plan_Data[[#This Row],[Plan Budget]]/$D$2</f>
        <v>0</v>
      </c>
      <c r="G46" s="18">
        <f ca="1">IFERROR(IF(Plan_Data[[#This Row],[Category]]="Income", Plan_Data[[#This Row],[Plan Income]], OFFSET(Plan_Data[[#This Row],[Balance]],-1,0)+Plan_Data[[#This Row],[Plan Income]]-Plan_Data[[#This Row],[Plan Budget]]), Plan_Data[[#This Row],[Plan Income]])</f>
        <v>-409.31999999999971</v>
      </c>
    </row>
    <row r="47" spans="1:7" x14ac:dyDescent="0.25">
      <c r="A47" s="5">
        <v>2021</v>
      </c>
      <c r="B47" s="5" t="s">
        <v>114</v>
      </c>
      <c r="C47" t="s">
        <v>79</v>
      </c>
      <c r="D47" s="1">
        <v>3565.6800000000003</v>
      </c>
      <c r="E47" s="18"/>
      <c r="F47" s="61">
        <f>Plan_Data[[#This Row],[Plan Budget]]/$D$2</f>
        <v>0</v>
      </c>
      <c r="G47" s="18">
        <f ca="1">IFERROR(IF(Plan_Data[[#This Row],[Category]]="Income", Plan_Data[[#This Row],[Plan Income]], OFFSET(Plan_Data[[#This Row],[Balance]],-1,0)+Plan_Data[[#This Row],[Plan Income]]-Plan_Data[[#This Row],[Plan Budget]]), Plan_Data[[#This Row],[Plan Income]])</f>
        <v>3565.6800000000003</v>
      </c>
    </row>
    <row r="48" spans="1:7" x14ac:dyDescent="0.25">
      <c r="A48" s="5">
        <v>2021</v>
      </c>
      <c r="B48" s="5" t="s">
        <v>114</v>
      </c>
      <c r="C48" t="s">
        <v>42</v>
      </c>
      <c r="D48" s="1"/>
      <c r="E48" s="18">
        <v>700</v>
      </c>
      <c r="F48" s="61">
        <f>Plan_Data[[#This Row],[Plan Budget]]/$D$2</f>
        <v>0.19631599021785465</v>
      </c>
      <c r="G48" s="18">
        <f ca="1">IFERROR(IF(Plan_Data[[#This Row],[Category]]="Income", Plan_Data[[#This Row],[Plan Income]], OFFSET(Plan_Data[[#This Row],[Balance]],-1,0)+Plan_Data[[#This Row],[Plan Income]]-Plan_Data[[#This Row],[Plan Budget]]), Plan_Data[[#This Row],[Plan Income]])</f>
        <v>2865.6800000000003</v>
      </c>
    </row>
    <row r="49" spans="1:7" x14ac:dyDescent="0.25">
      <c r="A49" s="5">
        <v>2021</v>
      </c>
      <c r="B49" s="5" t="s">
        <v>114</v>
      </c>
      <c r="C49" t="s">
        <v>48</v>
      </c>
      <c r="D49" s="1"/>
      <c r="E49" s="18">
        <v>2200</v>
      </c>
      <c r="F49" s="61">
        <f>Plan_Data[[#This Row],[Plan Budget]]/$D$2</f>
        <v>0.61699311211325747</v>
      </c>
      <c r="G49" s="18">
        <f ca="1">IFERROR(IF(Plan_Data[[#This Row],[Category]]="Income", Plan_Data[[#This Row],[Plan Income]], OFFSET(Plan_Data[[#This Row],[Balance]],-1,0)+Plan_Data[[#This Row],[Plan Income]]-Plan_Data[[#This Row],[Plan Budget]]), Plan_Data[[#This Row],[Plan Income]])</f>
        <v>665.68000000000029</v>
      </c>
    </row>
    <row r="50" spans="1:7" x14ac:dyDescent="0.25">
      <c r="A50" s="5">
        <v>2021</v>
      </c>
      <c r="B50" s="5" t="s">
        <v>114</v>
      </c>
      <c r="C50" t="s">
        <v>31</v>
      </c>
      <c r="D50" s="1"/>
      <c r="E50" s="18">
        <v>200</v>
      </c>
      <c r="F50" s="61">
        <f>Plan_Data[[#This Row],[Plan Budget]]/$D$2</f>
        <v>5.6090282919387044E-2</v>
      </c>
      <c r="G50" s="18">
        <f ca="1">IFERROR(IF(Plan_Data[[#This Row],[Category]]="Income", Plan_Data[[#This Row],[Plan Income]], OFFSET(Plan_Data[[#This Row],[Balance]],-1,0)+Plan_Data[[#This Row],[Plan Income]]-Plan_Data[[#This Row],[Plan Budget]]), Plan_Data[[#This Row],[Plan Income]])</f>
        <v>465.68000000000029</v>
      </c>
    </row>
    <row r="51" spans="1:7" x14ac:dyDescent="0.25">
      <c r="A51" s="5">
        <v>2021</v>
      </c>
      <c r="B51" s="5" t="s">
        <v>114</v>
      </c>
      <c r="C51" t="s">
        <v>44</v>
      </c>
      <c r="D51" s="1"/>
      <c r="E51" s="18">
        <f>5000+930+65</f>
        <v>5995</v>
      </c>
      <c r="F51" s="61">
        <f>Plan_Data[[#This Row],[Plan Budget]]/$D$2</f>
        <v>1.6813062305086266</v>
      </c>
      <c r="G51" s="18">
        <f ca="1">IFERROR(IF(Plan_Data[[#This Row],[Category]]="Income", Plan_Data[[#This Row],[Plan Income]], OFFSET(Plan_Data[[#This Row],[Balance]],-1,0)+Plan_Data[[#This Row],[Plan Income]]-Plan_Data[[#This Row],[Plan Budget]]), Plan_Data[[#This Row],[Plan Income]])</f>
        <v>-5529.32</v>
      </c>
    </row>
    <row r="52" spans="1:7" x14ac:dyDescent="0.25">
      <c r="A52" s="5">
        <v>2021</v>
      </c>
      <c r="B52" s="5" t="s">
        <v>114</v>
      </c>
      <c r="C52" t="s">
        <v>51</v>
      </c>
      <c r="D52" s="1"/>
      <c r="E52" s="18">
        <f>260+250</f>
        <v>510</v>
      </c>
      <c r="F52" s="61">
        <f>Plan_Data[[#This Row],[Plan Budget]]/$D$2</f>
        <v>0.14303022144443694</v>
      </c>
      <c r="G52" s="18">
        <f ca="1">IFERROR(IF(Plan_Data[[#This Row],[Category]]="Income", Plan_Data[[#This Row],[Plan Income]], OFFSET(Plan_Data[[#This Row],[Balance]],-1,0)+Plan_Data[[#This Row],[Plan Income]]-Plan_Data[[#This Row],[Plan Budget]]), Plan_Data[[#This Row],[Plan Income]])</f>
        <v>-6039.32</v>
      </c>
    </row>
    <row r="53" spans="1:7" x14ac:dyDescent="0.25">
      <c r="A53" s="5">
        <v>2021</v>
      </c>
      <c r="B53" s="5" t="s">
        <v>114</v>
      </c>
      <c r="C53" t="s">
        <v>53</v>
      </c>
      <c r="D53" s="1"/>
      <c r="E53" s="18">
        <v>300</v>
      </c>
      <c r="F53" s="61">
        <f>Plan_Data[[#This Row],[Plan Budget]]/$D$2</f>
        <v>8.4135424379080559E-2</v>
      </c>
      <c r="G53" s="18">
        <f ca="1">IFERROR(IF(Plan_Data[[#This Row],[Category]]="Income", Plan_Data[[#This Row],[Plan Income]], OFFSET(Plan_Data[[#This Row],[Balance]],-1,0)+Plan_Data[[#This Row],[Plan Income]]-Plan_Data[[#This Row],[Plan Budget]]), Plan_Data[[#This Row],[Plan Income]])</f>
        <v>-6339.32</v>
      </c>
    </row>
    <row r="54" spans="1:7" x14ac:dyDescent="0.25">
      <c r="A54" s="5">
        <v>2021</v>
      </c>
      <c r="B54" s="5" t="s">
        <v>114</v>
      </c>
      <c r="C54" t="s">
        <v>43</v>
      </c>
      <c r="D54" s="1"/>
      <c r="E54" s="18">
        <v>200</v>
      </c>
      <c r="F54" s="61">
        <f>Plan_Data[[#This Row],[Plan Budget]]/$D$2</f>
        <v>5.6090282919387044E-2</v>
      </c>
      <c r="G54" s="18">
        <f ca="1">IFERROR(IF(Plan_Data[[#This Row],[Category]]="Income", Plan_Data[[#This Row],[Plan Income]], OFFSET(Plan_Data[[#This Row],[Balance]],-1,0)+Plan_Data[[#This Row],[Plan Income]]-Plan_Data[[#This Row],[Plan Budget]]), Plan_Data[[#This Row],[Plan Income]])</f>
        <v>-6539.32</v>
      </c>
    </row>
    <row r="55" spans="1:7" x14ac:dyDescent="0.25">
      <c r="A55" s="5">
        <v>2021</v>
      </c>
      <c r="B55" s="5" t="s">
        <v>114</v>
      </c>
      <c r="C55" t="s">
        <v>18</v>
      </c>
      <c r="D55" s="1"/>
      <c r="E55" s="18">
        <v>0</v>
      </c>
      <c r="F55" s="61">
        <f>Plan_Data[[#This Row],[Plan Budget]]/$D$2</f>
        <v>0</v>
      </c>
      <c r="G55" s="18">
        <f ca="1">IFERROR(IF(Plan_Data[[#This Row],[Category]]="Income", Plan_Data[[#This Row],[Plan Income]], OFFSET(Plan_Data[[#This Row],[Balance]],-1,0)+Plan_Data[[#This Row],[Plan Income]]-Plan_Data[[#This Row],[Plan Budget]]), Plan_Data[[#This Row],[Plan Income]])</f>
        <v>-6539.32</v>
      </c>
    </row>
    <row r="56" spans="1:7" x14ac:dyDescent="0.25">
      <c r="A56" s="5">
        <v>2021</v>
      </c>
      <c r="B56" s="5" t="s">
        <v>114</v>
      </c>
      <c r="C56" t="s">
        <v>49</v>
      </c>
      <c r="D56" s="1"/>
      <c r="E56" s="18">
        <v>0</v>
      </c>
      <c r="F56" s="61">
        <f>Plan_Data[[#This Row],[Plan Budget]]/$D$2</f>
        <v>0</v>
      </c>
      <c r="G56" s="18">
        <f ca="1">IFERROR(IF(Plan_Data[[#This Row],[Category]]="Income", Plan_Data[[#This Row],[Plan Income]], OFFSET(Plan_Data[[#This Row],[Balance]],-1,0)+Plan_Data[[#This Row],[Plan Income]]-Plan_Data[[#This Row],[Plan Budget]]), Plan_Data[[#This Row],[Plan Income]])</f>
        <v>-6539.32</v>
      </c>
    </row>
    <row r="57" spans="1:7" x14ac:dyDescent="0.25">
      <c r="A57" s="5">
        <v>2021</v>
      </c>
      <c r="B57" s="5" t="s">
        <v>114</v>
      </c>
      <c r="C57" t="s">
        <v>50</v>
      </c>
      <c r="D57" s="1"/>
      <c r="E57" s="18">
        <v>0</v>
      </c>
      <c r="F57" s="61">
        <f>Plan_Data[[#This Row],[Plan Budget]]/$D$2</f>
        <v>0</v>
      </c>
      <c r="G57" s="18">
        <f ca="1">IFERROR(IF(Plan_Data[[#This Row],[Category]]="Income", Plan_Data[[#This Row],[Plan Income]], OFFSET(Plan_Data[[#This Row],[Balance]],-1,0)+Plan_Data[[#This Row],[Plan Income]]-Plan_Data[[#This Row],[Plan Budget]]), Plan_Data[[#This Row],[Plan Income]])</f>
        <v>-6539.32</v>
      </c>
    </row>
    <row r="58" spans="1:7" x14ac:dyDescent="0.25">
      <c r="A58" s="5">
        <v>2021</v>
      </c>
      <c r="B58" s="5" t="s">
        <v>114</v>
      </c>
      <c r="C58" t="s">
        <v>46</v>
      </c>
      <c r="D58" s="1"/>
      <c r="E58" s="18">
        <v>0</v>
      </c>
      <c r="F58" s="61">
        <f>Plan_Data[[#This Row],[Plan Budget]]/$D$2</f>
        <v>0</v>
      </c>
      <c r="G58" s="18">
        <f ca="1">IFERROR(IF(Plan_Data[[#This Row],[Category]]="Income", Plan_Data[[#This Row],[Plan Income]], OFFSET(Plan_Data[[#This Row],[Balance]],-1,0)+Plan_Data[[#This Row],[Plan Income]]-Plan_Data[[#This Row],[Plan Budget]]), Plan_Data[[#This Row],[Plan Income]])</f>
        <v>-6539.32</v>
      </c>
    </row>
    <row r="59" spans="1:7" x14ac:dyDescent="0.25">
      <c r="A59" s="5">
        <v>2021</v>
      </c>
      <c r="B59" s="5" t="s">
        <v>114</v>
      </c>
      <c r="C59" t="s">
        <v>47</v>
      </c>
      <c r="D59" s="1"/>
      <c r="E59" s="18">
        <v>0</v>
      </c>
      <c r="F59" s="61">
        <f>Plan_Data[[#This Row],[Plan Budget]]/$D$2</f>
        <v>0</v>
      </c>
      <c r="G59" s="18">
        <f ca="1">IFERROR(IF(Plan_Data[[#This Row],[Category]]="Income", Plan_Data[[#This Row],[Plan Income]], OFFSET(Plan_Data[[#This Row],[Balance]],-1,0)+Plan_Data[[#This Row],[Plan Income]]-Plan_Data[[#This Row],[Plan Budget]]), Plan_Data[[#This Row],[Plan Income]])</f>
        <v>-6539.32</v>
      </c>
    </row>
    <row r="60" spans="1:7" x14ac:dyDescent="0.25">
      <c r="A60" s="5">
        <v>2021</v>
      </c>
      <c r="B60" s="5" t="s">
        <v>114</v>
      </c>
      <c r="C60" t="s">
        <v>45</v>
      </c>
      <c r="D60" s="1"/>
      <c r="E60" s="18">
        <v>0</v>
      </c>
      <c r="F60" s="61">
        <f>Plan_Data[[#This Row],[Plan Budget]]/$D$2</f>
        <v>0</v>
      </c>
      <c r="G60" s="18">
        <f ca="1">IFERROR(IF(Plan_Data[[#This Row],[Category]]="Income", Plan_Data[[#This Row],[Plan Income]], OFFSET(Plan_Data[[#This Row],[Balance]],-1,0)+Plan_Data[[#This Row],[Plan Income]]-Plan_Data[[#This Row],[Plan Budget]]), Plan_Data[[#This Row],[Plan Income]])</f>
        <v>-6539.32</v>
      </c>
    </row>
    <row r="61" spans="1:7" x14ac:dyDescent="0.25">
      <c r="A61" s="5">
        <v>2021</v>
      </c>
      <c r="B61" s="5" t="s">
        <v>114</v>
      </c>
      <c r="C61" t="s">
        <v>11</v>
      </c>
      <c r="D61" s="1"/>
      <c r="E61" s="18">
        <v>0</v>
      </c>
      <c r="F61" s="61">
        <f>Plan_Data[[#This Row],[Plan Budget]]/$D$2</f>
        <v>0</v>
      </c>
      <c r="G61" s="18">
        <f ca="1">IFERROR(IF(Plan_Data[[#This Row],[Category]]="Income", Plan_Data[[#This Row],[Plan Income]], OFFSET(Plan_Data[[#This Row],[Balance]],-1,0)+Plan_Data[[#This Row],[Plan Income]]-Plan_Data[[#This Row],[Plan Budget]]), Plan_Data[[#This Row],[Plan Income]])</f>
        <v>-6539.32</v>
      </c>
    </row>
    <row r="62" spans="1:7" x14ac:dyDescent="0.25">
      <c r="A62" s="5">
        <v>2021</v>
      </c>
      <c r="B62" s="5" t="s">
        <v>115</v>
      </c>
      <c r="C62" t="s">
        <v>79</v>
      </c>
      <c r="D62" s="1">
        <v>3565.6800000000003</v>
      </c>
      <c r="E62" s="18"/>
      <c r="F62" s="61">
        <f>Plan_Data[[#This Row],[Plan Budget]]/$D$2</f>
        <v>0</v>
      </c>
      <c r="G62" s="18">
        <f ca="1">IFERROR(IF(Plan_Data[[#This Row],[Category]]="Income", Plan_Data[[#This Row],[Plan Income]], OFFSET(Plan_Data[[#This Row],[Balance]],-1,0)+Plan_Data[[#This Row],[Plan Income]]-Plan_Data[[#This Row],[Plan Budget]]), Plan_Data[[#This Row],[Plan Income]])</f>
        <v>3565.6800000000003</v>
      </c>
    </row>
    <row r="63" spans="1:7" x14ac:dyDescent="0.25">
      <c r="A63" s="5">
        <v>2021</v>
      </c>
      <c r="B63" s="5" t="s">
        <v>115</v>
      </c>
      <c r="C63" t="s">
        <v>42</v>
      </c>
      <c r="D63" s="1"/>
      <c r="E63" s="18">
        <v>500</v>
      </c>
      <c r="F63" s="61">
        <f>Plan_Data[[#This Row],[Plan Budget]]/$D$2</f>
        <v>0.14022570729846759</v>
      </c>
      <c r="G63" s="18">
        <f ca="1">IFERROR(IF(Plan_Data[[#This Row],[Category]]="Income", Plan_Data[[#This Row],[Plan Income]], OFFSET(Plan_Data[[#This Row],[Balance]],-1,0)+Plan_Data[[#This Row],[Plan Income]]-Plan_Data[[#This Row],[Plan Budget]]), Plan_Data[[#This Row],[Plan Income]])</f>
        <v>3065.6800000000003</v>
      </c>
    </row>
    <row r="64" spans="1:7" x14ac:dyDescent="0.25">
      <c r="A64" s="5">
        <v>2021</v>
      </c>
      <c r="B64" s="5" t="s">
        <v>115</v>
      </c>
      <c r="C64" t="s">
        <v>48</v>
      </c>
      <c r="D64" s="1"/>
      <c r="E64" s="18">
        <v>1900</v>
      </c>
      <c r="F64" s="61">
        <f>Plan_Data[[#This Row],[Plan Budget]]/$D$2</f>
        <v>0.53285768773417685</v>
      </c>
      <c r="G64" s="18">
        <f ca="1">IFERROR(IF(Plan_Data[[#This Row],[Category]]="Income", Plan_Data[[#This Row],[Plan Income]], OFFSET(Plan_Data[[#This Row],[Balance]],-1,0)+Plan_Data[[#This Row],[Plan Income]]-Plan_Data[[#This Row],[Plan Budget]]), Plan_Data[[#This Row],[Plan Income]])</f>
        <v>1165.6800000000003</v>
      </c>
    </row>
    <row r="65" spans="1:7" x14ac:dyDescent="0.25">
      <c r="A65" s="5">
        <v>2021</v>
      </c>
      <c r="B65" s="5" t="s">
        <v>115</v>
      </c>
      <c r="C65" t="s">
        <v>31</v>
      </c>
      <c r="D65" s="1"/>
      <c r="E65" s="18">
        <v>300</v>
      </c>
      <c r="F65" s="61">
        <f>Plan_Data[[#This Row],[Plan Budget]]/$D$2</f>
        <v>8.4135424379080559E-2</v>
      </c>
      <c r="G65" s="18">
        <f ca="1">IFERROR(IF(Plan_Data[[#This Row],[Category]]="Income", Plan_Data[[#This Row],[Plan Income]], OFFSET(Plan_Data[[#This Row],[Balance]],-1,0)+Plan_Data[[#This Row],[Plan Income]]-Plan_Data[[#This Row],[Plan Budget]]), Plan_Data[[#This Row],[Plan Income]])</f>
        <v>865.68000000000029</v>
      </c>
    </row>
    <row r="66" spans="1:7" x14ac:dyDescent="0.25">
      <c r="A66" s="5">
        <v>2021</v>
      </c>
      <c r="B66" s="5" t="s">
        <v>115</v>
      </c>
      <c r="C66" t="s">
        <v>44</v>
      </c>
      <c r="D66" s="1"/>
      <c r="E66" s="18">
        <f>420+120</f>
        <v>540</v>
      </c>
      <c r="F66" s="61">
        <f>Plan_Data[[#This Row],[Plan Budget]]/$D$2</f>
        <v>0.15144376388234501</v>
      </c>
      <c r="G66" s="18">
        <f ca="1">IFERROR(IF(Plan_Data[[#This Row],[Category]]="Income", Plan_Data[[#This Row],[Plan Income]], OFFSET(Plan_Data[[#This Row],[Balance]],-1,0)+Plan_Data[[#This Row],[Plan Income]]-Plan_Data[[#This Row],[Plan Budget]]), Plan_Data[[#This Row],[Plan Income]])</f>
        <v>325.68000000000029</v>
      </c>
    </row>
    <row r="67" spans="1:7" x14ac:dyDescent="0.25">
      <c r="A67" s="5">
        <v>2021</v>
      </c>
      <c r="B67" s="5" t="s">
        <v>115</v>
      </c>
      <c r="C67" t="s">
        <v>51</v>
      </c>
      <c r="D67" s="1"/>
      <c r="E67" s="18">
        <v>260</v>
      </c>
      <c r="F67" s="61">
        <f>Plan_Data[[#This Row],[Plan Budget]]/$D$2</f>
        <v>7.291736779520315E-2</v>
      </c>
      <c r="G67" s="18">
        <f ca="1">IFERROR(IF(Plan_Data[[#This Row],[Category]]="Income", Plan_Data[[#This Row],[Plan Income]], OFFSET(Plan_Data[[#This Row],[Balance]],-1,0)+Plan_Data[[#This Row],[Plan Income]]-Plan_Data[[#This Row],[Plan Budget]]), Plan_Data[[#This Row],[Plan Income]])</f>
        <v>65.680000000000291</v>
      </c>
    </row>
    <row r="68" spans="1:7" x14ac:dyDescent="0.25">
      <c r="A68" s="5">
        <v>2021</v>
      </c>
      <c r="B68" s="5" t="s">
        <v>115</v>
      </c>
      <c r="C68" t="s">
        <v>53</v>
      </c>
      <c r="D68" s="1"/>
      <c r="E68" s="18">
        <v>0</v>
      </c>
      <c r="F68" s="61">
        <f>Plan_Data[[#This Row],[Plan Budget]]/$D$2</f>
        <v>0</v>
      </c>
      <c r="G68" s="18">
        <f ca="1">IFERROR(IF(Plan_Data[[#This Row],[Category]]="Income", Plan_Data[[#This Row],[Plan Income]], OFFSET(Plan_Data[[#This Row],[Balance]],-1,0)+Plan_Data[[#This Row],[Plan Income]]-Plan_Data[[#This Row],[Plan Budget]]), Plan_Data[[#This Row],[Plan Income]])</f>
        <v>65.680000000000291</v>
      </c>
    </row>
    <row r="69" spans="1:7" x14ac:dyDescent="0.25">
      <c r="A69" s="5">
        <v>2021</v>
      </c>
      <c r="B69" s="5" t="s">
        <v>115</v>
      </c>
      <c r="C69" t="s">
        <v>43</v>
      </c>
      <c r="D69" s="1"/>
      <c r="E69" s="18">
        <v>0</v>
      </c>
      <c r="F69" s="61">
        <f>Plan_Data[[#This Row],[Plan Budget]]/$D$2</f>
        <v>0</v>
      </c>
      <c r="G69" s="18">
        <f ca="1">IFERROR(IF(Plan_Data[[#This Row],[Category]]="Income", Plan_Data[[#This Row],[Plan Income]], OFFSET(Plan_Data[[#This Row],[Balance]],-1,0)+Plan_Data[[#This Row],[Plan Income]]-Plan_Data[[#This Row],[Plan Budget]]), Plan_Data[[#This Row],[Plan Income]])</f>
        <v>65.680000000000291</v>
      </c>
    </row>
    <row r="70" spans="1:7" x14ac:dyDescent="0.25">
      <c r="A70" s="5">
        <v>2021</v>
      </c>
      <c r="B70" s="5" t="s">
        <v>115</v>
      </c>
      <c r="C70" t="s">
        <v>18</v>
      </c>
      <c r="D70" s="1"/>
      <c r="E70" s="18">
        <v>0</v>
      </c>
      <c r="F70" s="61">
        <f>Plan_Data[[#This Row],[Plan Budget]]/$D$2</f>
        <v>0</v>
      </c>
      <c r="G70" s="18">
        <f ca="1">IFERROR(IF(Plan_Data[[#This Row],[Category]]="Income", Plan_Data[[#This Row],[Plan Income]], OFFSET(Plan_Data[[#This Row],[Balance]],-1,0)+Plan_Data[[#This Row],[Plan Income]]-Plan_Data[[#This Row],[Plan Budget]]), Plan_Data[[#This Row],[Plan Income]])</f>
        <v>65.680000000000291</v>
      </c>
    </row>
    <row r="71" spans="1:7" x14ac:dyDescent="0.25">
      <c r="A71" s="5">
        <v>2021</v>
      </c>
      <c r="B71" s="5" t="s">
        <v>115</v>
      </c>
      <c r="C71" t="s">
        <v>49</v>
      </c>
      <c r="D71" s="1"/>
      <c r="E71" s="18">
        <v>0</v>
      </c>
      <c r="F71" s="61">
        <f>Plan_Data[[#This Row],[Plan Budget]]/$D$2</f>
        <v>0</v>
      </c>
      <c r="G71" s="18">
        <f ca="1">IFERROR(IF(Plan_Data[[#This Row],[Category]]="Income", Plan_Data[[#This Row],[Plan Income]], OFFSET(Plan_Data[[#This Row],[Balance]],-1,0)+Plan_Data[[#This Row],[Plan Income]]-Plan_Data[[#This Row],[Plan Budget]]), Plan_Data[[#This Row],[Plan Income]])</f>
        <v>65.680000000000291</v>
      </c>
    </row>
    <row r="72" spans="1:7" x14ac:dyDescent="0.25">
      <c r="A72" s="5">
        <v>2021</v>
      </c>
      <c r="B72" s="5" t="s">
        <v>115</v>
      </c>
      <c r="C72" t="s">
        <v>50</v>
      </c>
      <c r="D72" s="1"/>
      <c r="E72" s="18">
        <v>0</v>
      </c>
      <c r="F72" s="61">
        <f>Plan_Data[[#This Row],[Plan Budget]]/$D$2</f>
        <v>0</v>
      </c>
      <c r="G72" s="18">
        <f ca="1">IFERROR(IF(Plan_Data[[#This Row],[Category]]="Income", Plan_Data[[#This Row],[Plan Income]], OFFSET(Plan_Data[[#This Row],[Balance]],-1,0)+Plan_Data[[#This Row],[Plan Income]]-Plan_Data[[#This Row],[Plan Budget]]), Plan_Data[[#This Row],[Plan Income]])</f>
        <v>65.680000000000291</v>
      </c>
    </row>
    <row r="73" spans="1:7" x14ac:dyDescent="0.25">
      <c r="A73" s="5">
        <v>2021</v>
      </c>
      <c r="B73" s="5" t="s">
        <v>115</v>
      </c>
      <c r="C73" t="s">
        <v>46</v>
      </c>
      <c r="D73" s="1"/>
      <c r="E73" s="18">
        <v>0</v>
      </c>
      <c r="F73" s="61">
        <f>Plan_Data[[#This Row],[Plan Budget]]/$D$2</f>
        <v>0</v>
      </c>
      <c r="G73" s="18">
        <f ca="1">IFERROR(IF(Plan_Data[[#This Row],[Category]]="Income", Plan_Data[[#This Row],[Plan Income]], OFFSET(Plan_Data[[#This Row],[Balance]],-1,0)+Plan_Data[[#This Row],[Plan Income]]-Plan_Data[[#This Row],[Plan Budget]]), Plan_Data[[#This Row],[Plan Income]])</f>
        <v>65.680000000000291</v>
      </c>
    </row>
    <row r="74" spans="1:7" x14ac:dyDescent="0.25">
      <c r="A74" s="5">
        <v>2021</v>
      </c>
      <c r="B74" s="5" t="s">
        <v>115</v>
      </c>
      <c r="C74" t="s">
        <v>47</v>
      </c>
      <c r="D74" s="1"/>
      <c r="E74" s="18">
        <v>0</v>
      </c>
      <c r="F74" s="61">
        <f>Plan_Data[[#This Row],[Plan Budget]]/$D$2</f>
        <v>0</v>
      </c>
      <c r="G74" s="18">
        <f ca="1">IFERROR(IF(Plan_Data[[#This Row],[Category]]="Income", Plan_Data[[#This Row],[Plan Income]], OFFSET(Plan_Data[[#This Row],[Balance]],-1,0)+Plan_Data[[#This Row],[Plan Income]]-Plan_Data[[#This Row],[Plan Budget]]), Plan_Data[[#This Row],[Plan Income]])</f>
        <v>65.680000000000291</v>
      </c>
    </row>
    <row r="75" spans="1:7" x14ac:dyDescent="0.25">
      <c r="A75" s="5">
        <v>2021</v>
      </c>
      <c r="B75" s="5" t="s">
        <v>115</v>
      </c>
      <c r="C75" t="s">
        <v>45</v>
      </c>
      <c r="D75" s="1"/>
      <c r="E75" s="18">
        <v>0</v>
      </c>
      <c r="F75" s="61">
        <f>Plan_Data[[#This Row],[Plan Budget]]/$D$2</f>
        <v>0</v>
      </c>
      <c r="G75" s="18">
        <f ca="1">IFERROR(IF(Plan_Data[[#This Row],[Category]]="Income", Plan_Data[[#This Row],[Plan Income]], OFFSET(Plan_Data[[#This Row],[Balance]],-1,0)+Plan_Data[[#This Row],[Plan Income]]-Plan_Data[[#This Row],[Plan Budget]]), Plan_Data[[#This Row],[Plan Income]])</f>
        <v>65.680000000000291</v>
      </c>
    </row>
    <row r="76" spans="1:7" x14ac:dyDescent="0.25">
      <c r="A76" s="5">
        <v>2021</v>
      </c>
      <c r="B76" s="5" t="s">
        <v>115</v>
      </c>
      <c r="C76" t="s">
        <v>11</v>
      </c>
      <c r="D76" s="1"/>
      <c r="E76" s="18">
        <v>0</v>
      </c>
      <c r="F76" s="61">
        <f>Plan_Data[[#This Row],[Plan Budget]]/$D$2</f>
        <v>0</v>
      </c>
      <c r="G76" s="18">
        <f ca="1">IFERROR(IF(Plan_Data[[#This Row],[Category]]="Income", Plan_Data[[#This Row],[Plan Income]], OFFSET(Plan_Data[[#This Row],[Balance]],-1,0)+Plan_Data[[#This Row],[Plan Income]]-Plan_Data[[#This Row],[Plan Budget]]), Plan_Data[[#This Row],[Plan Income]])</f>
        <v>65.680000000000291</v>
      </c>
    </row>
    <row r="77" spans="1:7" x14ac:dyDescent="0.25">
      <c r="A77" s="5">
        <v>2021</v>
      </c>
      <c r="B77" s="5" t="s">
        <v>116</v>
      </c>
      <c r="C77" t="s">
        <v>79</v>
      </c>
      <c r="D77" s="1">
        <v>3565.6800000000003</v>
      </c>
      <c r="E77" s="18"/>
      <c r="F77" s="61">
        <f>Plan_Data[[#This Row],[Plan Budget]]/$D$2</f>
        <v>0</v>
      </c>
      <c r="G77" s="18">
        <f ca="1">IFERROR(IF(Plan_Data[[#This Row],[Category]]="Income", Plan_Data[[#This Row],[Plan Income]], OFFSET(Plan_Data[[#This Row],[Balance]],-1,0)+Plan_Data[[#This Row],[Plan Income]]-Plan_Data[[#This Row],[Plan Budget]]), Plan_Data[[#This Row],[Plan Income]])</f>
        <v>3565.6800000000003</v>
      </c>
    </row>
    <row r="78" spans="1:7" x14ac:dyDescent="0.25">
      <c r="A78" s="5">
        <v>2021</v>
      </c>
      <c r="B78" s="5" t="s">
        <v>116</v>
      </c>
      <c r="C78" t="s">
        <v>42</v>
      </c>
      <c r="D78" s="1"/>
      <c r="E78" s="18">
        <v>500</v>
      </c>
      <c r="F78" s="61">
        <f>Plan_Data[[#This Row],[Plan Budget]]/$D$2</f>
        <v>0.14022570729846759</v>
      </c>
      <c r="G78" s="18">
        <f ca="1">IFERROR(IF(Plan_Data[[#This Row],[Category]]="Income", Plan_Data[[#This Row],[Plan Income]], OFFSET(Plan_Data[[#This Row],[Balance]],-1,0)+Plan_Data[[#This Row],[Plan Income]]-Plan_Data[[#This Row],[Plan Budget]]), Plan_Data[[#This Row],[Plan Income]])</f>
        <v>3065.6800000000003</v>
      </c>
    </row>
    <row r="79" spans="1:7" x14ac:dyDescent="0.25">
      <c r="A79" s="5">
        <v>2021</v>
      </c>
      <c r="B79" s="5" t="s">
        <v>116</v>
      </c>
      <c r="C79" t="s">
        <v>48</v>
      </c>
      <c r="D79" s="1"/>
      <c r="E79" s="18">
        <v>1500</v>
      </c>
      <c r="F79" s="61">
        <f>Plan_Data[[#This Row],[Plan Budget]]/$D$2</f>
        <v>0.42067712189540279</v>
      </c>
      <c r="G79" s="18">
        <f ca="1">IFERROR(IF(Plan_Data[[#This Row],[Category]]="Income", Plan_Data[[#This Row],[Plan Income]], OFFSET(Plan_Data[[#This Row],[Balance]],-1,0)+Plan_Data[[#This Row],[Plan Income]]-Plan_Data[[#This Row],[Plan Budget]]), Plan_Data[[#This Row],[Plan Income]])</f>
        <v>1565.6800000000003</v>
      </c>
    </row>
    <row r="80" spans="1:7" x14ac:dyDescent="0.25">
      <c r="A80" s="5">
        <v>2021</v>
      </c>
      <c r="B80" s="5" t="s">
        <v>116</v>
      </c>
      <c r="C80" t="s">
        <v>31</v>
      </c>
      <c r="D80" s="1"/>
      <c r="E80" s="18">
        <v>500</v>
      </c>
      <c r="F80" s="61">
        <f>Plan_Data[[#This Row],[Plan Budget]]/$D$2</f>
        <v>0.14022570729846759</v>
      </c>
      <c r="G80" s="18">
        <f ca="1">IFERROR(IF(Plan_Data[[#This Row],[Category]]="Income", Plan_Data[[#This Row],[Plan Income]], OFFSET(Plan_Data[[#This Row],[Balance]],-1,0)+Plan_Data[[#This Row],[Plan Income]]-Plan_Data[[#This Row],[Plan Budget]]), Plan_Data[[#This Row],[Plan Income]])</f>
        <v>1065.6800000000003</v>
      </c>
    </row>
    <row r="81" spans="1:7" x14ac:dyDescent="0.25">
      <c r="A81" s="5">
        <v>2021</v>
      </c>
      <c r="B81" s="5" t="s">
        <v>116</v>
      </c>
      <c r="C81" t="s">
        <v>44</v>
      </c>
      <c r="D81" s="1"/>
      <c r="E81" s="18">
        <f>420+120</f>
        <v>540</v>
      </c>
      <c r="F81" s="61">
        <f>Plan_Data[[#This Row],[Plan Budget]]/$D$2</f>
        <v>0.15144376388234501</v>
      </c>
      <c r="G81" s="18">
        <f ca="1">IFERROR(IF(Plan_Data[[#This Row],[Category]]="Income", Plan_Data[[#This Row],[Plan Income]], OFFSET(Plan_Data[[#This Row],[Balance]],-1,0)+Plan_Data[[#This Row],[Plan Income]]-Plan_Data[[#This Row],[Plan Budget]]), Plan_Data[[#This Row],[Plan Income]])</f>
        <v>525.68000000000029</v>
      </c>
    </row>
    <row r="82" spans="1:7" x14ac:dyDescent="0.25">
      <c r="A82" s="5">
        <v>2021</v>
      </c>
      <c r="B82" s="5" t="s">
        <v>116</v>
      </c>
      <c r="C82" t="s">
        <v>51</v>
      </c>
      <c r="D82" s="1"/>
      <c r="E82" s="18">
        <v>260</v>
      </c>
      <c r="F82" s="61">
        <f>Plan_Data[[#This Row],[Plan Budget]]/$D$2</f>
        <v>7.291736779520315E-2</v>
      </c>
      <c r="G82" s="18">
        <f ca="1">IFERROR(IF(Plan_Data[[#This Row],[Category]]="Income", Plan_Data[[#This Row],[Plan Income]], OFFSET(Plan_Data[[#This Row],[Balance]],-1,0)+Plan_Data[[#This Row],[Plan Income]]-Plan_Data[[#This Row],[Plan Budget]]), Plan_Data[[#This Row],[Plan Income]])</f>
        <v>265.68000000000029</v>
      </c>
    </row>
    <row r="83" spans="1:7" x14ac:dyDescent="0.25">
      <c r="A83" s="5">
        <v>2021</v>
      </c>
      <c r="B83" s="5" t="s">
        <v>116</v>
      </c>
      <c r="C83" t="s">
        <v>53</v>
      </c>
      <c r="D83" s="1"/>
      <c r="E83" s="18">
        <v>200</v>
      </c>
      <c r="F83" s="61">
        <f>Plan_Data[[#This Row],[Plan Budget]]/$D$2</f>
        <v>5.6090282919387044E-2</v>
      </c>
      <c r="G83" s="18">
        <f ca="1">IFERROR(IF(Plan_Data[[#This Row],[Category]]="Income", Plan_Data[[#This Row],[Plan Income]], OFFSET(Plan_Data[[#This Row],[Balance]],-1,0)+Plan_Data[[#This Row],[Plan Income]]-Plan_Data[[#This Row],[Plan Budget]]), Plan_Data[[#This Row],[Plan Income]])</f>
        <v>65.680000000000291</v>
      </c>
    </row>
    <row r="84" spans="1:7" x14ac:dyDescent="0.25">
      <c r="A84" s="5">
        <v>2021</v>
      </c>
      <c r="B84" s="5" t="s">
        <v>116</v>
      </c>
      <c r="C84" t="s">
        <v>43</v>
      </c>
      <c r="D84" s="1"/>
      <c r="E84" s="18">
        <v>0</v>
      </c>
      <c r="F84" s="61">
        <f>Plan_Data[[#This Row],[Plan Budget]]/$D$2</f>
        <v>0</v>
      </c>
      <c r="G84" s="18">
        <f ca="1">IFERROR(IF(Plan_Data[[#This Row],[Category]]="Income", Plan_Data[[#This Row],[Plan Income]], OFFSET(Plan_Data[[#This Row],[Balance]],-1,0)+Plan_Data[[#This Row],[Plan Income]]-Plan_Data[[#This Row],[Plan Budget]]), Plan_Data[[#This Row],[Plan Income]])</f>
        <v>65.680000000000291</v>
      </c>
    </row>
    <row r="85" spans="1:7" x14ac:dyDescent="0.25">
      <c r="A85" s="5">
        <v>2021</v>
      </c>
      <c r="B85" s="5" t="s">
        <v>116</v>
      </c>
      <c r="C85" t="s">
        <v>18</v>
      </c>
      <c r="D85" s="1"/>
      <c r="E85" s="18">
        <v>0</v>
      </c>
      <c r="F85" s="61">
        <f>Plan_Data[[#This Row],[Plan Budget]]/$D$2</f>
        <v>0</v>
      </c>
      <c r="G85" s="18">
        <f ca="1">IFERROR(IF(Plan_Data[[#This Row],[Category]]="Income", Plan_Data[[#This Row],[Plan Income]], OFFSET(Plan_Data[[#This Row],[Balance]],-1,0)+Plan_Data[[#This Row],[Plan Income]]-Plan_Data[[#This Row],[Plan Budget]]), Plan_Data[[#This Row],[Plan Income]])</f>
        <v>65.680000000000291</v>
      </c>
    </row>
    <row r="86" spans="1:7" x14ac:dyDescent="0.25">
      <c r="A86" s="5">
        <v>2021</v>
      </c>
      <c r="B86" s="5" t="s">
        <v>116</v>
      </c>
      <c r="C86" t="s">
        <v>49</v>
      </c>
      <c r="D86" s="1"/>
      <c r="E86" s="18">
        <v>0</v>
      </c>
      <c r="F86" s="61">
        <f>Plan_Data[[#This Row],[Plan Budget]]/$D$2</f>
        <v>0</v>
      </c>
      <c r="G86" s="18">
        <f ca="1">IFERROR(IF(Plan_Data[[#This Row],[Category]]="Income", Plan_Data[[#This Row],[Plan Income]], OFFSET(Plan_Data[[#This Row],[Balance]],-1,0)+Plan_Data[[#This Row],[Plan Income]]-Plan_Data[[#This Row],[Plan Budget]]), Plan_Data[[#This Row],[Plan Income]])</f>
        <v>65.680000000000291</v>
      </c>
    </row>
    <row r="87" spans="1:7" x14ac:dyDescent="0.25">
      <c r="A87" s="5">
        <v>2021</v>
      </c>
      <c r="B87" s="5" t="s">
        <v>116</v>
      </c>
      <c r="C87" t="s">
        <v>50</v>
      </c>
      <c r="D87" s="1"/>
      <c r="E87" s="18">
        <v>0</v>
      </c>
      <c r="F87" s="61">
        <f>Plan_Data[[#This Row],[Plan Budget]]/$D$2</f>
        <v>0</v>
      </c>
      <c r="G87" s="18">
        <f ca="1">IFERROR(IF(Plan_Data[[#This Row],[Category]]="Income", Plan_Data[[#This Row],[Plan Income]], OFFSET(Plan_Data[[#This Row],[Balance]],-1,0)+Plan_Data[[#This Row],[Plan Income]]-Plan_Data[[#This Row],[Plan Budget]]), Plan_Data[[#This Row],[Plan Income]])</f>
        <v>65.680000000000291</v>
      </c>
    </row>
    <row r="88" spans="1:7" x14ac:dyDescent="0.25">
      <c r="A88" s="5">
        <v>2021</v>
      </c>
      <c r="B88" s="5" t="s">
        <v>116</v>
      </c>
      <c r="C88" t="s">
        <v>46</v>
      </c>
      <c r="D88" s="1"/>
      <c r="E88" s="18">
        <v>0</v>
      </c>
      <c r="F88" s="61">
        <f>Plan_Data[[#This Row],[Plan Budget]]/$D$2</f>
        <v>0</v>
      </c>
      <c r="G88" s="18">
        <f ca="1">IFERROR(IF(Plan_Data[[#This Row],[Category]]="Income", Plan_Data[[#This Row],[Plan Income]], OFFSET(Plan_Data[[#This Row],[Balance]],-1,0)+Plan_Data[[#This Row],[Plan Income]]-Plan_Data[[#This Row],[Plan Budget]]), Plan_Data[[#This Row],[Plan Income]])</f>
        <v>65.680000000000291</v>
      </c>
    </row>
    <row r="89" spans="1:7" x14ac:dyDescent="0.25">
      <c r="A89" s="5">
        <v>2021</v>
      </c>
      <c r="B89" s="5" t="s">
        <v>116</v>
      </c>
      <c r="C89" t="s">
        <v>47</v>
      </c>
      <c r="D89" s="1"/>
      <c r="E89" s="18">
        <v>0</v>
      </c>
      <c r="F89" s="61">
        <f>Plan_Data[[#This Row],[Plan Budget]]/$D$2</f>
        <v>0</v>
      </c>
      <c r="G89" s="18">
        <f ca="1">IFERROR(IF(Plan_Data[[#This Row],[Category]]="Income", Plan_Data[[#This Row],[Plan Income]], OFFSET(Plan_Data[[#This Row],[Balance]],-1,0)+Plan_Data[[#This Row],[Plan Income]]-Plan_Data[[#This Row],[Plan Budget]]), Plan_Data[[#This Row],[Plan Income]])</f>
        <v>65.680000000000291</v>
      </c>
    </row>
    <row r="90" spans="1:7" x14ac:dyDescent="0.25">
      <c r="A90" s="5">
        <v>2021</v>
      </c>
      <c r="B90" s="5" t="s">
        <v>116</v>
      </c>
      <c r="C90" t="s">
        <v>45</v>
      </c>
      <c r="D90" s="1"/>
      <c r="E90" s="18">
        <v>0</v>
      </c>
      <c r="F90" s="61">
        <f>Plan_Data[[#This Row],[Plan Budget]]/$D$2</f>
        <v>0</v>
      </c>
      <c r="G90" s="18">
        <f ca="1">IFERROR(IF(Plan_Data[[#This Row],[Category]]="Income", Plan_Data[[#This Row],[Plan Income]], OFFSET(Plan_Data[[#This Row],[Balance]],-1,0)+Plan_Data[[#This Row],[Plan Income]]-Plan_Data[[#This Row],[Plan Budget]]), Plan_Data[[#This Row],[Plan Income]])</f>
        <v>65.680000000000291</v>
      </c>
    </row>
    <row r="91" spans="1:7" x14ac:dyDescent="0.25">
      <c r="A91" s="5">
        <v>2021</v>
      </c>
      <c r="B91" s="5" t="s">
        <v>116</v>
      </c>
      <c r="C91" t="s">
        <v>11</v>
      </c>
      <c r="D91" s="1"/>
      <c r="E91" s="18">
        <v>0</v>
      </c>
      <c r="F91" s="61">
        <f>Plan_Data[[#This Row],[Plan Budget]]/$D$2</f>
        <v>0</v>
      </c>
      <c r="G91" s="18">
        <f ca="1">IFERROR(IF(Plan_Data[[#This Row],[Category]]="Income", Plan_Data[[#This Row],[Plan Income]], OFFSET(Plan_Data[[#This Row],[Balance]],-1,0)+Plan_Data[[#This Row],[Plan Income]]-Plan_Data[[#This Row],[Plan Budget]]), Plan_Data[[#This Row],[Plan Income]])</f>
        <v>65.680000000000291</v>
      </c>
    </row>
    <row r="92" spans="1:7" x14ac:dyDescent="0.25">
      <c r="A92" s="5">
        <v>2021</v>
      </c>
      <c r="B92" s="5" t="s">
        <v>117</v>
      </c>
      <c r="C92" t="s">
        <v>79</v>
      </c>
      <c r="D92" s="1">
        <f>3565.68</f>
        <v>3565.68</v>
      </c>
      <c r="E92" s="18"/>
      <c r="F92" s="61">
        <f>Plan_Data[[#This Row],[Plan Budget]]/$D$2</f>
        <v>0</v>
      </c>
      <c r="G92" s="18">
        <f ca="1">IFERROR(IF(Plan_Data[[#This Row],[Category]]="Income", Plan_Data[[#This Row],[Plan Income]], OFFSET(Plan_Data[[#This Row],[Balance]],-1,0)+Plan_Data[[#This Row],[Plan Income]]-Plan_Data[[#This Row],[Plan Budget]]), Plan_Data[[#This Row],[Plan Income]])</f>
        <v>3565.68</v>
      </c>
    </row>
    <row r="93" spans="1:7" x14ac:dyDescent="0.25">
      <c r="A93" s="5">
        <v>2021</v>
      </c>
      <c r="B93" s="5" t="s">
        <v>117</v>
      </c>
      <c r="C93" t="s">
        <v>42</v>
      </c>
      <c r="D93" s="1"/>
      <c r="E93" s="18">
        <v>500</v>
      </c>
      <c r="F93" s="61">
        <f>Plan_Data[[#This Row],[Plan Budget]]/$D$2</f>
        <v>0.14022570729846759</v>
      </c>
      <c r="G93" s="18">
        <f ca="1">IFERROR(IF(Plan_Data[[#This Row],[Category]]="Income", Plan_Data[[#This Row],[Plan Income]], OFFSET(Plan_Data[[#This Row],[Balance]],-1,0)+Plan_Data[[#This Row],[Plan Income]]-Plan_Data[[#This Row],[Plan Budget]]), Plan_Data[[#This Row],[Plan Income]])</f>
        <v>3065.68</v>
      </c>
    </row>
    <row r="94" spans="1:7" x14ac:dyDescent="0.25">
      <c r="A94" s="5">
        <v>2021</v>
      </c>
      <c r="B94" s="5" t="s">
        <v>117</v>
      </c>
      <c r="C94" t="s">
        <v>48</v>
      </c>
      <c r="D94" s="1"/>
      <c r="E94" s="18">
        <v>1500</v>
      </c>
      <c r="F94" s="61">
        <f>Plan_Data[[#This Row],[Plan Budget]]/$D$2</f>
        <v>0.42067712189540279</v>
      </c>
      <c r="G94" s="18">
        <f ca="1">IFERROR(IF(Plan_Data[[#This Row],[Category]]="Income", Plan_Data[[#This Row],[Plan Income]], OFFSET(Plan_Data[[#This Row],[Balance]],-1,0)+Plan_Data[[#This Row],[Plan Income]]-Plan_Data[[#This Row],[Plan Budget]]), Plan_Data[[#This Row],[Plan Income]])</f>
        <v>1565.6799999999998</v>
      </c>
    </row>
    <row r="95" spans="1:7" x14ac:dyDescent="0.25">
      <c r="A95" s="5">
        <v>2021</v>
      </c>
      <c r="B95" s="5" t="s">
        <v>117</v>
      </c>
      <c r="C95" t="s">
        <v>31</v>
      </c>
      <c r="D95" s="1"/>
      <c r="E95" s="18">
        <v>700</v>
      </c>
      <c r="F95" s="61">
        <f>Plan_Data[[#This Row],[Plan Budget]]/$D$2</f>
        <v>0.19631599021785465</v>
      </c>
      <c r="G95" s="18">
        <f ca="1">IFERROR(IF(Plan_Data[[#This Row],[Category]]="Income", Plan_Data[[#This Row],[Plan Income]], OFFSET(Plan_Data[[#This Row],[Balance]],-1,0)+Plan_Data[[#This Row],[Plan Income]]-Plan_Data[[#This Row],[Plan Budget]]), Plan_Data[[#This Row],[Plan Income]])</f>
        <v>865.67999999999984</v>
      </c>
    </row>
    <row r="96" spans="1:7" x14ac:dyDescent="0.25">
      <c r="A96" s="5">
        <v>2021</v>
      </c>
      <c r="B96" s="5" t="s">
        <v>117</v>
      </c>
      <c r="C96" t="s">
        <v>44</v>
      </c>
      <c r="D96" s="1"/>
      <c r="E96" s="18">
        <f>420+120</f>
        <v>540</v>
      </c>
      <c r="F96" s="61">
        <f>Plan_Data[[#This Row],[Plan Budget]]/$D$2</f>
        <v>0.15144376388234501</v>
      </c>
      <c r="G96" s="18">
        <f ca="1">IFERROR(IF(Plan_Data[[#This Row],[Category]]="Income", Plan_Data[[#This Row],[Plan Income]], OFFSET(Plan_Data[[#This Row],[Balance]],-1,0)+Plan_Data[[#This Row],[Plan Income]]-Plan_Data[[#This Row],[Plan Budget]]), Plan_Data[[#This Row],[Plan Income]])</f>
        <v>325.67999999999984</v>
      </c>
    </row>
    <row r="97" spans="1:7" x14ac:dyDescent="0.25">
      <c r="A97" s="5">
        <v>2021</v>
      </c>
      <c r="B97" s="5" t="s">
        <v>117</v>
      </c>
      <c r="C97" t="s">
        <v>51</v>
      </c>
      <c r="D97" s="1"/>
      <c r="E97" s="18">
        <v>0</v>
      </c>
      <c r="F97" s="61">
        <f>Plan_Data[[#This Row],[Plan Budget]]/$D$2</f>
        <v>0</v>
      </c>
      <c r="G97" s="18">
        <f ca="1">IFERROR(IF(Plan_Data[[#This Row],[Category]]="Income", Plan_Data[[#This Row],[Plan Income]], OFFSET(Plan_Data[[#This Row],[Balance]],-1,0)+Plan_Data[[#This Row],[Plan Income]]-Plan_Data[[#This Row],[Plan Budget]]), Plan_Data[[#This Row],[Plan Income]])</f>
        <v>325.67999999999984</v>
      </c>
    </row>
    <row r="98" spans="1:7" x14ac:dyDescent="0.25">
      <c r="A98" s="5">
        <v>2021</v>
      </c>
      <c r="B98" s="5" t="s">
        <v>117</v>
      </c>
      <c r="C98" t="s">
        <v>53</v>
      </c>
      <c r="D98" s="1"/>
      <c r="E98" s="18">
        <v>200</v>
      </c>
      <c r="F98" s="61">
        <f>Plan_Data[[#This Row],[Plan Budget]]/$D$2</f>
        <v>5.6090282919387044E-2</v>
      </c>
      <c r="G98" s="18">
        <f ca="1">IFERROR(IF(Plan_Data[[#This Row],[Category]]="Income", Plan_Data[[#This Row],[Plan Income]], OFFSET(Plan_Data[[#This Row],[Balance]],-1,0)+Plan_Data[[#This Row],[Plan Income]]-Plan_Data[[#This Row],[Plan Budget]]), Plan_Data[[#This Row],[Plan Income]])</f>
        <v>125.67999999999984</v>
      </c>
    </row>
    <row r="99" spans="1:7" x14ac:dyDescent="0.25">
      <c r="A99" s="5">
        <v>2021</v>
      </c>
      <c r="B99" s="5" t="s">
        <v>117</v>
      </c>
      <c r="C99" t="s">
        <v>43</v>
      </c>
      <c r="D99" s="1"/>
      <c r="E99" s="18">
        <v>0</v>
      </c>
      <c r="F99" s="61">
        <f>Plan_Data[[#This Row],[Plan Budget]]/$D$2</f>
        <v>0</v>
      </c>
      <c r="G99" s="18">
        <f ca="1">IFERROR(IF(Plan_Data[[#This Row],[Category]]="Income", Plan_Data[[#This Row],[Plan Income]], OFFSET(Plan_Data[[#This Row],[Balance]],-1,0)+Plan_Data[[#This Row],[Plan Income]]-Plan_Data[[#This Row],[Plan Budget]]), Plan_Data[[#This Row],[Plan Income]])</f>
        <v>125.67999999999984</v>
      </c>
    </row>
    <row r="100" spans="1:7" x14ac:dyDescent="0.25">
      <c r="A100" s="5">
        <v>2021</v>
      </c>
      <c r="B100" s="5" t="s">
        <v>117</v>
      </c>
      <c r="C100" t="s">
        <v>18</v>
      </c>
      <c r="D100" s="1"/>
      <c r="E100" s="18">
        <v>0</v>
      </c>
      <c r="F100" s="61">
        <f>Plan_Data[[#This Row],[Plan Budget]]/$D$2</f>
        <v>0</v>
      </c>
      <c r="G100" s="18">
        <f ca="1">IFERROR(IF(Plan_Data[[#This Row],[Category]]="Income", Plan_Data[[#This Row],[Plan Income]], OFFSET(Plan_Data[[#This Row],[Balance]],-1,0)+Plan_Data[[#This Row],[Plan Income]]-Plan_Data[[#This Row],[Plan Budget]]), Plan_Data[[#This Row],[Plan Income]])</f>
        <v>125.67999999999984</v>
      </c>
    </row>
    <row r="101" spans="1:7" x14ac:dyDescent="0.25">
      <c r="A101" s="5">
        <v>2021</v>
      </c>
      <c r="B101" s="5" t="s">
        <v>117</v>
      </c>
      <c r="C101" t="s">
        <v>49</v>
      </c>
      <c r="D101" s="1"/>
      <c r="E101" s="18">
        <v>0</v>
      </c>
      <c r="F101" s="61">
        <f>Plan_Data[[#This Row],[Plan Budget]]/$D$2</f>
        <v>0</v>
      </c>
      <c r="G101" s="18">
        <f ca="1">IFERROR(IF(Plan_Data[[#This Row],[Category]]="Income", Plan_Data[[#This Row],[Plan Income]], OFFSET(Plan_Data[[#This Row],[Balance]],-1,0)+Plan_Data[[#This Row],[Plan Income]]-Plan_Data[[#This Row],[Plan Budget]]), Plan_Data[[#This Row],[Plan Income]])</f>
        <v>125.67999999999984</v>
      </c>
    </row>
    <row r="102" spans="1:7" x14ac:dyDescent="0.25">
      <c r="A102" s="5">
        <v>2021</v>
      </c>
      <c r="B102" s="5" t="s">
        <v>117</v>
      </c>
      <c r="C102" t="s">
        <v>50</v>
      </c>
      <c r="D102" s="1"/>
      <c r="E102" s="18">
        <v>0</v>
      </c>
      <c r="F102" s="61">
        <f>Plan_Data[[#This Row],[Plan Budget]]/$D$2</f>
        <v>0</v>
      </c>
      <c r="G102" s="18">
        <f ca="1">IFERROR(IF(Plan_Data[[#This Row],[Category]]="Income", Plan_Data[[#This Row],[Plan Income]], OFFSET(Plan_Data[[#This Row],[Balance]],-1,0)+Plan_Data[[#This Row],[Plan Income]]-Plan_Data[[#This Row],[Plan Budget]]), Plan_Data[[#This Row],[Plan Income]])</f>
        <v>125.67999999999984</v>
      </c>
    </row>
    <row r="103" spans="1:7" x14ac:dyDescent="0.25">
      <c r="A103" s="5">
        <v>2021</v>
      </c>
      <c r="B103" s="5" t="s">
        <v>117</v>
      </c>
      <c r="C103" t="s">
        <v>46</v>
      </c>
      <c r="D103" s="1"/>
      <c r="E103" s="18">
        <v>0</v>
      </c>
      <c r="F103" s="61">
        <f>Plan_Data[[#This Row],[Plan Budget]]/$D$2</f>
        <v>0</v>
      </c>
      <c r="G103" s="18">
        <f ca="1">IFERROR(IF(Plan_Data[[#This Row],[Category]]="Income", Plan_Data[[#This Row],[Plan Income]], OFFSET(Plan_Data[[#This Row],[Balance]],-1,0)+Plan_Data[[#This Row],[Plan Income]]-Plan_Data[[#This Row],[Plan Budget]]), Plan_Data[[#This Row],[Plan Income]])</f>
        <v>125.67999999999984</v>
      </c>
    </row>
    <row r="104" spans="1:7" x14ac:dyDescent="0.25">
      <c r="A104" s="5">
        <v>2021</v>
      </c>
      <c r="B104" s="5" t="s">
        <v>117</v>
      </c>
      <c r="C104" t="s">
        <v>47</v>
      </c>
      <c r="D104" s="1"/>
      <c r="E104" s="18">
        <v>120</v>
      </c>
      <c r="F104" s="61">
        <f>Plan_Data[[#This Row],[Plan Budget]]/$D$2</f>
        <v>3.3654169751632226E-2</v>
      </c>
      <c r="G104" s="18">
        <f ca="1">IFERROR(IF(Plan_Data[[#This Row],[Category]]="Income", Plan_Data[[#This Row],[Plan Income]], OFFSET(Plan_Data[[#This Row],[Balance]],-1,0)+Plan_Data[[#This Row],[Plan Income]]-Plan_Data[[#This Row],[Plan Budget]]), Plan_Data[[#This Row],[Plan Income]])</f>
        <v>5.6799999999998363</v>
      </c>
    </row>
    <row r="105" spans="1:7" x14ac:dyDescent="0.25">
      <c r="A105" s="5">
        <v>2021</v>
      </c>
      <c r="B105" s="5" t="s">
        <v>117</v>
      </c>
      <c r="C105" t="s">
        <v>45</v>
      </c>
      <c r="D105" s="1"/>
      <c r="E105" s="18">
        <v>0</v>
      </c>
      <c r="F105" s="61">
        <f>Plan_Data[[#This Row],[Plan Budget]]/$D$2</f>
        <v>0</v>
      </c>
      <c r="G105" s="18">
        <f ca="1">IFERROR(IF(Plan_Data[[#This Row],[Category]]="Income", Plan_Data[[#This Row],[Plan Income]], OFFSET(Plan_Data[[#This Row],[Balance]],-1,0)+Plan_Data[[#This Row],[Plan Income]]-Plan_Data[[#This Row],[Plan Budget]]), Plan_Data[[#This Row],[Plan Income]])</f>
        <v>5.6799999999998363</v>
      </c>
    </row>
    <row r="106" spans="1:7" x14ac:dyDescent="0.25">
      <c r="A106" s="5">
        <v>2021</v>
      </c>
      <c r="B106" s="5" t="s">
        <v>117</v>
      </c>
      <c r="C106" t="s">
        <v>11</v>
      </c>
      <c r="D106" s="1"/>
      <c r="E106" s="18">
        <v>0</v>
      </c>
      <c r="F106" s="61">
        <f>Plan_Data[[#This Row],[Plan Budget]]/$D$2</f>
        <v>0</v>
      </c>
      <c r="G106" s="18">
        <f ca="1">IFERROR(IF(Plan_Data[[#This Row],[Category]]="Income", Plan_Data[[#This Row],[Plan Income]], OFFSET(Plan_Data[[#This Row],[Balance]],-1,0)+Plan_Data[[#This Row],[Plan Income]]-Plan_Data[[#This Row],[Plan Budget]]), Plan_Data[[#This Row],[Plan Income]])</f>
        <v>5.6799999999998363</v>
      </c>
    </row>
    <row r="107" spans="1:7" x14ac:dyDescent="0.25">
      <c r="A107" s="5">
        <v>2021</v>
      </c>
      <c r="B107" s="5" t="s">
        <v>118</v>
      </c>
      <c r="C107" t="s">
        <v>79</v>
      </c>
      <c r="D107" s="1">
        <v>3752</v>
      </c>
      <c r="E107" s="18"/>
      <c r="F107" s="61">
        <f>Plan_Data[[#This Row],[Plan Budget]]/$D$107</f>
        <v>0</v>
      </c>
      <c r="G107" s="18">
        <f ca="1">IFERROR(IF(Plan_Data[[#This Row],[Category]]="Income", Plan_Data[[#This Row],[Plan Income]], OFFSET(Plan_Data[[#This Row],[Balance]],-1,0)+Plan_Data[[#This Row],[Plan Income]]-Plan_Data[[#This Row],[Plan Budget]]), Plan_Data[[#This Row],[Plan Income]])</f>
        <v>3752</v>
      </c>
    </row>
    <row r="108" spans="1:7" x14ac:dyDescent="0.25">
      <c r="A108" s="5">
        <v>2021</v>
      </c>
      <c r="B108" s="5" t="s">
        <v>118</v>
      </c>
      <c r="C108" t="s">
        <v>42</v>
      </c>
      <c r="D108" s="1"/>
      <c r="E108" s="18">
        <v>500</v>
      </c>
      <c r="F108" s="61">
        <f>Plan_Data[[#This Row],[Plan Budget]]/$D$107</f>
        <v>0.13326226012793177</v>
      </c>
      <c r="G108" s="18">
        <f ca="1">IFERROR(IF(Plan_Data[[#This Row],[Category]]="Income", Plan_Data[[#This Row],[Plan Income]], OFFSET(Plan_Data[[#This Row],[Balance]],-1,0)+Plan_Data[[#This Row],[Plan Income]]-Plan_Data[[#This Row],[Plan Budget]]), Plan_Data[[#This Row],[Plan Income]])</f>
        <v>3252</v>
      </c>
    </row>
    <row r="109" spans="1:7" x14ac:dyDescent="0.25">
      <c r="A109" s="5">
        <v>2021</v>
      </c>
      <c r="B109" s="5" t="s">
        <v>118</v>
      </c>
      <c r="C109" t="s">
        <v>48</v>
      </c>
      <c r="D109" s="1"/>
      <c r="E109" s="18">
        <v>1900</v>
      </c>
      <c r="F109" s="61">
        <f>Plan_Data[[#This Row],[Plan Budget]]/$D$107</f>
        <v>0.50639658848614078</v>
      </c>
      <c r="G109" s="18">
        <f ca="1">IFERROR(IF(Plan_Data[[#This Row],[Category]]="Income", Plan_Data[[#This Row],[Plan Income]], OFFSET(Plan_Data[[#This Row],[Balance]],-1,0)+Plan_Data[[#This Row],[Plan Income]]-Plan_Data[[#This Row],[Plan Budget]]), Plan_Data[[#This Row],[Plan Income]])</f>
        <v>1352</v>
      </c>
    </row>
    <row r="110" spans="1:7" x14ac:dyDescent="0.25">
      <c r="A110" s="5">
        <v>2021</v>
      </c>
      <c r="B110" s="5" t="s">
        <v>118</v>
      </c>
      <c r="C110" t="s">
        <v>31</v>
      </c>
      <c r="D110" s="1"/>
      <c r="E110" s="18">
        <v>600</v>
      </c>
      <c r="F110" s="61">
        <f>Plan_Data[[#This Row],[Plan Budget]]/$D$107</f>
        <v>0.15991471215351813</v>
      </c>
      <c r="G110" s="18">
        <f ca="1">IFERROR(IF(Plan_Data[[#This Row],[Category]]="Income", Plan_Data[[#This Row],[Plan Income]], OFFSET(Plan_Data[[#This Row],[Balance]],-1,0)+Plan_Data[[#This Row],[Plan Income]]-Plan_Data[[#This Row],[Plan Budget]]), Plan_Data[[#This Row],[Plan Income]])</f>
        <v>752</v>
      </c>
    </row>
    <row r="111" spans="1:7" x14ac:dyDescent="0.25">
      <c r="A111" s="5">
        <v>2021</v>
      </c>
      <c r="B111" s="5" t="s">
        <v>118</v>
      </c>
      <c r="C111" t="s">
        <v>44</v>
      </c>
      <c r="D111" s="1"/>
      <c r="E111" s="18">
        <v>540</v>
      </c>
      <c r="F111" s="61">
        <f>Plan_Data[[#This Row],[Plan Budget]]/$D$107</f>
        <v>0.1439232409381663</v>
      </c>
      <c r="G111" s="18">
        <f ca="1">IFERROR(IF(Plan_Data[[#This Row],[Category]]="Income", Plan_Data[[#This Row],[Plan Income]], OFFSET(Plan_Data[[#This Row],[Balance]],-1,0)+Plan_Data[[#This Row],[Plan Income]]-Plan_Data[[#This Row],[Plan Budget]]), Plan_Data[[#This Row],[Plan Income]])</f>
        <v>212</v>
      </c>
    </row>
    <row r="112" spans="1:7" x14ac:dyDescent="0.25">
      <c r="A112" s="5">
        <v>2021</v>
      </c>
      <c r="B112" s="5" t="s">
        <v>118</v>
      </c>
      <c r="C112" t="s">
        <v>51</v>
      </c>
      <c r="D112" s="1"/>
      <c r="E112" s="18">
        <v>0</v>
      </c>
      <c r="F112" s="61">
        <f>Plan_Data[[#This Row],[Plan Budget]]/$D$107</f>
        <v>0</v>
      </c>
      <c r="G112" s="18">
        <f ca="1">IFERROR(IF(Plan_Data[[#This Row],[Category]]="Income", Plan_Data[[#This Row],[Plan Income]], OFFSET(Plan_Data[[#This Row],[Balance]],-1,0)+Plan_Data[[#This Row],[Plan Income]]-Plan_Data[[#This Row],[Plan Budget]]), Plan_Data[[#This Row],[Plan Income]])</f>
        <v>212</v>
      </c>
    </row>
    <row r="113" spans="1:7" x14ac:dyDescent="0.25">
      <c r="A113" s="5">
        <v>2021</v>
      </c>
      <c r="B113" s="5" t="s">
        <v>118</v>
      </c>
      <c r="C113" t="s">
        <v>53</v>
      </c>
      <c r="D113" s="1"/>
      <c r="E113" s="18">
        <v>200</v>
      </c>
      <c r="F113" s="61">
        <f>Plan_Data[[#This Row],[Plan Budget]]/$D$107</f>
        <v>5.3304904051172705E-2</v>
      </c>
      <c r="G113" s="18">
        <f ca="1">IFERROR(IF(Plan_Data[[#This Row],[Category]]="Income", Plan_Data[[#This Row],[Plan Income]], OFFSET(Plan_Data[[#This Row],[Balance]],-1,0)+Plan_Data[[#This Row],[Plan Income]]-Plan_Data[[#This Row],[Plan Budget]]), Plan_Data[[#This Row],[Plan Income]])</f>
        <v>12</v>
      </c>
    </row>
    <row r="114" spans="1:7" x14ac:dyDescent="0.25">
      <c r="A114" s="5">
        <v>2021</v>
      </c>
      <c r="B114" s="5" t="s">
        <v>118</v>
      </c>
      <c r="C114" t="s">
        <v>43</v>
      </c>
      <c r="D114" s="1"/>
      <c r="E114" s="18">
        <v>0</v>
      </c>
      <c r="F114" s="61">
        <f>Plan_Data[[#This Row],[Plan Budget]]/$D$107</f>
        <v>0</v>
      </c>
      <c r="G114" s="18">
        <f ca="1">IFERROR(IF(Plan_Data[[#This Row],[Category]]="Income", Plan_Data[[#This Row],[Plan Income]], OFFSET(Plan_Data[[#This Row],[Balance]],-1,0)+Plan_Data[[#This Row],[Plan Income]]-Plan_Data[[#This Row],[Plan Budget]]), Plan_Data[[#This Row],[Plan Income]])</f>
        <v>12</v>
      </c>
    </row>
    <row r="115" spans="1:7" x14ac:dyDescent="0.25">
      <c r="A115" s="5">
        <v>2021</v>
      </c>
      <c r="B115" s="5" t="s">
        <v>118</v>
      </c>
      <c r="C115" t="s">
        <v>18</v>
      </c>
      <c r="D115" s="1"/>
      <c r="E115" s="18">
        <v>0</v>
      </c>
      <c r="F115" s="61">
        <f>Plan_Data[[#This Row],[Plan Budget]]/$D$107</f>
        <v>0</v>
      </c>
      <c r="G115" s="18">
        <f ca="1">IFERROR(IF(Plan_Data[[#This Row],[Category]]="Income", Plan_Data[[#This Row],[Plan Income]], OFFSET(Plan_Data[[#This Row],[Balance]],-1,0)+Plan_Data[[#This Row],[Plan Income]]-Plan_Data[[#This Row],[Plan Budget]]), Plan_Data[[#This Row],[Plan Income]])</f>
        <v>12</v>
      </c>
    </row>
    <row r="116" spans="1:7" x14ac:dyDescent="0.25">
      <c r="A116" s="5">
        <v>2021</v>
      </c>
      <c r="B116" s="5" t="s">
        <v>118</v>
      </c>
      <c r="C116" t="s">
        <v>49</v>
      </c>
      <c r="D116" s="1"/>
      <c r="E116" s="18">
        <v>0</v>
      </c>
      <c r="F116" s="61">
        <f>Plan_Data[[#This Row],[Plan Budget]]/$D$107</f>
        <v>0</v>
      </c>
      <c r="G116" s="18">
        <f ca="1">IFERROR(IF(Plan_Data[[#This Row],[Category]]="Income", Plan_Data[[#This Row],[Plan Income]], OFFSET(Plan_Data[[#This Row],[Balance]],-1,0)+Plan_Data[[#This Row],[Plan Income]]-Plan_Data[[#This Row],[Plan Budget]]), Plan_Data[[#This Row],[Plan Income]])</f>
        <v>12</v>
      </c>
    </row>
    <row r="117" spans="1:7" x14ac:dyDescent="0.25">
      <c r="A117" s="5">
        <v>2021</v>
      </c>
      <c r="B117" s="5" t="s">
        <v>118</v>
      </c>
      <c r="C117" t="s">
        <v>50</v>
      </c>
      <c r="D117" s="1"/>
      <c r="E117" s="18">
        <v>0</v>
      </c>
      <c r="F117" s="61">
        <f>Plan_Data[[#This Row],[Plan Budget]]/$D$107</f>
        <v>0</v>
      </c>
      <c r="G117" s="18">
        <f ca="1">IFERROR(IF(Plan_Data[[#This Row],[Category]]="Income", Plan_Data[[#This Row],[Plan Income]], OFFSET(Plan_Data[[#This Row],[Balance]],-1,0)+Plan_Data[[#This Row],[Plan Income]]-Plan_Data[[#This Row],[Plan Budget]]), Plan_Data[[#This Row],[Plan Income]])</f>
        <v>12</v>
      </c>
    </row>
    <row r="118" spans="1:7" x14ac:dyDescent="0.25">
      <c r="A118" s="5">
        <v>2021</v>
      </c>
      <c r="B118" s="5" t="s">
        <v>118</v>
      </c>
      <c r="C118" t="s">
        <v>46</v>
      </c>
      <c r="D118" s="1"/>
      <c r="E118" s="18">
        <v>0</v>
      </c>
      <c r="F118" s="61">
        <f>Plan_Data[[#This Row],[Plan Budget]]/$D$107</f>
        <v>0</v>
      </c>
      <c r="G118" s="18">
        <f ca="1">IFERROR(IF(Plan_Data[[#This Row],[Category]]="Income", Plan_Data[[#This Row],[Plan Income]], OFFSET(Plan_Data[[#This Row],[Balance]],-1,0)+Plan_Data[[#This Row],[Plan Income]]-Plan_Data[[#This Row],[Plan Budget]]), Plan_Data[[#This Row],[Plan Income]])</f>
        <v>12</v>
      </c>
    </row>
    <row r="119" spans="1:7" x14ac:dyDescent="0.25">
      <c r="A119" s="5">
        <v>2021</v>
      </c>
      <c r="B119" s="5" t="s">
        <v>118</v>
      </c>
      <c r="C119" t="s">
        <v>47</v>
      </c>
      <c r="D119" s="1"/>
      <c r="E119" s="18">
        <v>0</v>
      </c>
      <c r="F119" s="61">
        <f>Plan_Data[[#This Row],[Plan Budget]]/$D$107</f>
        <v>0</v>
      </c>
      <c r="G119" s="18">
        <f ca="1">IFERROR(IF(Plan_Data[[#This Row],[Category]]="Income", Plan_Data[[#This Row],[Plan Income]], OFFSET(Plan_Data[[#This Row],[Balance]],-1,0)+Plan_Data[[#This Row],[Plan Income]]-Plan_Data[[#This Row],[Plan Budget]]), Plan_Data[[#This Row],[Plan Income]])</f>
        <v>12</v>
      </c>
    </row>
    <row r="120" spans="1:7" x14ac:dyDescent="0.25">
      <c r="A120" s="5">
        <v>2021</v>
      </c>
      <c r="B120" s="5" t="s">
        <v>118</v>
      </c>
      <c r="C120" t="s">
        <v>45</v>
      </c>
      <c r="D120" s="1"/>
      <c r="E120" s="18">
        <v>0</v>
      </c>
      <c r="F120" s="61">
        <f>Plan_Data[[#This Row],[Plan Budget]]/$D$107</f>
        <v>0</v>
      </c>
      <c r="G120" s="18">
        <f ca="1">IFERROR(IF(Plan_Data[[#This Row],[Category]]="Income", Plan_Data[[#This Row],[Plan Income]], OFFSET(Plan_Data[[#This Row],[Balance]],-1,0)+Plan_Data[[#This Row],[Plan Income]]-Plan_Data[[#This Row],[Plan Budget]]), Plan_Data[[#This Row],[Plan Income]])</f>
        <v>12</v>
      </c>
    </row>
    <row r="121" spans="1:7" x14ac:dyDescent="0.25">
      <c r="A121" s="5">
        <v>2021</v>
      </c>
      <c r="B121" s="5" t="s">
        <v>118</v>
      </c>
      <c r="C121" t="s">
        <v>11</v>
      </c>
      <c r="D121" s="1"/>
      <c r="E121" s="18">
        <v>0</v>
      </c>
      <c r="F121" s="61">
        <f>Plan_Data[[#This Row],[Plan Budget]]/$D$107</f>
        <v>0</v>
      </c>
      <c r="G121" s="18">
        <f ca="1">IFERROR(IF(Plan_Data[[#This Row],[Category]]="Income", Plan_Data[[#This Row],[Plan Income]], OFFSET(Plan_Data[[#This Row],[Balance]],-1,0)+Plan_Data[[#This Row],[Plan Income]]-Plan_Data[[#This Row],[Plan Budget]]), Plan_Data[[#This Row],[Plan Income]])</f>
        <v>12</v>
      </c>
    </row>
    <row r="122" spans="1:7" x14ac:dyDescent="0.25">
      <c r="A122" s="5">
        <v>2021</v>
      </c>
      <c r="B122" s="5" t="s">
        <v>119</v>
      </c>
      <c r="C122" t="s">
        <v>79</v>
      </c>
      <c r="D122" s="1">
        <v>3752</v>
      </c>
      <c r="E122" s="18"/>
      <c r="F122" s="61">
        <f>Plan_Data[[#This Row],[Plan Budget]]/$D$107</f>
        <v>0</v>
      </c>
      <c r="G122" s="18">
        <f ca="1">IFERROR(IF(Plan_Data[[#This Row],[Category]]="Income", Plan_Data[[#This Row],[Plan Income]], OFFSET(Plan_Data[[#This Row],[Balance]],-1,0)+Plan_Data[[#This Row],[Plan Income]]-Plan_Data[[#This Row],[Plan Budget]]), Plan_Data[[#This Row],[Plan Income]])</f>
        <v>3752</v>
      </c>
    </row>
    <row r="123" spans="1:7" x14ac:dyDescent="0.25">
      <c r="A123" s="5">
        <v>2021</v>
      </c>
      <c r="B123" s="5" t="s">
        <v>119</v>
      </c>
      <c r="C123" t="s">
        <v>42</v>
      </c>
      <c r="D123" s="1"/>
      <c r="E123" s="18">
        <v>500</v>
      </c>
      <c r="F123" s="61">
        <f>Plan_Data[[#This Row],[Plan Budget]]/$D$107</f>
        <v>0.13326226012793177</v>
      </c>
      <c r="G123" s="18">
        <f ca="1">IFERROR(IF(Plan_Data[[#This Row],[Category]]="Income", Plan_Data[[#This Row],[Plan Income]], OFFSET(Plan_Data[[#This Row],[Balance]],-1,0)+Plan_Data[[#This Row],[Plan Income]]-Plan_Data[[#This Row],[Plan Budget]]), Plan_Data[[#This Row],[Plan Income]])</f>
        <v>3252</v>
      </c>
    </row>
    <row r="124" spans="1:7" x14ac:dyDescent="0.25">
      <c r="A124" s="5">
        <v>2021</v>
      </c>
      <c r="B124" s="5" t="s">
        <v>119</v>
      </c>
      <c r="C124" t="s">
        <v>48</v>
      </c>
      <c r="D124" s="1"/>
      <c r="E124" s="18">
        <v>1900</v>
      </c>
      <c r="F124" s="61">
        <f>Plan_Data[[#This Row],[Plan Budget]]/$D$107</f>
        <v>0.50639658848614078</v>
      </c>
      <c r="G124" s="18">
        <f ca="1">IFERROR(IF(Plan_Data[[#This Row],[Category]]="Income", Plan_Data[[#This Row],[Plan Income]], OFFSET(Plan_Data[[#This Row],[Balance]],-1,0)+Plan_Data[[#This Row],[Plan Income]]-Plan_Data[[#This Row],[Plan Budget]]), Plan_Data[[#This Row],[Plan Income]])</f>
        <v>1352</v>
      </c>
    </row>
    <row r="125" spans="1:7" x14ac:dyDescent="0.25">
      <c r="A125" s="5">
        <v>2021</v>
      </c>
      <c r="B125" s="5" t="s">
        <v>119</v>
      </c>
      <c r="C125" t="s">
        <v>31</v>
      </c>
      <c r="D125" s="1"/>
      <c r="E125" s="18">
        <v>700</v>
      </c>
      <c r="F125" s="61">
        <f>Plan_Data[[#This Row],[Plan Budget]]/$D$107</f>
        <v>0.18656716417910449</v>
      </c>
      <c r="G125" s="18">
        <f ca="1">IFERROR(IF(Plan_Data[[#This Row],[Category]]="Income", Plan_Data[[#This Row],[Plan Income]], OFFSET(Plan_Data[[#This Row],[Balance]],-1,0)+Plan_Data[[#This Row],[Plan Income]]-Plan_Data[[#This Row],[Plan Budget]]), Plan_Data[[#This Row],[Plan Income]])</f>
        <v>652</v>
      </c>
    </row>
    <row r="126" spans="1:7" x14ac:dyDescent="0.25">
      <c r="A126" s="5">
        <v>2021</v>
      </c>
      <c r="B126" s="5" t="s">
        <v>119</v>
      </c>
      <c r="C126" t="s">
        <v>44</v>
      </c>
      <c r="D126" s="1"/>
      <c r="E126" s="18">
        <v>540</v>
      </c>
      <c r="F126" s="61">
        <f>Plan_Data[[#This Row],[Plan Budget]]/$D$107</f>
        <v>0.1439232409381663</v>
      </c>
      <c r="G126" s="18">
        <f ca="1">IFERROR(IF(Plan_Data[[#This Row],[Category]]="Income", Plan_Data[[#This Row],[Plan Income]], OFFSET(Plan_Data[[#This Row],[Balance]],-1,0)+Plan_Data[[#This Row],[Plan Income]]-Plan_Data[[#This Row],[Plan Budget]]), Plan_Data[[#This Row],[Plan Income]])</f>
        <v>112</v>
      </c>
    </row>
    <row r="127" spans="1:7" x14ac:dyDescent="0.25">
      <c r="A127" s="5">
        <v>2021</v>
      </c>
      <c r="B127" s="5" t="s">
        <v>119</v>
      </c>
      <c r="C127" t="s">
        <v>51</v>
      </c>
      <c r="D127" s="1"/>
      <c r="E127" s="18">
        <v>0</v>
      </c>
      <c r="F127" s="61">
        <f>Plan_Data[[#This Row],[Plan Budget]]/$D$107</f>
        <v>0</v>
      </c>
      <c r="G127" s="18">
        <f ca="1">IFERROR(IF(Plan_Data[[#This Row],[Category]]="Income", Plan_Data[[#This Row],[Plan Income]], OFFSET(Plan_Data[[#This Row],[Balance]],-1,0)+Plan_Data[[#This Row],[Plan Income]]-Plan_Data[[#This Row],[Plan Budget]]), Plan_Data[[#This Row],[Plan Income]])</f>
        <v>112</v>
      </c>
    </row>
    <row r="128" spans="1:7" x14ac:dyDescent="0.25">
      <c r="A128" s="5">
        <v>2021</v>
      </c>
      <c r="B128" s="5" t="s">
        <v>119</v>
      </c>
      <c r="C128" t="s">
        <v>53</v>
      </c>
      <c r="D128" s="1"/>
      <c r="E128" s="18">
        <v>100</v>
      </c>
      <c r="F128" s="61">
        <f>Plan_Data[[#This Row],[Plan Budget]]/$D$107</f>
        <v>2.6652452025586353E-2</v>
      </c>
      <c r="G128" s="18">
        <f ca="1">IFERROR(IF(Plan_Data[[#This Row],[Category]]="Income", Plan_Data[[#This Row],[Plan Income]], OFFSET(Plan_Data[[#This Row],[Balance]],-1,0)+Plan_Data[[#This Row],[Plan Income]]-Plan_Data[[#This Row],[Plan Budget]]), Plan_Data[[#This Row],[Plan Income]])</f>
        <v>12</v>
      </c>
    </row>
    <row r="129" spans="1:7" x14ac:dyDescent="0.25">
      <c r="A129" s="5">
        <v>2021</v>
      </c>
      <c r="B129" s="5" t="s">
        <v>119</v>
      </c>
      <c r="C129" t="s">
        <v>43</v>
      </c>
      <c r="D129" s="1"/>
      <c r="E129" s="18">
        <v>0</v>
      </c>
      <c r="F129" s="61">
        <f>Plan_Data[[#This Row],[Plan Budget]]/$D$107</f>
        <v>0</v>
      </c>
      <c r="G129" s="18">
        <f ca="1">IFERROR(IF(Plan_Data[[#This Row],[Category]]="Income", Plan_Data[[#This Row],[Plan Income]], OFFSET(Plan_Data[[#This Row],[Balance]],-1,0)+Plan_Data[[#This Row],[Plan Income]]-Plan_Data[[#This Row],[Plan Budget]]), Plan_Data[[#This Row],[Plan Income]])</f>
        <v>12</v>
      </c>
    </row>
    <row r="130" spans="1:7" x14ac:dyDescent="0.25">
      <c r="A130" s="5">
        <v>2021</v>
      </c>
      <c r="B130" s="5" t="s">
        <v>119</v>
      </c>
      <c r="C130" t="s">
        <v>18</v>
      </c>
      <c r="D130" s="1"/>
      <c r="E130" s="18">
        <v>0</v>
      </c>
      <c r="F130" s="61">
        <f>Plan_Data[[#This Row],[Plan Budget]]/$D$107</f>
        <v>0</v>
      </c>
      <c r="G130" s="18">
        <f ca="1">IFERROR(IF(Plan_Data[[#This Row],[Category]]="Income", Plan_Data[[#This Row],[Plan Income]], OFFSET(Plan_Data[[#This Row],[Balance]],-1,0)+Plan_Data[[#This Row],[Plan Income]]-Plan_Data[[#This Row],[Plan Budget]]), Plan_Data[[#This Row],[Plan Income]])</f>
        <v>12</v>
      </c>
    </row>
    <row r="131" spans="1:7" x14ac:dyDescent="0.25">
      <c r="A131" s="5">
        <v>2021</v>
      </c>
      <c r="B131" s="5" t="s">
        <v>119</v>
      </c>
      <c r="C131" t="s">
        <v>49</v>
      </c>
      <c r="D131" s="1"/>
      <c r="E131" s="18">
        <v>0</v>
      </c>
      <c r="F131" s="61">
        <f>Plan_Data[[#This Row],[Plan Budget]]/$D$107</f>
        <v>0</v>
      </c>
      <c r="G131" s="18">
        <f ca="1">IFERROR(IF(Plan_Data[[#This Row],[Category]]="Income", Plan_Data[[#This Row],[Plan Income]], OFFSET(Plan_Data[[#This Row],[Balance]],-1,0)+Plan_Data[[#This Row],[Plan Income]]-Plan_Data[[#This Row],[Plan Budget]]), Plan_Data[[#This Row],[Plan Income]])</f>
        <v>12</v>
      </c>
    </row>
    <row r="132" spans="1:7" x14ac:dyDescent="0.25">
      <c r="A132" s="5">
        <v>2021</v>
      </c>
      <c r="B132" s="5" t="s">
        <v>119</v>
      </c>
      <c r="C132" t="s">
        <v>50</v>
      </c>
      <c r="D132" s="1"/>
      <c r="E132" s="18">
        <v>0</v>
      </c>
      <c r="F132" s="61">
        <f>Plan_Data[[#This Row],[Plan Budget]]/$D$107</f>
        <v>0</v>
      </c>
      <c r="G132" s="18">
        <f ca="1">IFERROR(IF(Plan_Data[[#This Row],[Category]]="Income", Plan_Data[[#This Row],[Plan Income]], OFFSET(Plan_Data[[#This Row],[Balance]],-1,0)+Plan_Data[[#This Row],[Plan Income]]-Plan_Data[[#This Row],[Plan Budget]]), Plan_Data[[#This Row],[Plan Income]])</f>
        <v>12</v>
      </c>
    </row>
    <row r="133" spans="1:7" x14ac:dyDescent="0.25">
      <c r="A133" s="5">
        <v>2021</v>
      </c>
      <c r="B133" s="5" t="s">
        <v>119</v>
      </c>
      <c r="C133" t="s">
        <v>46</v>
      </c>
      <c r="D133" s="1"/>
      <c r="E133" s="18">
        <v>0</v>
      </c>
      <c r="F133" s="61">
        <f>Plan_Data[[#This Row],[Plan Budget]]/$D$107</f>
        <v>0</v>
      </c>
      <c r="G133" s="18">
        <f ca="1">IFERROR(IF(Plan_Data[[#This Row],[Category]]="Income", Plan_Data[[#This Row],[Plan Income]], OFFSET(Plan_Data[[#This Row],[Balance]],-1,0)+Plan_Data[[#This Row],[Plan Income]]-Plan_Data[[#This Row],[Plan Budget]]), Plan_Data[[#This Row],[Plan Income]])</f>
        <v>12</v>
      </c>
    </row>
    <row r="134" spans="1:7" x14ac:dyDescent="0.25">
      <c r="A134" s="5">
        <v>2021</v>
      </c>
      <c r="B134" s="5" t="s">
        <v>119</v>
      </c>
      <c r="C134" t="s">
        <v>47</v>
      </c>
      <c r="D134" s="1"/>
      <c r="E134" s="18">
        <v>0</v>
      </c>
      <c r="F134" s="61">
        <f>Plan_Data[[#This Row],[Plan Budget]]/$D$107</f>
        <v>0</v>
      </c>
      <c r="G134" s="18">
        <f ca="1">IFERROR(IF(Plan_Data[[#This Row],[Category]]="Income", Plan_Data[[#This Row],[Plan Income]], OFFSET(Plan_Data[[#This Row],[Balance]],-1,0)+Plan_Data[[#This Row],[Plan Income]]-Plan_Data[[#This Row],[Plan Budget]]), Plan_Data[[#This Row],[Plan Income]])</f>
        <v>12</v>
      </c>
    </row>
    <row r="135" spans="1:7" x14ac:dyDescent="0.25">
      <c r="A135" s="5">
        <v>2021</v>
      </c>
      <c r="B135" s="5" t="s">
        <v>119</v>
      </c>
      <c r="C135" t="s">
        <v>45</v>
      </c>
      <c r="D135" s="1"/>
      <c r="E135" s="18">
        <v>0</v>
      </c>
      <c r="F135" s="61">
        <f>Plan_Data[[#This Row],[Plan Budget]]/$D$107</f>
        <v>0</v>
      </c>
      <c r="G135" s="18">
        <f ca="1">IFERROR(IF(Plan_Data[[#This Row],[Category]]="Income", Plan_Data[[#This Row],[Plan Income]], OFFSET(Plan_Data[[#This Row],[Balance]],-1,0)+Plan_Data[[#This Row],[Plan Income]]-Plan_Data[[#This Row],[Plan Budget]]), Plan_Data[[#This Row],[Plan Income]])</f>
        <v>12</v>
      </c>
    </row>
    <row r="136" spans="1:7" x14ac:dyDescent="0.25">
      <c r="A136" s="5">
        <v>2021</v>
      </c>
      <c r="B136" s="5" t="s">
        <v>119</v>
      </c>
      <c r="C136" t="s">
        <v>11</v>
      </c>
      <c r="D136" s="1"/>
      <c r="E136" s="18">
        <v>0</v>
      </c>
      <c r="F136" s="61">
        <f>Plan_Data[[#This Row],[Plan Budget]]/$D$107</f>
        <v>0</v>
      </c>
      <c r="G136" s="18">
        <f ca="1">IFERROR(IF(Plan_Data[[#This Row],[Category]]="Income", Plan_Data[[#This Row],[Plan Income]], OFFSET(Plan_Data[[#This Row],[Balance]],-1,0)+Plan_Data[[#This Row],[Plan Income]]-Plan_Data[[#This Row],[Plan Budget]]), Plan_Data[[#This Row],[Plan Income]])</f>
        <v>12</v>
      </c>
    </row>
    <row r="137" spans="1:7" x14ac:dyDescent="0.25">
      <c r="A137" s="5">
        <v>2021</v>
      </c>
      <c r="B137" s="5" t="s">
        <v>120</v>
      </c>
      <c r="C137" t="s">
        <v>79</v>
      </c>
      <c r="D137" s="1">
        <v>3752</v>
      </c>
      <c r="E137" s="18"/>
      <c r="F137" s="61">
        <f>Plan_Data[[#This Row],[Plan Budget]]/$D$107</f>
        <v>0</v>
      </c>
      <c r="G137" s="18">
        <f ca="1">IFERROR(IF(Plan_Data[[#This Row],[Category]]="Income", Plan_Data[[#This Row],[Plan Income]], OFFSET(Plan_Data[[#This Row],[Balance]],-1,0)+Plan_Data[[#This Row],[Plan Income]]-Plan_Data[[#This Row],[Plan Budget]]), Plan_Data[[#This Row],[Plan Income]])</f>
        <v>3752</v>
      </c>
    </row>
    <row r="138" spans="1:7" x14ac:dyDescent="0.25">
      <c r="A138" s="5">
        <v>2021</v>
      </c>
      <c r="B138" s="5" t="s">
        <v>120</v>
      </c>
      <c r="C138" t="s">
        <v>42</v>
      </c>
      <c r="D138" s="1"/>
      <c r="E138" s="18">
        <v>500</v>
      </c>
      <c r="F138" s="61">
        <f>Plan_Data[[#This Row],[Plan Budget]]/$D$107</f>
        <v>0.13326226012793177</v>
      </c>
      <c r="G138" s="18">
        <f ca="1">IFERROR(IF(Plan_Data[[#This Row],[Category]]="Income", Plan_Data[[#This Row],[Plan Income]], OFFSET(Plan_Data[[#This Row],[Balance]],-1,0)+Plan_Data[[#This Row],[Plan Income]]-Plan_Data[[#This Row],[Plan Budget]]), Plan_Data[[#This Row],[Plan Income]])</f>
        <v>3252</v>
      </c>
    </row>
    <row r="139" spans="1:7" x14ac:dyDescent="0.25">
      <c r="A139" s="5">
        <v>2021</v>
      </c>
      <c r="B139" s="5" t="s">
        <v>120</v>
      </c>
      <c r="C139" t="s">
        <v>48</v>
      </c>
      <c r="D139" s="1"/>
      <c r="E139" s="18">
        <v>1500</v>
      </c>
      <c r="F139" s="61">
        <f>Plan_Data[[#This Row],[Plan Budget]]/$D$107</f>
        <v>0.39978678038379528</v>
      </c>
      <c r="G139" s="18">
        <f ca="1">IFERROR(IF(Plan_Data[[#This Row],[Category]]="Income", Plan_Data[[#This Row],[Plan Income]], OFFSET(Plan_Data[[#This Row],[Balance]],-1,0)+Plan_Data[[#This Row],[Plan Income]]-Plan_Data[[#This Row],[Plan Budget]]), Plan_Data[[#This Row],[Plan Income]])</f>
        <v>1752</v>
      </c>
    </row>
    <row r="140" spans="1:7" x14ac:dyDescent="0.25">
      <c r="A140" s="5">
        <v>2021</v>
      </c>
      <c r="B140" s="5" t="s">
        <v>120</v>
      </c>
      <c r="C140" t="s">
        <v>31</v>
      </c>
      <c r="D140" s="1"/>
      <c r="E140" s="18">
        <v>700</v>
      </c>
      <c r="F140" s="61">
        <f>Plan_Data[[#This Row],[Plan Budget]]/$D$107</f>
        <v>0.18656716417910449</v>
      </c>
      <c r="G140" s="18">
        <f ca="1">IFERROR(IF(Plan_Data[[#This Row],[Category]]="Income", Plan_Data[[#This Row],[Plan Income]], OFFSET(Plan_Data[[#This Row],[Balance]],-1,0)+Plan_Data[[#This Row],[Plan Income]]-Plan_Data[[#This Row],[Plan Budget]]), Plan_Data[[#This Row],[Plan Income]])</f>
        <v>1052</v>
      </c>
    </row>
    <row r="141" spans="1:7" x14ac:dyDescent="0.25">
      <c r="A141" s="5">
        <v>2021</v>
      </c>
      <c r="B141" s="5" t="s">
        <v>120</v>
      </c>
      <c r="C141" t="s">
        <v>44</v>
      </c>
      <c r="D141" s="1"/>
      <c r="E141" s="18">
        <v>540</v>
      </c>
      <c r="F141" s="61">
        <f>Plan_Data[[#This Row],[Plan Budget]]/$D$107</f>
        <v>0.1439232409381663</v>
      </c>
      <c r="G141" s="18">
        <f ca="1">IFERROR(IF(Plan_Data[[#This Row],[Category]]="Income", Plan_Data[[#This Row],[Plan Income]], OFFSET(Plan_Data[[#This Row],[Balance]],-1,0)+Plan_Data[[#This Row],[Plan Income]]-Plan_Data[[#This Row],[Plan Budget]]), Plan_Data[[#This Row],[Plan Income]])</f>
        <v>512</v>
      </c>
    </row>
    <row r="142" spans="1:7" x14ac:dyDescent="0.25">
      <c r="A142" s="5">
        <v>2021</v>
      </c>
      <c r="B142" s="5" t="s">
        <v>120</v>
      </c>
      <c r="C142" t="s">
        <v>51</v>
      </c>
      <c r="D142" s="1"/>
      <c r="E142" s="18">
        <v>0</v>
      </c>
      <c r="F142" s="61">
        <f>Plan_Data[[#This Row],[Plan Budget]]/$D$107</f>
        <v>0</v>
      </c>
      <c r="G142" s="18">
        <f ca="1">IFERROR(IF(Plan_Data[[#This Row],[Category]]="Income", Plan_Data[[#This Row],[Plan Income]], OFFSET(Plan_Data[[#This Row],[Balance]],-1,0)+Plan_Data[[#This Row],[Plan Income]]-Plan_Data[[#This Row],[Plan Budget]]), Plan_Data[[#This Row],[Plan Income]])</f>
        <v>512</v>
      </c>
    </row>
    <row r="143" spans="1:7" x14ac:dyDescent="0.25">
      <c r="A143" s="5">
        <v>2021</v>
      </c>
      <c r="B143" s="5" t="s">
        <v>120</v>
      </c>
      <c r="C143" t="s">
        <v>53</v>
      </c>
      <c r="D143" s="1"/>
      <c r="E143" s="18">
        <v>100</v>
      </c>
      <c r="F143" s="61">
        <f>Plan_Data[[#This Row],[Plan Budget]]/$D$107</f>
        <v>2.6652452025586353E-2</v>
      </c>
      <c r="G143" s="18">
        <f ca="1">IFERROR(IF(Plan_Data[[#This Row],[Category]]="Income", Plan_Data[[#This Row],[Plan Income]], OFFSET(Plan_Data[[#This Row],[Balance]],-1,0)+Plan_Data[[#This Row],[Plan Income]]-Plan_Data[[#This Row],[Plan Budget]]), Plan_Data[[#This Row],[Plan Income]])</f>
        <v>412</v>
      </c>
    </row>
    <row r="144" spans="1:7" x14ac:dyDescent="0.25">
      <c r="A144" s="5">
        <v>2021</v>
      </c>
      <c r="B144" s="5" t="s">
        <v>120</v>
      </c>
      <c r="C144" t="s">
        <v>43</v>
      </c>
      <c r="D144" s="1"/>
      <c r="E144" s="18">
        <v>0</v>
      </c>
      <c r="F144" s="61">
        <f>Plan_Data[[#This Row],[Plan Budget]]/$D$107</f>
        <v>0</v>
      </c>
      <c r="G144" s="18">
        <f ca="1">IFERROR(IF(Plan_Data[[#This Row],[Category]]="Income", Plan_Data[[#This Row],[Plan Income]], OFFSET(Plan_Data[[#This Row],[Balance]],-1,0)+Plan_Data[[#This Row],[Plan Income]]-Plan_Data[[#This Row],[Plan Budget]]), Plan_Data[[#This Row],[Plan Income]])</f>
        <v>412</v>
      </c>
    </row>
    <row r="145" spans="1:7" x14ac:dyDescent="0.25">
      <c r="A145" s="5">
        <v>2021</v>
      </c>
      <c r="B145" s="5" t="s">
        <v>120</v>
      </c>
      <c r="C145" t="s">
        <v>18</v>
      </c>
      <c r="D145" s="1"/>
      <c r="E145" s="18">
        <v>0</v>
      </c>
      <c r="F145" s="61">
        <f>Plan_Data[[#This Row],[Plan Budget]]/$D$107</f>
        <v>0</v>
      </c>
      <c r="G145" s="18">
        <f ca="1">IFERROR(IF(Plan_Data[[#This Row],[Category]]="Income", Plan_Data[[#This Row],[Plan Income]], OFFSET(Plan_Data[[#This Row],[Balance]],-1,0)+Plan_Data[[#This Row],[Plan Income]]-Plan_Data[[#This Row],[Plan Budget]]), Plan_Data[[#This Row],[Plan Income]])</f>
        <v>412</v>
      </c>
    </row>
    <row r="146" spans="1:7" x14ac:dyDescent="0.25">
      <c r="A146" s="5">
        <v>2021</v>
      </c>
      <c r="B146" s="5" t="s">
        <v>120</v>
      </c>
      <c r="C146" t="s">
        <v>49</v>
      </c>
      <c r="D146" s="1"/>
      <c r="E146" s="18">
        <v>1500</v>
      </c>
      <c r="F146" s="61">
        <f>Plan_Data[[#This Row],[Plan Budget]]/$D$107</f>
        <v>0.39978678038379528</v>
      </c>
      <c r="G146" s="18">
        <f ca="1">IFERROR(IF(Plan_Data[[#This Row],[Category]]="Income", Plan_Data[[#This Row],[Plan Income]], OFFSET(Plan_Data[[#This Row],[Balance]],-1,0)+Plan_Data[[#This Row],[Plan Income]]-Plan_Data[[#This Row],[Plan Budget]]), Plan_Data[[#This Row],[Plan Income]])</f>
        <v>-1088</v>
      </c>
    </row>
    <row r="147" spans="1:7" x14ac:dyDescent="0.25">
      <c r="A147" s="5">
        <v>2021</v>
      </c>
      <c r="B147" s="5" t="s">
        <v>120</v>
      </c>
      <c r="C147" t="s">
        <v>50</v>
      </c>
      <c r="D147" s="1"/>
      <c r="E147" s="18">
        <v>0</v>
      </c>
      <c r="F147" s="61">
        <f>Plan_Data[[#This Row],[Plan Budget]]/$D$107</f>
        <v>0</v>
      </c>
      <c r="G147" s="18">
        <f ca="1">IFERROR(IF(Plan_Data[[#This Row],[Category]]="Income", Plan_Data[[#This Row],[Plan Income]], OFFSET(Plan_Data[[#This Row],[Balance]],-1,0)+Plan_Data[[#This Row],[Plan Income]]-Plan_Data[[#This Row],[Plan Budget]]), Plan_Data[[#This Row],[Plan Income]])</f>
        <v>-1088</v>
      </c>
    </row>
    <row r="148" spans="1:7" x14ac:dyDescent="0.25">
      <c r="A148" s="5">
        <v>2021</v>
      </c>
      <c r="B148" s="5" t="s">
        <v>120</v>
      </c>
      <c r="C148" t="s">
        <v>46</v>
      </c>
      <c r="D148" s="1"/>
      <c r="E148" s="18">
        <v>0</v>
      </c>
      <c r="F148" s="61">
        <f>Plan_Data[[#This Row],[Plan Budget]]/$D$107</f>
        <v>0</v>
      </c>
      <c r="G148" s="18">
        <f ca="1">IFERROR(IF(Plan_Data[[#This Row],[Category]]="Income", Plan_Data[[#This Row],[Plan Income]], OFFSET(Plan_Data[[#This Row],[Balance]],-1,0)+Plan_Data[[#This Row],[Plan Income]]-Plan_Data[[#This Row],[Plan Budget]]), Plan_Data[[#This Row],[Plan Income]])</f>
        <v>-1088</v>
      </c>
    </row>
    <row r="149" spans="1:7" x14ac:dyDescent="0.25">
      <c r="A149" s="5">
        <v>2021</v>
      </c>
      <c r="B149" s="5" t="s">
        <v>120</v>
      </c>
      <c r="C149" t="s">
        <v>47</v>
      </c>
      <c r="D149" s="1"/>
      <c r="E149" s="18">
        <v>0</v>
      </c>
      <c r="F149" s="61">
        <f>Plan_Data[[#This Row],[Plan Budget]]/$D$107</f>
        <v>0</v>
      </c>
      <c r="G149" s="18">
        <f ca="1">IFERROR(IF(Plan_Data[[#This Row],[Category]]="Income", Plan_Data[[#This Row],[Plan Income]], OFFSET(Plan_Data[[#This Row],[Balance]],-1,0)+Plan_Data[[#This Row],[Plan Income]]-Plan_Data[[#This Row],[Plan Budget]]), Plan_Data[[#This Row],[Plan Income]])</f>
        <v>-1088</v>
      </c>
    </row>
    <row r="150" spans="1:7" x14ac:dyDescent="0.25">
      <c r="A150" s="5">
        <v>2021</v>
      </c>
      <c r="B150" s="5" t="s">
        <v>120</v>
      </c>
      <c r="C150" t="s">
        <v>45</v>
      </c>
      <c r="D150" s="1"/>
      <c r="E150" s="18">
        <v>0</v>
      </c>
      <c r="F150" s="61">
        <f>Plan_Data[[#This Row],[Plan Budget]]/$D$107</f>
        <v>0</v>
      </c>
      <c r="G150" s="18">
        <f ca="1">IFERROR(IF(Plan_Data[[#This Row],[Category]]="Income", Plan_Data[[#This Row],[Plan Income]], OFFSET(Plan_Data[[#This Row],[Balance]],-1,0)+Plan_Data[[#This Row],[Plan Income]]-Plan_Data[[#This Row],[Plan Budget]]), Plan_Data[[#This Row],[Plan Income]])</f>
        <v>-1088</v>
      </c>
    </row>
    <row r="151" spans="1:7" x14ac:dyDescent="0.25">
      <c r="A151" s="5">
        <v>2021</v>
      </c>
      <c r="B151" s="5" t="s">
        <v>120</v>
      </c>
      <c r="C151" t="s">
        <v>11</v>
      </c>
      <c r="D151" s="1"/>
      <c r="E151" s="18">
        <v>0</v>
      </c>
      <c r="F151" s="61">
        <f>Plan_Data[[#This Row],[Plan Budget]]/$D$107</f>
        <v>0</v>
      </c>
      <c r="G151" s="18">
        <f ca="1">IFERROR(IF(Plan_Data[[#This Row],[Category]]="Income", Plan_Data[[#This Row],[Plan Income]], OFFSET(Plan_Data[[#This Row],[Balance]],-1,0)+Plan_Data[[#This Row],[Plan Income]]-Plan_Data[[#This Row],[Plan Budget]]), Plan_Data[[#This Row],[Plan Income]])</f>
        <v>-1088</v>
      </c>
    </row>
  </sheetData>
  <phoneticPr fontId="12" type="noConversion"/>
  <conditionalFormatting sqref="A1:G151">
    <cfRule type="expression" dxfId="98" priority="6">
      <formula>$C1="Income"</formula>
    </cfRule>
  </conditionalFormatting>
  <conditionalFormatting sqref="A77:G91">
    <cfRule type="expression" dxfId="97" priority="5">
      <formula>$C77="Income"</formula>
    </cfRule>
  </conditionalFormatting>
  <conditionalFormatting sqref="A92:G106">
    <cfRule type="expression" dxfId="96" priority="3">
      <formula>$C92="Income"</formula>
    </cfRule>
  </conditionalFormatting>
  <conditionalFormatting sqref="A92:G106">
    <cfRule type="expression" dxfId="95" priority="4">
      <formula>$C92="Income"</formula>
    </cfRule>
  </conditionalFormatting>
  <conditionalFormatting sqref="G107:G151">
    <cfRule type="expression" dxfId="94" priority="1">
      <formula>$C107="Income"</formula>
    </cfRule>
  </conditionalFormatting>
  <conditionalFormatting sqref="G107:G151">
    <cfRule type="expression" dxfId="93" priority="2">
      <formula>$C107="Income"</formula>
    </cfRule>
  </conditionalFormatting>
  <pageMargins left="0.7" right="0.7" top="0.75" bottom="0.75" header="0.3" footer="0.3"/>
  <pageSetup orientation="portrait" r:id="rId1"/>
  <ignoredErrors>
    <ignoredError sqref="C2:C31" calculatedColumn="1"/>
  </ignoredErrors>
  <legacyDrawing r:id="rId2"/>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107D51-6C5A-490C-9710-7DB9BF3C4323}">
  <sheetPr codeName="Sheet4"/>
  <dimension ref="A4:AE40"/>
  <sheetViews>
    <sheetView topLeftCell="A10" workbookViewId="0">
      <selection activeCell="B29" sqref="B29"/>
    </sheetView>
  </sheetViews>
  <sheetFormatPr defaultRowHeight="13.5" x14ac:dyDescent="0.25"/>
  <cols>
    <col min="1" max="1" width="19.28515625" customWidth="1"/>
    <col min="2" max="2" width="8.5703125" customWidth="1"/>
    <col min="3" max="3" width="3.85546875" customWidth="1"/>
    <col min="4" max="4" width="4.140625" customWidth="1"/>
    <col min="5" max="5" width="3.85546875" customWidth="1"/>
    <col min="6" max="6" width="4.28515625" customWidth="1"/>
    <col min="7" max="7" width="3.5703125" customWidth="1"/>
    <col min="8" max="8" width="3" customWidth="1"/>
    <col min="9" max="9" width="4" customWidth="1"/>
    <col min="10" max="10" width="3.85546875" customWidth="1"/>
    <col min="11" max="11" width="3.7109375" customWidth="1"/>
    <col min="12" max="12" width="4.140625" customWidth="1"/>
    <col min="13" max="13" width="3.85546875" customWidth="1"/>
    <col min="14" max="14" width="6.28515625" customWidth="1"/>
    <col min="15" max="18" width="4.42578125" customWidth="1"/>
    <col min="19" max="19" width="19.28515625" customWidth="1"/>
    <col min="20" max="20" width="8.5703125" customWidth="1"/>
    <col min="21" max="29" width="5" customWidth="1"/>
    <col min="30" max="30" width="4" customWidth="1"/>
    <col min="31" max="31" width="4.140625" customWidth="1"/>
    <col min="32" max="32" width="3.7109375" customWidth="1"/>
    <col min="33" max="33" width="4" bestFit="1" customWidth="1"/>
    <col min="34" max="34" width="3.85546875" bestFit="1" customWidth="1"/>
    <col min="35" max="35" width="3.7109375" bestFit="1" customWidth="1"/>
    <col min="36" max="36" width="4.140625" bestFit="1" customWidth="1"/>
    <col min="37" max="37" width="4" bestFit="1" customWidth="1"/>
    <col min="38" max="38" width="6.28515625" bestFit="1" customWidth="1"/>
    <col min="39" max="39" width="8.28515625" bestFit="1" customWidth="1"/>
    <col min="40" max="40" width="3.85546875" bestFit="1" customWidth="1"/>
    <col min="41" max="41" width="4.28515625" bestFit="1" customWidth="1"/>
    <col min="42" max="42" width="3.7109375" bestFit="1" customWidth="1"/>
    <col min="43" max="43" width="4.42578125" bestFit="1" customWidth="1"/>
    <col min="44" max="44" width="3.7109375" bestFit="1" customWidth="1"/>
    <col min="45" max="45" width="3.140625" bestFit="1" customWidth="1"/>
    <col min="46" max="46" width="4" bestFit="1" customWidth="1"/>
    <col min="47" max="47" width="3.85546875" bestFit="1" customWidth="1"/>
    <col min="48" max="48" width="3.7109375" bestFit="1" customWidth="1"/>
    <col min="49" max="49" width="4.140625" bestFit="1" customWidth="1"/>
    <col min="50" max="50" width="4" bestFit="1" customWidth="1"/>
    <col min="51" max="51" width="6.28515625" bestFit="1" customWidth="1"/>
    <col min="52" max="52" width="10.140625" bestFit="1" customWidth="1"/>
  </cols>
  <sheetData>
    <row r="4" spans="1:29" x14ac:dyDescent="0.25">
      <c r="B4" s="4" t="s">
        <v>90</v>
      </c>
      <c r="S4" s="4" t="s">
        <v>156</v>
      </c>
      <c r="T4" s="4" t="s">
        <v>90</v>
      </c>
    </row>
    <row r="5" spans="1:29" x14ac:dyDescent="0.25">
      <c r="A5" s="4" t="s">
        <v>58</v>
      </c>
      <c r="B5" t="s">
        <v>112</v>
      </c>
      <c r="C5" t="s">
        <v>107</v>
      </c>
      <c r="D5" t="s">
        <v>113</v>
      </c>
      <c r="E5" t="s">
        <v>114</v>
      </c>
      <c r="F5" t="s">
        <v>115</v>
      </c>
      <c r="G5" t="s">
        <v>116</v>
      </c>
      <c r="H5" t="s">
        <v>117</v>
      </c>
      <c r="I5" t="s">
        <v>118</v>
      </c>
      <c r="J5" t="s">
        <v>119</v>
      </c>
      <c r="K5" t="s">
        <v>120</v>
      </c>
      <c r="L5" t="s">
        <v>121</v>
      </c>
      <c r="M5" t="s">
        <v>122</v>
      </c>
      <c r="N5" t="s">
        <v>429</v>
      </c>
      <c r="S5" s="4" t="s">
        <v>58</v>
      </c>
      <c r="T5" t="s">
        <v>112</v>
      </c>
      <c r="U5" t="s">
        <v>107</v>
      </c>
      <c r="V5" t="s">
        <v>113</v>
      </c>
      <c r="W5" t="s">
        <v>114</v>
      </c>
      <c r="X5" t="s">
        <v>115</v>
      </c>
      <c r="Y5" t="s">
        <v>116</v>
      </c>
      <c r="Z5" t="s">
        <v>117</v>
      </c>
      <c r="AA5" t="s">
        <v>118</v>
      </c>
      <c r="AB5" t="s">
        <v>119</v>
      </c>
      <c r="AC5" t="s">
        <v>120</v>
      </c>
    </row>
    <row r="6" spans="1:29" x14ac:dyDescent="0.25">
      <c r="A6" s="6" t="s">
        <v>79</v>
      </c>
      <c r="S6" s="6" t="s">
        <v>42</v>
      </c>
      <c r="T6" s="5">
        <v>700</v>
      </c>
      <c r="U6" s="5">
        <v>700</v>
      </c>
      <c r="V6" s="5">
        <v>700</v>
      </c>
      <c r="W6" s="5">
        <v>700</v>
      </c>
      <c r="X6" s="5">
        <v>500</v>
      </c>
      <c r="Y6" s="5">
        <v>500</v>
      </c>
      <c r="Z6" s="5">
        <v>500</v>
      </c>
      <c r="AA6" s="5">
        <v>500</v>
      </c>
      <c r="AB6" s="5">
        <v>500</v>
      </c>
      <c r="AC6" s="5">
        <v>500</v>
      </c>
    </row>
    <row r="7" spans="1:29" x14ac:dyDescent="0.25">
      <c r="A7" s="6" t="s">
        <v>42</v>
      </c>
      <c r="S7" s="6" t="s">
        <v>48</v>
      </c>
      <c r="T7" s="5">
        <v>2000</v>
      </c>
      <c r="U7" s="5">
        <v>2200</v>
      </c>
      <c r="V7" s="5">
        <v>2200</v>
      </c>
      <c r="W7" s="5">
        <v>2200</v>
      </c>
      <c r="X7" s="5">
        <v>1900</v>
      </c>
      <c r="Y7" s="5">
        <v>1500</v>
      </c>
      <c r="Z7" s="5">
        <v>1500</v>
      </c>
      <c r="AA7" s="5">
        <v>1900</v>
      </c>
      <c r="AB7" s="5">
        <v>1900</v>
      </c>
      <c r="AC7" s="5">
        <v>1500</v>
      </c>
    </row>
    <row r="8" spans="1:29" x14ac:dyDescent="0.25">
      <c r="A8" s="6" t="s">
        <v>48</v>
      </c>
      <c r="S8" s="6" t="s">
        <v>31</v>
      </c>
      <c r="T8" s="5">
        <v>150</v>
      </c>
      <c r="U8" s="5">
        <v>300</v>
      </c>
      <c r="V8" s="5">
        <v>200</v>
      </c>
      <c r="W8" s="5">
        <v>200</v>
      </c>
      <c r="X8" s="5">
        <v>300</v>
      </c>
      <c r="Y8" s="5">
        <v>500</v>
      </c>
      <c r="Z8" s="5">
        <v>700</v>
      </c>
      <c r="AA8" s="5">
        <v>600</v>
      </c>
      <c r="AB8" s="5">
        <v>700</v>
      </c>
      <c r="AC8" s="5">
        <v>700</v>
      </c>
    </row>
    <row r="9" spans="1:29" x14ac:dyDescent="0.25">
      <c r="A9" s="6" t="s">
        <v>31</v>
      </c>
      <c r="S9" s="6" t="s">
        <v>44</v>
      </c>
      <c r="T9" s="5">
        <v>60</v>
      </c>
      <c r="U9" s="5">
        <v>60</v>
      </c>
      <c r="V9" s="5">
        <v>565</v>
      </c>
      <c r="W9" s="5">
        <v>5995</v>
      </c>
      <c r="X9" s="5">
        <v>540</v>
      </c>
      <c r="Y9" s="5">
        <v>540</v>
      </c>
      <c r="Z9" s="5">
        <v>540</v>
      </c>
      <c r="AA9" s="5">
        <v>540</v>
      </c>
      <c r="AB9" s="5">
        <v>540</v>
      </c>
      <c r="AC9" s="5">
        <v>540</v>
      </c>
    </row>
    <row r="10" spans="1:29" x14ac:dyDescent="0.25">
      <c r="A10" s="6" t="s">
        <v>44</v>
      </c>
      <c r="S10" s="6" t="s">
        <v>51</v>
      </c>
      <c r="T10" s="5">
        <v>50</v>
      </c>
      <c r="U10" s="5">
        <v>100</v>
      </c>
      <c r="V10" s="5">
        <v>260</v>
      </c>
      <c r="W10" s="5">
        <v>510</v>
      </c>
      <c r="X10" s="5">
        <v>260</v>
      </c>
      <c r="Y10" s="5">
        <v>260</v>
      </c>
      <c r="Z10" s="5">
        <v>0</v>
      </c>
      <c r="AA10" s="5">
        <v>0</v>
      </c>
      <c r="AB10" s="5">
        <v>0</v>
      </c>
      <c r="AC10" s="5">
        <v>0</v>
      </c>
    </row>
    <row r="11" spans="1:29" x14ac:dyDescent="0.25">
      <c r="A11" s="6" t="s">
        <v>51</v>
      </c>
      <c r="S11" s="6" t="s">
        <v>53</v>
      </c>
      <c r="T11" s="5">
        <v>150</v>
      </c>
      <c r="U11" s="5">
        <v>50</v>
      </c>
      <c r="V11" s="5">
        <v>50</v>
      </c>
      <c r="W11" s="5">
        <v>300</v>
      </c>
      <c r="X11" s="5">
        <v>0</v>
      </c>
      <c r="Y11" s="5">
        <v>200</v>
      </c>
      <c r="Z11" s="5">
        <v>200</v>
      </c>
      <c r="AA11" s="5">
        <v>200</v>
      </c>
      <c r="AB11" s="5">
        <v>100</v>
      </c>
      <c r="AC11" s="5">
        <v>100</v>
      </c>
    </row>
    <row r="12" spans="1:29" x14ac:dyDescent="0.25">
      <c r="A12" s="6" t="s">
        <v>53</v>
      </c>
      <c r="S12" s="6" t="s">
        <v>43</v>
      </c>
      <c r="T12" s="5">
        <v>0</v>
      </c>
      <c r="U12" s="5">
        <v>0</v>
      </c>
      <c r="V12" s="5">
        <v>0</v>
      </c>
      <c r="W12" s="5">
        <v>200</v>
      </c>
      <c r="X12" s="5">
        <v>0</v>
      </c>
      <c r="Y12" s="5">
        <v>0</v>
      </c>
      <c r="Z12" s="5">
        <v>0</v>
      </c>
      <c r="AA12" s="5">
        <v>0</v>
      </c>
      <c r="AB12" s="5">
        <v>0</v>
      </c>
      <c r="AC12" s="5">
        <v>0</v>
      </c>
    </row>
    <row r="13" spans="1:29" x14ac:dyDescent="0.25">
      <c r="A13" s="6" t="s">
        <v>43</v>
      </c>
      <c r="S13" s="6" t="s">
        <v>18</v>
      </c>
      <c r="T13" s="5">
        <v>0</v>
      </c>
      <c r="U13" s="5">
        <v>0</v>
      </c>
      <c r="V13" s="5">
        <v>0</v>
      </c>
      <c r="W13" s="5">
        <v>0</v>
      </c>
      <c r="X13" s="5">
        <v>0</v>
      </c>
      <c r="Y13" s="5">
        <v>0</v>
      </c>
      <c r="Z13" s="5">
        <v>0</v>
      </c>
      <c r="AA13" s="5">
        <v>0</v>
      </c>
      <c r="AB13" s="5">
        <v>0</v>
      </c>
      <c r="AC13" s="5">
        <v>0</v>
      </c>
    </row>
    <row r="14" spans="1:29" x14ac:dyDescent="0.25">
      <c r="A14" s="6" t="s">
        <v>18</v>
      </c>
      <c r="S14" s="6" t="s">
        <v>49</v>
      </c>
      <c r="T14" s="5">
        <v>50</v>
      </c>
      <c r="U14" s="5">
        <v>50</v>
      </c>
      <c r="V14" s="5">
        <v>0</v>
      </c>
      <c r="W14" s="5">
        <v>0</v>
      </c>
      <c r="X14" s="5">
        <v>0</v>
      </c>
      <c r="Y14" s="5">
        <v>0</v>
      </c>
      <c r="Z14" s="5">
        <v>0</v>
      </c>
      <c r="AA14" s="5">
        <v>0</v>
      </c>
      <c r="AB14" s="5">
        <v>0</v>
      </c>
      <c r="AC14" s="5">
        <v>1500</v>
      </c>
    </row>
    <row r="15" spans="1:29" x14ac:dyDescent="0.25">
      <c r="A15" s="6" t="s">
        <v>49</v>
      </c>
      <c r="S15" s="6" t="s">
        <v>50</v>
      </c>
      <c r="T15" s="5">
        <v>0</v>
      </c>
      <c r="U15" s="5">
        <v>0</v>
      </c>
      <c r="V15" s="5">
        <v>0</v>
      </c>
      <c r="W15" s="5">
        <v>0</v>
      </c>
      <c r="X15" s="5">
        <v>0</v>
      </c>
      <c r="Y15" s="5">
        <v>0</v>
      </c>
      <c r="Z15" s="5">
        <v>0</v>
      </c>
      <c r="AA15" s="5">
        <v>0</v>
      </c>
      <c r="AB15" s="5">
        <v>0</v>
      </c>
      <c r="AC15" s="5">
        <v>0</v>
      </c>
    </row>
    <row r="16" spans="1:29" x14ac:dyDescent="0.25">
      <c r="A16" s="6" t="s">
        <v>50</v>
      </c>
      <c r="S16" s="6" t="s">
        <v>46</v>
      </c>
      <c r="T16" s="5">
        <v>0</v>
      </c>
      <c r="U16" s="5">
        <v>0</v>
      </c>
      <c r="V16" s="5">
        <v>0</v>
      </c>
      <c r="W16" s="5">
        <v>0</v>
      </c>
      <c r="X16" s="5">
        <v>0</v>
      </c>
      <c r="Y16" s="5">
        <v>0</v>
      </c>
      <c r="Z16" s="5">
        <v>0</v>
      </c>
      <c r="AA16" s="5">
        <v>0</v>
      </c>
      <c r="AB16" s="5">
        <v>0</v>
      </c>
      <c r="AC16" s="5">
        <v>0</v>
      </c>
    </row>
    <row r="17" spans="1:31" x14ac:dyDescent="0.25">
      <c r="A17" s="6" t="s">
        <v>46</v>
      </c>
      <c r="S17" s="6" t="s">
        <v>47</v>
      </c>
      <c r="T17" s="5">
        <v>0</v>
      </c>
      <c r="U17" s="5">
        <v>0</v>
      </c>
      <c r="V17" s="5">
        <v>0</v>
      </c>
      <c r="W17" s="5">
        <v>0</v>
      </c>
      <c r="X17" s="5">
        <v>0</v>
      </c>
      <c r="Y17" s="5">
        <v>0</v>
      </c>
      <c r="Z17" s="5">
        <v>120</v>
      </c>
      <c r="AA17" s="5">
        <v>0</v>
      </c>
      <c r="AB17" s="5">
        <v>0</v>
      </c>
      <c r="AC17" s="5">
        <v>0</v>
      </c>
    </row>
    <row r="18" spans="1:31" x14ac:dyDescent="0.25">
      <c r="A18" s="6" t="s">
        <v>47</v>
      </c>
      <c r="S18" s="6" t="s">
        <v>45</v>
      </c>
      <c r="T18" s="5">
        <v>0</v>
      </c>
      <c r="U18" s="5">
        <v>0</v>
      </c>
      <c r="V18" s="5">
        <v>0</v>
      </c>
      <c r="W18" s="5">
        <v>0</v>
      </c>
      <c r="X18" s="5">
        <v>0</v>
      </c>
      <c r="Y18" s="5">
        <v>0</v>
      </c>
      <c r="Z18" s="5">
        <v>0</v>
      </c>
      <c r="AA18" s="5">
        <v>0</v>
      </c>
      <c r="AB18" s="5">
        <v>0</v>
      </c>
      <c r="AC18" s="5">
        <v>0</v>
      </c>
    </row>
    <row r="19" spans="1:31" x14ac:dyDescent="0.25">
      <c r="A19" s="6" t="s">
        <v>45</v>
      </c>
      <c r="S19" s="6" t="s">
        <v>11</v>
      </c>
      <c r="T19" s="5">
        <v>10</v>
      </c>
      <c r="U19" s="5">
        <v>0</v>
      </c>
      <c r="V19" s="5">
        <v>0</v>
      </c>
      <c r="W19" s="5">
        <v>0</v>
      </c>
      <c r="X19" s="5">
        <v>0</v>
      </c>
      <c r="Y19" s="5">
        <v>0</v>
      </c>
      <c r="Z19" s="5">
        <v>0</v>
      </c>
      <c r="AA19" s="5">
        <v>0</v>
      </c>
      <c r="AB19" s="5">
        <v>0</v>
      </c>
      <c r="AC19" s="5">
        <v>0</v>
      </c>
    </row>
    <row r="20" spans="1:31" x14ac:dyDescent="0.25">
      <c r="A20" s="6" t="s">
        <v>11</v>
      </c>
    </row>
    <row r="25" spans="1:31" x14ac:dyDescent="0.25">
      <c r="A25" t="s">
        <v>155</v>
      </c>
      <c r="S25" t="s">
        <v>156</v>
      </c>
    </row>
    <row r="26" spans="1:31" x14ac:dyDescent="0.25">
      <c r="A26" t="s">
        <v>58</v>
      </c>
      <c r="B26" t="s">
        <v>112</v>
      </c>
      <c r="C26" t="s">
        <v>107</v>
      </c>
      <c r="D26" t="s">
        <v>113</v>
      </c>
      <c r="E26" t="s">
        <v>114</v>
      </c>
      <c r="F26" t="s">
        <v>115</v>
      </c>
      <c r="G26" t="s">
        <v>116</v>
      </c>
      <c r="H26" t="s">
        <v>117</v>
      </c>
      <c r="I26" t="s">
        <v>118</v>
      </c>
      <c r="J26" t="s">
        <v>119</v>
      </c>
      <c r="K26" t="s">
        <v>120</v>
      </c>
      <c r="L26" t="s">
        <v>121</v>
      </c>
      <c r="M26" t="s">
        <v>122</v>
      </c>
      <c r="S26" t="s">
        <v>58</v>
      </c>
      <c r="T26" t="s">
        <v>112</v>
      </c>
      <c r="U26" t="s">
        <v>107</v>
      </c>
      <c r="V26" t="s">
        <v>113</v>
      </c>
      <c r="W26" t="s">
        <v>114</v>
      </c>
      <c r="X26" t="s">
        <v>115</v>
      </c>
      <c r="Y26" t="s">
        <v>116</v>
      </c>
      <c r="Z26" t="s">
        <v>117</v>
      </c>
      <c r="AA26" t="s">
        <v>118</v>
      </c>
      <c r="AB26" t="s">
        <v>119</v>
      </c>
      <c r="AC26" t="s">
        <v>120</v>
      </c>
      <c r="AD26" t="s">
        <v>121</v>
      </c>
      <c r="AE26" t="s">
        <v>122</v>
      </c>
    </row>
    <row r="27" spans="1:31" x14ac:dyDescent="0.25">
      <c r="A27" t="s">
        <v>42</v>
      </c>
      <c r="B27" s="18">
        <f>IFERROR(INDEX($A$6:$M$19, MATCH($A27,$A$6:$A$19, 0), MATCH(B$26, $A$5:$M$5,0)),"")</f>
        <v>0</v>
      </c>
      <c r="C27" s="18">
        <f t="shared" ref="C27:M40" si="0">IFERROR(INDEX($A$6:$M$19, MATCH($A27,$A$6:$A$19, 0), MATCH(C$26, $A$5:$M$5,0)),"")</f>
        <v>0</v>
      </c>
      <c r="D27" s="18">
        <f t="shared" si="0"/>
        <v>0</v>
      </c>
      <c r="E27" s="18">
        <f t="shared" si="0"/>
        <v>0</v>
      </c>
      <c r="F27" s="18">
        <f t="shared" si="0"/>
        <v>0</v>
      </c>
      <c r="G27" s="18">
        <f t="shared" si="0"/>
        <v>0</v>
      </c>
      <c r="H27" s="18">
        <f t="shared" si="0"/>
        <v>0</v>
      </c>
      <c r="I27" s="18">
        <f t="shared" si="0"/>
        <v>0</v>
      </c>
      <c r="J27" s="18">
        <f t="shared" si="0"/>
        <v>0</v>
      </c>
      <c r="K27" s="18">
        <f t="shared" si="0"/>
        <v>0</v>
      </c>
      <c r="L27" s="18">
        <f t="shared" si="0"/>
        <v>0</v>
      </c>
      <c r="M27" s="18">
        <f t="shared" si="0"/>
        <v>0</v>
      </c>
      <c r="N27" t="str">
        <f>IFERROR(INDEX($A$7:$E$20, MATCH(M27,$A$7:$A$20, 0), MATCH(L$26, $A$5:$E$5,0)),"")</f>
        <v/>
      </c>
      <c r="O27" t="str">
        <f>IFERROR(INDEX($A$7:$E$20, MATCH(N27,$A$7:$A$20, 0), MATCH(M$26, $A$5:$E$5,0)),"")</f>
        <v/>
      </c>
      <c r="S27" t="s">
        <v>42</v>
      </c>
      <c r="T27" s="18">
        <f>IFERROR(INDEX($S$6:$AE$19, MATCH($A27,$A$6:$A$19, 0), MATCH(B$26, $S$5:$AE$5,0)),"")</f>
        <v>2000</v>
      </c>
      <c r="U27" s="18">
        <f t="shared" ref="U27:AE40" si="1">IFERROR(INDEX($S$6:$AE$19, MATCH($A27,$A$6:$A$19, 0), MATCH(C$26, $S$5:$AE$5,0)),"")</f>
        <v>2200</v>
      </c>
      <c r="V27" s="18">
        <f t="shared" si="1"/>
        <v>2200</v>
      </c>
      <c r="W27" s="18">
        <f t="shared" si="1"/>
        <v>2200</v>
      </c>
      <c r="X27" s="18">
        <f t="shared" si="1"/>
        <v>1900</v>
      </c>
      <c r="Y27" s="18">
        <f t="shared" si="1"/>
        <v>1500</v>
      </c>
      <c r="Z27" s="18">
        <f t="shared" si="1"/>
        <v>1500</v>
      </c>
      <c r="AA27" s="18">
        <f t="shared" si="1"/>
        <v>1900</v>
      </c>
      <c r="AB27" s="18">
        <f t="shared" si="1"/>
        <v>1900</v>
      </c>
      <c r="AC27" s="18">
        <f t="shared" si="1"/>
        <v>1500</v>
      </c>
      <c r="AD27" s="18" t="str">
        <f t="shared" si="1"/>
        <v/>
      </c>
      <c r="AE27" s="18" t="str">
        <f t="shared" si="1"/>
        <v/>
      </c>
    </row>
    <row r="28" spans="1:31" x14ac:dyDescent="0.25">
      <c r="A28" t="s">
        <v>48</v>
      </c>
      <c r="B28" s="18">
        <f t="shared" ref="B28:B40" si="2">IFERROR(INDEX($A$6:$M$19, MATCH($A28,$A$6:$A$19, 0), MATCH(B$26, $A$5:$M$5,0)),"")</f>
        <v>0</v>
      </c>
      <c r="C28" s="18">
        <f t="shared" si="0"/>
        <v>0</v>
      </c>
      <c r="D28" s="18">
        <f t="shared" si="0"/>
        <v>0</v>
      </c>
      <c r="E28" s="18">
        <f t="shared" si="0"/>
        <v>0</v>
      </c>
      <c r="F28" s="18">
        <f t="shared" si="0"/>
        <v>0</v>
      </c>
      <c r="G28" s="18">
        <f t="shared" si="0"/>
        <v>0</v>
      </c>
      <c r="H28" s="18">
        <f t="shared" si="0"/>
        <v>0</v>
      </c>
      <c r="I28" s="18">
        <f t="shared" si="0"/>
        <v>0</v>
      </c>
      <c r="J28" s="18">
        <f t="shared" si="0"/>
        <v>0</v>
      </c>
      <c r="K28" s="18">
        <f t="shared" si="0"/>
        <v>0</v>
      </c>
      <c r="L28" s="18">
        <f t="shared" si="0"/>
        <v>0</v>
      </c>
      <c r="M28" s="18">
        <f t="shared" si="0"/>
        <v>0</v>
      </c>
      <c r="S28" t="s">
        <v>48</v>
      </c>
      <c r="T28" s="18">
        <f t="shared" ref="T28:T40" si="3">IFERROR(INDEX($S$6:$AE$19, MATCH($A28,$A$6:$A$19, 0), MATCH(B$26, $S$5:$AE$5,0)),"")</f>
        <v>150</v>
      </c>
      <c r="U28" s="18">
        <f t="shared" si="1"/>
        <v>300</v>
      </c>
      <c r="V28" s="18">
        <f t="shared" si="1"/>
        <v>200</v>
      </c>
      <c r="W28" s="18">
        <f t="shared" si="1"/>
        <v>200</v>
      </c>
      <c r="X28" s="18">
        <f t="shared" si="1"/>
        <v>300</v>
      </c>
      <c r="Y28" s="18">
        <f t="shared" si="1"/>
        <v>500</v>
      </c>
      <c r="Z28" s="18">
        <f t="shared" si="1"/>
        <v>700</v>
      </c>
      <c r="AA28" s="18">
        <f t="shared" si="1"/>
        <v>600</v>
      </c>
      <c r="AB28" s="18">
        <f t="shared" si="1"/>
        <v>700</v>
      </c>
      <c r="AC28" s="18">
        <f t="shared" si="1"/>
        <v>700</v>
      </c>
      <c r="AD28" s="18" t="str">
        <f t="shared" si="1"/>
        <v/>
      </c>
      <c r="AE28" s="18" t="str">
        <f t="shared" si="1"/>
        <v/>
      </c>
    </row>
    <row r="29" spans="1:31" x14ac:dyDescent="0.25">
      <c r="A29" t="s">
        <v>31</v>
      </c>
      <c r="B29" s="18">
        <f t="shared" si="2"/>
        <v>0</v>
      </c>
      <c r="C29" s="18">
        <f t="shared" si="0"/>
        <v>0</v>
      </c>
      <c r="D29" s="18">
        <f t="shared" si="0"/>
        <v>0</v>
      </c>
      <c r="E29" s="18">
        <f t="shared" si="0"/>
        <v>0</v>
      </c>
      <c r="F29" s="18">
        <f t="shared" si="0"/>
        <v>0</v>
      </c>
      <c r="G29" s="18">
        <f t="shared" si="0"/>
        <v>0</v>
      </c>
      <c r="H29" s="18">
        <f t="shared" si="0"/>
        <v>0</v>
      </c>
      <c r="I29" s="18">
        <f t="shared" si="0"/>
        <v>0</v>
      </c>
      <c r="J29" s="18">
        <f t="shared" si="0"/>
        <v>0</v>
      </c>
      <c r="K29" s="18">
        <f t="shared" si="0"/>
        <v>0</v>
      </c>
      <c r="L29" s="18">
        <f t="shared" si="0"/>
        <v>0</v>
      </c>
      <c r="M29" s="18">
        <f t="shared" si="0"/>
        <v>0</v>
      </c>
      <c r="S29" t="s">
        <v>31</v>
      </c>
      <c r="T29" s="18">
        <f t="shared" si="3"/>
        <v>60</v>
      </c>
      <c r="U29" s="18">
        <f t="shared" si="1"/>
        <v>60</v>
      </c>
      <c r="V29" s="18">
        <f t="shared" si="1"/>
        <v>565</v>
      </c>
      <c r="W29" s="18">
        <f t="shared" si="1"/>
        <v>5995</v>
      </c>
      <c r="X29" s="18">
        <f t="shared" si="1"/>
        <v>540</v>
      </c>
      <c r="Y29" s="18">
        <f t="shared" si="1"/>
        <v>540</v>
      </c>
      <c r="Z29" s="18">
        <f t="shared" si="1"/>
        <v>540</v>
      </c>
      <c r="AA29" s="18">
        <f t="shared" si="1"/>
        <v>540</v>
      </c>
      <c r="AB29" s="18">
        <f t="shared" si="1"/>
        <v>540</v>
      </c>
      <c r="AC29" s="18">
        <f t="shared" si="1"/>
        <v>540</v>
      </c>
      <c r="AD29" s="18" t="str">
        <f t="shared" si="1"/>
        <v/>
      </c>
      <c r="AE29" s="18" t="str">
        <f t="shared" si="1"/>
        <v/>
      </c>
    </row>
    <row r="30" spans="1:31" x14ac:dyDescent="0.25">
      <c r="A30" t="s">
        <v>44</v>
      </c>
      <c r="B30" s="18">
        <f t="shared" si="2"/>
        <v>0</v>
      </c>
      <c r="C30" s="18">
        <f t="shared" si="0"/>
        <v>0</v>
      </c>
      <c r="D30" s="18">
        <f t="shared" si="0"/>
        <v>0</v>
      </c>
      <c r="E30" s="18">
        <f t="shared" si="0"/>
        <v>0</v>
      </c>
      <c r="F30" s="18">
        <f t="shared" si="0"/>
        <v>0</v>
      </c>
      <c r="G30" s="18">
        <f t="shared" si="0"/>
        <v>0</v>
      </c>
      <c r="H30" s="18">
        <f t="shared" si="0"/>
        <v>0</v>
      </c>
      <c r="I30" s="18">
        <f t="shared" si="0"/>
        <v>0</v>
      </c>
      <c r="J30" s="18">
        <f t="shared" si="0"/>
        <v>0</v>
      </c>
      <c r="K30" s="18">
        <f t="shared" si="0"/>
        <v>0</v>
      </c>
      <c r="L30" s="18">
        <f t="shared" si="0"/>
        <v>0</v>
      </c>
      <c r="M30" s="18">
        <f t="shared" si="0"/>
        <v>0</v>
      </c>
      <c r="S30" t="s">
        <v>44</v>
      </c>
      <c r="T30" s="18">
        <f t="shared" si="3"/>
        <v>50</v>
      </c>
      <c r="U30" s="18">
        <f t="shared" si="1"/>
        <v>100</v>
      </c>
      <c r="V30" s="18">
        <f t="shared" si="1"/>
        <v>260</v>
      </c>
      <c r="W30" s="18">
        <f t="shared" si="1"/>
        <v>510</v>
      </c>
      <c r="X30" s="18">
        <f t="shared" si="1"/>
        <v>260</v>
      </c>
      <c r="Y30" s="18">
        <f t="shared" si="1"/>
        <v>260</v>
      </c>
      <c r="Z30" s="18">
        <f t="shared" si="1"/>
        <v>0</v>
      </c>
      <c r="AA30" s="18">
        <f t="shared" si="1"/>
        <v>0</v>
      </c>
      <c r="AB30" s="18">
        <f t="shared" si="1"/>
        <v>0</v>
      </c>
      <c r="AC30" s="18">
        <f t="shared" si="1"/>
        <v>0</v>
      </c>
      <c r="AD30" s="18" t="str">
        <f t="shared" si="1"/>
        <v/>
      </c>
      <c r="AE30" s="18" t="str">
        <f t="shared" si="1"/>
        <v/>
      </c>
    </row>
    <row r="31" spans="1:31" x14ac:dyDescent="0.25">
      <c r="A31" t="s">
        <v>51</v>
      </c>
      <c r="B31" s="18">
        <f t="shared" si="2"/>
        <v>0</v>
      </c>
      <c r="C31" s="18">
        <f t="shared" si="0"/>
        <v>0</v>
      </c>
      <c r="D31" s="18">
        <f t="shared" si="0"/>
        <v>0</v>
      </c>
      <c r="E31" s="18">
        <f t="shared" si="0"/>
        <v>0</v>
      </c>
      <c r="F31" s="18">
        <f t="shared" si="0"/>
        <v>0</v>
      </c>
      <c r="G31" s="18">
        <f t="shared" si="0"/>
        <v>0</v>
      </c>
      <c r="H31" s="18">
        <f t="shared" si="0"/>
        <v>0</v>
      </c>
      <c r="I31" s="18">
        <f t="shared" si="0"/>
        <v>0</v>
      </c>
      <c r="J31" s="18">
        <f t="shared" si="0"/>
        <v>0</v>
      </c>
      <c r="K31" s="18">
        <f t="shared" si="0"/>
        <v>0</v>
      </c>
      <c r="L31" s="18">
        <f t="shared" si="0"/>
        <v>0</v>
      </c>
      <c r="M31" s="18">
        <f t="shared" si="0"/>
        <v>0</v>
      </c>
      <c r="S31" t="s">
        <v>51</v>
      </c>
      <c r="T31" s="18">
        <f t="shared" si="3"/>
        <v>150</v>
      </c>
      <c r="U31" s="18">
        <f t="shared" si="1"/>
        <v>50</v>
      </c>
      <c r="V31" s="18">
        <f t="shared" si="1"/>
        <v>50</v>
      </c>
      <c r="W31" s="18">
        <f t="shared" si="1"/>
        <v>300</v>
      </c>
      <c r="X31" s="18">
        <f t="shared" si="1"/>
        <v>0</v>
      </c>
      <c r="Y31" s="18">
        <f t="shared" si="1"/>
        <v>200</v>
      </c>
      <c r="Z31" s="18">
        <f t="shared" si="1"/>
        <v>200</v>
      </c>
      <c r="AA31" s="18">
        <f t="shared" si="1"/>
        <v>200</v>
      </c>
      <c r="AB31" s="18">
        <f t="shared" si="1"/>
        <v>100</v>
      </c>
      <c r="AC31" s="18">
        <f t="shared" si="1"/>
        <v>100</v>
      </c>
      <c r="AD31" s="18" t="str">
        <f t="shared" si="1"/>
        <v/>
      </c>
      <c r="AE31" s="18" t="str">
        <f t="shared" si="1"/>
        <v/>
      </c>
    </row>
    <row r="32" spans="1:31" x14ac:dyDescent="0.25">
      <c r="A32" t="s">
        <v>53</v>
      </c>
      <c r="B32" s="18">
        <f t="shared" si="2"/>
        <v>0</v>
      </c>
      <c r="C32" s="18">
        <f t="shared" si="0"/>
        <v>0</v>
      </c>
      <c r="D32" s="18">
        <f t="shared" si="0"/>
        <v>0</v>
      </c>
      <c r="E32" s="18">
        <f t="shared" si="0"/>
        <v>0</v>
      </c>
      <c r="F32" s="18">
        <f t="shared" si="0"/>
        <v>0</v>
      </c>
      <c r="G32" s="18">
        <f t="shared" si="0"/>
        <v>0</v>
      </c>
      <c r="H32" s="18">
        <f t="shared" si="0"/>
        <v>0</v>
      </c>
      <c r="I32" s="18">
        <f t="shared" si="0"/>
        <v>0</v>
      </c>
      <c r="J32" s="18">
        <f t="shared" si="0"/>
        <v>0</v>
      </c>
      <c r="K32" s="18">
        <f t="shared" si="0"/>
        <v>0</v>
      </c>
      <c r="L32" s="18">
        <f t="shared" si="0"/>
        <v>0</v>
      </c>
      <c r="M32" s="18">
        <f t="shared" si="0"/>
        <v>0</v>
      </c>
      <c r="S32" t="s">
        <v>53</v>
      </c>
      <c r="T32" s="18">
        <f t="shared" si="3"/>
        <v>0</v>
      </c>
      <c r="U32" s="18">
        <f t="shared" si="1"/>
        <v>0</v>
      </c>
      <c r="V32" s="18">
        <f t="shared" si="1"/>
        <v>0</v>
      </c>
      <c r="W32" s="18">
        <f t="shared" si="1"/>
        <v>200</v>
      </c>
      <c r="X32" s="18">
        <f t="shared" si="1"/>
        <v>0</v>
      </c>
      <c r="Y32" s="18">
        <f t="shared" si="1"/>
        <v>0</v>
      </c>
      <c r="Z32" s="18">
        <f t="shared" si="1"/>
        <v>0</v>
      </c>
      <c r="AA32" s="18">
        <f t="shared" si="1"/>
        <v>0</v>
      </c>
      <c r="AB32" s="18">
        <f t="shared" si="1"/>
        <v>0</v>
      </c>
      <c r="AC32" s="18">
        <f t="shared" si="1"/>
        <v>0</v>
      </c>
      <c r="AD32" s="18" t="str">
        <f t="shared" si="1"/>
        <v/>
      </c>
      <c r="AE32" s="18" t="str">
        <f t="shared" si="1"/>
        <v/>
      </c>
    </row>
    <row r="33" spans="1:31" x14ac:dyDescent="0.25">
      <c r="A33" t="s">
        <v>43</v>
      </c>
      <c r="B33" s="18">
        <f t="shared" si="2"/>
        <v>0</v>
      </c>
      <c r="C33" s="18">
        <f t="shared" si="0"/>
        <v>0</v>
      </c>
      <c r="D33" s="18">
        <f t="shared" si="0"/>
        <v>0</v>
      </c>
      <c r="E33" s="18">
        <f t="shared" si="0"/>
        <v>0</v>
      </c>
      <c r="F33" s="18">
        <f t="shared" si="0"/>
        <v>0</v>
      </c>
      <c r="G33" s="18">
        <f t="shared" si="0"/>
        <v>0</v>
      </c>
      <c r="H33" s="18">
        <f t="shared" si="0"/>
        <v>0</v>
      </c>
      <c r="I33" s="18">
        <f t="shared" si="0"/>
        <v>0</v>
      </c>
      <c r="J33" s="18">
        <f t="shared" si="0"/>
        <v>0</v>
      </c>
      <c r="K33" s="18">
        <f t="shared" si="0"/>
        <v>0</v>
      </c>
      <c r="L33" s="18">
        <f t="shared" si="0"/>
        <v>0</v>
      </c>
      <c r="M33" s="18">
        <f t="shared" si="0"/>
        <v>0</v>
      </c>
      <c r="S33" t="s">
        <v>43</v>
      </c>
      <c r="T33" s="18">
        <f t="shared" si="3"/>
        <v>0</v>
      </c>
      <c r="U33" s="18">
        <f t="shared" si="1"/>
        <v>0</v>
      </c>
      <c r="V33" s="18">
        <f t="shared" si="1"/>
        <v>0</v>
      </c>
      <c r="W33" s="18">
        <f t="shared" si="1"/>
        <v>0</v>
      </c>
      <c r="X33" s="18">
        <f t="shared" si="1"/>
        <v>0</v>
      </c>
      <c r="Y33" s="18">
        <f t="shared" si="1"/>
        <v>0</v>
      </c>
      <c r="Z33" s="18">
        <f t="shared" si="1"/>
        <v>0</v>
      </c>
      <c r="AA33" s="18">
        <f t="shared" si="1"/>
        <v>0</v>
      </c>
      <c r="AB33" s="18">
        <f t="shared" si="1"/>
        <v>0</v>
      </c>
      <c r="AC33" s="18">
        <f t="shared" si="1"/>
        <v>0</v>
      </c>
      <c r="AD33" s="18" t="str">
        <f t="shared" si="1"/>
        <v/>
      </c>
      <c r="AE33" s="18" t="str">
        <f t="shared" si="1"/>
        <v/>
      </c>
    </row>
    <row r="34" spans="1:31" x14ac:dyDescent="0.25">
      <c r="A34" t="s">
        <v>18</v>
      </c>
      <c r="B34" s="18">
        <f t="shared" si="2"/>
        <v>0</v>
      </c>
      <c r="C34" s="18">
        <f t="shared" si="0"/>
        <v>0</v>
      </c>
      <c r="D34" s="18">
        <f t="shared" si="0"/>
        <v>0</v>
      </c>
      <c r="E34" s="18">
        <f t="shared" si="0"/>
        <v>0</v>
      </c>
      <c r="F34" s="18">
        <f t="shared" si="0"/>
        <v>0</v>
      </c>
      <c r="G34" s="18">
        <f t="shared" si="0"/>
        <v>0</v>
      </c>
      <c r="H34" s="18">
        <f t="shared" si="0"/>
        <v>0</v>
      </c>
      <c r="I34" s="18">
        <f t="shared" si="0"/>
        <v>0</v>
      </c>
      <c r="J34" s="18">
        <f t="shared" si="0"/>
        <v>0</v>
      </c>
      <c r="K34" s="18">
        <f t="shared" si="0"/>
        <v>0</v>
      </c>
      <c r="L34" s="18">
        <f t="shared" si="0"/>
        <v>0</v>
      </c>
      <c r="M34" s="18">
        <f t="shared" si="0"/>
        <v>0</v>
      </c>
      <c r="S34" t="s">
        <v>18</v>
      </c>
      <c r="T34" s="18">
        <f t="shared" si="3"/>
        <v>50</v>
      </c>
      <c r="U34" s="18">
        <f t="shared" si="1"/>
        <v>50</v>
      </c>
      <c r="V34" s="18">
        <f t="shared" si="1"/>
        <v>0</v>
      </c>
      <c r="W34" s="18">
        <f t="shared" si="1"/>
        <v>0</v>
      </c>
      <c r="X34" s="18">
        <f t="shared" si="1"/>
        <v>0</v>
      </c>
      <c r="Y34" s="18">
        <f t="shared" si="1"/>
        <v>0</v>
      </c>
      <c r="Z34" s="18">
        <f t="shared" si="1"/>
        <v>0</v>
      </c>
      <c r="AA34" s="18">
        <f t="shared" si="1"/>
        <v>0</v>
      </c>
      <c r="AB34" s="18">
        <f t="shared" si="1"/>
        <v>0</v>
      </c>
      <c r="AC34" s="18">
        <f t="shared" si="1"/>
        <v>1500</v>
      </c>
      <c r="AD34" s="18" t="str">
        <f t="shared" si="1"/>
        <v/>
      </c>
      <c r="AE34" s="18" t="str">
        <f t="shared" si="1"/>
        <v/>
      </c>
    </row>
    <row r="35" spans="1:31" x14ac:dyDescent="0.25">
      <c r="A35" t="s">
        <v>49</v>
      </c>
      <c r="B35" s="18">
        <f t="shared" si="2"/>
        <v>0</v>
      </c>
      <c r="C35" s="18">
        <f t="shared" si="0"/>
        <v>0</v>
      </c>
      <c r="D35" s="18">
        <f t="shared" si="0"/>
        <v>0</v>
      </c>
      <c r="E35" s="18">
        <f t="shared" si="0"/>
        <v>0</v>
      </c>
      <c r="F35" s="18">
        <f t="shared" si="0"/>
        <v>0</v>
      </c>
      <c r="G35" s="18">
        <f t="shared" si="0"/>
        <v>0</v>
      </c>
      <c r="H35" s="18">
        <f t="shared" si="0"/>
        <v>0</v>
      </c>
      <c r="I35" s="18">
        <f t="shared" si="0"/>
        <v>0</v>
      </c>
      <c r="J35" s="18">
        <f t="shared" si="0"/>
        <v>0</v>
      </c>
      <c r="K35" s="18">
        <f t="shared" si="0"/>
        <v>0</v>
      </c>
      <c r="L35" s="18">
        <f t="shared" si="0"/>
        <v>0</v>
      </c>
      <c r="M35" s="18">
        <f t="shared" si="0"/>
        <v>0</v>
      </c>
      <c r="S35" t="s">
        <v>49</v>
      </c>
      <c r="T35" s="18">
        <f t="shared" si="3"/>
        <v>0</v>
      </c>
      <c r="U35" s="18">
        <f t="shared" si="1"/>
        <v>0</v>
      </c>
      <c r="V35" s="18">
        <f t="shared" si="1"/>
        <v>0</v>
      </c>
      <c r="W35" s="18">
        <f t="shared" si="1"/>
        <v>0</v>
      </c>
      <c r="X35" s="18">
        <f t="shared" si="1"/>
        <v>0</v>
      </c>
      <c r="Y35" s="18">
        <f t="shared" si="1"/>
        <v>0</v>
      </c>
      <c r="Z35" s="18">
        <f t="shared" si="1"/>
        <v>0</v>
      </c>
      <c r="AA35" s="18">
        <f t="shared" si="1"/>
        <v>0</v>
      </c>
      <c r="AB35" s="18">
        <f t="shared" si="1"/>
        <v>0</v>
      </c>
      <c r="AC35" s="18">
        <f t="shared" si="1"/>
        <v>0</v>
      </c>
      <c r="AD35" s="18" t="str">
        <f t="shared" si="1"/>
        <v/>
      </c>
      <c r="AE35" s="18" t="str">
        <f t="shared" si="1"/>
        <v/>
      </c>
    </row>
    <row r="36" spans="1:31" x14ac:dyDescent="0.25">
      <c r="A36" t="s">
        <v>50</v>
      </c>
      <c r="B36" s="18">
        <f t="shared" si="2"/>
        <v>0</v>
      </c>
      <c r="C36" s="18">
        <f t="shared" si="0"/>
        <v>0</v>
      </c>
      <c r="D36" s="18">
        <f t="shared" si="0"/>
        <v>0</v>
      </c>
      <c r="E36" s="18">
        <f t="shared" si="0"/>
        <v>0</v>
      </c>
      <c r="F36" s="18">
        <f t="shared" si="0"/>
        <v>0</v>
      </c>
      <c r="G36" s="18">
        <f t="shared" si="0"/>
        <v>0</v>
      </c>
      <c r="H36" s="18">
        <f t="shared" si="0"/>
        <v>0</v>
      </c>
      <c r="I36" s="18">
        <f t="shared" si="0"/>
        <v>0</v>
      </c>
      <c r="J36" s="18">
        <f t="shared" si="0"/>
        <v>0</v>
      </c>
      <c r="K36" s="18">
        <f t="shared" si="0"/>
        <v>0</v>
      </c>
      <c r="L36" s="18">
        <f t="shared" si="0"/>
        <v>0</v>
      </c>
      <c r="M36" s="18">
        <f t="shared" si="0"/>
        <v>0</v>
      </c>
      <c r="S36" t="s">
        <v>50</v>
      </c>
      <c r="T36" s="18">
        <f t="shared" si="3"/>
        <v>0</v>
      </c>
      <c r="U36" s="18">
        <f t="shared" si="1"/>
        <v>0</v>
      </c>
      <c r="V36" s="18">
        <f t="shared" si="1"/>
        <v>0</v>
      </c>
      <c r="W36" s="18">
        <f t="shared" si="1"/>
        <v>0</v>
      </c>
      <c r="X36" s="18">
        <f t="shared" si="1"/>
        <v>0</v>
      </c>
      <c r="Y36" s="18">
        <f t="shared" si="1"/>
        <v>0</v>
      </c>
      <c r="Z36" s="18">
        <f t="shared" si="1"/>
        <v>0</v>
      </c>
      <c r="AA36" s="18">
        <f t="shared" si="1"/>
        <v>0</v>
      </c>
      <c r="AB36" s="18">
        <f t="shared" si="1"/>
        <v>0</v>
      </c>
      <c r="AC36" s="18">
        <f t="shared" si="1"/>
        <v>0</v>
      </c>
      <c r="AD36" s="18" t="str">
        <f t="shared" si="1"/>
        <v/>
      </c>
      <c r="AE36" s="18" t="str">
        <f t="shared" si="1"/>
        <v/>
      </c>
    </row>
    <row r="37" spans="1:31" x14ac:dyDescent="0.25">
      <c r="A37" t="s">
        <v>46</v>
      </c>
      <c r="B37" s="18">
        <f t="shared" si="2"/>
        <v>0</v>
      </c>
      <c r="C37" s="18">
        <f t="shared" si="0"/>
        <v>0</v>
      </c>
      <c r="D37" s="18">
        <f t="shared" si="0"/>
        <v>0</v>
      </c>
      <c r="E37" s="18">
        <f t="shared" si="0"/>
        <v>0</v>
      </c>
      <c r="F37" s="18">
        <f t="shared" si="0"/>
        <v>0</v>
      </c>
      <c r="G37" s="18">
        <f t="shared" si="0"/>
        <v>0</v>
      </c>
      <c r="H37" s="18">
        <f t="shared" si="0"/>
        <v>0</v>
      </c>
      <c r="I37" s="18">
        <f t="shared" si="0"/>
        <v>0</v>
      </c>
      <c r="J37" s="18">
        <f t="shared" si="0"/>
        <v>0</v>
      </c>
      <c r="K37" s="18">
        <f t="shared" si="0"/>
        <v>0</v>
      </c>
      <c r="L37" s="18">
        <f t="shared" si="0"/>
        <v>0</v>
      </c>
      <c r="M37" s="18">
        <f t="shared" si="0"/>
        <v>0</v>
      </c>
      <c r="S37" t="s">
        <v>46</v>
      </c>
      <c r="T37" s="18">
        <f t="shared" si="3"/>
        <v>0</v>
      </c>
      <c r="U37" s="18">
        <f t="shared" si="1"/>
        <v>0</v>
      </c>
      <c r="V37" s="18">
        <f t="shared" si="1"/>
        <v>0</v>
      </c>
      <c r="W37" s="18">
        <f t="shared" si="1"/>
        <v>0</v>
      </c>
      <c r="X37" s="18">
        <f t="shared" si="1"/>
        <v>0</v>
      </c>
      <c r="Y37" s="18">
        <f t="shared" si="1"/>
        <v>0</v>
      </c>
      <c r="Z37" s="18">
        <f t="shared" si="1"/>
        <v>120</v>
      </c>
      <c r="AA37" s="18">
        <f t="shared" si="1"/>
        <v>0</v>
      </c>
      <c r="AB37" s="18">
        <f t="shared" si="1"/>
        <v>0</v>
      </c>
      <c r="AC37" s="18">
        <f t="shared" si="1"/>
        <v>0</v>
      </c>
      <c r="AD37" s="18" t="str">
        <f t="shared" si="1"/>
        <v/>
      </c>
      <c r="AE37" s="18" t="str">
        <f t="shared" si="1"/>
        <v/>
      </c>
    </row>
    <row r="38" spans="1:31" x14ac:dyDescent="0.25">
      <c r="A38" t="s">
        <v>47</v>
      </c>
      <c r="B38" s="18">
        <f t="shared" si="2"/>
        <v>0</v>
      </c>
      <c r="C38" s="18">
        <f t="shared" si="0"/>
        <v>0</v>
      </c>
      <c r="D38" s="18">
        <f t="shared" si="0"/>
        <v>0</v>
      </c>
      <c r="E38" s="18">
        <f t="shared" si="0"/>
        <v>0</v>
      </c>
      <c r="F38" s="18">
        <f t="shared" si="0"/>
        <v>0</v>
      </c>
      <c r="G38" s="18">
        <f t="shared" si="0"/>
        <v>0</v>
      </c>
      <c r="H38" s="18">
        <f t="shared" si="0"/>
        <v>0</v>
      </c>
      <c r="I38" s="18">
        <f t="shared" si="0"/>
        <v>0</v>
      </c>
      <c r="J38" s="18">
        <f t="shared" si="0"/>
        <v>0</v>
      </c>
      <c r="K38" s="18">
        <f t="shared" si="0"/>
        <v>0</v>
      </c>
      <c r="L38" s="18">
        <f t="shared" si="0"/>
        <v>0</v>
      </c>
      <c r="M38" s="18">
        <f t="shared" si="0"/>
        <v>0</v>
      </c>
      <c r="S38" t="s">
        <v>47</v>
      </c>
      <c r="T38" s="18">
        <f t="shared" si="3"/>
        <v>0</v>
      </c>
      <c r="U38" s="18">
        <f t="shared" si="1"/>
        <v>0</v>
      </c>
      <c r="V38" s="18">
        <f t="shared" si="1"/>
        <v>0</v>
      </c>
      <c r="W38" s="18">
        <f t="shared" si="1"/>
        <v>0</v>
      </c>
      <c r="X38" s="18">
        <f t="shared" si="1"/>
        <v>0</v>
      </c>
      <c r="Y38" s="18">
        <f t="shared" si="1"/>
        <v>0</v>
      </c>
      <c r="Z38" s="18">
        <f t="shared" si="1"/>
        <v>0</v>
      </c>
      <c r="AA38" s="18">
        <f t="shared" si="1"/>
        <v>0</v>
      </c>
      <c r="AB38" s="18">
        <f t="shared" si="1"/>
        <v>0</v>
      </c>
      <c r="AC38" s="18">
        <f t="shared" si="1"/>
        <v>0</v>
      </c>
      <c r="AD38" s="18" t="str">
        <f t="shared" si="1"/>
        <v/>
      </c>
      <c r="AE38" s="18" t="str">
        <f t="shared" si="1"/>
        <v/>
      </c>
    </row>
    <row r="39" spans="1:31" x14ac:dyDescent="0.25">
      <c r="A39" t="s">
        <v>45</v>
      </c>
      <c r="B39" s="18">
        <f t="shared" si="2"/>
        <v>0</v>
      </c>
      <c r="C39" s="18">
        <f t="shared" si="0"/>
        <v>0</v>
      </c>
      <c r="D39" s="18">
        <f t="shared" si="0"/>
        <v>0</v>
      </c>
      <c r="E39" s="18">
        <f t="shared" si="0"/>
        <v>0</v>
      </c>
      <c r="F39" s="18">
        <f t="shared" si="0"/>
        <v>0</v>
      </c>
      <c r="G39" s="18">
        <f t="shared" si="0"/>
        <v>0</v>
      </c>
      <c r="H39" s="18">
        <f t="shared" si="0"/>
        <v>0</v>
      </c>
      <c r="I39" s="18">
        <f t="shared" si="0"/>
        <v>0</v>
      </c>
      <c r="J39" s="18">
        <f t="shared" si="0"/>
        <v>0</v>
      </c>
      <c r="K39" s="18">
        <f t="shared" si="0"/>
        <v>0</v>
      </c>
      <c r="L39" s="18">
        <f t="shared" si="0"/>
        <v>0</v>
      </c>
      <c r="M39" s="18">
        <f t="shared" si="0"/>
        <v>0</v>
      </c>
      <c r="S39" t="s">
        <v>45</v>
      </c>
      <c r="T39" s="18">
        <f t="shared" si="3"/>
        <v>10</v>
      </c>
      <c r="U39" s="18">
        <f t="shared" si="1"/>
        <v>0</v>
      </c>
      <c r="V39" s="18">
        <f t="shared" si="1"/>
        <v>0</v>
      </c>
      <c r="W39" s="18">
        <f t="shared" si="1"/>
        <v>0</v>
      </c>
      <c r="X39" s="18">
        <f t="shared" si="1"/>
        <v>0</v>
      </c>
      <c r="Y39" s="18">
        <f t="shared" si="1"/>
        <v>0</v>
      </c>
      <c r="Z39" s="18">
        <f t="shared" si="1"/>
        <v>0</v>
      </c>
      <c r="AA39" s="18">
        <f t="shared" si="1"/>
        <v>0</v>
      </c>
      <c r="AB39" s="18">
        <f t="shared" si="1"/>
        <v>0</v>
      </c>
      <c r="AC39" s="18">
        <f t="shared" si="1"/>
        <v>0</v>
      </c>
      <c r="AD39" s="18" t="str">
        <f t="shared" si="1"/>
        <v/>
      </c>
      <c r="AE39" s="18" t="str">
        <f t="shared" si="1"/>
        <v/>
      </c>
    </row>
    <row r="40" spans="1:31" x14ac:dyDescent="0.25">
      <c r="A40" t="s">
        <v>11</v>
      </c>
      <c r="B40" s="18" t="str">
        <f t="shared" si="2"/>
        <v/>
      </c>
      <c r="C40" s="18" t="str">
        <f t="shared" si="0"/>
        <v/>
      </c>
      <c r="D40" s="18" t="str">
        <f t="shared" si="0"/>
        <v/>
      </c>
      <c r="E40" s="18" t="str">
        <f t="shared" si="0"/>
        <v/>
      </c>
      <c r="F40" s="18" t="str">
        <f t="shared" si="0"/>
        <v/>
      </c>
      <c r="G40" s="18" t="str">
        <f t="shared" si="0"/>
        <v/>
      </c>
      <c r="H40" s="18" t="str">
        <f t="shared" si="0"/>
        <v/>
      </c>
      <c r="I40" s="18" t="str">
        <f t="shared" si="0"/>
        <v/>
      </c>
      <c r="J40" s="18" t="str">
        <f t="shared" si="0"/>
        <v/>
      </c>
      <c r="K40" s="18" t="str">
        <f t="shared" si="0"/>
        <v/>
      </c>
      <c r="L40" s="18" t="str">
        <f t="shared" si="0"/>
        <v/>
      </c>
      <c r="M40" s="18" t="str">
        <f t="shared" si="0"/>
        <v/>
      </c>
      <c r="S40" t="s">
        <v>11</v>
      </c>
      <c r="T40" s="18" t="str">
        <f t="shared" si="3"/>
        <v/>
      </c>
      <c r="U40" s="18" t="str">
        <f t="shared" si="1"/>
        <v/>
      </c>
      <c r="V40" s="18" t="str">
        <f t="shared" si="1"/>
        <v/>
      </c>
      <c r="W40" s="18" t="str">
        <f t="shared" si="1"/>
        <v/>
      </c>
      <c r="X40" s="18" t="str">
        <f t="shared" si="1"/>
        <v/>
      </c>
      <c r="Y40" s="18" t="str">
        <f t="shared" si="1"/>
        <v/>
      </c>
      <c r="Z40" s="18" t="str">
        <f t="shared" si="1"/>
        <v/>
      </c>
      <c r="AA40" s="18" t="str">
        <f t="shared" si="1"/>
        <v/>
      </c>
      <c r="AB40" s="18" t="str">
        <f t="shared" si="1"/>
        <v/>
      </c>
      <c r="AC40" s="18" t="str">
        <f t="shared" si="1"/>
        <v/>
      </c>
      <c r="AD40" s="18" t="str">
        <f t="shared" si="1"/>
        <v/>
      </c>
      <c r="AE40" s="18" t="str">
        <f t="shared" si="1"/>
        <v/>
      </c>
    </row>
  </sheetData>
  <pageMargins left="0.7" right="0.7" top="0.75" bottom="0.75" header="0.3" footer="0.3"/>
  <pageSetup orientation="portrait" r:id="rId3"/>
  <extLst>
    <ext xmlns:x14="http://schemas.microsoft.com/office/spreadsheetml/2009/9/main" uri="{05C60535-1F16-4fd2-B633-F4F36F0B64E0}">
      <x14:sparklineGroups xmlns:xm="http://schemas.microsoft.com/office/excel/2006/main">
        <x14:sparklineGroup displayEmptyCellsAs="gap" xr2:uid="{CA1BC871-5B15-4644-A335-4CE1559E13C1}">
          <x14:colorSeries rgb="FF376092"/>
          <x14:colorNegative rgb="FFD00000"/>
          <x14:colorAxis rgb="FF000000"/>
          <x14:colorMarkers rgb="FFD00000"/>
          <x14:colorFirst rgb="FFD00000"/>
          <x14:colorLast rgb="FFD00000"/>
          <x14:colorHigh rgb="FFD00000"/>
          <x14:colorLow rgb="FFD00000"/>
          <x14:sparklines>
            <x14:sparkline>
              <xm:f>Test!B27:M27</xm:f>
              <xm:sqref>N27</xm:sqref>
            </x14:sparkline>
            <x14:sparkline>
              <xm:f>Test!B28:M28</xm:f>
              <xm:sqref>N28</xm:sqref>
            </x14:sparkline>
            <x14:sparkline>
              <xm:f>Test!B29:M29</xm:f>
              <xm:sqref>N29</xm:sqref>
            </x14:sparkline>
            <x14:sparkline>
              <xm:f>Test!B30:M30</xm:f>
              <xm:sqref>N30</xm:sqref>
            </x14:sparkline>
            <x14:sparkline>
              <xm:f>Test!B31:M31</xm:f>
              <xm:sqref>N31</xm:sqref>
            </x14:sparkline>
            <x14:sparkline>
              <xm:f>Test!B32:M32</xm:f>
              <xm:sqref>N32</xm:sqref>
            </x14:sparkline>
            <x14:sparkline>
              <xm:f>Test!B33:M33</xm:f>
              <xm:sqref>N33</xm:sqref>
            </x14:sparkline>
            <x14:sparkline>
              <xm:f>Test!B34:M34</xm:f>
              <xm:sqref>N34</xm:sqref>
            </x14:sparkline>
            <x14:sparkline>
              <xm:f>Test!B35:M35</xm:f>
              <xm:sqref>N35</xm:sqref>
            </x14:sparkline>
            <x14:sparkline>
              <xm:f>Test!B36:M36</xm:f>
              <xm:sqref>N36</xm:sqref>
            </x14:sparkline>
            <x14:sparkline>
              <xm:f>Test!B37:M37</xm:f>
              <xm:sqref>N37</xm:sqref>
            </x14:sparkline>
            <x14:sparkline>
              <xm:f>Test!B38:M38</xm:f>
              <xm:sqref>N38</xm:sqref>
            </x14:sparkline>
            <x14:sparkline>
              <xm:f>Test!B39:M39</xm:f>
              <xm:sqref>N39</xm:sqref>
            </x14:sparkline>
            <x14:sparkline>
              <xm:f>Test!B40:M40</xm:f>
              <xm:sqref>N40</xm:sqref>
            </x14:sparkline>
          </x14:sparklines>
        </x14:sparklineGroup>
      </x14:sparklineGroup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897D11-160D-4F4B-AAAC-9DB38733DFD2}">
  <sheetPr codeName="Sheet5"/>
  <dimension ref="A1:C35"/>
  <sheetViews>
    <sheetView showGridLines="0" zoomScale="124" workbookViewId="0">
      <selection activeCell="K4" sqref="K4"/>
    </sheetView>
  </sheetViews>
  <sheetFormatPr defaultRowHeight="13.5" x14ac:dyDescent="0.25"/>
  <cols>
    <col min="1" max="1" width="27.85546875" bestFit="1" customWidth="1"/>
    <col min="2" max="2" width="22.42578125" bestFit="1" customWidth="1"/>
    <col min="3" max="3" width="23.140625" bestFit="1" customWidth="1"/>
    <col min="4" max="4" width="16.7109375" customWidth="1"/>
    <col min="5" max="5" width="16.5703125" bestFit="1" customWidth="1"/>
  </cols>
  <sheetData>
    <row r="1" spans="1:3" x14ac:dyDescent="0.25">
      <c r="A1" s="4" t="s">
        <v>89</v>
      </c>
      <c r="B1" t="s" vm="1">
        <v>81</v>
      </c>
    </row>
    <row r="2" spans="1:3" x14ac:dyDescent="0.25">
      <c r="A2" s="4" t="s">
        <v>90</v>
      </c>
      <c r="B2" t="s" vm="2">
        <v>116</v>
      </c>
    </row>
    <row r="4" spans="1:3" x14ac:dyDescent="0.25">
      <c r="A4" s="4" t="s">
        <v>58</v>
      </c>
      <c r="B4" t="s">
        <v>105</v>
      </c>
      <c r="C4" t="s">
        <v>430</v>
      </c>
    </row>
    <row r="5" spans="1:3" x14ac:dyDescent="0.25">
      <c r="A5" s="6" t="s">
        <v>79</v>
      </c>
      <c r="B5" s="32">
        <v>4751.1399999999994</v>
      </c>
      <c r="C5" s="32"/>
    </row>
    <row r="6" spans="1:3" x14ac:dyDescent="0.25">
      <c r="A6" s="7" t="s">
        <v>172</v>
      </c>
      <c r="B6" s="32">
        <v>999.06000000000006</v>
      </c>
      <c r="C6" s="32"/>
    </row>
    <row r="7" spans="1:3" x14ac:dyDescent="0.25">
      <c r="A7" s="7" t="s">
        <v>171</v>
      </c>
      <c r="B7" s="32">
        <v>3752.08</v>
      </c>
      <c r="C7" s="32"/>
    </row>
    <row r="8" spans="1:3" x14ac:dyDescent="0.25">
      <c r="A8" s="6" t="s">
        <v>42</v>
      </c>
      <c r="B8" s="32"/>
      <c r="C8" s="32">
        <v>500</v>
      </c>
    </row>
    <row r="9" spans="1:3" x14ac:dyDescent="0.25">
      <c r="A9" s="7" t="s">
        <v>0</v>
      </c>
      <c r="B9" s="32"/>
      <c r="C9" s="32">
        <v>500</v>
      </c>
    </row>
    <row r="10" spans="1:3" x14ac:dyDescent="0.25">
      <c r="A10" s="6" t="s">
        <v>48</v>
      </c>
      <c r="B10" s="32"/>
      <c r="C10" s="32">
        <v>1600</v>
      </c>
    </row>
    <row r="11" spans="1:3" x14ac:dyDescent="0.25">
      <c r="A11" s="7" t="s">
        <v>70</v>
      </c>
      <c r="B11" s="32"/>
      <c r="C11" s="32">
        <v>1000</v>
      </c>
    </row>
    <row r="12" spans="1:3" x14ac:dyDescent="0.25">
      <c r="A12" s="7" t="s">
        <v>27</v>
      </c>
      <c r="B12" s="32"/>
      <c r="C12" s="32">
        <v>500</v>
      </c>
    </row>
    <row r="13" spans="1:3" x14ac:dyDescent="0.25">
      <c r="A13" s="7" t="s">
        <v>127</v>
      </c>
      <c r="B13" s="32"/>
      <c r="C13" s="32">
        <v>100</v>
      </c>
    </row>
    <row r="14" spans="1:3" x14ac:dyDescent="0.25">
      <c r="A14" s="6" t="s">
        <v>31</v>
      </c>
      <c r="B14" s="32"/>
      <c r="C14" s="32">
        <v>1015.6500000000002</v>
      </c>
    </row>
    <row r="15" spans="1:3" x14ac:dyDescent="0.25">
      <c r="A15" s="7" t="s">
        <v>30</v>
      </c>
      <c r="B15" s="32"/>
      <c r="C15" s="32">
        <v>691.01</v>
      </c>
    </row>
    <row r="16" spans="1:3" x14ac:dyDescent="0.25">
      <c r="A16" s="7" t="s">
        <v>55</v>
      </c>
      <c r="B16" s="32"/>
      <c r="C16" s="32">
        <v>177.38</v>
      </c>
    </row>
    <row r="17" spans="1:3" x14ac:dyDescent="0.25">
      <c r="A17" s="7" t="s">
        <v>29</v>
      </c>
      <c r="B17" s="32"/>
      <c r="C17" s="32">
        <v>147.26</v>
      </c>
    </row>
    <row r="18" spans="1:3" x14ac:dyDescent="0.25">
      <c r="A18" s="6" t="s">
        <v>44</v>
      </c>
      <c r="B18" s="32"/>
      <c r="C18" s="32">
        <v>541.33000000000004</v>
      </c>
    </row>
    <row r="19" spans="1:3" x14ac:dyDescent="0.25">
      <c r="A19" s="7" t="s">
        <v>19</v>
      </c>
      <c r="B19" s="32"/>
      <c r="C19" s="32">
        <v>121.63999999999999</v>
      </c>
    </row>
    <row r="20" spans="1:3" x14ac:dyDescent="0.25">
      <c r="A20" s="7" t="s">
        <v>15</v>
      </c>
      <c r="B20" s="32"/>
      <c r="C20" s="32">
        <v>419.69</v>
      </c>
    </row>
    <row r="21" spans="1:3" x14ac:dyDescent="0.25">
      <c r="A21" s="6" t="s">
        <v>51</v>
      </c>
      <c r="B21" s="32"/>
      <c r="C21" s="32">
        <v>260</v>
      </c>
    </row>
    <row r="22" spans="1:3" x14ac:dyDescent="0.25">
      <c r="A22" s="7" t="s">
        <v>160</v>
      </c>
      <c r="B22" s="32"/>
      <c r="C22" s="32">
        <v>260</v>
      </c>
    </row>
    <row r="23" spans="1:3" x14ac:dyDescent="0.25">
      <c r="A23" s="6" t="s">
        <v>53</v>
      </c>
      <c r="B23" s="32"/>
      <c r="C23" s="32">
        <v>240.12000000000003</v>
      </c>
    </row>
    <row r="24" spans="1:3" x14ac:dyDescent="0.25">
      <c r="A24" s="7" t="s">
        <v>78</v>
      </c>
      <c r="B24" s="32"/>
      <c r="C24" s="32">
        <v>27.03</v>
      </c>
    </row>
    <row r="25" spans="1:3" x14ac:dyDescent="0.25">
      <c r="A25" s="7" t="s">
        <v>250</v>
      </c>
      <c r="B25" s="32"/>
      <c r="C25" s="32">
        <v>196.32</v>
      </c>
    </row>
    <row r="26" spans="1:3" x14ac:dyDescent="0.25">
      <c r="A26" s="7" t="s">
        <v>185</v>
      </c>
      <c r="B26" s="32"/>
      <c r="C26" s="32">
        <v>16.77</v>
      </c>
    </row>
    <row r="27" spans="1:3" x14ac:dyDescent="0.25">
      <c r="A27" s="6" t="s">
        <v>43</v>
      </c>
      <c r="B27" s="32"/>
      <c r="C27" s="32">
        <v>770.34999999999991</v>
      </c>
    </row>
    <row r="28" spans="1:3" x14ac:dyDescent="0.25">
      <c r="A28" s="7" t="s">
        <v>278</v>
      </c>
      <c r="B28" s="32"/>
      <c r="C28" s="32">
        <v>770.34999999999991</v>
      </c>
    </row>
    <row r="29" spans="1:3" x14ac:dyDescent="0.25">
      <c r="A29" s="6" t="s">
        <v>49</v>
      </c>
      <c r="B29" s="32"/>
      <c r="C29" s="32">
        <v>192.57</v>
      </c>
    </row>
    <row r="30" spans="1:3" x14ac:dyDescent="0.25">
      <c r="A30" s="7" t="s">
        <v>151</v>
      </c>
      <c r="B30" s="32"/>
      <c r="C30" s="32">
        <v>31.34</v>
      </c>
    </row>
    <row r="31" spans="1:3" x14ac:dyDescent="0.25">
      <c r="A31" s="7" t="s">
        <v>152</v>
      </c>
      <c r="B31" s="32"/>
      <c r="C31" s="32">
        <v>42.76</v>
      </c>
    </row>
    <row r="32" spans="1:3" x14ac:dyDescent="0.25">
      <c r="A32" s="7" t="s">
        <v>288</v>
      </c>
      <c r="B32" s="32"/>
      <c r="C32" s="32">
        <v>118.47</v>
      </c>
    </row>
    <row r="33" spans="1:3" x14ac:dyDescent="0.25">
      <c r="A33" s="6" t="s">
        <v>47</v>
      </c>
      <c r="B33" s="32"/>
      <c r="C33" s="32">
        <v>215.84</v>
      </c>
    </row>
    <row r="34" spans="1:3" x14ac:dyDescent="0.25">
      <c r="A34" s="7" t="s">
        <v>32</v>
      </c>
      <c r="B34" s="32"/>
      <c r="C34" s="32">
        <v>215.84</v>
      </c>
    </row>
    <row r="35" spans="1:3" x14ac:dyDescent="0.25">
      <c r="A35" s="6" t="s">
        <v>77</v>
      </c>
      <c r="B35" s="32">
        <v>4751.1399999999994</v>
      </c>
      <c r="C35" s="32">
        <v>5335.86</v>
      </c>
    </row>
  </sheetData>
  <conditionalFormatting sqref="A1:A1048576">
    <cfRule type="expression" dxfId="87" priority="1">
      <formula>$A1="(blank)"</formula>
    </cfRule>
  </conditionalFormatting>
  <pageMargins left="0.7" right="0.7" top="0.75" bottom="0.75" header="0.3" footer="0.3"/>
  <pageSetup orientation="portrait"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E7B57B-09CA-4907-A748-6D80F91173DD}">
  <sheetPr codeName="Sheet6"/>
  <dimension ref="A1:D20"/>
  <sheetViews>
    <sheetView showGridLines="0" workbookViewId="0">
      <selection activeCell="K4" sqref="K4"/>
    </sheetView>
  </sheetViews>
  <sheetFormatPr defaultRowHeight="13.5" x14ac:dyDescent="0.25"/>
  <cols>
    <col min="1" max="1" width="22.140625" bestFit="1" customWidth="1"/>
    <col min="2" max="2" width="19.42578125" bestFit="1" customWidth="1"/>
    <col min="3" max="3" width="19.140625" bestFit="1" customWidth="1"/>
    <col min="4" max="4" width="16.7109375" bestFit="1" customWidth="1"/>
  </cols>
  <sheetData>
    <row r="1" spans="1:4" x14ac:dyDescent="0.25">
      <c r="A1" s="4" t="s">
        <v>89</v>
      </c>
      <c r="B1" t="s" vm="1">
        <v>81</v>
      </c>
    </row>
    <row r="2" spans="1:4" x14ac:dyDescent="0.25">
      <c r="A2" s="4" t="s">
        <v>90</v>
      </c>
      <c r="B2" t="s" vm="2">
        <v>116</v>
      </c>
    </row>
    <row r="4" spans="1:4" x14ac:dyDescent="0.25">
      <c r="A4" s="4" t="s">
        <v>76</v>
      </c>
      <c r="B4" t="s">
        <v>106</v>
      </c>
      <c r="C4" t="s">
        <v>99</v>
      </c>
      <c r="D4" t="s">
        <v>123</v>
      </c>
    </row>
    <row r="5" spans="1:4" x14ac:dyDescent="0.25">
      <c r="A5" s="6" t="s">
        <v>79</v>
      </c>
      <c r="B5" s="29">
        <v>3565.6800000000003</v>
      </c>
      <c r="C5" s="29"/>
      <c r="D5" s="62">
        <v>0</v>
      </c>
    </row>
    <row r="6" spans="1:4" x14ac:dyDescent="0.25">
      <c r="A6" s="6" t="s">
        <v>42</v>
      </c>
      <c r="B6" s="29"/>
      <c r="C6" s="29">
        <v>500</v>
      </c>
      <c r="D6" s="62">
        <v>0.14285714285714285</v>
      </c>
    </row>
    <row r="7" spans="1:4" x14ac:dyDescent="0.25">
      <c r="A7" s="6" t="s">
        <v>48</v>
      </c>
      <c r="B7" s="29"/>
      <c r="C7" s="29">
        <v>1500</v>
      </c>
      <c r="D7" s="62">
        <v>0.42857142857142855</v>
      </c>
    </row>
    <row r="8" spans="1:4" x14ac:dyDescent="0.25">
      <c r="A8" s="6" t="s">
        <v>31</v>
      </c>
      <c r="B8" s="29"/>
      <c r="C8" s="29">
        <v>500</v>
      </c>
      <c r="D8" s="62">
        <v>0.14285714285714285</v>
      </c>
    </row>
    <row r="9" spans="1:4" x14ac:dyDescent="0.25">
      <c r="A9" s="6" t="s">
        <v>44</v>
      </c>
      <c r="B9" s="29"/>
      <c r="C9" s="29">
        <v>540</v>
      </c>
      <c r="D9" s="62">
        <v>0.15428571428571428</v>
      </c>
    </row>
    <row r="10" spans="1:4" x14ac:dyDescent="0.25">
      <c r="A10" s="6" t="s">
        <v>51</v>
      </c>
      <c r="B10" s="29"/>
      <c r="C10" s="29">
        <v>260</v>
      </c>
      <c r="D10" s="62">
        <v>7.4285714285714288E-2</v>
      </c>
    </row>
    <row r="11" spans="1:4" x14ac:dyDescent="0.25">
      <c r="A11" s="6" t="s">
        <v>53</v>
      </c>
      <c r="B11" s="29"/>
      <c r="C11" s="29">
        <v>200</v>
      </c>
      <c r="D11" s="62">
        <v>5.7142857142857141E-2</v>
      </c>
    </row>
    <row r="12" spans="1:4" x14ac:dyDescent="0.25">
      <c r="A12" s="6" t="s">
        <v>43</v>
      </c>
      <c r="B12" s="29"/>
      <c r="C12" s="29">
        <v>0</v>
      </c>
      <c r="D12" s="62">
        <v>0</v>
      </c>
    </row>
    <row r="13" spans="1:4" x14ac:dyDescent="0.25">
      <c r="A13" s="6" t="s">
        <v>18</v>
      </c>
      <c r="B13" s="29"/>
      <c r="C13" s="29">
        <v>0</v>
      </c>
      <c r="D13" s="62">
        <v>0</v>
      </c>
    </row>
    <row r="14" spans="1:4" x14ac:dyDescent="0.25">
      <c r="A14" s="6" t="s">
        <v>49</v>
      </c>
      <c r="B14" s="29"/>
      <c r="C14" s="29">
        <v>0</v>
      </c>
      <c r="D14" s="62">
        <v>0</v>
      </c>
    </row>
    <row r="15" spans="1:4" x14ac:dyDescent="0.25">
      <c r="A15" s="6" t="s">
        <v>50</v>
      </c>
      <c r="B15" s="29"/>
      <c r="C15" s="29">
        <v>0</v>
      </c>
      <c r="D15" s="62">
        <v>0</v>
      </c>
    </row>
    <row r="16" spans="1:4" x14ac:dyDescent="0.25">
      <c r="A16" s="6" t="s">
        <v>46</v>
      </c>
      <c r="B16" s="29"/>
      <c r="C16" s="29">
        <v>0</v>
      </c>
      <c r="D16" s="62">
        <v>0</v>
      </c>
    </row>
    <row r="17" spans="1:4" x14ac:dyDescent="0.25">
      <c r="A17" s="6" t="s">
        <v>47</v>
      </c>
      <c r="B17" s="29"/>
      <c r="C17" s="29">
        <v>0</v>
      </c>
      <c r="D17" s="62">
        <v>0</v>
      </c>
    </row>
    <row r="18" spans="1:4" x14ac:dyDescent="0.25">
      <c r="A18" s="6" t="s">
        <v>45</v>
      </c>
      <c r="B18" s="29"/>
      <c r="C18" s="29">
        <v>0</v>
      </c>
      <c r="D18" s="62">
        <v>0</v>
      </c>
    </row>
    <row r="19" spans="1:4" x14ac:dyDescent="0.25">
      <c r="A19" s="6" t="s">
        <v>11</v>
      </c>
      <c r="B19" s="29"/>
      <c r="C19" s="29">
        <v>0</v>
      </c>
      <c r="D19" s="62">
        <v>0</v>
      </c>
    </row>
    <row r="20" spans="1:4" x14ac:dyDescent="0.25">
      <c r="A20" s="6" t="s">
        <v>77</v>
      </c>
      <c r="B20" s="29">
        <v>3565.6800000000003</v>
      </c>
      <c r="C20" s="29">
        <v>3500</v>
      </c>
      <c r="D20" s="62">
        <v>1</v>
      </c>
    </row>
  </sheetData>
  <pageMargins left="0.7" right="0.7" top="0.75" bottom="0.75" header="0.3" footer="0.3"/>
  <pageSetup orientation="portrait"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10295B-C034-4EBE-90F6-D23EDC38C2B9}">
  <sheetPr codeName="Sheet14"/>
  <dimension ref="A1:C13"/>
  <sheetViews>
    <sheetView showGridLines="0" workbookViewId="0">
      <selection activeCell="K4" sqref="K4"/>
    </sheetView>
  </sheetViews>
  <sheetFormatPr defaultRowHeight="13.5" x14ac:dyDescent="0.25"/>
  <cols>
    <col min="1" max="1" width="12" customWidth="1"/>
    <col min="2" max="3" width="8.5703125" customWidth="1"/>
  </cols>
  <sheetData>
    <row r="1" spans="1:3" x14ac:dyDescent="0.25">
      <c r="A1" t="s">
        <v>256</v>
      </c>
    </row>
    <row r="3" spans="1:3" x14ac:dyDescent="0.25">
      <c r="A3" s="4" t="s">
        <v>76</v>
      </c>
      <c r="B3" t="s">
        <v>79</v>
      </c>
      <c r="C3" s="65" t="s">
        <v>427</v>
      </c>
    </row>
    <row r="4" spans="1:3" x14ac:dyDescent="0.25">
      <c r="A4" s="6" t="s">
        <v>112</v>
      </c>
      <c r="B4" s="32">
        <v>5354.51</v>
      </c>
      <c r="C4" s="65">
        <v>5421.71</v>
      </c>
    </row>
    <row r="5" spans="1:3" x14ac:dyDescent="0.25">
      <c r="A5" s="6" t="s">
        <v>107</v>
      </c>
      <c r="B5" s="32">
        <v>3645.2799999999997</v>
      </c>
      <c r="C5" s="65">
        <v>3463.1900000000005</v>
      </c>
    </row>
    <row r="6" spans="1:3" x14ac:dyDescent="0.25">
      <c r="A6" s="6" t="s">
        <v>113</v>
      </c>
      <c r="B6" s="32">
        <v>5634.99</v>
      </c>
      <c r="C6" s="65">
        <v>6872.7100000000009</v>
      </c>
    </row>
    <row r="7" spans="1:3" x14ac:dyDescent="0.25">
      <c r="A7" s="6" t="s">
        <v>114</v>
      </c>
      <c r="B7" s="32">
        <v>4864.95</v>
      </c>
      <c r="C7" s="65">
        <v>6350.6375000000016</v>
      </c>
    </row>
    <row r="8" spans="1:3" x14ac:dyDescent="0.25">
      <c r="A8" s="6" t="s">
        <v>115</v>
      </c>
      <c r="B8" s="32">
        <v>8810.9599999999991</v>
      </c>
      <c r="C8" s="65">
        <v>6427.2699999999995</v>
      </c>
    </row>
    <row r="9" spans="1:3" x14ac:dyDescent="0.25">
      <c r="A9" s="6" t="s">
        <v>116</v>
      </c>
      <c r="B9" s="32">
        <v>4751.1399999999994</v>
      </c>
      <c r="C9" s="65">
        <v>5335.86</v>
      </c>
    </row>
    <row r="10" spans="1:3" x14ac:dyDescent="0.25">
      <c r="A10" s="6" t="s">
        <v>117</v>
      </c>
      <c r="B10" s="32">
        <v>5628.12</v>
      </c>
      <c r="C10" s="65">
        <v>5886.7</v>
      </c>
    </row>
    <row r="11" spans="1:3" x14ac:dyDescent="0.25">
      <c r="A11" s="6" t="s">
        <v>118</v>
      </c>
      <c r="B11" s="32">
        <v>4217.1400000000003</v>
      </c>
      <c r="C11" s="65">
        <v>4323.2</v>
      </c>
    </row>
    <row r="12" spans="1:3" x14ac:dyDescent="0.25">
      <c r="A12" s="6" t="s">
        <v>119</v>
      </c>
      <c r="B12" s="32"/>
      <c r="C12" s="65">
        <v>748.78</v>
      </c>
    </row>
    <row r="13" spans="1:3" x14ac:dyDescent="0.25">
      <c r="A13" s="6" t="s">
        <v>77</v>
      </c>
      <c r="B13" s="32">
        <v>42907.090000000004</v>
      </c>
      <c r="C13" s="65">
        <v>44830.057499999995</v>
      </c>
    </row>
  </sheetData>
  <pageMargins left="0.7" right="0.7" top="0.75" bottom="0.75" header="0.3" footer="0.3"/>
  <pageSetup orientation="portrait" r:id="rId2"/>
  <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68D66-2E1C-4BD8-AA44-7995692A4B29}">
  <sheetPr codeName="Sheet7"/>
  <dimension ref="A1:C19"/>
  <sheetViews>
    <sheetView showGridLines="0" workbookViewId="0">
      <selection activeCell="K4" sqref="K4"/>
    </sheetView>
  </sheetViews>
  <sheetFormatPr defaultRowHeight="13.5" x14ac:dyDescent="0.25"/>
  <cols>
    <col min="1" max="1" width="22.140625" bestFit="1" customWidth="1"/>
    <col min="2" max="2" width="8" bestFit="1" customWidth="1"/>
    <col min="3" max="3" width="8.5703125" bestFit="1" customWidth="1"/>
    <col min="4" max="4" width="7.5703125" customWidth="1"/>
    <col min="5" max="5" width="12.5703125" bestFit="1" customWidth="1"/>
    <col min="6" max="6" width="11.7109375" bestFit="1" customWidth="1"/>
    <col min="7" max="7" width="8.140625" bestFit="1" customWidth="1"/>
    <col min="8" max="8" width="12.5703125" bestFit="1" customWidth="1"/>
    <col min="9" max="9" width="8.42578125" bestFit="1" customWidth="1"/>
    <col min="10" max="10" width="16.28515625" bestFit="1" customWidth="1"/>
    <col min="11" max="11" width="5" bestFit="1" customWidth="1"/>
    <col min="12" max="12" width="5.28515625" bestFit="1" customWidth="1"/>
    <col min="13" max="13" width="4.42578125" bestFit="1" customWidth="1"/>
    <col min="14" max="14" width="5.42578125" bestFit="1" customWidth="1"/>
    <col min="15" max="15" width="5.7109375" bestFit="1" customWidth="1"/>
    <col min="16" max="16" width="10" bestFit="1" customWidth="1"/>
  </cols>
  <sheetData>
    <row r="1" spans="1:3" x14ac:dyDescent="0.25">
      <c r="A1" s="4" t="s">
        <v>89</v>
      </c>
      <c r="B1" t="s" vm="1">
        <v>81</v>
      </c>
    </row>
    <row r="2" spans="1:3" x14ac:dyDescent="0.25">
      <c r="A2" s="4" t="s">
        <v>90</v>
      </c>
      <c r="B2" t="s" vm="2">
        <v>116</v>
      </c>
    </row>
    <row r="4" spans="1:3" x14ac:dyDescent="0.25">
      <c r="A4" s="4" t="s">
        <v>58</v>
      </c>
      <c r="B4" t="s">
        <v>428</v>
      </c>
      <c r="C4" t="s">
        <v>427</v>
      </c>
    </row>
    <row r="5" spans="1:3" x14ac:dyDescent="0.25">
      <c r="A5" s="6" t="s">
        <v>42</v>
      </c>
      <c r="B5" s="32">
        <v>500</v>
      </c>
      <c r="C5" s="29">
        <v>500</v>
      </c>
    </row>
    <row r="6" spans="1:3" x14ac:dyDescent="0.25">
      <c r="A6" s="6" t="s">
        <v>48</v>
      </c>
      <c r="B6" s="32">
        <v>1500</v>
      </c>
      <c r="C6" s="29">
        <v>1600</v>
      </c>
    </row>
    <row r="7" spans="1:3" x14ac:dyDescent="0.25">
      <c r="A7" s="6" t="s">
        <v>31</v>
      </c>
      <c r="B7" s="32">
        <v>500</v>
      </c>
      <c r="C7" s="29">
        <v>1015.6500000000002</v>
      </c>
    </row>
    <row r="8" spans="1:3" x14ac:dyDescent="0.25">
      <c r="A8" s="6" t="s">
        <v>44</v>
      </c>
      <c r="B8" s="32">
        <v>540</v>
      </c>
      <c r="C8" s="29">
        <v>541.33000000000004</v>
      </c>
    </row>
    <row r="9" spans="1:3" x14ac:dyDescent="0.25">
      <c r="A9" s="6" t="s">
        <v>51</v>
      </c>
      <c r="B9" s="32">
        <v>260</v>
      </c>
      <c r="C9" s="29">
        <v>260</v>
      </c>
    </row>
    <row r="10" spans="1:3" x14ac:dyDescent="0.25">
      <c r="A10" s="6" t="s">
        <v>53</v>
      </c>
      <c r="B10" s="32">
        <v>200</v>
      </c>
      <c r="C10" s="29">
        <v>240.12000000000003</v>
      </c>
    </row>
    <row r="11" spans="1:3" x14ac:dyDescent="0.25">
      <c r="A11" s="6" t="s">
        <v>43</v>
      </c>
      <c r="B11" s="32">
        <v>0</v>
      </c>
      <c r="C11" s="29">
        <v>770.34999999999991</v>
      </c>
    </row>
    <row r="12" spans="1:3" x14ac:dyDescent="0.25">
      <c r="A12" s="6" t="s">
        <v>18</v>
      </c>
      <c r="B12" s="32">
        <v>0</v>
      </c>
      <c r="C12" s="29"/>
    </row>
    <row r="13" spans="1:3" x14ac:dyDescent="0.25">
      <c r="A13" s="6" t="s">
        <v>49</v>
      </c>
      <c r="B13" s="32">
        <v>0</v>
      </c>
      <c r="C13" s="29">
        <v>192.57</v>
      </c>
    </row>
    <row r="14" spans="1:3" x14ac:dyDescent="0.25">
      <c r="A14" s="6" t="s">
        <v>50</v>
      </c>
      <c r="B14" s="32">
        <v>0</v>
      </c>
      <c r="C14" s="29"/>
    </row>
    <row r="15" spans="1:3" x14ac:dyDescent="0.25">
      <c r="A15" s="6" t="s">
        <v>46</v>
      </c>
      <c r="B15" s="32">
        <v>0</v>
      </c>
      <c r="C15" s="29"/>
    </row>
    <row r="16" spans="1:3" x14ac:dyDescent="0.25">
      <c r="A16" s="6" t="s">
        <v>47</v>
      </c>
      <c r="B16" s="32">
        <v>0</v>
      </c>
      <c r="C16" s="29">
        <v>215.84</v>
      </c>
    </row>
    <row r="17" spans="1:3" x14ac:dyDescent="0.25">
      <c r="A17" s="6" t="s">
        <v>45</v>
      </c>
      <c r="B17" s="32">
        <v>0</v>
      </c>
      <c r="C17" s="29"/>
    </row>
    <row r="18" spans="1:3" x14ac:dyDescent="0.25">
      <c r="A18" s="6" t="s">
        <v>11</v>
      </c>
      <c r="B18" s="32">
        <v>0</v>
      </c>
      <c r="C18" s="29"/>
    </row>
    <row r="19" spans="1:3" x14ac:dyDescent="0.25">
      <c r="A19" s="6" t="s">
        <v>77</v>
      </c>
      <c r="B19" s="32">
        <v>3500</v>
      </c>
      <c r="C19" s="29">
        <v>5335.86</v>
      </c>
    </row>
  </sheetData>
  <conditionalFormatting sqref="A1:A26">
    <cfRule type="expression" dxfId="78" priority="1">
      <formula>$A1="(blank)"</formula>
    </cfRule>
  </conditionalFormatting>
  <pageMargins left="0.7" right="0.7" top="0.75" bottom="0.75" header="0.3" footer="0.3"/>
  <pageSetup orientation="portrait"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24129F-E6CE-44EB-ADAF-EB99EEA4B237}">
  <sheetPr codeName="Sheet8"/>
  <dimension ref="A1:C35"/>
  <sheetViews>
    <sheetView showGridLines="0" workbookViewId="0">
      <selection activeCell="K4" sqref="K4"/>
    </sheetView>
  </sheetViews>
  <sheetFormatPr defaultRowHeight="13.5" x14ac:dyDescent="0.25"/>
  <cols>
    <col min="1" max="1" width="26.5703125" bestFit="1" customWidth="1"/>
    <col min="2" max="2" width="21.7109375" bestFit="1" customWidth="1"/>
    <col min="3" max="3" width="22.42578125" bestFit="1" customWidth="1"/>
  </cols>
  <sheetData>
    <row r="1" spans="1:3" x14ac:dyDescent="0.25">
      <c r="A1" s="4" t="s">
        <v>89</v>
      </c>
      <c r="B1" t="s" vm="1">
        <v>81</v>
      </c>
    </row>
    <row r="2" spans="1:3" x14ac:dyDescent="0.25">
      <c r="A2" s="4" t="s">
        <v>90</v>
      </c>
      <c r="B2" t="s" vm="2">
        <v>116</v>
      </c>
    </row>
    <row r="4" spans="1:3" x14ac:dyDescent="0.25">
      <c r="A4" s="4" t="s">
        <v>58</v>
      </c>
      <c r="B4" t="s">
        <v>105</v>
      </c>
      <c r="C4" t="s">
        <v>430</v>
      </c>
    </row>
    <row r="5" spans="1:3" x14ac:dyDescent="0.25">
      <c r="A5" s="6" t="s">
        <v>79</v>
      </c>
      <c r="B5" s="65">
        <v>4751.1399999999994</v>
      </c>
      <c r="C5" s="65"/>
    </row>
    <row r="6" spans="1:3" x14ac:dyDescent="0.25">
      <c r="A6" s="7" t="s">
        <v>172</v>
      </c>
      <c r="B6" s="65">
        <v>999.06000000000006</v>
      </c>
      <c r="C6" s="65"/>
    </row>
    <row r="7" spans="1:3" x14ac:dyDescent="0.25">
      <c r="A7" s="7" t="s">
        <v>171</v>
      </c>
      <c r="B7" s="65">
        <v>3752.08</v>
      </c>
      <c r="C7" s="65"/>
    </row>
    <row r="8" spans="1:3" x14ac:dyDescent="0.25">
      <c r="A8" s="6" t="s">
        <v>42</v>
      </c>
      <c r="B8" s="65"/>
      <c r="C8" s="65">
        <v>500</v>
      </c>
    </row>
    <row r="9" spans="1:3" x14ac:dyDescent="0.25">
      <c r="A9" s="7" t="s">
        <v>0</v>
      </c>
      <c r="B9" s="65"/>
      <c r="C9" s="65">
        <v>500</v>
      </c>
    </row>
    <row r="10" spans="1:3" x14ac:dyDescent="0.25">
      <c r="A10" s="6" t="s">
        <v>48</v>
      </c>
      <c r="B10" s="65"/>
      <c r="C10" s="65">
        <v>1600</v>
      </c>
    </row>
    <row r="11" spans="1:3" x14ac:dyDescent="0.25">
      <c r="A11" s="7" t="s">
        <v>70</v>
      </c>
      <c r="B11" s="65"/>
      <c r="C11" s="65">
        <v>1000</v>
      </c>
    </row>
    <row r="12" spans="1:3" x14ac:dyDescent="0.25">
      <c r="A12" s="7" t="s">
        <v>27</v>
      </c>
      <c r="B12" s="65"/>
      <c r="C12" s="65">
        <v>500</v>
      </c>
    </row>
    <row r="13" spans="1:3" x14ac:dyDescent="0.25">
      <c r="A13" s="7" t="s">
        <v>127</v>
      </c>
      <c r="B13" s="65"/>
      <c r="C13" s="65">
        <v>100</v>
      </c>
    </row>
    <row r="14" spans="1:3" x14ac:dyDescent="0.25">
      <c r="A14" s="6" t="s">
        <v>31</v>
      </c>
      <c r="B14" s="65"/>
      <c r="C14" s="65">
        <v>1015.6500000000002</v>
      </c>
    </row>
    <row r="15" spans="1:3" x14ac:dyDescent="0.25">
      <c r="A15" s="7" t="s">
        <v>30</v>
      </c>
      <c r="B15" s="65"/>
      <c r="C15" s="65">
        <v>691.01</v>
      </c>
    </row>
    <row r="16" spans="1:3" x14ac:dyDescent="0.25">
      <c r="A16" s="7" t="s">
        <v>55</v>
      </c>
      <c r="B16" s="65"/>
      <c r="C16" s="65">
        <v>177.38</v>
      </c>
    </row>
    <row r="17" spans="1:3" x14ac:dyDescent="0.25">
      <c r="A17" s="7" t="s">
        <v>29</v>
      </c>
      <c r="B17" s="65"/>
      <c r="C17" s="65">
        <v>147.26</v>
      </c>
    </row>
    <row r="18" spans="1:3" x14ac:dyDescent="0.25">
      <c r="A18" s="6" t="s">
        <v>44</v>
      </c>
      <c r="B18" s="65"/>
      <c r="C18" s="65">
        <v>541.33000000000004</v>
      </c>
    </row>
    <row r="19" spans="1:3" x14ac:dyDescent="0.25">
      <c r="A19" s="7" t="s">
        <v>19</v>
      </c>
      <c r="B19" s="65"/>
      <c r="C19" s="65">
        <v>121.63999999999999</v>
      </c>
    </row>
    <row r="20" spans="1:3" x14ac:dyDescent="0.25">
      <c r="A20" s="7" t="s">
        <v>15</v>
      </c>
      <c r="B20" s="65"/>
      <c r="C20" s="65">
        <v>419.69</v>
      </c>
    </row>
    <row r="21" spans="1:3" x14ac:dyDescent="0.25">
      <c r="A21" s="6" t="s">
        <v>51</v>
      </c>
      <c r="B21" s="65"/>
      <c r="C21" s="65">
        <v>260</v>
      </c>
    </row>
    <row r="22" spans="1:3" x14ac:dyDescent="0.25">
      <c r="A22" s="7" t="s">
        <v>160</v>
      </c>
      <c r="B22" s="65"/>
      <c r="C22" s="65">
        <v>260</v>
      </c>
    </row>
    <row r="23" spans="1:3" x14ac:dyDescent="0.25">
      <c r="A23" s="6" t="s">
        <v>53</v>
      </c>
      <c r="B23" s="65"/>
      <c r="C23" s="65">
        <v>240.12000000000003</v>
      </c>
    </row>
    <row r="24" spans="1:3" x14ac:dyDescent="0.25">
      <c r="A24" s="7" t="s">
        <v>78</v>
      </c>
      <c r="B24" s="65"/>
      <c r="C24" s="65">
        <v>27.03</v>
      </c>
    </row>
    <row r="25" spans="1:3" x14ac:dyDescent="0.25">
      <c r="A25" s="7" t="s">
        <v>250</v>
      </c>
      <c r="B25" s="65"/>
      <c r="C25" s="65">
        <v>196.32</v>
      </c>
    </row>
    <row r="26" spans="1:3" x14ac:dyDescent="0.25">
      <c r="A26" s="7" t="s">
        <v>185</v>
      </c>
      <c r="B26" s="65"/>
      <c r="C26" s="65">
        <v>16.77</v>
      </c>
    </row>
    <row r="27" spans="1:3" x14ac:dyDescent="0.25">
      <c r="A27" s="6" t="s">
        <v>43</v>
      </c>
      <c r="B27" s="65"/>
      <c r="C27" s="65">
        <v>770.34999999999991</v>
      </c>
    </row>
    <row r="28" spans="1:3" x14ac:dyDescent="0.25">
      <c r="A28" s="7" t="s">
        <v>278</v>
      </c>
      <c r="B28" s="65"/>
      <c r="C28" s="65">
        <v>770.34999999999991</v>
      </c>
    </row>
    <row r="29" spans="1:3" x14ac:dyDescent="0.25">
      <c r="A29" s="6" t="s">
        <v>49</v>
      </c>
      <c r="B29" s="65"/>
      <c r="C29" s="65">
        <v>192.57</v>
      </c>
    </row>
    <row r="30" spans="1:3" x14ac:dyDescent="0.25">
      <c r="A30" s="7" t="s">
        <v>151</v>
      </c>
      <c r="B30" s="65"/>
      <c r="C30" s="65">
        <v>31.34</v>
      </c>
    </row>
    <row r="31" spans="1:3" x14ac:dyDescent="0.25">
      <c r="A31" s="7" t="s">
        <v>152</v>
      </c>
      <c r="B31" s="65"/>
      <c r="C31" s="65">
        <v>42.76</v>
      </c>
    </row>
    <row r="32" spans="1:3" x14ac:dyDescent="0.25">
      <c r="A32" s="7" t="s">
        <v>288</v>
      </c>
      <c r="B32" s="65"/>
      <c r="C32" s="65">
        <v>118.47</v>
      </c>
    </row>
    <row r="33" spans="1:3" x14ac:dyDescent="0.25">
      <c r="A33" s="6" t="s">
        <v>47</v>
      </c>
      <c r="B33" s="65"/>
      <c r="C33" s="65">
        <v>215.84</v>
      </c>
    </row>
    <row r="34" spans="1:3" x14ac:dyDescent="0.25">
      <c r="A34" s="7" t="s">
        <v>32</v>
      </c>
      <c r="B34" s="65"/>
      <c r="C34" s="65">
        <v>215.84</v>
      </c>
    </row>
    <row r="35" spans="1:3" x14ac:dyDescent="0.25">
      <c r="A35" s="6" t="s">
        <v>77</v>
      </c>
      <c r="B35" s="65">
        <v>4751.1399999999994</v>
      </c>
      <c r="C35" s="65">
        <v>5335.86</v>
      </c>
    </row>
  </sheetData>
  <conditionalFormatting sqref="A1:A19">
    <cfRule type="expression" dxfId="75" priority="1">
      <formula>$A1="(blank)"</formula>
    </cfRule>
  </conditionalFormatting>
  <pageMargins left="0.7" right="0.7" top="0.75" bottom="0.75" header="0.3" footer="0.3"/>
  <pageSetup orientation="portrait" r:id="rId2"/>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10.xml>��< ? x m l   v e r s i o n = " 1 . 0 "   e n c o d i n g = " U T F - 1 6 " ? > < G e m i n i   x m l n s = " h t t p : / / g e m i n i / p i v o t c u s t o m i z a t i o n / M a n u a l C a l c M o d e " > < C u s t o m C o n t e n t > < ! [ C D A T A [ F a l s e ] ] > < / C u s t o m C o n t e n t > < / G e m i n i > 
</file>

<file path=customXml/item11.xml>��< ? x m l   v e r s i o n = " 1 . 0 "   e n c o d i n g = " U T F - 1 6 " ? > < G e m i n i   x m l n s = " h t t p : / / g e m i n i / p i v o t c u s t o m i z a t i o n / T a b l e O r d e r " > < C u s t o m C o n t e n t > < ! [ C D A T A [ P l a n   v   A c t u a l , D a t a , F i r s t _ L i s t , S e c o n d _ L i s t , T a b l e 2 4 , M o n t h ] ] > < / C u s t o m C o n t e n t > < / G e m i n i > 
</file>

<file path=customXml/item12.xml>��< ? x m l   v e r s i o n = " 1 . 0 "   e n c o d i n g = " U T F - 1 6 " ? > < G e m i n i   x m l n s = " h t t p : / / g e m i n i / p i v o t c u s t o m i z a t i o n / T a b l e X M L _ F i r s t _ L i s t " > < C u s t o m C o n t e n t > < ! [ C D A T A [ < T a b l e W i d g e t G r i d S e r i a l i z a t i o n   x m l n s : x s d = " h t t p : / / w w w . w 3 . o r g / 2 0 0 1 / X M L S c h e m a "   x m l n s : x s i = " h t t p : / / w w w . w 3 . o r g / 2 0 0 1 / X M L S c h e m a - i n s t a n c e " > < C o l u m n S u g g e s t e d T y p e   / > < C o l u m n F o r m a t   / > < C o l u m n A c c u r a c y   / > < C o l u m n C u r r e n c y S y m b o l   / > < C o l u m n P o s i t i v e P a t t e r n   / > < C o l u m n N e g a t i v e P a t t e r n   / > < C o l u m n W i d t h s > < i t e m > < k e y > < s t r i n g > O r d e r < / s t r i n g > < / k e y > < v a l u e > < i n t > 8 9 < / i n t > < / v a l u e > < / i t e m > < i t e m > < k e y > < s t r i n g > C a t e g o r y < / s t r i n g > < / k e y > < v a l u e > < i n t > 1 1 2 < / i n t > < / v a l u e > < / i t e m > < / C o l u m n W i d t h s > < C o l u m n D i s p l a y I n d e x > < i t e m > < k e y > < s t r i n g > O r d e r < / s t r i n g > < / k e y > < v a l u e > < i n t > 0 < / i n t > < / v a l u e > < / i t e m > < i t e m > < k e y > < s t r i n g > C a t e g o r y < / s t r i n g > < / k e y > < v a l u e > < i n t > 1 < / 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 P l a n 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 P l a n 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 C o l u m n s \ P l a n   I n c o m e < / K e y > < / a : K e y > < a : V a l u e   i : t y p e = " T a b l e W i d g e t B a s e V i e w S t a t e " / > < / a : K e y V a l u e O f D i a g r a m O b j e c t K e y a n y T y p e z b w N T n L X > < a : K e y V a l u e O f D i a g r a m O b j e c t K e y a n y T y p e z b w N T n L X > < a : K e y > < K e y > C o l u m n s \ P l a n   B u d g e t < / K e y > < / a : K e y > < a : V a l u e   i : t y p e = " T a b l e W i d g e t B a s e V i e w S t a t e " / > < / a : K e y V a l u e O f D i a g r a m O b j e c t K e y a n y T y p e z b w N T n L X > < a : K e y V a l u e O f D i a g r a m O b j e c t K e y a n y T y p e z b w N T n L X > < a : K e y > < K e y > C o l u m n s \ P e r c e n t 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 S u b C a t e g o r y < / 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 S u b C a t e g o r y < / 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 C o l u m n s \ H o u s i n g < / K e y > < / a : K e y > < a : V a l u e   i : t y p e = " T a b l e W i d g e t B a s e V i e w S t a t e " / > < / a : K e y V a l u e O f D i a g r a m O b j e c t K e y a n y T y p e z b w N T n L X > < a : K e y V a l u e O f D i a g r a m O b j e c t K e y a n y T y p e z b w N T n L X > < a : K e y > < K e y > C o l u m n s \ E n t e r t a i n m e n t < / K e y > < / a : K e y > < a : V a l u e   i : t y p e = " T a b l e W i d g e t B a s e V i e w S t a t e " / > < / a : K e y V a l u e O f D i a g r a m O b j e c t K e y a n y T y p e z b w N T n L X > < a : K e y V a l u e O f D i a g r a m O b j e c t K e y a n y T y p e z b w N T n L X > < a : K e y > < K e y > C o l u m n s \ T r a n s p o r t a t i o n < / K e y > < / a : K e y > < a : V a l u e   i : t y p e = " T a b l e W i d g e t B a s e V i e w S t a t e " / > < / a : K e y V a l u e O f D i a g r a m O b j e c t K e y a n y T y p e z b w N T n L X > < a : K e y V a l u e O f D i a g r a m O b j e c t K e y a n y T y p e z b w N T n L X > < a : K e y > < K e y > C o l u m n s \ L o a n s < / K e y > < / a : K e y > < a : V a l u e   i : t y p e = " T a b l e W i d g e t B a s e V i e w S t a t e " / > < / a : K e y V a l u e O f D i a g r a m O b j e c t K e y a n y T y p e z b w N T n L X > < a : K e y V a l u e O f D i a g r a m O b j e c t K e y a n y T y p e z b w N T n L X > < a : K e y > < K e y > C o l u m n s \ I n s u r a n c e < / K e y > < / a : K e y > < a : V a l u e   i : t y p e = " T a b l e W i d g e t B a s e V i e w S t a t e " / > < / a : K e y V a l u e O f D i a g r a m O b j e c t K e y a n y T y p e z b w N T n L X > < a : K e y V a l u e O f D i a g r a m O b j e c t K e y a n y T y p e z b w N T n L X > < a : K e y > < K e y > C o l u m n s \ T a x e s < / K e y > < / a : K e y > < a : V a l u e   i : t y p e = " T a b l e W i d g e t B a s e V i e w S t a t e " / > < / a : K e y V a l u e O f D i a g r a m O b j e c t K e y a n y T y p e z b w N T n L X > < a : K e y V a l u e O f D i a g r a m O b j e c t K e y a n y T y p e z b w N T n L X > < a : K e y > < K e y > C o l u m n s \ F o o d < / K e y > < / a : K e y > < a : V a l u e   i : t y p e = " T a b l e W i d g e t B a s e V i e w S t a t e " / > < / a : K e y V a l u e O f D i a g r a m O b j e c t K e y a n y T y p e z b w N T n L X > < a : K e y V a l u e O f D i a g r a m O b j e c t K e y a n y T y p e z b w N T n L X > < a : K e y > < K e y > C o l u m n s \ S a v i n g s   o r   I n v e s t m e n t s < / K e y > < / a : K e y > < a : V a l u e   i : t y p e = " T a b l e W i d g e t B a s e V i e w S t a t e " / > < / a : K e y V a l u e O f D i a g r a m O b j e c t K e y a n y T y p e z b w N T n L X > < a : K e y V a l u e O f D i a g r a m O b j e c t K e y a n y T y p e z b w N T n L X > < a : K e y > < K e y > C o l u m n s \ P e t s < / K e y > < / a : K e y > < a : V a l u e   i : t y p e = " T a b l e W i d g e t B a s e V i e w S t a t e " / > < / a : K e y V a l u e O f D i a g r a m O b j e c t K e y a n y T y p e z b w N T n L X > < a : K e y V a l u e O f D i a g r a m O b j e c t K e y a n y T y p e z b w N T n L X > < a : K e y > < K e y > C o l u m n s \ G i f t s   a n d   D o n a t i o n s < / K e y > < / a : K e y > < a : V a l u e   i : t y p e = " T a b l e W i d g e t B a s e V i e w S t a t e " / > < / a : K e y V a l u e O f D i a g r a m O b j e c t K e y a n y T y p e z b w N T n L X > < a : K e y V a l u e O f D i a g r a m O b j e c t K e y a n y T y p e z b w N T n L X > < a : K e y > < K e y > C o l u m n s \ P e r s o n a l   C a r e < / K e y > < / a : K e y > < a : V a l u e   i : t y p e = " T a b l e W i d g e t B a s e V i e w S t a t e " / > < / a : K e y V a l u e O f D i a g r a m O b j e c t K e y a n y T y p e z b w N T n L X > < a : K e y V a l u e O f D i a g r a m O b j e c t K e y a n y T y p e z b w N T n L X > < a : K e y > < K e y > C o l u m n s \ L e g a l < / K e y > < / a : K e y > < a : V a l u e   i : t y p e = " T a b l e W i d g e t B a s e V i e w S t a t e " / > < / a : K e y V a l u e O f D i a g r a m O b j e c t K e y a n y T y p e z b w N T n L X > < a : K e y V a l u e O f D i a g r a m O b j e c t K e y a n y T y p e z b w N T n L X > < a : K e y > < K e y > C o l u m n s \ S h o p p i n g < / 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 Y E a r 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 Y E a r 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 C o l u m n s \ E x p e n s e s < / 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 C o l u m n s \ S u b - C a t e g o r y < / K e y > < / a : K e y > < a : V a l u e   i : t y p e = " T a b l e W i d g e t B a s e V i e w S t a t e " / > < / a : K e y V a l u e O f D i a g r a m O b j e c t K e y a n y T y p e z b w N T n L X > < a : K e y V a l u e O f D i a g r a m O b j e c t K e y a n y T y p e z b w N T n L X > < a : K e y > < K e y > C o l u m n s \ A c t u a l   B u d g e t < / K e y > < / a : K e y > < a : V a l u e   i : t y p e = " T a b l e W i d g e t B a s e V i e w S t a t e " / > < / a : K e y V a l u e O f D i a g r a m O b j e c t K e y a n y T y p e z b w N T n L X > < a : K e y V a l u e O f D i a g r a m O b j e c t K e y a n y T y p e z b w N T n L X > < a : K e y > < K e y > C o l u m n s \ A c t u a l   I n c o m e < / K e y > < / a : K e y > < a : V a l u e   i : t y p e = " T a b l e W i d g e t B a s e V i e w S t a t e " / > < / a : K e y V a l u e O f D i a g r a m O b j e c t K e y a n y T y p e z b w N T n L X > < a : K e y V a l u e O f D i a g r a m O b j e c t K e y a n y T y p e z b w N T n L X > < a : K e y > < K e y > C o l u m n s \ B a l a n c e < / K e y > < / a : K e y > < a : V a l u e   i : t y p e = " T a b l e W i d g e t B a s e V i e w S t a t e " / > < / a : K e y V a l u e O f D i a g r a m O b j e c t K e y a n y T y p e z b w N T n L X > < a : K e y V a l u e O f D i a g r a m O b j e c t K e y a n y T y p e z b w N T n L X > < a : K e y > < K e y > C o l u m n s \ D a t e   ( Y e a r ) < / K e y > < / a : K e y > < a : V a l u e   i : t y p e = " T a b l e W i d g e t B a s e V i e w S t a t e " / > < / a : K e y V a l u e O f D i a g r a m O b j e c t K e y a n y T y p e z b w N T n L X > < a : K e y V a l u e O f D i a g r a m O b j e c t K e y a n y T y p e z b w N T n L X > < a : K e y > < K e y > C o l u m n s \ D a t e   ( Q u a r t e r ) < / K e y > < / a : K e y > < a : V a l u e   i : t y p e = " T a b l e W i d g e t B a s e V i e w S t a t e " / > < / a : K e y V a l u e O f D i a g r a m O b j e c t K e y a n y T y p e z b w N T n L X > < a : K e y V a l u e O f D i a g r a m O b j e c t K e y a n y T y p e z b w N T n L X > < a : K e y > < K e y > C o l u m n s \ D a t e   ( M o n t h   I n d e x ) < / K e y > < / a : K e y > < a : V a l u e   i : t y p e = " T a b l e W i d g e t B a s e V i e w S t a t e " / > < / a : K e y V a l u e O f D i a g r a m O b j e c t K e y a n y T y p e z b w N T n L X > < a : K e y V a l u e O f D i a g r a m O b j e c t K e y a n y T y p e z b w N T n L X > < a : K e y > < K e y > C o l u m n s \ D a t e   ( M o n t h ) 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 M o n t h < / 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 M o n t h < / 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12" ma:contentTypeDescription="Create a new document." ma:contentTypeScope="" ma:versionID="426e97fa315356fffbdcd9876fe988c2">
  <xsd:schema xmlns:xsd="http://www.w3.org/2001/XMLSchema" xmlns:xs="http://www.w3.org/2001/XMLSchema" xmlns:p="http://schemas.microsoft.com/office/2006/metadata/properties" xmlns:ns2="71af3243-3dd4-4a8d-8c0d-dd76da1f02a5" xmlns:ns3="16c05727-aa75-4e4a-9b5f-8a80a1165891" targetNamespace="http://schemas.microsoft.com/office/2006/metadata/properties" ma:root="true" ma:fieldsID="14b8f0def80e6d70ce3def20c90759ae" ns2:_="" ns3:_="">
    <xsd:import namespace="71af3243-3dd4-4a8d-8c0d-dd76da1f02a5"/>
    <xsd:import namespace="16c05727-aa75-4e4a-9b5f-8a80a1165891"/>
    <xsd:element name="properties">
      <xsd:complexType>
        <xsd:sequence>
          <xsd:element name="documentManagement">
            <xsd:complexType>
              <xsd:all>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2: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internalName="MediaServiceOCR" ma:readOnly="true">
      <xsd:simpleType>
        <xsd:restriction base="dms:Note">
          <xsd:maxLength value="255"/>
        </xsd:restriction>
      </xsd:simpleType>
    </xsd:element>
    <xsd:element name="MediaServiceAutoTags" ma:index="11" nillable="true" ma:displayName="MediaServiceAutoTags"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fals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element name="Status" ma:index="19" nillable="true" ma:displayName="Status" ma:default="Not started" ma:format="Dropdown" ma:internalName="Status">
      <xsd:simpleType>
        <xsd:restriction base="dms:Choice">
          <xsd:enumeration value="Not started"/>
          <xsd:enumeration value="In Progress"/>
          <xsd:enumeration value="Completed"/>
        </xsd:restrictio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15.xml>��< ? x m l   v e r s i o n = " 1 . 0 "   e n c o d i n g = " U T F - 1 6 " ? > < G e m i n i   x m l n s = " h t t p : / / g e m i n i / p i v o t c u s t o m i z a t i o n / T a b l e X M L _ S e c o n d _ L i s t " > < C u s t o m C o n t e n t > < ! [ C D A T A [ < T a b l e W i d g e t G r i d S e r i a l i z a t i o n   x m l n s : x s d = " h t t p : / / w w w . w 3 . o r g / 2 0 0 1 / X M L S c h e m a "   x m l n s : x s i = " h t t p : / / w w w . w 3 . o r g / 2 0 0 1 / X M L S c h e m a - i n s t a n c e " > < C o l u m n S u g g e s t e d T y p e   / > < C o l u m n F o r m a t   / > < C o l u m n A c c u r a c y   / > < C o l u m n C u r r e n c y S y m b o l   / > < C o l u m n P o s i t i v e P a t t e r n   / > < C o l u m n N e g a t i v e P a t t e r n   / > < C o l u m n W i d t h s > < i t e m > < k e y > < s t r i n g > H o u s i n g < / s t r i n g > < / k e y > < v a l u e > < i n t > 1 0 6 < / i n t > < / v a l u e > < / i t e m > < i t e m > < k e y > < s t r i n g > E n t e r t a i n m e n t < / s t r i n g > < / k e y > < v a l u e > < i n t > 1 5 3 < / i n t > < / v a l u e > < / i t e m > < i t e m > < k e y > < s t r i n g > T r a n s p o r t a t i o n < / s t r i n g > < / k e y > < v a l u e > < i n t > 1 5 8 < / i n t > < / v a l u e > < / i t e m > < i t e m > < k e y > < s t r i n g > L o a n s < / s t r i n g > < / k e y > < v a l u e > < i n t > 8 8 < / i n t > < / v a l u e > < / i t e m > < i t e m > < k e y > < s t r i n g > I n s u r a n c e < / s t r i n g > < / k e y > < v a l u e > < i n t > 1 2 0 < / i n t > < / v a l u e > < / i t e m > < i t e m > < k e y > < s t r i n g > T a x e s < / s t r i n g > < / k e y > < v a l u e > < i n t > 8 4 < / i n t > < / v a l u e > < / i t e m > < i t e m > < k e y > < s t r i n g > F o o d < / s t r i n g > < / k e y > < v a l u e > < i n t > 8 2 < / i n t > < / v a l u e > < / i t e m > < i t e m > < k e y > < s t r i n g > S a v i n g s   o r   I n v e s t m e n t s < / s t r i n g > < / k e y > < v a l u e > < i n t > 2 2 2 < / i n t > < / v a l u e > < / i t e m > < i t e m > < k e y > < s t r i n g > P e t s < / s t r i n g > < / k e y > < v a l u e > < i n t > 7 6 < / i n t > < / v a l u e > < / i t e m > < i t e m > < k e y > < s t r i n g > G i f t s   a n d   D o n a t i o n s < / s t r i n g > < / k e y > < v a l u e > < i n t > 1 9 6 < / i n t > < / v a l u e > < / i t e m > < i t e m > < k e y > < s t r i n g > P e r s o n a l   C a r e < / s t r i n g > < / k e y > < v a l u e > < i n t > 1 4 9 < / i n t > < / v a l u e > < / i t e m > < i t e m > < k e y > < s t r i n g > L e g a l < / s t r i n g > < / k e y > < v a l u e > < i n t > 8 2 < / i n t > < / v a l u e > < / i t e m > < i t e m > < k e y > < s t r i n g > S h o p p i n g < / s t r i n g > < / k e y > < v a l u e > < i n t > 1 1 5 < / i n t > < / v a l u e > < / i t e m > < / C o l u m n W i d t h s > < C o l u m n D i s p l a y I n d e x > < i t e m > < k e y > < s t r i n g > H o u s i n g < / s t r i n g > < / k e y > < v a l u e > < i n t > 0 < / i n t > < / v a l u e > < / i t e m > < i t e m > < k e y > < s t r i n g > E n t e r t a i n m e n t < / s t r i n g > < / k e y > < v a l u e > < i n t > 1 < / i n t > < / v a l u e > < / i t e m > < i t e m > < k e y > < s t r i n g > T r a n s p o r t a t i o n < / s t r i n g > < / k e y > < v a l u e > < i n t > 2 < / i n t > < / v a l u e > < / i t e m > < i t e m > < k e y > < s t r i n g > L o a n s < / s t r i n g > < / k e y > < v a l u e > < i n t > 3 < / i n t > < / v a l u e > < / i t e m > < i t e m > < k e y > < s t r i n g > I n s u r a n c e < / s t r i n g > < / k e y > < v a l u e > < i n t > 4 < / i n t > < / v a l u e > < / i t e m > < i t e m > < k e y > < s t r i n g > T a x e s < / s t r i n g > < / k e y > < v a l u e > < i n t > 5 < / i n t > < / v a l u e > < / i t e m > < i t e m > < k e y > < s t r i n g > F o o d < / s t r i n g > < / k e y > < v a l u e > < i n t > 6 < / i n t > < / v a l u e > < / i t e m > < i t e m > < k e y > < s t r i n g > S a v i n g s   o r   I n v e s t m e n t s < / s t r i n g > < / k e y > < v a l u e > < i n t > 7 < / i n t > < / v a l u e > < / i t e m > < i t e m > < k e y > < s t r i n g > P e t s < / s t r i n g > < / k e y > < v a l u e > < i n t > 8 < / i n t > < / v a l u e > < / i t e m > < i t e m > < k e y > < s t r i n g > G i f t s   a n d   D o n a t i o n s < / s t r i n g > < / k e y > < v a l u e > < i n t > 9 < / i n t > < / v a l u e > < / i t e m > < i t e m > < k e y > < s t r i n g > P e r s o n a l   C a r e < / s t r i n g > < / k e y > < v a l u e > < i n t > 1 0 < / i n t > < / v a l u e > < / i t e m > < i t e m > < k e y > < s t r i n g > L e g a l < / s t r i n g > < / k e y > < v a l u e > < i n t > 1 1 < / i n t > < / v a l u e > < / i t e m > < i t e m > < k e y > < s t r i n g > S h o p p i n g < / s t r i n g > < / k e y > < v a l u e > < i n t > 1 2 < / 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L i n k e d T a b l e U p d a t e M o d e " > < C u s t o m C o n t e n t > < ! [ C D A T A [ T r u e ] ] > < / C u s t o m C o n t e n t > < / G e m i n i > 
</file>

<file path=customXml/item17.xml>��< ? x m l   v e r s i o n = " 1 . 0 "   e n c o d i n g = " U T F - 1 6 " ? > < G e m i n i   x m l n s = " h t t p : / / g e m i n i / p i v o t c u s t o m i z a t i o n / T a b l e X M L _ P l a n   v   A c t u a l " > < 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 M o n t h < / s t r i n g > < / k e y > < v a l u e > < i n t > 9 5 < / i n t > < / v a l u e > < / i t e m > < i t e m > < k e y > < s t r i n g > C a t e g o r y < / s t r i n g > < / k e y > < v a l u e > < i n t > 1 1 2 < / i n t > < / v a l u e > < / i t e m > < i t e m > < k e y > < s t r i n g > P l a n   I n c o m e < / s t r i n g > < / k e y > < v a l u e > < i n t > 1 3 8 < / i n t > < / v a l u e > < / i t e m > < i t e m > < k e y > < s t r i n g > P l a n   B u d g e t < / s t r i n g > < / k e y > < v a l u e > < i n t > 1 3 4 < / i n t > < / v a l u e > < / i t e m > < i t e m > < k e y > < s t r i n g > P e r c e n t < / s t r i n g > < / k e y > < v a l u e > < i n t > 1 0 2 < / i n t > < / v a l u e > < / i t e m > < / C o l u m n W i d t h s > < C o l u m n D i s p l a y I n d e x > < i t e m > < k e y > < s t r i n g > Y e a r < / s t r i n g > < / k e y > < v a l u e > < i n t > 0 < / i n t > < / v a l u e > < / i t e m > < i t e m > < k e y > < s t r i n g > M o n t h < / s t r i n g > < / k e y > < v a l u e > < i n t > 1 < / i n t > < / v a l u e > < / i t e m > < i t e m > < k e y > < s t r i n g > C a t e g o r y < / s t r i n g > < / k e y > < v a l u e > < i n t > 2 < / i n t > < / v a l u e > < / i t e m > < i t e m > < k e y > < s t r i n g > P l a n   I n c o m e < / s t r i n g > < / k e y > < v a l u e > < i n t > 3 < / i n t > < / v a l u e > < / i t e m > < i t e m > < k e y > < s t r i n g > P l a n   B u d g e t < / s t r i n g > < / k e y > < v a l u e > < i n t > 4 < / i n t > < / v a l u e > < / i t e m > < i t e m > < k e y > < s t r i n g > P e r c e n t < / s t r i n g > < / k e y > < v a l u e > < i n t > 5 < / i n t > < / v a l u e > < / i t e m > < / C o l u m n D i s p l a y I n d e x > < C o l u m n F r o z e n   / > < C o l u m n C h e c k e d   / > < C o l u m n F i l t e r   / > < S e l e c t i o n F i l t e r   / > < F i l t e r P a r a m e t e r s   / > < I s S o r t D e s c e n d i n g > f a l s e < / I s S o r t D e s c e n d i n g > < / T a b l e W i d g e t G r i d S e r i a l i z a t i o n > ] ] > < / C u s t o m C o n t e n t > < / G e m i n i > 
</file>

<file path=customXml/item18.xml>��< ? x m l   v e r s i o n = " 1 . 0 "   e n c o d i n g = " U T F - 1 6 " ? > < G e m i n i   x m l n s = " h t t p : / / g e m i n i / p i v o t c u s t o m i z a t i o n / S h o w H i d d e n " > < C u s t o m C o n t e n t > < ! [ C D A T A [ T r u e ] ] > < / C u s t o m C o n t e n t > < / G e m i n i > 
</file>

<file path=customXml/item19.xml>��< ? x m l   v e r s i o n = " 1 . 0 "   e n c o d i n g = " U T F - 1 6 " ? > < G e m i n i   x m l n s = " h t t p : / / g e m i n i / p i v o t c u s t o m i z a t i o n / P o w e r P i v o t V e r s i o n " > < C u s t o m C o n t e n t > < ! [ C D A T A [ 2 0 1 5 . 1 3 0 . 1 6 0 5 . 1 9 9 ] ] > < / C u s t o m C o n t e n t > < / G e m i n i > 
</file>

<file path=customXml/item2.xml>��< ? x m l   v e r s i o n = " 1 . 0 "   e n c o d i n g = " U T F - 1 6 " ? > < G e m i n i   x m l n s = " h t t p : / / g e m i n i / p i v o t c u s t o m i z a t i o n / T a b l e X M L _ D a t a " > < 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i t e m > < k e y > < s t r i n g > M o n t h < / s t r i n g > < / k e y > < v a l u e > < i n t > 9 5 < / i n t > < / v a l u e > < / i t e m > < i t e m > < k e y > < s t r i n g > D a t e < / s t r i n g > < / k e y > < v a l u e > < i n t > 7 9 < / i n t > < / v a l u e > < / i t e m > < i t e m > < k e y > < s t r i n g > E x p e n s e s < / s t r i n g > < / k e y > < v a l u e > < i n t > 1 1 4 < / i n t > < / v a l u e > < / i t e m > < i t e m > < k e y > < s t r i n g > C a t e g o r y < / s t r i n g > < / k e y > < v a l u e > < i n t > 1 1 2 < / i n t > < / v a l u e > < / i t e m > < i t e m > < k e y > < s t r i n g > S u b - C a t e g o r y < / s t r i n g > < / k e y > < v a l u e > < i n t > 1 4 7 < / i n t > < / v a l u e > < / i t e m > < i t e m > < k e y > < s t r i n g > A c t u a l   I n c o m e < / s t r i n g > < / k e y > < v a l u e > < i n t > 1 5 3 < / i n t > < / v a l u e > < / i t e m > < i t e m > < k e y > < s t r i n g > A c t u a l   B u d g e t < / s t r i n g > < / k e y > < v a l u e > < i n t > 1 4 9 < / i n t > < / v a l u e > < / i t e m > < i t e m > < k e y > < s t r i n g > B a l a n c e < / s t r i n g > < / k e y > < v a l u e > < i n t > 1 0 2 < / i n t > < / v a l u e > < / i t e m > < i t e m > < k e y > < s t r i n g > D a t e   ( Y e a r ) < / s t r i n g > < / k e y > < v a l u e > < i n t > 1 2 8 < / i n t > < / v a l u e > < / i t e m > < i t e m > < k e y > < s t r i n g > D a t e   ( Q u a r t e r ) < / s t r i n g > < / k e y > < v a l u e > < i n t > 1 5 6 < / i n t > < / v a l u e > < / i t e m > < i t e m > < k e y > < s t r i n g > D a t e   ( M o n t h   I n d e x ) < / s t r i n g > < / k e y > < v a l u e > < i n t > 1 9 4 < / i n t > < / v a l u e > < / i t e m > < i t e m > < k e y > < s t r i n g > D a t e   ( M o n t h ) < / s t r i n g > < / k e y > < v a l u e > < i n t > 1 4 7 < / i n t > < / v a l u e > < / i t e m > < / C o l u m n W i d t h s > < C o l u m n D i s p l a y I n d e x > < i t e m > < k e y > < s t r i n g > Y e a r < / s t r i n g > < / k e y > < v a l u e > < i n t > 0 < / i n t > < / v a l u e > < / i t e m > < i t e m > < k e y > < s t r i n g > M o n t h < / s t r i n g > < / k e y > < v a l u e > < i n t > 1 < / i n t > < / v a l u e > < / i t e m > < i t e m > < k e y > < s t r i n g > D a t e < / s t r i n g > < / k e y > < v a l u e > < i n t > 2 < / i n t > < / v a l u e > < / i t e m > < i t e m > < k e y > < s t r i n g > E x p e n s e s < / s t r i n g > < / k e y > < v a l u e > < i n t > 3 < / i n t > < / v a l u e > < / i t e m > < i t e m > < k e y > < s t r i n g > C a t e g o r y < / s t r i n g > < / k e y > < v a l u e > < i n t > 4 < / i n t > < / v a l u e > < / i t e m > < i t e m > < k e y > < s t r i n g > S u b - C a t e g o r y < / s t r i n g > < / k e y > < v a l u e > < i n t > 5 < / i n t > < / v a l u e > < / i t e m > < i t e m > < k e y > < s t r i n g > A c t u a l   I n c o m e < / s t r i n g > < / k e y > < v a l u e > < i n t > 1 2 < / i n t > < / v a l u e > < / i t e m > < i t e m > < k e y > < s t r i n g > A c t u a l   B u d g e t < / s t r i n g > < / k e y > < v a l u e > < i n t > 1 1 < / i n t > < / v a l u e > < / i t e m > < i t e m > < k e y > < s t r i n g > B a l a n c e < / s t r i n g > < / k e y > < v a l u e > < i n t > 6 < / i n t > < / v a l u e > < / i t e m > < i t e m > < k e y > < s t r i n g > D a t e   ( Y e a r ) < / s t r i n g > < / k e y > < v a l u e > < i n t > 7 < / i n t > < / v a l u e > < / i t e m > < i t e m > < k e y > < s t r i n g > D a t e   ( Q u a r t e r ) < / s t r i n g > < / k e y > < v a l u e > < i n t > 8 < / i n t > < / v a l u e > < / i t e m > < i t e m > < k e y > < s t r i n g > D a t e   ( M o n t h   I n d e x ) < / s t r i n g > < / k e y > < v a l u e > < i n t > 9 < / i n t > < / v a l u e > < / i t e m > < i t e m > < k e y > < s t r i n g > D a t e   ( M o n t h ) < / s t r i n g > < / k e y > < v a l u e > < i n t > 1 0 < / i n t > < / v a l u e > < / i t e m > < / C o l u m n D i s p l a y I n d e x > < C o l u m n F r o z e n   / > < C o l u m n C h e c k e d   / > < C o l u m n F i l t e r   / > < S e l e c t i o n F i l t e r   / > < F i l t e r P a r a m e t e r s   / > < I s S o r t D e s c e n d i n g > f a l s e < / I s S o r t D e s c e n d i n g > < / T a b l e W i d g e t G r i d S e r i a l i z a t i o n > ] ] > < / C u s t o m C o n t e n t > < / G e m i n i > 
</file>

<file path=customXml/item20.xml><?xml version="1.0" encoding="utf-8"?>
<?mso-contentType ?>
<FormTemplates xmlns="http://schemas.microsoft.com/sharepoint/v3/contenttype/forms">
  <Display>DocumentLibraryForm</Display>
  <Edit>DocumentLibraryForm</Edit>
  <New>DocumentLibraryForm</New>
</FormTemplates>
</file>

<file path=customXml/item21.xml>��< ? x m l   v e r s i o n = " 1 . 0 "   e n c o d i n g = " U T F - 1 6 " ? > < G e m i n i   x m l n s = " h t t p : / / g e m i n i / p i v o t c u s t o m i z a t i o n / T a b l e X M L _ T a b l e 2 4 " > < C u s t o m C o n t e n t > < ! [ C D A T A [ < T a b l e W i d g e t G r i d S e r i a l i z a t i o n   x m l n s : x s d = " h t t p : / / w w w . w 3 . o r g / 2 0 0 1 / X M L S c h e m a "   x m l n s : x s i = " h t t p : / / w w w . w 3 . o r g / 2 0 0 1 / X M L S c h e m a - i n s t a n c e " > < C o l u m n S u g g e s t e d T y p e   / > < C o l u m n F o r m a t   / > < C o l u m n A c c u r a c y   / > < C o l u m n C u r r e n c y S y m b o l   / > < C o l u m n P o s i t i v e P a t t e r n   / > < C o l u m n N e g a t i v e P a t t e r n   / > < C o l u m n W i d t h s > < i t e m > < k e y > < s t r i n g > Y e a r < / s t r i n g > < / k e y > < v a l u e > < i n t > 7 6 < / i n t > < / v a l u e > < / i t e m > < / C o l u m n W i d t h s > < C o l u m n D i s p l a y I n d e x > < i t e m > < k e y > < s t r i n g > Y e a r < / s t r i n g > < / k e y > < v a l u e > < i n t > 0 < / i n t > < / v a l u e > < / i t e m > < / C o l u m n D i s p l a y I n d e x > < C o l u m n F r o z e n   / > < C o l u m n C h e c k e d   / > < C o l u m n F i l t e r   / > < S e l e c t i o n F i l t e r   / > < F i l t e r P a r a m e t e r s   / > < I s S o r t D e s c e n d i n g > f a l s e < / I s S o r t D e s c e n d i n g > < / T a b l e W i d g e t G r i d S e r i a l i z a t i o n > ] ] > < / C u s t o m C o n t e n t > < / G e m i n i > 
</file>

<file path=customXml/item22.xml>��< ? x m l   v e r s i o n = " 1 . 0 "   e n c o d i n g = " U T F - 1 6 " ? > < G e m i n i   x m l n s = " h t t p : / / g e m i n i / p i v o t c u s t o m i z a t i o n / S h o w I m p l i c i t M e a s u r e s " > < C u s t o m C o n t e n t > < ! [ C D A T A [ F a l s e ] ] > < / C u s t o m C o n t e n t > < / G e m i n i > 
</file>

<file path=customXml/item23.xml>��< ? x m l   v e r s i o n = " 1 . 0 "   e n c o d i n g = " U T F - 1 6 " ? > < G e m i n i   x m l n s = " h t t p : / / g e m i n i / p i v o t c u s t o m i z a t i o n / R e l a t i o n s h i p A u t o D e t e c t i o n E n a b l e d " > < C u s t o m C o n t e n t > < ! [ C D A T A [ T r u e ] ] > < / C u s t o m C o n t e n t > < / G e m i n i > 
</file>

<file path=customXml/item24.xml><?xml version="1.0" encoding="utf-8"?>
<p:properties xmlns:p="http://schemas.microsoft.com/office/2006/metadata/properties" xmlns:xsi="http://www.w3.org/2001/XMLSchema-instance" xmlns:pc="http://schemas.microsoft.com/office/infopath/2007/PartnerControls">
  <documentManagement>
    <Status xmlns="71af3243-3dd4-4a8d-8c0d-dd76da1f02a5">Not started</Status>
    <MediaServiceKeyPoints xmlns="71af3243-3dd4-4a8d-8c0d-dd76da1f02a5" xsi:nil="true"/>
  </documentManagement>
</p:properties>
</file>

<file path=customXml/item3.xml>��< ? x m l   v e r s i o n = " 1 . 0 "   e n c o d i n g = " U T F - 1 6 " ? > < G e m i n i   x m l n s = " h t t p : / / g e m i n i / p i v o t c u s t o m i z a t i o n / C l i e n t W i n d o w X M L " > < C u s t o m C o n t e n t > < ! [ C D A T A [ M o n t h ] ] > < / C u s t o m C o n t e n t > < / G e m i n i > 
</file>

<file path=customXml/item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 P l a n   v   A c t u a l < / K e y > < V a l u e   x m l n s : a = " h t t p : / / s c h e m a s . d a t a c o n t r a c t . o r g / 2 0 0 4 / 0 7 / M i c r o s o f t . A n a l y s i s S e r v i c e s . C o m m o n " > < a : H a s F o c u s > t r u e < / a : H a s F o c u s > < a : S i z e A t D p i 9 6 > 1 3 0 < / a : S i z e A t D p i 9 6 > < a : V i s i b l e > t r u e < / a : V i s i b l e > < / V a l u e > < / K e y V a l u e O f s t r i n g S a n d b o x E d i t o r . M e a s u r e G r i d S t a t e S c d E 3 5 R y > < K e y V a l u e O f s t r i n g S a n d b o x E d i t o r . M e a s u r e G r i d S t a t e S c d E 3 5 R y > < K e y > D a t a < / K e y > < V a l u e   x m l n s : a = " h t t p : / / s c h e m a s . d a t a c o n t r a c t . o r g / 2 0 0 4 / 0 7 / M i c r o s o f t . A n a l y s i s S e r v i c e s . C o m m o n " > < a : H a s F o c u s > t r u e < / a : H a s F o c u s > < a : S i z e A t D p i 9 6 > 1 2 5 < / a : S i z e A t D p i 9 6 > < a : V i s i b l e > t r u e < / a : V i s i b l e > < / V a l u e > < / K e y V a l u e O f s t r i n g S a n d b o x E d i t o r . M e a s u r e G r i d S t a t e S c d E 3 5 R y > < K e y V a l u e O f s t r i n g S a n d b o x E d i t o r . M e a s u r e G r i d S t a t e S c d E 3 5 R y > < K e y > F i r s t _ L i s t < / K e y > < V a l u e   x m l n s : a = " h t t p : / / s c h e m a s . d a t a c o n t r a c t . o r g / 2 0 0 4 / 0 7 / M i c r o s o f t . A n a l y s i s S e r v i c e s . C o m m o n " > < a : H a s F o c u s > t r u e < / a : H a s F o c u s > < a : S i z e A t D p i 9 6 > 1 3 0 < / a : S i z e A t D p i 9 6 > < a : V i s i b l e > t r u e < / a : V i s i b l e > < / V a l u e > < / K e y V a l u e O f s t r i n g S a n d b o x E d i t o r . M e a s u r e G r i d S t a t e S c d E 3 5 R y > < K e y V a l u e O f s t r i n g S a n d b o x E d i t o r . M e a s u r e G r i d S t a t e S c d E 3 5 R y > < K e y > S e c o n d _ L i s t < / K e y > < V a l u e   x m l n s : a = " h t t p : / / s c h e m a s . d a t a c o n t r a c t . o r g / 2 0 0 4 / 0 7 / M i c r o s o f t . A n a l y s i s S e r v i c e s . C o m m o n " > < a : H a s F o c u s > t r u e < / a : H a s F o c u s > < a : S i z e A t D p i 9 6 > 1 3 0 < / a : S i z e A t D p i 9 6 > < a : V i s i b l e > t r u e < / a : V i s i b l e > < / V a l u e > < / K e y V a l u e O f s t r i n g S a n d b o x E d i t o r . M e a s u r e G r i d S t a t e S c d E 3 5 R y > < K e y V a l u e O f s t r i n g S a n d b o x E d i t o r . M e a s u r e G r i d S t a t e S c d E 3 5 R y > < K e y > T a b l e 2 4 < / K e y > < V a l u e   x m l n s : a = " h t t p : / / s c h e m a s . d a t a c o n t r a c t . o r g / 2 0 0 4 / 0 7 / M i c r o s o f t . A n a l y s i s S e r v i c e s . C o m m o n " > < a : H a s F o c u s > t r u e < / a : H a s F o c u s > < a : S i z e A t D p i 9 6 > 1 3 0 < / a : S i z e A t D p i 9 6 > < a : V i s i b l e > t r u e < / a : V i s i b l e > < / V a l u e > < / K e y V a l u e O f s t r i n g S a n d b o x E d i t o r . M e a s u r e G r i d S t a t e S c d E 3 5 R y > < K e y V a l u e O f s t r i n g S a n d b o x E d i t o r . M e a s u r e G r i d S t a t e S c d E 3 5 R y > < K e y > M o n t h < / K e y > < V a l u e   x m l n s : a = " h t t p : / / s c h e m a s . d a t a c o n t r a c t . o r g / 2 0 0 4 / 0 7 / M i c r o s o f t . A n a l y s i s S e r v i c e s . C o m m o n " > < a : H a s F o c u s > f a l s e < / a : H a s F o c u s > < a : S i z e A t D p i 9 6 > 1 3 0 < / a : S i z e A t D p i 9 6 > < a : V i s i b l e > t r u e < / a : V i s i b l e > < / V a l u e > < / K e y V a l u e O f s t r i n g S a n d b o x E d i t o r . M e a s u r e G r i d S t a t e S c d E 3 5 R y > < / A r r a y O f K e y V a l u e O f s t r i n g S a n d b o x E d i t o r . M e a s u r e G r i d S t a t e S c d E 3 5 R y > ] ] > < / C u s t o m C o n t e n t > < / G e m i n i > 
</file>

<file path=customXml/item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 D e b i t < / K e y > < / D i a g r a m O b j e c t K e y > < D i a g r a m O b j e c t K e y > < K e y > M e a s u r e s \ S u m   o f   D e b i t \ T a g I n f o \ F o r m u l a < / K e y > < / D i a g r a m O b j e c t K e y > < D i a g r a m O b j e c t K e y > < K e y > M e a s u r e s \ S u m   o f   D e b i t \ T a g I n f o \ V a l u e < / K e y > < / D i a g r a m O b j e c t K e y > < D i a g r a m O b j e c t K e y > < K e y > M e a s u r e s \ S u m   o f   I n c o m e < / K e y > < / D i a g r a m O b j e c t K e y > < D i a g r a m O b j e c t K e y > < K e y > M e a s u r e s \ S u m   o f   I n c o m e \ T a g I n f o \ F o r m u l a < / K e y > < / D i a g r a m O b j e c t K e y > < D i a g r a m O b j e c t K e y > < K e y > M e a s u r e s \ S u m   o f   I n c o m e \ T a g I n f o \ V a l u e < / K e y > < / D i a g r a m O b j e c t K e y > < D i a g r a m O b j e c t K e y > < K e y > C o l u m n s \ Y e a r < / K e y > < / D i a g r a m O b j e c t K e y > < D i a g r a m O b j e c t K e y > < K e y > C o l u m n s \ M o n t h < / K e y > < / D i a g r a m O b j e c t K e y > < D i a g r a m O b j e c t K e y > < K e y > C o l u m n s \ D a t e < / K e y > < / D i a g r a m O b j e c t K e y > < D i a g r a m O b j e c t K e y > < K e y > C o l u m n s \ E x p e n s e s < / K e y > < / D i a g r a m O b j e c t K e y > < D i a g r a m O b j e c t K e y > < K e y > C o l u m n s \ C a t e g o r y < / K e y > < / D i a g r a m O b j e c t K e y > < D i a g r a m O b j e c t K e y > < K e y > C o l u m n s \ S u b - C a t e g o r y < / K e y > < / D i a g r a m O b j e c t K e y > < D i a g r a m O b j e c t K e y > < K e y > C o l u m n s \ D e b i t < / K e y > < / D i a g r a m O b j e c t K e y > < D i a g r a m O b j e c t K e y > < K e y > C o l u m n s \ I n c o m e < / K e y > < / D i a g r a m O b j e c t K e y > < D i a g r a m O b j e c t K e y > < K e y > C o l u m n s \ B a l a n c e < / K e y > < / D i a g r a m O b j e c t K e y > < D i a g r a m O b j e c t K e y > < K e y > C o l u m n s \ D a t e   ( Y e a r ) < / K e y > < / D i a g r a m O b j e c t K e y > < D i a g r a m O b j e c t K e y > < K e y > C o l u m n s \ D a t e   ( Q u a r t e r ) < / K e y > < / D i a g r a m O b j e c t K e y > < D i a g r a m O b j e c t K e y > < K e y > C o l u m n s \ D a t e   ( M o n t h   I n d e x ) < / K e y > < / D i a g r a m O b j e c t K e y > < D i a g r a m O b j e c t K e y > < K e y > C o l u m n s \ D a t e   ( M o n t h ) < / K e y > < / D i a g r a m O b j e c t K e y > < D i a g r a m O b j e c t K e y > < K e y > L i n k s \ & l t ; C o l u m n s \ S u m   o f   D e b i t & g t ; - & l t ; M e a s u r e s \ D e b i t & g t ; < / K e y > < / D i a g r a m O b j e c t K e y > < D i a g r a m O b j e c t K e y > < K e y > L i n k s \ & l t ; C o l u m n s \ S u m   o f   D e b i t & g t ; - & l t ; M e a s u r e s \ D e b i t & g t ; \ C O L U M N < / K e y > < / D i a g r a m O b j e c t K e y > < D i a g r a m O b j e c t K e y > < K e y > L i n k s \ & l t ; C o l u m n s \ S u m   o f   D e b i t & g t ; - & l t ; M e a s u r e s \ D e b i t & g t ; \ M E A S U R E < / K e y > < / D i a g r a m O b j e c t K e y > < D i a g r a m O b j e c t K e y > < K e y > L i n k s \ & l t ; C o l u m n s \ S u m   o f   I n c o m e & g t ; - & l t ; M e a s u r e s \ I n c o m e & g t ; < / K e y > < / D i a g r a m O b j e c t K e y > < D i a g r a m O b j e c t K e y > < K e y > L i n k s \ & l t ; C o l u m n s \ S u m   o f   I n c o m e & g t ; - & l t ; M e a s u r e s \ I n c o m e & g t ; \ C O L U M N < / K e y > < / D i a g r a m O b j e c t K e y > < D i a g r a m O b j e c t K e y > < K e y > L i n k s \ & l t ; C o l u m n s \ S u m   o f   I n c o m e & g t ; - & l t ; M e a s u r e s \ I n c o m e & g t ; \ M E A S U R E 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 D e b i t < / K e y > < / a : K e y > < a : V a l u e   i : t y p e = " M e a s u r e G r i d N o d e V i e w S t a t e " > < C o l u m n > 6 < / C o l u m n > < L a y e d O u t > t r u e < / L a y e d O u t > < W a s U I I n v i s i b l e > t r u e < / W a s U I I n v i s i b l e > < / a : V a l u e > < / a : K e y V a l u e O f D i a g r a m O b j e c t K e y a n y T y p e z b w N T n L X > < a : K e y V a l u e O f D i a g r a m O b j e c t K e y a n y T y p e z b w N T n L X > < a : K e y > < K e y > M e a s u r e s \ S u m   o f   D e b i t \ T a g I n f o \ F o r m u l a < / K e y > < / a : K e y > < a : V a l u e   i : t y p e = " M e a s u r e G r i d V i e w S t a t e I D i a g r a m T a g A d d i t i o n a l I n f o " / > < / a : K e y V a l u e O f D i a g r a m O b j e c t K e y a n y T y p e z b w N T n L X > < a : K e y V a l u e O f D i a g r a m O b j e c t K e y a n y T y p e z b w N T n L X > < a : K e y > < K e y > M e a s u r e s \ S u m   o f   D e b i t \ T a g I n f o \ V a l u e < / K e y > < / a : K e y > < a : V a l u e   i : t y p e = " M e a s u r e G r i d V i e w S t a t e I D i a g r a m T a g A d d i t i o n a l I n f o " / > < / a : K e y V a l u e O f D i a g r a m O b j e c t K e y a n y T y p e z b w N T n L X > < a : K e y V a l u e O f D i a g r a m O b j e c t K e y a n y T y p e z b w N T n L X > < a : K e y > < K e y > M e a s u r e s \ S u m   o f   I n c o m e < / K e y > < / a : K e y > < a : V a l u e   i : t y p e = " M e a s u r e G r i d N o d e V i e w S t a t e " > < C o l u m n > 7 < / C o l u m n > < L a y e d O u t > t r u e < / L a y e d O u t > < W a s U I I n v i s i b l e > t r u e < / W a s U I I n v i s i b l e > < / a : V a l u e > < / a : K e y V a l u e O f D i a g r a m O b j e c t K e y a n y T y p e z b w N T n L X > < a : K e y V a l u e O f D i a g r a m O b j e c t K e y a n y T y p e z b w N T n L X > < a : K e y > < K e y > M e a s u r e s \ S u m   o f   I n c o m e \ T a g I n f o \ F o r m u l a < / K e y > < / a : K e y > < a : V a l u e   i : t y p e = " M e a s u r e G r i d V i e w S t a t e I D i a g r a m T a g A d d i t i o n a l I n f o " / > < / a : K e y V a l u e O f D i a g r a m O b j e c t K e y a n y T y p e z b w N T n L X > < a : K e y V a l u e O f D i a g r a m O b j e c t K e y a n y T y p e z b w N T n L X > < a : K e y > < K e y > M e a s u r e s \ S u m   o f   I n c o m e \ T a g I n f o \ V a l u e 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 C o l u m n s \ D a t e < / K e y > < / a : K e y > < a : V a l u e   i : t y p e = " M e a s u r e G r i d N o d e V i e w S t a t e " > < C o l u m n > 2 < / C o l u m n > < L a y e d O u t > t r u e < / L a y e d O u t > < / a : V a l u e > < / a : K e y V a l u e O f D i a g r a m O b j e c t K e y a n y T y p e z b w N T n L X > < a : K e y V a l u e O f D i a g r a m O b j e c t K e y a n y T y p e z b w N T n L X > < a : K e y > < K e y > C o l u m n s \ E x p e n s e s < / K e y > < / a : K e y > < a : V a l u e   i : t y p e = " M e a s u r e G r i d N o d e V i e w S t a t e " > < C o l u m n > 3 < / C o l u m n > < L a y e d O u t > t r u e < / L a y e d O u t > < / a : V a l u e > < / a : K e y V a l u e O f D i a g r a m O b j e c t K e y a n y T y p e z b w N T n L X > < a : K e y V a l u e O f D i a g r a m O b j e c t K e y a n y T y p e z b w N T n L X > < a : K e y > < K e y > C o l u m n s \ C a t e g o r y < / K e y > < / a : K e y > < a : V a l u e   i : t y p e = " M e a s u r e G r i d N o d e V i e w S t a t e " > < C o l u m n > 4 < / C o l u m n > < L a y e d O u t > t r u e < / L a y e d O u t > < / a : V a l u e > < / a : K e y V a l u e O f D i a g r a m O b j e c t K e y a n y T y p e z b w N T n L X > < a : K e y V a l u e O f D i a g r a m O b j e c t K e y a n y T y p e z b w N T n L X > < a : K e y > < K e y > C o l u m n s \ S u b - C a t e g o r y < / K e y > < / a : K e y > < a : V a l u e   i : t y p e = " M e a s u r e G r i d N o d e V i e w S t a t e " > < C o l u m n > 5 < / C o l u m n > < L a y e d O u t > t r u e < / L a y e d O u t > < / a : V a l u e > < / a : K e y V a l u e O f D i a g r a m O b j e c t K e y a n y T y p e z b w N T n L X > < a : K e y V a l u e O f D i a g r a m O b j e c t K e y a n y T y p e z b w N T n L X > < a : K e y > < K e y > C o l u m n s \ D e b i t < / K e y > < / a : K e y > < a : V a l u e   i : t y p e = " M e a s u r e G r i d N o d e V i e w S t a t e " > < C o l u m n > 6 < / C o l u m n > < L a y e d O u t > t r u e < / L a y e d O u t > < / a : V a l u e > < / a : K e y V a l u e O f D i a g r a m O b j e c t K e y a n y T y p e z b w N T n L X > < a : K e y V a l u e O f D i a g r a m O b j e c t K e y a n y T y p e z b w N T n L X > < a : K e y > < K e y > C o l u m n s \ I n c o m e < / K e y > < / a : K e y > < a : V a l u e   i : t y p e = " M e a s u r e G r i d N o d e V i e w S t a t e " > < C o l u m n > 7 < / C o l u m n > < L a y e d O u t > t r u e < / L a y e d O u t > < / a : V a l u e > < / a : K e y V a l u e O f D i a g r a m O b j e c t K e y a n y T y p e z b w N T n L X > < a : K e y V a l u e O f D i a g r a m O b j e c t K e y a n y T y p e z b w N T n L X > < a : K e y > < K e y > C o l u m n s \ B a l a n c e < / K e y > < / a : K e y > < a : V a l u e   i : t y p e = " M e a s u r e G r i d N o d e V i e w S t a t e " > < C o l u m n > 8 < / C o l u m n > < L a y e d O u t > t r u e < / L a y e d O u t > < / a : V a l u e > < / a : K e y V a l u e O f D i a g r a m O b j e c t K e y a n y T y p e z b w N T n L X > < a : K e y V a l u e O f D i a g r a m O b j e c t K e y a n y T y p e z b w N T n L X > < a : K e y > < K e y > C o l u m n s \ D a t e   ( Y e a r ) < / K e y > < / a : K e y > < a : V a l u e   i : t y p e = " M e a s u r e G r i d N o d e V i e w S t a t e " > < C o l u m n > 9 < / C o l u m n > < L a y e d O u t > t r u e < / L a y e d O u t > < / a : V a l u e > < / a : K e y V a l u e O f D i a g r a m O b j e c t K e y a n y T y p e z b w N T n L X > < a : K e y V a l u e O f D i a g r a m O b j e c t K e y a n y T y p e z b w N T n L X > < a : K e y > < K e y > C o l u m n s \ D a t e   ( Q u a r t e r ) < / K e y > < / a : K e y > < a : V a l u e   i : t y p e = " M e a s u r e G r i d N o d e V i e w S t a t e " > < C o l u m n > 1 0 < / C o l u m n > < L a y e d O u t > t r u e < / L a y e d O u t > < / a : V a l u e > < / a : K e y V a l u e O f D i a g r a m O b j e c t K e y a n y T y p e z b w N T n L X > < a : K e y V a l u e O f D i a g r a m O b j e c t K e y a n y T y p e z b w N T n L X > < a : K e y > < K e y > C o l u m n s \ D a t e   ( M o n t h   I n d e x ) < / K e y > < / a : K e y > < a : V a l u e   i : t y p e = " M e a s u r e G r i d N o d e V i e w S t a t e " > < C o l u m n > 1 1 < / C o l u m n > < L a y e d O u t > t r u e < / L a y e d O u t > < / a : V a l u e > < / a : K e y V a l u e O f D i a g r a m O b j e c t K e y a n y T y p e z b w N T n L X > < a : K e y V a l u e O f D i a g r a m O b j e c t K e y a n y T y p e z b w N T n L X > < a : K e y > < K e y > C o l u m n s \ D a t e   ( M o n t h ) < / K e y > < / a : K e y > < a : V a l u e   i : t y p e = " M e a s u r e G r i d N o d e V i e w S t a t e " > < C o l u m n > 1 2 < / C o l u m n > < L a y e d O u t > t r u e < / L a y e d O u t > < / a : V a l u e > < / a : K e y V a l u e O f D i a g r a m O b j e c t K e y a n y T y p e z b w N T n L X > < a : K e y V a l u e O f D i a g r a m O b j e c t K e y a n y T y p e z b w N T n L X > < a : K e y > < K e y > L i n k s \ & l t ; C o l u m n s \ S u m   o f   D e b i t & g t ; - & l t ; M e a s u r e s \ D e b i t & g t ; < / K e y > < / a : K e y > < a : V a l u e   i : t y p e = " M e a s u r e G r i d V i e w S t a t e I D i a g r a m L i n k " / > < / a : K e y V a l u e O f D i a g r a m O b j e c t K e y a n y T y p e z b w N T n L X > < a : K e y V a l u e O f D i a g r a m O b j e c t K e y a n y T y p e z b w N T n L X > < a : K e y > < K e y > L i n k s \ & l t ; C o l u m n s \ S u m   o f   D e b i t & g t ; - & l t ; M e a s u r e s \ D e b i t & g t ; \ C O L U M N < / K e y > < / a : K e y > < a : V a l u e   i : t y p e = " M e a s u r e G r i d V i e w S t a t e I D i a g r a m L i n k E n d p o i n t " / > < / a : K e y V a l u e O f D i a g r a m O b j e c t K e y a n y T y p e z b w N T n L X > < a : K e y V a l u e O f D i a g r a m O b j e c t K e y a n y T y p e z b w N T n L X > < a : K e y > < K e y > L i n k s \ & l t ; C o l u m n s \ S u m   o f   D e b i t & g t ; - & l t ; M e a s u r e s \ D e b i t & g t ; \ M E A S U R E < / K e y > < / a : K e y > < a : V a l u e   i : t y p e = " M e a s u r e G r i d V i e w S t a t e I D i a g r a m L i n k E n d p o i n t " / > < / a : K e y V a l u e O f D i a g r a m O b j e c t K e y a n y T y p e z b w N T n L X > < a : K e y V a l u e O f D i a g r a m O b j e c t K e y a n y T y p e z b w N T n L X > < a : K e y > < K e y > L i n k s \ & l t ; C o l u m n s \ S u m   o f   I n c o m e & g t ; - & l t ; M e a s u r e s \ I n c o m e & g t ; < / K e y > < / a : K e y > < a : V a l u e   i : t y p e = " M e a s u r e G r i d V i e w S t a t e I D i a g r a m L i n k " / > < / a : K e y V a l u e O f D i a g r a m O b j e c t K e y a n y T y p e z b w N T n L X > < a : K e y V a l u e O f D i a g r a m O b j e c t K e y a n y T y p e z b w N T n L X > < a : K e y > < K e y > L i n k s \ & l t ; C o l u m n s \ S u m   o f   I n c o m e & g t ; - & l t ; M e a s u r e s \ I n c o m e & g t ; \ C O L U M N < / K e y > < / a : K e y > < a : V a l u e   i : t y p e = " M e a s u r e G r i d V i e w S t a t e I D i a g r a m L i n k E n d p o i n t " / > < / a : K e y V a l u e O f D i a g r a m O b j e c t K e y a n y T y p e z b w N T n L X > < a : K e y V a l u e O f D i a g r a m O b j e c t K e y a n y T y p e z b w N T n L X > < a : K e y > < K e y > L i n k s \ & l t ; C o l u m n s \ S u m   o f   I n c o m e & g t ; - & l t ; M e a s u r e s \ I n c o m e & g t ; \ M E A S U R E < / K e y > < / a : K e y > < a : V a l u e   i : t y p e = " M e a s u r e G r i d V i e w S t a t e I D i a g r a m L i n k E n d p o i n t " / > < / 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 S u b C a t e g o r y 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 S u b C a t e g o r y 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 C o l u m n s \ H o u s i n g < / K e y > < / D i a g r a m O b j e c t K e y > < D i a g r a m O b j e c t K e y > < K e y > C o l u m n s \ E n t e r t a i n m e n t < / K e y > < / D i a g r a m O b j e c t K e y > < D i a g r a m O b j e c t K e y > < K e y > C o l u m n s \ T r a n s p o r t a t i o n < / K e y > < / D i a g r a m O b j e c t K e y > < D i a g r a m O b j e c t K e y > < K e y > C o l u m n s \ L o a n s < / K e y > < / D i a g r a m O b j e c t K e y > < D i a g r a m O b j e c t K e y > < K e y > C o l u m n s \ I n s u r a n c e < / K e y > < / D i a g r a m O b j e c t K e y > < D i a g r a m O b j e c t K e y > < K e y > C o l u m n s \ T a x e s < / K e y > < / D i a g r a m O b j e c t K e y > < D i a g r a m O b j e c t K e y > < K e y > C o l u m n s \ F o o d < / K e y > < / D i a g r a m O b j e c t K e y > < D i a g r a m O b j e c t K e y > < K e y > C o l u m n s \ S a v i n g s   o r   I n v e s t m e n t s < / K e y > < / D i a g r a m O b j e c t K e y > < D i a g r a m O b j e c t K e y > < K e y > C o l u m n s \ P e t s < / K e y > < / D i a g r a m O b j e c t K e y > < D i a g r a m O b j e c t K e y > < K e y > C o l u m n s \ G i f t s   a n d   D o n a t i o n s < / K e y > < / D i a g r a m O b j e c t K e y > < D i a g r a m O b j e c t K e y > < K e y > C o l u m n s \ P e r s o n a l   C a r e < / K e y > < / D i a g r a m O b j e c t K e y > < D i a g r a m O b j e c t K e y > < K e y > C o l u m n s \ L e g a l < / K e y > < / D i a g r a m O b j e c t K e y > < D i a g r a m O b j e c t K e y > < K e y > C o l u m n s \ S h o p p i n g < / 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 C o l u m n s \ H o u s i n g < / K e y > < / a : K e y > < a : V a l u e   i : t y p e = " M e a s u r e G r i d N o d e V i e w S t a t e " > < L a y e d O u t > t r u e < / L a y e d O u t > < / a : V a l u e > < / a : K e y V a l u e O f D i a g r a m O b j e c t K e y a n y T y p e z b w N T n L X > < a : K e y V a l u e O f D i a g r a m O b j e c t K e y a n y T y p e z b w N T n L X > < a : K e y > < K e y > C o l u m n s \ E n t e r t a i n m e n t < / K e y > < / a : K e y > < a : V a l u e   i : t y p e = " M e a s u r e G r i d N o d e V i e w S t a t e " > < C o l u m n > 1 < / C o l u m n > < L a y e d O u t > t r u e < / L a y e d O u t > < / a : V a l u e > < / a : K e y V a l u e O f D i a g r a m O b j e c t K e y a n y T y p e z b w N T n L X > < a : K e y V a l u e O f D i a g r a m O b j e c t K e y a n y T y p e z b w N T n L X > < a : K e y > < K e y > C o l u m n s \ T r a n s p o r t a t i o n < / K e y > < / a : K e y > < a : V a l u e   i : t y p e = " M e a s u r e G r i d N o d e V i e w S t a t e " > < C o l u m n > 2 < / C o l u m n > < L a y e d O u t > t r u e < / L a y e d O u t > < / a : V a l u e > < / a : K e y V a l u e O f D i a g r a m O b j e c t K e y a n y T y p e z b w N T n L X > < a : K e y V a l u e O f D i a g r a m O b j e c t K e y a n y T y p e z b w N T n L X > < a : K e y > < K e y > C o l u m n s \ L o a n s < / K e y > < / a : K e y > < a : V a l u e   i : t y p e = " M e a s u r e G r i d N o d e V i e w S t a t e " > < C o l u m n > 3 < / C o l u m n > < L a y e d O u t > t r u e < / L a y e d O u t > < / a : V a l u e > < / a : K e y V a l u e O f D i a g r a m O b j e c t K e y a n y T y p e z b w N T n L X > < a : K e y V a l u e O f D i a g r a m O b j e c t K e y a n y T y p e z b w N T n L X > < a : K e y > < K e y > C o l u m n s \ I n s u r a n c e < / K e y > < / a : K e y > < a : V a l u e   i : t y p e = " M e a s u r e G r i d N o d e V i e w S t a t e " > < C o l u m n > 4 < / C o l u m n > < L a y e d O u t > t r u e < / L a y e d O u t > < / a : V a l u e > < / a : K e y V a l u e O f D i a g r a m O b j e c t K e y a n y T y p e z b w N T n L X > < a : K e y V a l u e O f D i a g r a m O b j e c t K e y a n y T y p e z b w N T n L X > < a : K e y > < K e y > C o l u m n s \ T a x e s < / K e y > < / a : K e y > < a : V a l u e   i : t y p e = " M e a s u r e G r i d N o d e V i e w S t a t e " > < C o l u m n > 5 < / C o l u m n > < L a y e d O u t > t r u e < / L a y e d O u t > < / a : V a l u e > < / a : K e y V a l u e O f D i a g r a m O b j e c t K e y a n y T y p e z b w N T n L X > < a : K e y V a l u e O f D i a g r a m O b j e c t K e y a n y T y p e z b w N T n L X > < a : K e y > < K e y > C o l u m n s \ F o o d < / K e y > < / a : K e y > < a : V a l u e   i : t y p e = " M e a s u r e G r i d N o d e V i e w S t a t e " > < C o l u m n > 6 < / C o l u m n > < L a y e d O u t > t r u e < / L a y e d O u t > < / a : V a l u e > < / a : K e y V a l u e O f D i a g r a m O b j e c t K e y a n y T y p e z b w N T n L X > < a : K e y V a l u e O f D i a g r a m O b j e c t K e y a n y T y p e z b w N T n L X > < a : K e y > < K e y > C o l u m n s \ S a v i n g s   o r   I n v e s t m e n t s < / K e y > < / a : K e y > < a : V a l u e   i : t y p e = " M e a s u r e G r i d N o d e V i e w S t a t e " > < C o l u m n > 7 < / C o l u m n > < L a y e d O u t > t r u e < / L a y e d O u t > < / a : V a l u e > < / a : K e y V a l u e O f D i a g r a m O b j e c t K e y a n y T y p e z b w N T n L X > < a : K e y V a l u e O f D i a g r a m O b j e c t K e y a n y T y p e z b w N T n L X > < a : K e y > < K e y > C o l u m n s \ P e t s < / K e y > < / a : K e y > < a : V a l u e   i : t y p e = " M e a s u r e G r i d N o d e V i e w S t a t e " > < C o l u m n > 8 < / C o l u m n > < L a y e d O u t > t r u e < / L a y e d O u t > < / a : V a l u e > < / a : K e y V a l u e O f D i a g r a m O b j e c t K e y a n y T y p e z b w N T n L X > < a : K e y V a l u e O f D i a g r a m O b j e c t K e y a n y T y p e z b w N T n L X > < a : K e y > < K e y > C o l u m n s \ G i f t s   a n d   D o n a t i o n s < / K e y > < / a : K e y > < a : V a l u e   i : t y p e = " M e a s u r e G r i d N o d e V i e w S t a t e " > < C o l u m n > 9 < / C o l u m n > < L a y e d O u t > t r u e < / L a y e d O u t > < / a : V a l u e > < / a : K e y V a l u e O f D i a g r a m O b j e c t K e y a n y T y p e z b w N T n L X > < a : K e y V a l u e O f D i a g r a m O b j e c t K e y a n y T y p e z b w N T n L X > < a : K e y > < K e y > C o l u m n s \ P e r s o n a l   C a r e < / K e y > < / a : K e y > < a : V a l u e   i : t y p e = " M e a s u r e G r i d N o d e V i e w S t a t e " > < C o l u m n > 1 0 < / C o l u m n > < L a y e d O u t > t r u e < / L a y e d O u t > < / a : V a l u e > < / a : K e y V a l u e O f D i a g r a m O b j e c t K e y a n y T y p e z b w N T n L X > < a : K e y V a l u e O f D i a g r a m O b j e c t K e y a n y T y p e z b w N T n L X > < a : K e y > < K e y > C o l u m n s \ L e g a l < / K e y > < / a : K e y > < a : V a l u e   i : t y p e = " M e a s u r e G r i d N o d e V i e w S t a t e " > < C o l u m n > 1 1 < / C o l u m n > < L a y e d O u t > t r u e < / L a y e d O u t > < / a : V a l u e > < / a : K e y V a l u e O f D i a g r a m O b j e c t K e y a n y T y p e z b w N T n L X > < a : K e y V a l u e O f D i a g r a m O b j e c t K e y a n y T y p e z b w N T n L X > < a : K e y > < K e y > C o l u m n s \ S h o p p i n g < / K e y > < / a : K e y > < a : V a l u e   i : t y p e = " M e a s u r e G r i d N o d e V i e w S t a t e " > < C o l u m n > 1 2 < / C o l u m n > < L a y e d O u t > t r u e < / L a y e d O u t > < / a : V a l u e > < / a : K e y V a l u e O f D i a g r a m O b j e c t K e y a n y T y p e z b w N T n L X > < / V i e w S t a t e s > < / D i a g r a m M a n a g e r . S e r i a l i z a b l e D i a g r a m > < D i a g r a m M a n a g e r . S e r i a l i z a b l e D i a g r a m > < A d a p t e r   i : t y p e = " M e a s u r e D i a g r a m S a n d b o x A d a p t e r " > < T a b l e N a m e > Y e a r 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 Y e a r 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 C o l u m n s \ Y e a r < / 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 C o l u m n s \ Y e a r < / K e y > < / a : K e y > < a : V a l u e   i : t y p e = " M e a s u r e G r i d N o d e V i e w S t a t e " > < L a y e d O u t > t r u e < / L a y e d O u t > < / a : V a l u e > < / a : K e y V a l u e O f D i a g r a m O b j e c t K e y a n y T y p e z b w N T n L X > < / V i e w S t a t e s > < / D i a g r a m M a n a g e r . S e r i a l i z a b l e D i a g r a m > < D i a g r a m M a n a g e r . S e r i a l i z a b l e D i a g r a m > < A d a p t e r   i : t y p e = " M e a s u r e D i a g r a m S a n d b o x A d a p t e r " > < T a b l e N a m e > C a t e g o r y < / 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 C a t e g o r y < / 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K e y > < / D i a g r a m O b j e c t K e y > < D i a g r a m O b j e c t K e y > < K e y > C o l u m n s \ C a t e g o r y < / 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K e y > < / a : K e y > < a : V a l u e   i : t y p e = " M e a s u r e G r i d N o d e V i e w S t a t e " > < L a y e d O u t > t r u e < / L a y e d O u t > < / a : V a l u e > < / a : K e y V a l u e O f D i a g r a m O b j e c t K e y a n y T y p e z b w N T n L X > < a : K e y V a l u e O f D i a g r a m O b j e c t K e y a n y T y p e z b w N T n L X > < a : K e y > < K e y > C o l u m n s \ C a t e g o r y < / K e y > < / a : K e y > < a : V a l u e   i : t y p e = " M e a s u r e G r i d N o d e V i e w S t a t e " > < C o l u m n > 1 < / 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 T a g s \ T a b l e s \ & l t ; T a b l e s \ P l a n   D a t a & g t ; < / K e y > < / D i a g r a m O b j e c t K e y > < D i a g r a m O b j e c t K e y > < K e y > D y n a m i c   T a g s \ T a b l e s \ & l t ; T a b l e s \ D a t a & g t ; < / K e y > < / D i a g r a m O b j e c t K e y > < D i a g r a m O b j e c t K e y > < K e y > D y n a m i c   T a g s \ T a b l e s \ & l t ; T a b l e s \ C a t e g o r y & g t ; < / K e y > < / D i a g r a m O b j e c t K e y > < D i a g r a m O b j e c t K e y > < K e y > D y n a m i c   T a g s \ T a b l e s \ & l t ; T a b l e s \ S u b C a t e g o r y & g t ; < / K e y > < / D i a g r a m O b j e c t K e y > < D i a g r a m O b j e c t K e y > < K e y > D y n a m i c   T a g s \ T a b l e s \ & l t ; T a b l e s \ Y e a r & g t ; < / K e y > < / D i a g r a m O b j e c t K e y > < D i a g r a m O b j e c t K e y > < K e y > D y n a m i c   T a g s \ T a b l e s \ & l t ; T a b l e s \ M o n t h & g t ; < / K e y > < / D i a g r a m O b j e c t K e y > < D i a g r a m O b j e c t K e y > < K e y > T a b l e s \ P l a n   D a t a < / K e y > < / D i a g r a m O b j e c t K e y > < D i a g r a m O b j e c t K e y > < K e y > T a b l e s \ P l a n   D a t a \ C o l u m n s \ Y e a r < / K e y > < / D i a g r a m O b j e c t K e y > < D i a g r a m O b j e c t K e y > < K e y > T a b l e s \ P l a n   D a t a \ C o l u m n s \ M o n t h < / K e y > < / D i a g r a m O b j e c t K e y > < D i a g r a m O b j e c t K e y > < K e y > T a b l e s \ P l a n   D a t a \ C o l u m n s \ C a t e g o r y < / K e y > < / D i a g r a m O b j e c t K e y > < D i a g r a m O b j e c t K e y > < K e y > T a b l e s \ P l a n   D a t a \ C o l u m n s \ P l a n   I n c o m e < / K e y > < / D i a g r a m O b j e c t K e y > < D i a g r a m O b j e c t K e y > < K e y > T a b l e s \ P l a n   D a t a \ C o l u m n s \ P l a n   B u d g e t < / K e y > < / D i a g r a m O b j e c t K e y > < D i a g r a m O b j e c t K e y > < K e y > T a b l e s \ P l a n   D a t a \ C o l u m n s \ P e r c e n t < / K e y > < / D i a g r a m O b j e c t K e y > < D i a g r a m O b j e c t K e y > < K e y > T a b l e s \ P l a n   D a t a \ M e a s u r e s \ S u m   o f   P l a n   B u d g e t < / K e y > < / D i a g r a m O b j e c t K e y > < D i a g r a m O b j e c t K e y > < K e y > T a b l e s \ P l a n   D a t a \ S u m   o f   P l a n   B u d g e t \ A d d i t i o n a l   I n f o \ I m p l i c i t   M e a s u r e < / K e y > < / D i a g r a m O b j e c t K e y > < D i a g r a m O b j e c t K e y > < K e y > T a b l e s \ P l a n   D a t a \ M e a s u r e s \ S u m   o f   P l a n   I n c o m e < / K e y > < / D i a g r a m O b j e c t K e y > < D i a g r a m O b j e c t K e y > < K e y > T a b l e s \ P l a n   D a t a \ S u m   o f   P l a n   I n c o m e \ A d d i t i o n a l   I n f o \ I m p l i c i t   M e a s u r e < / K e y > < / D i a g r a m O b j e c t K e y > < D i a g r a m O b j e c t K e y > < K e y > T a b l e s \ D a t a < / K e y > < / D i a g r a m O b j e c t K e y > < D i a g r a m O b j e c t K e y > < K e y > T a b l e s \ D a t a \ C o l u m n s \ Y e a r < / K e y > < / D i a g r a m O b j e c t K e y > < D i a g r a m O b j e c t K e y > < K e y > T a b l e s \ D a t a \ C o l u m n s \ M o n t h < / K e y > < / D i a g r a m O b j e c t K e y > < D i a g r a m O b j e c t K e y > < K e y > T a b l e s \ D a t a \ C o l u m n s \ D a t e < / K e y > < / D i a g r a m O b j e c t K e y > < D i a g r a m O b j e c t K e y > < K e y > T a b l e s \ D a t a \ C o l u m n s \ E x p e n s e s < / K e y > < / D i a g r a m O b j e c t K e y > < D i a g r a m O b j e c t K e y > < K e y > T a b l e s \ D a t a \ C o l u m n s \ C a t e g o r y < / K e y > < / D i a g r a m O b j e c t K e y > < D i a g r a m O b j e c t K e y > < K e y > T a b l e s \ D a t a \ C o l u m n s \ S u b - C a t e g o r y < / K e y > < / D i a g r a m O b j e c t K e y > < D i a g r a m O b j e c t K e y > < K e y > T a b l e s \ D a t a \ C o l u m n s \ A c t u a l   B u d g e t < / K e y > < / D i a g r a m O b j e c t K e y > < D i a g r a m O b j e c t K e y > < K e y > T a b l e s \ D a t a \ C o l u m n s \ A c t u a l   I n c o m e < / K e y > < / D i a g r a m O b j e c t K e y > < D i a g r a m O b j e c t K e y > < K e y > T a b l e s \ D a t a \ C o l u m n s \ B a l a n c e < / K e y > < / D i a g r a m O b j e c t K e y > < D i a g r a m O b j e c t K e y > < K e y > T a b l e s \ D a t a \ C o l u m n s \ D a t e   ( Y e a r ) < / K e y > < / D i a g r a m O b j e c t K e y > < D i a g r a m O b j e c t K e y > < K e y > T a b l e s \ D a t a \ C o l u m n s \ D a t e   ( Q u a r t e r ) < / K e y > < / D i a g r a m O b j e c t K e y > < D i a g r a m O b j e c t K e y > < K e y > T a b l e s \ D a t a \ C o l u m n s \ D a t e   ( M o n t h   I n d e x ) < / K e y > < / D i a g r a m O b j e c t K e y > < D i a g r a m O b j e c t K e y > < K e y > T a b l e s \ D a t a \ C o l u m n s \ D a t e   ( M o n t h ) < / K e y > < / D i a g r a m O b j e c t K e y > < D i a g r a m O b j e c t K e y > < K e y > T a b l e s \ D a t a \ M e a s u r e s \ S u m   o f   B a l a n c e < / K e y > < / D i a g r a m O b j e c t K e y > < D i a g r a m O b j e c t K e y > < K e y > T a b l e s \ D a t a \ S u m   o f   B a l a n c e \ A d d i t i o n a l   I n f o \ I m p l i c i t   M e a s u r e < / K e y > < / D i a g r a m O b j e c t K e y > < D i a g r a m O b j e c t K e y > < K e y > T a b l e s \ D a t a \ M e a s u r e s \ C o u n t   o f   E x p e n s e s < / K e y > < / D i a g r a m O b j e c t K e y > < D i a g r a m O b j e c t K e y > < K e y > T a b l e s \ D a t a \ C o u n t   o f   E x p e n s e s \ A d d i t i o n a l   I n f o \ I m p l i c i t   M e a s u r e < / K e y > < / D i a g r a m O b j e c t K e y > < D i a g r a m O b j e c t K e y > < K e y > T a b l e s \ D a t a \ M e a s u r e s \ S u m   o f   A c t u a l   B u d g e t < / K e y > < / D i a g r a m O b j e c t K e y > < D i a g r a m O b j e c t K e y > < K e y > T a b l e s \ D a t a \ S u m   o f   A c t u a l   B u d g e t \ A d d i t i o n a l   I n f o \ I m p l i c i t   M e a s u r e < / K e y > < / D i a g r a m O b j e c t K e y > < D i a g r a m O b j e c t K e y > < K e y > T a b l e s \ D a t a \ M e a s u r e s \ S u m   o f   A c t u a l   I n c o m e < / K e y > < / D i a g r a m O b j e c t K e y > < D i a g r a m O b j e c t K e y > < K e y > T a b l e s \ D a t a \ S u m   o f   A c t u a l   I n c o m e \ A d d i t i o n a l   I n f o \ I m p l i c i t   M e a s u r e < / K e y > < / D i a g r a m O b j e c t K e y > < D i a g r a m O b j e c t K e y > < K e y > T a b l e s \ C a t e g o r y < / K e y > < / D i a g r a m O b j e c t K e y > < D i a g r a m O b j e c t K e y > < K e y > T a b l e s \ C a t e g o r y \ C o l u m n s \ O r d e r < / K e y > < / D i a g r a m O b j e c t K e y > < D i a g r a m O b j e c t K e y > < K e y > T a b l e s \ C a t e g o r y \ C o l u m n s \ C a t e g o r y < / K e y > < / D i a g r a m O b j e c t K e y > < D i a g r a m O b j e c t K e y > < K e y > T a b l e s \ S u b C a t e g o r y < / K e y > < / D i a g r a m O b j e c t K e y > < D i a g r a m O b j e c t K e y > < K e y > T a b l e s \ S u b C a t e g o r y \ C o l u m n s \ H o u s i n g < / K e y > < / D i a g r a m O b j e c t K e y > < D i a g r a m O b j e c t K e y > < K e y > T a b l e s \ S u b C a t e g o r y \ C o l u m n s \ E n t e r t a i n m e n t < / K e y > < / D i a g r a m O b j e c t K e y > < D i a g r a m O b j e c t K e y > < K e y > T a b l e s \ S u b C a t e g o r y \ C o l u m n s \ T r a n s p o r t a t i o n < / K e y > < / D i a g r a m O b j e c t K e y > < D i a g r a m O b j e c t K e y > < K e y > T a b l e s \ S u b C a t e g o r y \ C o l u m n s \ L o a n s < / K e y > < / D i a g r a m O b j e c t K e y > < D i a g r a m O b j e c t K e y > < K e y > T a b l e s \ S u b C a t e g o r y \ C o l u m n s \ I n s u r a n c e < / K e y > < / D i a g r a m O b j e c t K e y > < D i a g r a m O b j e c t K e y > < K e y > T a b l e s \ S u b C a t e g o r y \ C o l u m n s \ T a x e s < / K e y > < / D i a g r a m O b j e c t K e y > < D i a g r a m O b j e c t K e y > < K e y > T a b l e s \ S u b C a t e g o r y \ C o l u m n s \ F o o d < / K e y > < / D i a g r a m O b j e c t K e y > < D i a g r a m O b j e c t K e y > < K e y > T a b l e s \ S u b C a t e g o r y \ C o l u m n s \ S a v i n g s   o r   I n v e s t m e n t s < / K e y > < / D i a g r a m O b j e c t K e y > < D i a g r a m O b j e c t K e y > < K e y > T a b l e s \ S u b C a t e g o r y \ C o l u m n s \ P e t s < / K e y > < / D i a g r a m O b j e c t K e y > < D i a g r a m O b j e c t K e y > < K e y > T a b l e s \ S u b C a t e g o r y \ C o l u m n s \ G i f t s   a n d   D o n a t i o n s < / K e y > < / D i a g r a m O b j e c t K e y > < D i a g r a m O b j e c t K e y > < K e y > T a b l e s \ S u b C a t e g o r y \ C o l u m n s \ P e r s o n a l   C a r e < / K e y > < / D i a g r a m O b j e c t K e y > < D i a g r a m O b j e c t K e y > < K e y > T a b l e s \ S u b C a t e g o r y \ C o l u m n s \ L e g a l < / K e y > < / D i a g r a m O b j e c t K e y > < D i a g r a m O b j e c t K e y > < K e y > T a b l e s \ S u b C a t e g o r y \ C o l u m n s \ S h o p p i n g < / K e y > < / D i a g r a m O b j e c t K e y > < D i a g r a m O b j e c t K e y > < K e y > T a b l e s \ Y e a r < / K e y > < / D i a g r a m O b j e c t K e y > < D i a g r a m O b j e c t K e y > < K e y > T a b l e s \ Y e a r \ C o l u m n s \ Y e a r < / K e y > < / D i a g r a m O b j e c t K e y > < D i a g r a m O b j e c t K e y > < K e y > T a b l e s \ M o n t h < / K e y > < / D i a g r a m O b j e c t K e y > < D i a g r a m O b j e c t K e y > < K e y > T a b l e s \ M o n t h \ C o l u m n s \ M o n t h < / K e y > < / D i a g r a m O b j e c t K e y > < D i a g r a m O b j e c t K e y > < K e y > R e l a t i o n s h i p s \ & l t ; T a b l e s \ P l a n   D a t a \ C o l u m n s \ C a t e g o r y & g t ; - & l t ; T a b l e s \ C a t e g o r y \ C o l u m n s \ C a t e g o r y & g t ; < / K e y > < / D i a g r a m O b j e c t K e y > < D i a g r a m O b j e c t K e y > < K e y > R e l a t i o n s h i p s \ & l t ; T a b l e s \ P l a n   D a t a \ C o l u m n s \ C a t e g o r y & g t ; - & l t ; T a b l e s \ C a t e g o r y \ C o l u m n s \ C a t e g o r y & g t ; \ F K < / K e y > < / D i a g r a m O b j e c t K e y > < D i a g r a m O b j e c t K e y > < K e y > R e l a t i o n s h i p s \ & l t ; T a b l e s \ P l a n   D a t a \ C o l u m n s \ C a t e g o r y & g t ; - & l t ; T a b l e s \ C a t e g o r y \ C o l u m n s \ C a t e g o r y & g t ; \ P K < / K e y > < / D i a g r a m O b j e c t K e y > < D i a g r a m O b j e c t K e y > < K e y > R e l a t i o n s h i p s \ & l t ; T a b l e s \ P l a n   D a t a \ C o l u m n s \ C a t e g o r y & g t ; - & l t ; T a b l e s \ C a t e g o r y \ C o l u m n s \ C a t e g o r y & g t ; \ C r o s s F i l t e r < / K e y > < / D i a g r a m O b j e c t K e y > < D i a g r a m O b j e c t K e y > < K e y > R e l a t i o n s h i p s \ & l t ; T a b l e s \ P l a n   D a t a \ C o l u m n s \ M o n t h & g t ; - & l t ; T a b l e s \ M o n t h \ C o l u m n s \ M o n t h & g t ; < / K e y > < / D i a g r a m O b j e c t K e y > < D i a g r a m O b j e c t K e y > < K e y > R e l a t i o n s h i p s \ & l t ; T a b l e s \ P l a n   D a t a \ C o l u m n s \ M o n t h & g t ; - & l t ; T a b l e s \ M o n t h \ C o l u m n s \ M o n t h & g t ; \ F K < / K e y > < / D i a g r a m O b j e c t K e y > < D i a g r a m O b j e c t K e y > < K e y > R e l a t i o n s h i p s \ & l t ; T a b l e s \ P l a n   D a t a \ C o l u m n s \ M o n t h & g t ; - & l t ; T a b l e s \ M o n t h \ C o l u m n s \ M o n t h & g t ; \ P K < / K e y > < / D i a g r a m O b j e c t K e y > < D i a g r a m O b j e c t K e y > < K e y > R e l a t i o n s h i p s \ & l t ; T a b l e s \ P l a n   D a t a \ C o l u m n s \ M o n t h & g t ; - & l t ; T a b l e s \ M o n t h \ C o l u m n s \ M o n t h & g t ; \ C r o s s F i l t e r < / K e y > < / D i a g r a m O b j e c t K e y > < D i a g r a m O b j e c t K e y > < K e y > R e l a t i o n s h i p s \ & l t ; T a b l e s \ P l a n   D a t a \ C o l u m n s \ Y e a r & g t ; - & l t ; T a b l e s \ Y e a r \ C o l u m n s \ Y e a r & g t ; < / K e y > < / D i a g r a m O b j e c t K e y > < D i a g r a m O b j e c t K e y > < K e y > R e l a t i o n s h i p s \ & l t ; T a b l e s \ P l a n   D a t a \ C o l u m n s \ Y e a r & g t ; - & l t ; T a b l e s \ Y e a r \ C o l u m n s \ Y e a r & g t ; \ F K < / K e y > < / D i a g r a m O b j e c t K e y > < D i a g r a m O b j e c t K e y > < K e y > R e l a t i o n s h i p s \ & l t ; T a b l e s \ P l a n   D a t a \ C o l u m n s \ Y e a r & g t ; - & l t ; T a b l e s \ Y e a r \ C o l u m n s \ Y e a r & g t ; \ P K < / K e y > < / D i a g r a m O b j e c t K e y > < D i a g r a m O b j e c t K e y > < K e y > R e l a t i o n s h i p s \ & l t ; T a b l e s \ P l a n   D a t a \ C o l u m n s \ Y e a r & g t ; - & l t ; T a b l e s \ Y e a r \ C o l u m n s \ Y e a r & g t ; \ C r o s s F i l t e r < / K e y > < / D i a g r a m O b j e c t K e y > < D i a g r a m O b j e c t K e y > < K e y > R e l a t i o n s h i p s \ & l t ; T a b l e s \ P l a n   D a t a \ C o l u m n s \ M o n t h & g t ; - & l t ; T a b l e s \ Y e a r \ C o l u m n s \ Y e a r & g t ; < / K e y > < / D i a g r a m O b j e c t K e y > < D i a g r a m O b j e c t K e y > < K e y > R e l a t i o n s h i p s \ & l t ; T a b l e s \ P l a n   D a t a \ C o l u m n s \ M o n t h & g t ; - & l t ; T a b l e s \ Y e a r \ C o l u m n s \ Y e a r & g t ; \ F K < / K e y > < / D i a g r a m O b j e c t K e y > < D i a g r a m O b j e c t K e y > < K e y > R e l a t i o n s h i p s \ & l t ; T a b l e s \ P l a n   D a t a \ C o l u m n s \ M o n t h & g t ; - & l t ; T a b l e s \ Y e a r \ C o l u m n s \ Y e a r & g t ; \ P K < / K e y > < / D i a g r a m O b j e c t K e y > < D i a g r a m O b j e c t K e y > < K e y > R e l a t i o n s h i p s \ & l t ; T a b l e s \ P l a n   D a t a \ C o l u m n s \ M o n t h & g t ; - & l t ; T a b l e s \ Y e a r \ C o l u m n s \ Y e a r & g t ; \ C r o s s F i l t e r < / K e y > < / D i a g r a m O b j e c t K e y > < D i a g r a m O b j e c t K e y > < K e y > R e l a t i o n s h i p s \ & l t ; T a b l e s \ P l a n   D a t a \ C o l u m n s \ Y e a r & g t ; - & l t ; T a b l e s \ M o n t h \ C o l u m n s \ M o n t h & g t ; < / K e y > < / D i a g r a m O b j e c t K e y > < D i a g r a m O b j e c t K e y > < K e y > R e l a t i o n s h i p s \ & l t ; T a b l e s \ P l a n   D a t a \ C o l u m n s \ Y e a r & g t ; - & l t ; T a b l e s \ M o n t h \ C o l u m n s \ M o n t h & g t ; \ F K < / K e y > < / D i a g r a m O b j e c t K e y > < D i a g r a m O b j e c t K e y > < K e y > R e l a t i o n s h i p s \ & l t ; T a b l e s \ P l a n   D a t a \ C o l u m n s \ Y e a r & g t ; - & l t ; T a b l e s \ M o n t h \ C o l u m n s \ M o n t h & g t ; \ P K < / K e y > < / D i a g r a m O b j e c t K e y > < D i a g r a m O b j e c t K e y > < K e y > R e l a t i o n s h i p s \ & l t ; T a b l e s \ P l a n   D a t a \ C o l u m n s \ Y e a r & g t ; - & l t ; T a b l e s \ M o n t h \ C o l u m n s \ M o n t h & g t ; \ C r o s s F i l t e r < / K e y > < / D i a g r a m O b j e c t K e y > < D i a g r a m O b j e c t K e y > < K e y > R e l a t i o n s h i p s \ & l t ; T a b l e s \ D a t a \ C o l u m n s \ C a t e g o r y & g t ; - & l t ; T a b l e s \ C a t e g o r y \ C o l u m n s \ C a t e g o r y & g t ; < / K e y > < / D i a g r a m O b j e c t K e y > < D i a g r a m O b j e c t K e y > < K e y > R e l a t i o n s h i p s \ & l t ; T a b l e s \ D a t a \ C o l u m n s \ C a t e g o r y & g t ; - & l t ; T a b l e s \ C a t e g o r y \ C o l u m n s \ C a t e g o r y & g t ; \ F K < / K e y > < / D i a g r a m O b j e c t K e y > < D i a g r a m O b j e c t K e y > < K e y > R e l a t i o n s h i p s \ & l t ; T a b l e s \ D a t a \ C o l u m n s \ C a t e g o r y & g t ; - & l t ; T a b l e s \ C a t e g o r y \ C o l u m n s \ C a t e g o r y & g t ; \ P K < / K e y > < / D i a g r a m O b j e c t K e y > < D i a g r a m O b j e c t K e y > < K e y > R e l a t i o n s h i p s \ & l t ; T a b l e s \ D a t a \ C o l u m n s \ C a t e g o r y & g t ; - & l t ; T a b l e s \ C a t e g o r y \ C o l u m n s \ C a t e g o r y & g t ; \ C r o s s F i l t e r < / K e y > < / D i a g r a m O b j e c t K e y > < D i a g r a m O b j e c t K e y > < K e y > R e l a t i o n s h i p s \ & l t ; T a b l e s \ D a t a \ C o l u m n s \ Y e a r & g t ; - & l t ; T a b l e s \ Y e a r \ C o l u m n s \ Y e a r & g t ; < / K e y > < / D i a g r a m O b j e c t K e y > < D i a g r a m O b j e c t K e y > < K e y > R e l a t i o n s h i p s \ & l t ; T a b l e s \ D a t a \ C o l u m n s \ Y e a r & g t ; - & l t ; T a b l e s \ Y e a r \ C o l u m n s \ Y e a r & g t ; \ F K < / K e y > < / D i a g r a m O b j e c t K e y > < D i a g r a m O b j e c t K e y > < K e y > R e l a t i o n s h i p s \ & l t ; T a b l e s \ D a t a \ C o l u m n s \ Y e a r & g t ; - & l t ; T a b l e s \ Y e a r \ C o l u m n s \ Y e a r & g t ; \ P K < / K e y > < / D i a g r a m O b j e c t K e y > < D i a g r a m O b j e c t K e y > < K e y > R e l a t i o n s h i p s \ & l t ; T a b l e s \ D a t a \ C o l u m n s \ Y e a r & g t ; - & l t ; T a b l e s \ Y e a r \ C o l u m n s \ Y e a r & g t ; \ C r o s s F i l t e r < / K e y > < / D i a g r a m O b j e c t K e y > < D i a g r a m O b j e c t K e y > < K e y > R e l a t i o n s h i p s \ & l t ; T a b l e s \ D a t a \ C o l u m n s \ M o n t h & g t ; - & l t ; T a b l e s \ M o n t h \ C o l u m n s \ M o n t h & g t ; < / K e y > < / D i a g r a m O b j e c t K e y > < D i a g r a m O b j e c t K e y > < K e y > R e l a t i o n s h i p s \ & l t ; T a b l e s \ D a t a \ C o l u m n s \ M o n t h & g t ; - & l t ; T a b l e s \ M o n t h \ C o l u m n s \ M o n t h & g t ; \ F K < / K e y > < / D i a g r a m O b j e c t K e y > < D i a g r a m O b j e c t K e y > < K e y > R e l a t i o n s h i p s \ & l t ; T a b l e s \ D a t a \ C o l u m n s \ M o n t h & g t ; - & l t ; T a b l e s \ M o n t h \ C o l u m n s \ M o n t h & g t ; \ P K < / K e y > < / D i a g r a m O b j e c t K e y > < D i a g r a m O b j e c t K e y > < K e y > R e l a t i o n s h i p s \ & l t ; T a b l e s \ D a t a \ C o l u m n s \ M o n t h & g t ; - & l t ; T a b l e s \ M o n t h \ C o l u m n s \ M o n t h & g t ; \ C r o s s F i l t e r < / K e y > < / D i a g r a m O b j e c t K e y > < D i a g r a m O b j e c t K e y > < K e y > R e l a t i o n s h i p s \ & l t ; T a b l e s \ D a t a \ C o l u m n s \ D a t e   ( M o n t h ) & g t ; - & l t ; T a b l e s \ M o n t h \ C o l u m n s \ M o n t h & g t ; < / K e y > < / D i a g r a m O b j e c t K e y > < D i a g r a m O b j e c t K e y > < K e y > R e l a t i o n s h i p s \ & l t ; T a b l e s \ D a t a \ C o l u m n s \ D a t e   ( M o n t h ) & g t ; - & l t ; T a b l e s \ M o n t h \ C o l u m n s \ M o n t h & g t ; \ F K < / K e y > < / D i a g r a m O b j e c t K e y > < D i a g r a m O b j e c t K e y > < K e y > R e l a t i o n s h i p s \ & l t ; T a b l e s \ D a t a \ C o l u m n s \ D a t e   ( M o n t h ) & g t ; - & l t ; T a b l e s \ M o n t h \ C o l u m n s \ M o n t h & g t ; \ P K < / K e y > < / D i a g r a m O b j e c t K e y > < D i a g r a m O b j e c t K e y > < K e y > R e l a t i o n s h i p s \ & l t ; T a b l e s \ D a t a \ C o l u m n s \ D a t e   ( M o n t h ) & g t ; - & l t ; T a b l e s \ M o n t h \ C o l u m n s \ M o n t h & g t ; \ C r o s s F i l t e r < / K e y > < / D i a g r a m O b j e c t K e y > < D i a g r a m O b j e c t K e y > < K e y > R e l a t i o n s h i p s \ & l t ; T a b l e s \ D a t a \ C o l u m n s \ D a t e   ( Y e a r ) & g t ; - & l t ; T a b l e s \ Y e a r \ C o l u m n s \ Y e a r & g t ; < / K e y > < / D i a g r a m O b j e c t K e y > < D i a g r a m O b j e c t K e y > < K e y > R e l a t i o n s h i p s \ & l t ; T a b l e s \ D a t a \ C o l u m n s \ D a t e   ( Y e a r ) & g t ; - & l t ; T a b l e s \ Y e a r \ C o l u m n s \ Y e a r & g t ; \ F K < / K e y > < / D i a g r a m O b j e c t K e y > < D i a g r a m O b j e c t K e y > < K e y > R e l a t i o n s h i p s \ & l t ; T a b l e s \ D a t a \ C o l u m n s \ D a t e   ( Y e a r ) & g t ; - & l t ; T a b l e s \ Y e a r \ C o l u m n s \ Y e a r & g t ; \ P K < / K e y > < / D i a g r a m O b j e c t K e y > < D i a g r a m O b j e c t K e y > < K e y > R e l a t i o n s h i p s \ & l t ; T a b l e s \ D a t a \ C o l u m n s \ D a t e   ( Y e a r ) & g t ; - & l t ; T a b l e s \ Y e a r \ C o l u m n s \ Y e a r & g t ; \ C r o s s F i l t e r < / K e y > < / D i a g r a m O b j e c t K e y > < D i a g r a m O b j e c t K e y > < K e y > R e l a t i o n s h i p s \ & l t ; T a b l e s \ D a t a \ C o l u m n s \ D a t e   ( Q u a r t e r ) & g t ; - & l t ; T a b l e s \ M o n t h \ C o l u m n s \ M o n t h & g t ; < / K e y > < / D i a g r a m O b j e c t K e y > < D i a g r a m O b j e c t K e y > < K e y > R e l a t i o n s h i p s \ & l t ; T a b l e s \ D a t a \ C o l u m n s \ D a t e   ( Q u a r t e r ) & g t ; - & l t ; T a b l e s \ M o n t h \ C o l u m n s \ M o n t h & g t ; \ F K < / K e y > < / D i a g r a m O b j e c t K e y > < D i a g r a m O b j e c t K e y > < K e y > R e l a t i o n s h i p s \ & l t ; T a b l e s \ D a t a \ C o l u m n s \ D a t e   ( Q u a r t e r ) & g t ; - & l t ; T a b l e s \ M o n t h \ C o l u m n s \ M o n t h & g t ; \ P K < / K e y > < / D i a g r a m O b j e c t K e y > < D i a g r a m O b j e c t K e y > < K e y > R e l a t i o n s h i p s \ & l t ; T a b l e s \ D a t a \ C o l u m n s \ D a t e   ( Q u a r t e r ) & g t ; - & l t ; T a b l e s \ M o n t h \ C o l u m n s \ M o n t h & g t ; \ C r o s s F i l t e r < / K e y > < / D i a g r a m O b j e c t K e y > < D i a g r a m O b j e c t K e y > < K e y > R e l a t i o n s h i p s \ & l t ; T a b l e s \ D a t a \ C o l u m n s \ D a t e   ( Q u a r t e r ) & g t ; - & l t ; T a b l e s \ Y e a r \ C o l u m n s \ Y e a r & g t ; < / K e y > < / D i a g r a m O b j e c t K e y > < D i a g r a m O b j e c t K e y > < K e y > R e l a t i o n s h i p s \ & l t ; T a b l e s \ D a t a \ C o l u m n s \ D a t e   ( Q u a r t e r ) & g t ; - & l t ; T a b l e s \ Y e a r \ C o l u m n s \ Y e a r & g t ; \ F K < / K e y > < / D i a g r a m O b j e c t K e y > < D i a g r a m O b j e c t K e y > < K e y > R e l a t i o n s h i p s \ & l t ; T a b l e s \ D a t a \ C o l u m n s \ D a t e   ( Q u a r t e r ) & g t ; - & l t ; T a b l e s \ Y e a r \ C o l u m n s \ Y e a r & g t ; \ P K < / K e y > < / D i a g r a m O b j e c t K e y > < D i a g r a m O b j e c t K e y > < K e y > R e l a t i o n s h i p s \ & l t ; T a b l e s \ D a t a \ C o l u m n s \ D a t e   ( Q u a r t e r ) & g t ; - & l t ; T a b l e s \ Y e a r \ C o l u m n s \ Y e a r & g t ; \ C r o s s F i l t e r < / K e y > < / D i a g r a m O b j e c t K e y > < D i a g r a m O b j e c t K e y > < K e y > R e l a t i o n s h i p s \ & l t ; T a b l e s \ D a t a \ C o l u m n s \ D a t e & g t ; - & l t ; T a b l e s \ M o n t h \ C o l u m n s \ M o n t h & g t ; < / K e y > < / D i a g r a m O b j e c t K e y > < D i a g r a m O b j e c t K e y > < K e y > R e l a t i o n s h i p s \ & l t ; T a b l e s \ D a t a \ C o l u m n s \ D a t e & g t ; - & l t ; T a b l e s \ M o n t h \ C o l u m n s \ M o n t h & g t ; \ F K < / K e y > < / D i a g r a m O b j e c t K e y > < D i a g r a m O b j e c t K e y > < K e y > R e l a t i o n s h i p s \ & l t ; T a b l e s \ D a t a \ C o l u m n s \ D a t e & g t ; - & l t ; T a b l e s \ M o n t h \ C o l u m n s \ M o n t h & g t ; \ P K < / K e y > < / D i a g r a m O b j e c t K e y > < D i a g r a m O b j e c t K e y > < K e y > R e l a t i o n s h i p s \ & l t ; T a b l e s \ D a t a \ C o l u m n s \ D a t e & g t ; - & l t ; T a b l e s \ M o n t h \ C o l u m n s \ M o n t h & g t ; \ C r o s s F i l t e r < / K e y > < / D i a g r a m O b j e c t K e y > < D i a g r a m O b j e c t K e y > < K e y > R e l a t i o n s h i p s \ & l t ; T a b l e s \ D a t a \ C o l u m n s \ D a t e & g t ; - & l t ; T a b l e s \ Y e a r \ C o l u m n s \ Y e a r & g t ; < / K e y > < / D i a g r a m O b j e c t K e y > < D i a g r a m O b j e c t K e y > < K e y > R e l a t i o n s h i p s \ & l t ; T a b l e s \ D a t a \ C o l u m n s \ D a t e & g t ; - & l t ; T a b l e s \ Y e a r \ C o l u m n s \ Y e a r & g t ; \ F K < / K e y > < / D i a g r a m O b j e c t K e y > < D i a g r a m O b j e c t K e y > < K e y > R e l a t i o n s h i p s \ & l t ; T a b l e s \ D a t a \ C o l u m n s \ D a t e & g t ; - & l t ; T a b l e s \ Y e a r \ C o l u m n s \ Y e a r & g t ; \ P K < / K e y > < / D i a g r a m O b j e c t K e y > < D i a g r a m O b j e c t K e y > < K e y > R e l a t i o n s h i p s \ & l t ; T a b l e s \ D a t a \ C o l u m n s \ D a t e & g t ; - & l t ; T a b l e s \ Y e a r \ C o l u m n s \ Y e a r & g t ; \ C r o s s F i l t e r < / K e y > < / D i a g r a m O b j e c t K e y > < D i a g r a m O b j e c t K e y > < K e y > R e l a t i o n s h i p s \ & l t ; T a b l e s \ D a t a \ C o l u m n s \ D a t e   ( Y e a r ) & g t ; - & l t ; T a b l e s \ M o n t h \ C o l u m n s \ M o n t h & g t ; < / K e y > < / D i a g r a m O b j e c t K e y > < D i a g r a m O b j e c t K e y > < K e y > R e l a t i o n s h i p s \ & l t ; T a b l e s \ D a t a \ C o l u m n s \ D a t e   ( Y e a r ) & g t ; - & l t ; T a b l e s \ M o n t h \ C o l u m n s \ M o n t h & g t ; \ F K < / K e y > < / D i a g r a m O b j e c t K e y > < D i a g r a m O b j e c t K e y > < K e y > R e l a t i o n s h i p s \ & l t ; T a b l e s \ D a t a \ C o l u m n s \ D a t e   ( Y e a r ) & g t ; - & l t ; T a b l e s \ M o n t h \ C o l u m n s \ M o n t h & g t ; \ P K < / K e y > < / D i a g r a m O b j e c t K e y > < D i a g r a m O b j e c t K e y > < K e y > R e l a t i o n s h i p s \ & l t ; T a b l e s \ D a t a \ C o l u m n s \ D a t e   ( Y e a r ) & g t ; - & l t ; T a b l e s \ M o n t h \ C o l u m n s \ M o n t h & g t ; \ C r o s s F i l t e r < / K e y > < / D i a g r a m O b j e c t K e y > < D i a g r a m O b j e c t K e y > < K e y > R e l a t i o n s h i p s \ & l t ; T a b l e s \ D a t a \ C o l u m n s \ D a t e   ( M o n t h ) & g t ; - & l t ; T a b l e s \ Y e a r \ C o l u m n s \ Y e a r & g t ; < / K e y > < / D i a g r a m O b j e c t K e y > < D i a g r a m O b j e c t K e y > < K e y > R e l a t i o n s h i p s \ & l t ; T a b l e s \ D a t a \ C o l u m n s \ D a t e   ( M o n t h ) & g t ; - & l t ; T a b l e s \ Y e a r \ C o l u m n s \ Y e a r & g t ; \ F K < / K e y > < / D i a g r a m O b j e c t K e y > < D i a g r a m O b j e c t K e y > < K e y > R e l a t i o n s h i p s \ & l t ; T a b l e s \ D a t a \ C o l u m n s \ D a t e   ( M o n t h ) & g t ; - & l t ; T a b l e s \ Y e a r \ C o l u m n s \ Y e a r & g t ; \ P K < / K e y > < / D i a g r a m O b j e c t K e y > < D i a g r a m O b j e c t K e y > < K e y > R e l a t i o n s h i p s \ & l t ; T a b l e s \ D a t a \ C o l u m n s \ D a t e   ( M o n t h ) & g t ; - & l t ; T a b l e s \ Y e a r \ C o l u m n s \ Y e a r & g t ; \ C r o s s F i l t e r < / K e y > < / D i a g r a m O b j e c t K e y > < / A l l K e y s > < S e l e c t e d K e y s > < D i a g r a m O b j e c t K e y > < K e y > T a b l e s \ M o n t h < / 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 T a g s \ T a b l e s \ & l t ; T a b l e s \ P l a n   D a t a & g t ; < / K e y > < / a : K e y > < a : V a l u e   i : t y p e = " D i a g r a m D i s p l a y T a g V i e w S t a t e " > < I s N o t F i l t e r e d O u t > t r u e < / I s N o t F i l t e r e d O u t > < / a : V a l u e > < / a : K e y V a l u e O f D i a g r a m O b j e c t K e y a n y T y p e z b w N T n L X > < a : K e y V a l u e O f D i a g r a m O b j e c t K e y a n y T y p e z b w N T n L X > < a : K e y > < K e y > D y n a m i c   T a g s \ T a b l e s \ & l t ; T a b l e s \ D a t a & g t ; < / K e y > < / a : K e y > < a : V a l u e   i : t y p e = " D i a g r a m D i s p l a y T a g V i e w S t a t e " > < I s N o t F i l t e r e d O u t > t r u e < / I s N o t F i l t e r e d O u t > < / a : V a l u e > < / a : K e y V a l u e O f D i a g r a m O b j e c t K e y a n y T y p e z b w N T n L X > < a : K e y V a l u e O f D i a g r a m O b j e c t K e y a n y T y p e z b w N T n L X > < a : K e y > < K e y > D y n a m i c   T a g s \ T a b l e s \ & l t ; T a b l e s \ C a t e g o r y & g t ; < / K e y > < / a : K e y > < a : V a l u e   i : t y p e = " D i a g r a m D i s p l a y T a g V i e w S t a t e " > < I s N o t F i l t e r e d O u t > t r u e < / I s N o t F i l t e r e d O u t > < / a : V a l u e > < / a : K e y V a l u e O f D i a g r a m O b j e c t K e y a n y T y p e z b w N T n L X > < a : K e y V a l u e O f D i a g r a m O b j e c t K e y a n y T y p e z b w N T n L X > < a : K e y > < K e y > D y n a m i c   T a g s \ T a b l e s \ & l t ; T a b l e s \ S u b C a t e g o r y & g t ; < / K e y > < / a : K e y > < a : V a l u e   i : t y p e = " D i a g r a m D i s p l a y T a g V i e w S t a t e " > < I s N o t F i l t e r e d O u t > t r u e < / I s N o t F i l t e r e d O u t > < / a : V a l u e > < / a : K e y V a l u e O f D i a g r a m O b j e c t K e y a n y T y p e z b w N T n L X > < a : K e y V a l u e O f D i a g r a m O b j e c t K e y a n y T y p e z b w N T n L X > < a : K e y > < K e y > D y n a m i c   T a g s \ T a b l e s \ & l t ; T a b l e s \ Y e a r & g t ; < / K e y > < / a : K e y > < a : V a l u e   i : t y p e = " D i a g r a m D i s p l a y T a g V i e w S t a t e " > < I s N o t F i l t e r e d O u t > t r u e < / I s N o t F i l t e r e d O u t > < / a : V a l u e > < / a : K e y V a l u e O f D i a g r a m O b j e c t K e y a n y T y p e z b w N T n L X > < a : K e y V a l u e O f D i a g r a m O b j e c t K e y a n y T y p e z b w N T n L X > < a : K e y > < K e y > D y n a m i c   T a g s \ T a b l e s \ & l t ; T a b l e s \ M o n t h & g t ; < / K e y > < / a : K e y > < a : V a l u e   i : t y p e = " D i a g r a m D i s p l a y T a g V i e w S t a t e " > < I s N o t F i l t e r e d O u t > t r u e < / I s N o t F i l t e r e d O u t > < / a : V a l u e > < / a : K e y V a l u e O f D i a g r a m O b j e c t K e y a n y T y p e z b w N T n L X > < a : K e y V a l u e O f D i a g r a m O b j e c t K e y a n y T y p e z b w N T n L X > < a : K e y > < K e y > T a b l e s \ P l a n   D a t a < / K e y > < / a : K e y > < a : V a l u e   i : t y p e = " D i a g r a m D i s p l a y N o d e V i e w S t a t e " > < H e i g h t > 2 2 8 . 3 9 9 9 9 9 9 9 9 9 9 9 9 8 < / H e i g h t > < I s E x p a n d e d > t r u e < / I s E x p a n d e d > < L a y e d O u t > t r u e < / L a y e d O u t > < L e f t > 3 0 1 . 2 0 0 0 0 0 0 0 0 0 0 0 1 6 < / L e f t > < T a b I n d e x > 4 < / T a b I n d e x > < T o p > 3 3 2 . 7 1 2 4 5 9 0 5 0 6 9 8 9 < / T o p > < W i d t h > 2 0 0 < / W i d t h > < / a : V a l u e > < / a : K e y V a l u e O f D i a g r a m O b j e c t K e y a n y T y p e z b w N T n L X > < a : K e y V a l u e O f D i a g r a m O b j e c t K e y a n y T y p e z b w N T n L X > < a : K e y > < K e y > T a b l e s \ P l a n   D a t a \ C o l u m n s \ Y e a r < / K e y > < / a : K e y > < a : V a l u e   i : t y p e = " D i a g r a m D i s p l a y N o d e V i e w S t a t e " > < H e i g h t > 1 5 0 < / H e i g h t > < I s E x p a n d e d > t r u e < / I s E x p a n d e d > < W i d t h > 2 0 0 < / W i d t h > < / a : V a l u e > < / a : K e y V a l u e O f D i a g r a m O b j e c t K e y a n y T y p e z b w N T n L X > < a : K e y V a l u e O f D i a g r a m O b j e c t K e y a n y T y p e z b w N T n L X > < a : K e y > < K e y > T a b l e s \ P l a n   D a t a \ C o l u m n s \ M o n t h < / K e y > < / a : K e y > < a : V a l u e   i : t y p e = " D i a g r a m D i s p l a y N o d e V i e w S t a t e " > < H e i g h t > 1 5 0 < / H e i g h t > < I s E x p a n d e d > t r u e < / I s E x p a n d e d > < W i d t h > 2 0 0 < / W i d t h > < / a : V a l u e > < / a : K e y V a l u e O f D i a g r a m O b j e c t K e y a n y T y p e z b w N T n L X > < a : K e y V a l u e O f D i a g r a m O b j e c t K e y a n y T y p e z b w N T n L X > < a : K e y > < K e y > T a b l e s \ P l a n   D a t a \ C o l u m n s \ C a t e g o r y < / K e y > < / a : K e y > < a : V a l u e   i : t y p e = " D i a g r a m D i s p l a y N o d e V i e w S t a t e " > < H e i g h t > 1 5 0 < / H e i g h t > < I s E x p a n d e d > t r u e < / I s E x p a n d e d > < W i d t h > 2 0 0 < / W i d t h > < / a : V a l u e > < / a : K e y V a l u e O f D i a g r a m O b j e c t K e y a n y T y p e z b w N T n L X > < a : K e y V a l u e O f D i a g r a m O b j e c t K e y a n y T y p e z b w N T n L X > < a : K e y > < K e y > T a b l e s \ P l a n   D a t a \ C o l u m n s \ P l a n   I n c o m e < / K e y > < / a : K e y > < a : V a l u e   i : t y p e = " D i a g r a m D i s p l a y N o d e V i e w S t a t e " > < H e i g h t > 1 5 0 < / H e i g h t > < I s E x p a n d e d > t r u e < / I s E x p a n d e d > < W i d t h > 2 0 0 < / W i d t h > < / a : V a l u e > < / a : K e y V a l u e O f D i a g r a m O b j e c t K e y a n y T y p e z b w N T n L X > < a : K e y V a l u e O f D i a g r a m O b j e c t K e y a n y T y p e z b w N T n L X > < a : K e y > < K e y > T a b l e s \ P l a n   D a t a \ C o l u m n s \ P l a n   B u d g e t < / K e y > < / a : K e y > < a : V a l u e   i : t y p e = " D i a g r a m D i s p l a y N o d e V i e w S t a t e " > < H e i g h t > 1 5 0 < / H e i g h t > < I s E x p a n d e d > t r u e < / I s E x p a n d e d > < W i d t h > 2 0 0 < / W i d t h > < / a : V a l u e > < / a : K e y V a l u e O f D i a g r a m O b j e c t K e y a n y T y p e z b w N T n L X > < a : K e y V a l u e O f D i a g r a m O b j e c t K e y a n y T y p e z b w N T n L X > < a : K e y > < K e y > T a b l e s \ P l a n   D a t a \ C o l u m n s \ P e r c e n t < / K e y > < / a : K e y > < a : V a l u e   i : t y p e = " D i a g r a m D i s p l a y N o d e V i e w S t a t e " > < H e i g h t > 1 5 0 < / H e i g h t > < I s E x p a n d e d > t r u e < / I s E x p a n d e d > < W i d t h > 2 0 0 < / W i d t h > < / a : V a l u e > < / a : K e y V a l u e O f D i a g r a m O b j e c t K e y a n y T y p e z b w N T n L X > < a : K e y V a l u e O f D i a g r a m O b j e c t K e y a n y T y p e z b w N T n L X > < a : K e y > < K e y > T a b l e s \ P l a n   D a t a \ M e a s u r e s \ S u m   o f   P l a n   B u d g e t < / K e y > < / a : K e y > < a : V a l u e   i : t y p e = " D i a g r a m D i s p l a y N o d e V i e w S t a t e " > < H e i g h t > 1 5 0 < / H e i g h t > < I s E x p a n d e d > t r u e < / I s E x p a n d e d > < W i d t h > 2 0 0 < / W i d t h > < / a : V a l u e > < / a : K e y V a l u e O f D i a g r a m O b j e c t K e y a n y T y p e z b w N T n L X > < a : K e y V a l u e O f D i a g r a m O b j e c t K e y a n y T y p e z b w N T n L X > < a : K e y > < K e y > T a b l e s \ P l a n   D a t a \ S u m   o f   P l a n   B u d g e t \ A d d i t i o n a l   I n f o \ I m p l i c i t   M e a s u r e < / K e y > < / a : K e y > < a : V a l u e   i : t y p e = " D i a g r a m D i s p l a y V i e w S t a t e I D i a g r a m T a g A d d i t i o n a l I n f o " / > < / a : K e y V a l u e O f D i a g r a m O b j e c t K e y a n y T y p e z b w N T n L X > < a : K e y V a l u e O f D i a g r a m O b j e c t K e y a n y T y p e z b w N T n L X > < a : K e y > < K e y > T a b l e s \ P l a n   D a t a \ M e a s u r e s \ S u m   o f   P l a n   I n c o m e < / K e y > < / a : K e y > < a : V a l u e   i : t y p e = " D i a g r a m D i s p l a y N o d e V i e w S t a t e " > < H e i g h t > 1 5 0 < / H e i g h t > < I s E x p a n d e d > t r u e < / I s E x p a n d e d > < W i d t h > 2 0 0 < / W i d t h > < / a : V a l u e > < / a : K e y V a l u e O f D i a g r a m O b j e c t K e y a n y T y p e z b w N T n L X > < a : K e y V a l u e O f D i a g r a m O b j e c t K e y a n y T y p e z b w N T n L X > < a : K e y > < K e y > T a b l e s \ P l a n   D a t a \ S u m   o f   P l a n   I n c o m e \ A d d i t i o n a l   I n f o \ I m p l i c i t   M e a s u r e < / K e y > < / a : K e y > < a : V a l u e   i : t y p e = " D i a g r a m D i s p l a y V i e w S t a t e I D i a g r a m T a g A d d i t i o n a l I n f o " / > < / a : K e y V a l u e O f D i a g r a m O b j e c t K e y a n y T y p e z b w N T n L X > < a : K e y V a l u e O f D i a g r a m O b j e c t K e y a n y T y p e z b w N T n L X > < a : K e y > < K e y > T a b l e s \ D a t a < / K e y > < / a : K e y > < a : V a l u e   i : t y p e = " D i a g r a m D i s p l a y N o d e V i e w S t a t e " > < H e i g h t > 3 5 4 . 8 < / H e i g h t > < I s E x p a n d e d > t r u e < / I s E x p a n d e d > < L a y e d O u t > t r u e < / L a y e d O u t > < L e f t > 6 7 5 . 2 1 9 2 7 0 7 3 9 9 6 4 7 1 < / L e f t > < T a b I n d e x > 5 < / T a b I n d e x > < T o p > 2 5 6 . 2 4 4 8 1 5 4 0 8 4 9 6 8 3 < / T o p > < W i d t h > 3 4 2 . 4 < / W i d t h > < / a : V a l u e > < / a : K e y V a l u e O f D i a g r a m O b j e c t K e y a n y T y p e z b w N T n L X > < a : K e y V a l u e O f D i a g r a m O b j e c t K e y a n y T y p e z b w N T n L X > < a : K e y > < K e y > T a b l e s \ D a t a \ C o l u m n s \ Y e a r < / K e y > < / a : K e y > < a : V a l u e   i : t y p e = " D i a g r a m D i s p l a y N o d e V i e w S t a t e " > < H e i g h t > 1 5 0 < / H e i g h t > < I s E x p a n d e d > t r u e < / I s E x p a n d e d > < W i d t h > 2 0 0 < / W i d t h > < / a : V a l u e > < / a : K e y V a l u e O f D i a g r a m O b j e c t K e y a n y T y p e z b w N T n L X > < a : K e y V a l u e O f D i a g r a m O b j e c t K e y a n y T y p e z b w N T n L X > < a : K e y > < K e y > T a b l e s \ D a t a \ C o l u m n s \ M o n t h < / K e y > < / a : K e y > < a : V a l u e   i : t y p e = " D i a g r a m D i s p l a y N o d e V i e w S t a t e " > < H e i g h t > 1 5 0 < / H e i g h t > < I s E x p a n d e d > t r u e < / I s E x p a n d e d > < W i d t h > 2 0 0 < / W i d t h > < / a : V a l u e > < / a : K e y V a l u e O f D i a g r a m O b j e c t K e y a n y T y p e z b w N T n L X > < a : K e y V a l u e O f D i a g r a m O b j e c t K e y a n y T y p e z b w N T n L X > < a : K e y > < K e y > T a b l e s \ D a t a \ C o l u m n s \ D a t e < / K e y > < / a : K e y > < a : V a l u e   i : t y p e = " D i a g r a m D i s p l a y N o d e V i e w S t a t e " > < H e i g h t > 1 5 0 < / H e i g h t > < I s E x p a n d e d > t r u e < / I s E x p a n d e d > < W i d t h > 2 0 0 < / W i d t h > < / a : V a l u e > < / a : K e y V a l u e O f D i a g r a m O b j e c t K e y a n y T y p e z b w N T n L X > < a : K e y V a l u e O f D i a g r a m O b j e c t K e y a n y T y p e z b w N T n L X > < a : K e y > < K e y > T a b l e s \ D a t a \ C o l u m n s \ E x p e n s e s < / K e y > < / a : K e y > < a : V a l u e   i : t y p e = " D i a g r a m D i s p l a y N o d e V i e w S t a t e " > < H e i g h t > 1 5 0 < / H e i g h t > < I s E x p a n d e d > t r u e < / I s E x p a n d e d > < W i d t h > 2 0 0 < / W i d t h > < / a : V a l u e > < / a : K e y V a l u e O f D i a g r a m O b j e c t K e y a n y T y p e z b w N T n L X > < a : K e y V a l u e O f D i a g r a m O b j e c t K e y a n y T y p e z b w N T n L X > < a : K e y > < K e y > T a b l e s \ D a t a \ C o l u m n s \ C a t e g o r y < / K e y > < / a : K e y > < a : V a l u e   i : t y p e = " D i a g r a m D i s p l a y N o d e V i e w S t a t e " > < H e i g h t > 1 5 0 < / H e i g h t > < I s E x p a n d e d > t r u e < / I s E x p a n d e d > < W i d t h > 2 0 0 < / W i d t h > < / a : V a l u e > < / a : K e y V a l u e O f D i a g r a m O b j e c t K e y a n y T y p e z b w N T n L X > < a : K e y V a l u e O f D i a g r a m O b j e c t K e y a n y T y p e z b w N T n L X > < a : K e y > < K e y > T a b l e s \ D a t a \ C o l u m n s \ S u b - C a t e g o r y < / K e y > < / a : K e y > < a : V a l u e   i : t y p e = " D i a g r a m D i s p l a y N o d e V i e w S t a t e " > < H e i g h t > 1 5 0 < / H e i g h t > < I s E x p a n d e d > t r u e < / I s E x p a n d e d > < W i d t h > 2 0 0 < / W i d t h > < / a : V a l u e > < / a : K e y V a l u e O f D i a g r a m O b j e c t K e y a n y T y p e z b w N T n L X > < a : K e y V a l u e O f D i a g r a m O b j e c t K e y a n y T y p e z b w N T n L X > < a : K e y > < K e y > T a b l e s \ D a t a \ C o l u m n s \ A c t u a l   B u d g e t < / K e y > < / a : K e y > < a : V a l u e   i : t y p e = " D i a g r a m D i s p l a y N o d e V i e w S t a t e " > < H e i g h t > 1 5 0 < / H e i g h t > < I s E x p a n d e d > t r u e < / I s E x p a n d e d > < W i d t h > 2 0 0 < / W i d t h > < / a : V a l u e > < / a : K e y V a l u e O f D i a g r a m O b j e c t K e y a n y T y p e z b w N T n L X > < a : K e y V a l u e O f D i a g r a m O b j e c t K e y a n y T y p e z b w N T n L X > < a : K e y > < K e y > T a b l e s \ D a t a \ C o l u m n s \ A c t u a l   I n c o m e < / K e y > < / a : K e y > < a : V a l u e   i : t y p e = " D i a g r a m D i s p l a y N o d e V i e w S t a t e " > < H e i g h t > 1 5 0 < / H e i g h t > < I s E x p a n d e d > t r u e < / I s E x p a n d e d > < W i d t h > 2 0 0 < / W i d t h > < / a : V a l u e > < / a : K e y V a l u e O f D i a g r a m O b j e c t K e y a n y T y p e z b w N T n L X > < a : K e y V a l u e O f D i a g r a m O b j e c t K e y a n y T y p e z b w N T n L X > < a : K e y > < K e y > T a b l e s \ D a t a \ C o l u m n s \ B a l a n c e < / K e y > < / a : K e y > < a : V a l u e   i : t y p e = " D i a g r a m D i s p l a y N o d e V i e w S t a t e " > < H e i g h t > 1 5 0 < / H e i g h t > < I s E x p a n d e d > t r u e < / I s E x p a n d e d > < W i d t h > 2 0 0 < / W i d t h > < / a : V a l u e > < / a : K e y V a l u e O f D i a g r a m O b j e c t K e y a n y T y p e z b w N T n L X > < a : K e y V a l u e O f D i a g r a m O b j e c t K e y a n y T y p e z b w N T n L X > < a : K e y > < K e y > T a b l e s \ D a t a \ C o l u m n s \ D a t e   ( Y e a r ) < / K e y > < / a : K e y > < a : V a l u e   i : t y p e = " D i a g r a m D i s p l a y N o d e V i e w S t a t e " > < H e i g h t > 1 5 0 < / H e i g h t > < I s E x p a n d e d > t r u e < / I s E x p a n d e d > < W i d t h > 2 0 0 < / W i d t h > < / a : V a l u e > < / a : K e y V a l u e O f D i a g r a m O b j e c t K e y a n y T y p e z b w N T n L X > < a : K e y V a l u e O f D i a g r a m O b j e c t K e y a n y T y p e z b w N T n L X > < a : K e y > < K e y > T a b l e s \ D a t a \ C o l u m n s \ D a t e   ( Q u a r t e r ) < / K e y > < / a : K e y > < a : V a l u e   i : t y p e = " D i a g r a m D i s p l a y N o d e V i e w S t a t e " > < H e i g h t > 1 5 0 < / H e i g h t > < I s E x p a n d e d > t r u e < / I s E x p a n d e d > < W i d t h > 2 0 0 < / W i d t h > < / a : V a l u e > < / a : K e y V a l u e O f D i a g r a m O b j e c t K e y a n y T y p e z b w N T n L X > < a : K e y V a l u e O f D i a g r a m O b j e c t K e y a n y T y p e z b w N T n L X > < a : K e y > < K e y > T a b l e s \ D a t a \ C o l u m n s \ D a t e   ( M o n t h   I n d e x ) < / K e y > < / a : K e y > < a : V a l u e   i : t y p e = " D i a g r a m D i s p l a y N o d e V i e w S t a t e " > < H e i g h t > 1 5 0 < / H e i g h t > < I s E x p a n d e d > t r u e < / I s E x p a n d e d > < W i d t h > 2 0 0 < / W i d t h > < / a : V a l u e > < / a : K e y V a l u e O f D i a g r a m O b j e c t K e y a n y T y p e z b w N T n L X > < a : K e y V a l u e O f D i a g r a m O b j e c t K e y a n y T y p e z b w N T n L X > < a : K e y > < K e y > T a b l e s \ D a t a \ C o l u m n s \ D a t e   ( M o n t h ) < / K e y > < / a : K e y > < a : V a l u e   i : t y p e = " D i a g r a m D i s p l a y N o d e V i e w S t a t e " > < H e i g h t > 1 5 0 < / H e i g h t > < I s E x p a n d e d > t r u e < / I s E x p a n d e d > < W i d t h > 2 0 0 < / W i d t h > < / a : V a l u e > < / a : K e y V a l u e O f D i a g r a m O b j e c t K e y a n y T y p e z b w N T n L X > < a : K e y V a l u e O f D i a g r a m O b j e c t K e y a n y T y p e z b w N T n L X > < a : K e y > < K e y > T a b l e s \ D a t a \ M e a s u r e s \ S u m   o f   B a l a n c e < / K e y > < / a : K e y > < a : V a l u e   i : t y p e = " D i a g r a m D i s p l a y N o d e V i e w S t a t e " > < H e i g h t > 1 5 0 < / H e i g h t > < I s E x p a n d e d > t r u e < / I s E x p a n d e d > < W i d t h > 2 0 0 < / W i d t h > < / a : V a l u e > < / a : K e y V a l u e O f D i a g r a m O b j e c t K e y a n y T y p e z b w N T n L X > < a : K e y V a l u e O f D i a g r a m O b j e c t K e y a n y T y p e z b w N T n L X > < a : K e y > < K e y > T a b l e s \ D a t a \ S u m   o f   B a l a n c e \ A d d i t i o n a l   I n f o \ I m p l i c i t   M e a s u r e < / K e y > < / a : K e y > < a : V a l u e   i : t y p e = " D i a g r a m D i s p l a y V i e w S t a t e I D i a g r a m T a g A d d i t i o n a l I n f o " / > < / a : K e y V a l u e O f D i a g r a m O b j e c t K e y a n y T y p e z b w N T n L X > < a : K e y V a l u e O f D i a g r a m O b j e c t K e y a n y T y p e z b w N T n L X > < a : K e y > < K e y > T a b l e s \ D a t a \ M e a s u r e s \ C o u n t   o f   E x p e n s e s < / K e y > < / a : K e y > < a : V a l u e   i : t y p e = " D i a g r a m D i s p l a y N o d e V i e w S t a t e " > < H e i g h t > 1 5 0 < / H e i g h t > < I s E x p a n d e d > t r u e < / I s E x p a n d e d > < W i d t h > 2 0 0 < / W i d t h > < / a : V a l u e > < / a : K e y V a l u e O f D i a g r a m O b j e c t K e y a n y T y p e z b w N T n L X > < a : K e y V a l u e O f D i a g r a m O b j e c t K e y a n y T y p e z b w N T n L X > < a : K e y > < K e y > T a b l e s \ D a t a \ C o u n t   o f   E x p e n s e s \ A d d i t i o n a l   I n f o \ I m p l i c i t   M e a s u r e < / K e y > < / a : K e y > < a : V a l u e   i : t y p e = " D i a g r a m D i s p l a y V i e w S t a t e I D i a g r a m T a g A d d i t i o n a l I n f o " / > < / a : K e y V a l u e O f D i a g r a m O b j e c t K e y a n y T y p e z b w N T n L X > < a : K e y V a l u e O f D i a g r a m O b j e c t K e y a n y T y p e z b w N T n L X > < a : K e y > < K e y > T a b l e s \ D a t a \ M e a s u r e s \ S u m   o f   A c t u a l   B u d g e t < / K e y > < / a : K e y > < a : V a l u e   i : t y p e = " D i a g r a m D i s p l a y N o d e V i e w S t a t e " > < H e i g h t > 1 5 0 < / H e i g h t > < I s E x p a n d e d > t r u e < / I s E x p a n d e d > < W i d t h > 2 0 0 < / W i d t h > < / a : V a l u e > < / a : K e y V a l u e O f D i a g r a m O b j e c t K e y a n y T y p e z b w N T n L X > < a : K e y V a l u e O f D i a g r a m O b j e c t K e y a n y T y p e z b w N T n L X > < a : K e y > < K e y > T a b l e s \ D a t a \ S u m   o f   A c t u a l   B u d g e t \ A d d i t i o n a l   I n f o \ I m p l i c i t   M e a s u r e < / K e y > < / a : K e y > < a : V a l u e   i : t y p e = " D i a g r a m D i s p l a y V i e w S t a t e I D i a g r a m T a g A d d i t i o n a l I n f o " / > < / a : K e y V a l u e O f D i a g r a m O b j e c t K e y a n y T y p e z b w N T n L X > < a : K e y V a l u e O f D i a g r a m O b j e c t K e y a n y T y p e z b w N T n L X > < a : K e y > < K e y > T a b l e s \ D a t a \ M e a s u r e s \ S u m   o f   A c t u a l   I n c o m e < / K e y > < / a : K e y > < a : V a l u e   i : t y p e = " D i a g r a m D i s p l a y N o d e V i e w S t a t e " > < H e i g h t > 1 5 0 < / H e i g h t > < I s E x p a n d e d > t r u e < / I s E x p a n d e d > < W i d t h > 2 0 0 < / W i d t h > < / a : V a l u e > < / a : K e y V a l u e O f D i a g r a m O b j e c t K e y a n y T y p e z b w N T n L X > < a : K e y V a l u e O f D i a g r a m O b j e c t K e y a n y T y p e z b w N T n L X > < a : K e y > < K e y > T a b l e s \ D a t a \ S u m   o f   A c t u a l   I n c o m e \ A d d i t i o n a l   I n f o \ I m p l i c i t   M e a s u r e < / K e y > < / a : K e y > < a : V a l u e   i : t y p e = " D i a g r a m D i s p l a y V i e w S t a t e I D i a g r a m T a g A d d i t i o n a l I n f o " / > < / a : K e y V a l u e O f D i a g r a m O b j e c t K e y a n y T y p e z b w N T n L X > < a : K e y V a l u e O f D i a g r a m O b j e c t K e y a n y T y p e z b w N T n L X > < a : K e y > < K e y > T a b l e s \ C a t e g o r y < / K e y > < / a : K e y > < a : V a l u e   i : t y p e = " D i a g r a m D i s p l a y N o d e V i e w S t a t e " > < H e i g h t > 1 5 0 < / H e i g h t > < I s E x p a n d e d > t r u e < / I s E x p a n d e d > < L a y e d O u t > t r u e < / L a y e d O u t > < L e f t > 7 0 5 . 1 3 2 5 4 3 0 6 5 1 2 2 4 9 < / L e f t > < T a b I n d e x > 2 < / T a b I n d e x > < W i d t h > 2 0 0 < / W i d t h > < / a : V a l u e > < / a : K e y V a l u e O f D i a g r a m O b j e c t K e y a n y T y p e z b w N T n L X > < a : K e y V a l u e O f D i a g r a m O b j e c t K e y a n y T y p e z b w N T n L X > < a : K e y > < K e y > T a b l e s \ C a t e g o r y \ C o l u m n s \ O r d e r < / K e y > < / a : K e y > < a : V a l u e   i : t y p e = " D i a g r a m D i s p l a y N o d e V i e w S t a t e " > < H e i g h t > 1 5 0 < / H e i g h t > < I s E x p a n d e d > t r u e < / I s E x p a n d e d > < W i d t h > 2 0 0 < / W i d t h > < / a : V a l u e > < / a : K e y V a l u e O f D i a g r a m O b j e c t K e y a n y T y p e z b w N T n L X > < a : K e y V a l u e O f D i a g r a m O b j e c t K e y a n y T y p e z b w N T n L X > < a : K e y > < K e y > T a b l e s \ C a t e g o r y \ C o l u m n s \ C a t e g o r y < / K e y > < / a : K e y > < a : V a l u e   i : t y p e = " D i a g r a m D i s p l a y N o d e V i e w S t a t e " > < H e i g h t > 1 5 0 < / H e i g h t > < I s E x p a n d e d > t r u e < / I s E x p a n d e d > < W i d t h > 2 0 0 < / W i d t h > < / a : V a l u e > < / a : K e y V a l u e O f D i a g r a m O b j e c t K e y a n y T y p e z b w N T n L X > < a : K e y V a l u e O f D i a g r a m O b j e c t K e y a n y T y p e z b w N T n L X > < a : K e y > < K e y > T a b l e s \ S u b C a t e g o r y < / K e y > < / a : K e y > < a : V a l u e   i : t y p e = " D i a g r a m D i s p l a y N o d e V i e w S t a t e " > < H e i g h t > 1 5 0 < / H e i g h t > < I s E x p a n d e d > t r u e < / I s E x p a n d e d > < L a y e d O u t > t r u e < / L a y e d O u t > < L e f t > 9 0 8 . 2 0 7 6 2 1 1 3 5 3 3 1 9 2 < / L e f t > < T a b I n d e x > 3 < / T a b I n d e x > < W i d t h > 2 0 0 < / W i d t h > < / a : V a l u e > < / a : K e y V a l u e O f D i a g r a m O b j e c t K e y a n y T y p e z b w N T n L X > < a : K e y V a l u e O f D i a g r a m O b j e c t K e y a n y T y p e z b w N T n L X > < a : K e y > < K e y > T a b l e s \ S u b C a t e g o r y \ C o l u m n s \ H o u s i n g < / K e y > < / a : K e y > < a : V a l u e   i : t y p e = " D i a g r a m D i s p l a y N o d e V i e w S t a t e " > < H e i g h t > 1 5 0 < / H e i g h t > < I s E x p a n d e d > t r u e < / I s E x p a n d e d > < W i d t h > 2 0 0 < / W i d t h > < / a : V a l u e > < / a : K e y V a l u e O f D i a g r a m O b j e c t K e y a n y T y p e z b w N T n L X > < a : K e y V a l u e O f D i a g r a m O b j e c t K e y a n y T y p e z b w N T n L X > < a : K e y > < K e y > T a b l e s \ S u b C a t e g o r y \ C o l u m n s \ E n t e r t a i n m e n t < / K e y > < / a : K e y > < a : V a l u e   i : t y p e = " D i a g r a m D i s p l a y N o d e V i e w S t a t e " > < H e i g h t > 1 5 0 < / H e i g h t > < I s E x p a n d e d > t r u e < / I s E x p a n d e d > < W i d t h > 2 0 0 < / W i d t h > < / a : V a l u e > < / a : K e y V a l u e O f D i a g r a m O b j e c t K e y a n y T y p e z b w N T n L X > < a : K e y V a l u e O f D i a g r a m O b j e c t K e y a n y T y p e z b w N T n L X > < a : K e y > < K e y > T a b l e s \ S u b C a t e g o r y \ C o l u m n s \ T r a n s p o r t a t i o n < / K e y > < / a : K e y > < a : V a l u e   i : t y p e = " D i a g r a m D i s p l a y N o d e V i e w S t a t e " > < H e i g h t > 1 5 0 < / H e i g h t > < I s E x p a n d e d > t r u e < / I s E x p a n d e d > < W i d t h > 2 0 0 < / W i d t h > < / a : V a l u e > < / a : K e y V a l u e O f D i a g r a m O b j e c t K e y a n y T y p e z b w N T n L X > < a : K e y V a l u e O f D i a g r a m O b j e c t K e y a n y T y p e z b w N T n L X > < a : K e y > < K e y > T a b l e s \ S u b C a t e g o r y \ C o l u m n s \ L o a n s < / K e y > < / a : K e y > < a : V a l u e   i : t y p e = " D i a g r a m D i s p l a y N o d e V i e w S t a t e " > < H e i g h t > 1 5 0 < / H e i g h t > < I s E x p a n d e d > t r u e < / I s E x p a n d e d > < W i d t h > 2 0 0 < / W i d t h > < / a : V a l u e > < / a : K e y V a l u e O f D i a g r a m O b j e c t K e y a n y T y p e z b w N T n L X > < a : K e y V a l u e O f D i a g r a m O b j e c t K e y a n y T y p e z b w N T n L X > < a : K e y > < K e y > T a b l e s \ S u b C a t e g o r y \ C o l u m n s \ I n s u r a n c e < / K e y > < / a : K e y > < a : V a l u e   i : t y p e = " D i a g r a m D i s p l a y N o d e V i e w S t a t e " > < H e i g h t > 1 5 0 < / H e i g h t > < I s E x p a n d e d > t r u e < / I s E x p a n d e d > < W i d t h > 2 0 0 < / W i d t h > < / a : V a l u e > < / a : K e y V a l u e O f D i a g r a m O b j e c t K e y a n y T y p e z b w N T n L X > < a : K e y V a l u e O f D i a g r a m O b j e c t K e y a n y T y p e z b w N T n L X > < a : K e y > < K e y > T a b l e s \ S u b C a t e g o r y \ C o l u m n s \ T a x e s < / K e y > < / a : K e y > < a : V a l u e   i : t y p e = " D i a g r a m D i s p l a y N o d e V i e w S t a t e " > < H e i g h t > 1 5 0 < / H e i g h t > < I s E x p a n d e d > t r u e < / I s E x p a n d e d > < W i d t h > 2 0 0 < / W i d t h > < / a : V a l u e > < / a : K e y V a l u e O f D i a g r a m O b j e c t K e y a n y T y p e z b w N T n L X > < a : K e y V a l u e O f D i a g r a m O b j e c t K e y a n y T y p e z b w N T n L X > < a : K e y > < K e y > T a b l e s \ S u b C a t e g o r y \ C o l u m n s \ F o o d < / K e y > < / a : K e y > < a : V a l u e   i : t y p e = " D i a g r a m D i s p l a y N o d e V i e w S t a t e " > < H e i g h t > 1 5 0 < / H e i g h t > < I s E x p a n d e d > t r u e < / I s E x p a n d e d > < W i d t h > 2 0 0 < / W i d t h > < / a : V a l u e > < / a : K e y V a l u e O f D i a g r a m O b j e c t K e y a n y T y p e z b w N T n L X > < a : K e y V a l u e O f D i a g r a m O b j e c t K e y a n y T y p e z b w N T n L X > < a : K e y > < K e y > T a b l e s \ S u b C a t e g o r y \ C o l u m n s \ S a v i n g s   o r   I n v e s t m e n t s < / K e y > < / a : K e y > < a : V a l u e   i : t y p e = " D i a g r a m D i s p l a y N o d e V i e w S t a t e " > < H e i g h t > 1 5 0 < / H e i g h t > < I s E x p a n d e d > t r u e < / I s E x p a n d e d > < W i d t h > 2 0 0 < / W i d t h > < / a : V a l u e > < / a : K e y V a l u e O f D i a g r a m O b j e c t K e y a n y T y p e z b w N T n L X > < a : K e y V a l u e O f D i a g r a m O b j e c t K e y a n y T y p e z b w N T n L X > < a : K e y > < K e y > T a b l e s \ S u b C a t e g o r y \ C o l u m n s \ P e t s < / K e y > < / a : K e y > < a : V a l u e   i : t y p e = " D i a g r a m D i s p l a y N o d e V i e w S t a t e " > < H e i g h t > 1 5 0 < / H e i g h t > < I s E x p a n d e d > t r u e < / I s E x p a n d e d > < W i d t h > 2 0 0 < / W i d t h > < / a : V a l u e > < / a : K e y V a l u e O f D i a g r a m O b j e c t K e y a n y T y p e z b w N T n L X > < a : K e y V a l u e O f D i a g r a m O b j e c t K e y a n y T y p e z b w N T n L X > < a : K e y > < K e y > T a b l e s \ S u b C a t e g o r y \ C o l u m n s \ G i f t s   a n d   D o n a t i o n s < / K e y > < / a : K e y > < a : V a l u e   i : t y p e = " D i a g r a m D i s p l a y N o d e V i e w S t a t e " > < H e i g h t > 1 5 0 < / H e i g h t > < I s E x p a n d e d > t r u e < / I s E x p a n d e d > < W i d t h > 2 0 0 < / W i d t h > < / a : V a l u e > < / a : K e y V a l u e O f D i a g r a m O b j e c t K e y a n y T y p e z b w N T n L X > < a : K e y V a l u e O f D i a g r a m O b j e c t K e y a n y T y p e z b w N T n L X > < a : K e y > < K e y > T a b l e s \ S u b C a t e g o r y \ C o l u m n s \ P e r s o n a l   C a r e < / K e y > < / a : K e y > < a : V a l u e   i : t y p e = " D i a g r a m D i s p l a y N o d e V i e w S t a t e " > < H e i g h t > 1 5 0 < / H e i g h t > < I s E x p a n d e d > t r u e < / I s E x p a n d e d > < W i d t h > 2 0 0 < / W i d t h > < / a : V a l u e > < / a : K e y V a l u e O f D i a g r a m O b j e c t K e y a n y T y p e z b w N T n L X > < a : K e y V a l u e O f D i a g r a m O b j e c t K e y a n y T y p e z b w N T n L X > < a : K e y > < K e y > T a b l e s \ S u b C a t e g o r y \ C o l u m n s \ L e g a l < / K e y > < / a : K e y > < a : V a l u e   i : t y p e = " D i a g r a m D i s p l a y N o d e V i e w S t a t e " > < H e i g h t > 1 5 0 < / H e i g h t > < I s E x p a n d e d > t r u e < / I s E x p a n d e d > < W i d t h > 2 0 0 < / W i d t h > < / a : V a l u e > < / a : K e y V a l u e O f D i a g r a m O b j e c t K e y a n y T y p e z b w N T n L X > < a : K e y V a l u e O f D i a g r a m O b j e c t K e y a n y T y p e z b w N T n L X > < a : K e y > < K e y > T a b l e s \ S u b C a t e g o r y \ C o l u m n s \ S h o p p i n g < / K e y > < / a : K e y > < a : V a l u e   i : t y p e = " D i a g r a m D i s p l a y N o d e V i e w S t a t e " > < H e i g h t > 1 5 0 < / H e i g h t > < I s E x p a n d e d > t r u e < / I s E x p a n d e d > < W i d t h > 2 0 0 < / W i d t h > < / a : V a l u e > < / a : K e y V a l u e O f D i a g r a m O b j e c t K e y a n y T y p e z b w N T n L X > < a : K e y V a l u e O f D i a g r a m O b j e c t K e y a n y T y p e z b w N T n L X > < a : K e y > < K e y > T a b l e s \ Y e a r < / K e y > < / a : K e y > < a : V a l u e   i : t y p e = " D i a g r a m D i s p l a y N o d e V i e w S t a t e " > < H e i g h t > 1 5 0 < / H e i g h t > < I s E x p a n d e d > t r u e < / I s E x p a n d e d > < L a y e d O u t > t r u e < / L a y e d O u t > < L e f t > 2 9 3 . 0 0 7 6 2 1 1 3 5 3 3 1 8 7 < / L e f t > < W i d t h > 2 0 0 < / W i d t h > < / a : V a l u e > < / a : K e y V a l u e O f D i a g r a m O b j e c t K e y a n y T y p e z b w N T n L X > < a : K e y V a l u e O f D i a g r a m O b j e c t K e y a n y T y p e z b w N T n L X > < a : K e y > < K e y > T a b l e s \ Y e a r \ C o l u m n s \ Y e a r < / K e y > < / a : K e y > < a : V a l u e   i : t y p e = " D i a g r a m D i s p l a y N o d e V i e w S t a t e " > < H e i g h t > 1 5 0 < / H e i g h t > < I s E x p a n d e d > t r u e < / I s E x p a n d e d > < W i d t h > 2 0 0 < / W i d t h > < / a : V a l u e > < / a : K e y V a l u e O f D i a g r a m O b j e c t K e y a n y T y p e z b w N T n L X > < a : K e y V a l u e O f D i a g r a m O b j e c t K e y a n y T y p e z b w N T n L X > < a : K e y > < K e y > T a b l e s \ M o n t h < / K e y > < / a : K e y > < a : V a l u e   i : t y p e = " D i a g r a m D i s p l a y N o d e V i e w S t a t e " > < H e i g h t > 1 5 0 < / H e i g h t > < I s E x p a n d e d > t r u e < / I s E x p a n d e d > < I s F o c u s e d > t r u e < / I s F o c u s e d > < L a y e d O u t > t r u e < / L a y e d O u t > < L e f t > 4 9 9 . 5 0 3 8 1 0 5 6 7 6 6 5 9 4 < / L e f t > < T a b I n d e x > 1 < / T a b I n d e x > < W i d t h > 2 0 0 < / W i d t h > < / a : V a l u e > < / a : K e y V a l u e O f D i a g r a m O b j e c t K e y a n y T y p e z b w N T n L X > < a : K e y V a l u e O f D i a g r a m O b j e c t K e y a n y T y p e z b w N T n L X > < a : K e y > < K e y > T a b l e s \ M o n t h \ C o l u m n s \ M o n t h < / K e y > < / a : K e y > < a : V a l u e   i : t y p e = " D i a g r a m D i s p l a y N o d e V i e w S t a t e " > < H e i g h t > 1 5 0 < / H e i g h t > < I s E x p a n d e d > t r u e < / I s E x p a n d e d > < W i d t h > 2 0 0 < / W i d t h > < / a : V a l u e > < / a : K e y V a l u e O f D i a g r a m O b j e c t K e y a n y T y p e z b w N T n L X > < a : K e y V a l u e O f D i a g r a m O b j e c t K e y a n y T y p e z b w N T n L X > < a : K e y > < K e y > R e l a t i o n s h i p s \ & l t ; T a b l e s \ P l a n   D a t a \ C o l u m n s \ C a t e g o r y & g t ; - & l t ; T a b l e s \ C a t e g o r y \ C o l u m n s \ C a t e g o r y & g t ; < / K e y > < / a : K e y > < a : V a l u e   i : t y p e = " D i a g r a m D i s p l a y L i n k V i e w S t a t e " > < A u t o m a t i o n P r o p e r t y H e l p e r T e x t > E n d   p o i n t   1 :   ( 4 8 9 . 2 0 0 0 0 0 0 3 8 1 5 6 , 3 1 6 . 7 1 2 4 5 9 0 5 0 6 9 9 ) .   E n d   p o i n t   2 :   ( 7 2 6 . 5 0 3 8 1 1 , 1 6 6 )   < / A u t o m a t i o n P r o p e r t y H e l p e r T e x t > < L a y e d O u t > t r u e < / L a y e d O u t > < P o i n t s   x m l n s : b = " h t t p : / / s c h e m a s . d a t a c o n t r a c t . o r g / 2 0 0 4 / 0 7 / S y s t e m . W i n d o w s " > < b : P o i n t > < b : _ x > 4 8 9 . 2 0 0 0 0 0 0 3 8 1 5 5 8 5 < / b : _ x > < b : _ y > 3 1 6 . 7 1 2 4 5 9 0 5 0 6 9 8 9 < / b : _ y > < / b : P o i n t > < b : P o i n t > < b : _ x > 4 8 9 . 2 0 0 0 0 0 0 3 8 1 5 5 8 5 < / b : _ x > < b : _ y > 1 8 8 . 7 4 4 8 1 5 < / b : _ y > < / b : P o i n t > < b : P o i n t > < b : _ x > 4 9 1 . 2 0 0 0 0 0 0 3 8 1 5 5 8 5 < / b : _ x > < b : _ y > 1 8 6 . 7 4 4 8 1 5 < / b : _ y > < / b : P o i n t > < b : P o i n t > < b : _ x > 7 2 4 . 5 0 3 8 1 1 < / b : _ x > < b : _ y > 1 8 6 . 7 4 4 8 1 5 < / b : _ y > < / b : P o i n t > < b : P o i n t > < b : _ x > 7 2 6 . 5 0 3 8 1 1 < / b : _ x > < b : _ y > 1 8 4 . 7 4 4 8 1 5 < / b : _ y > < / b : P o i n t > < b : P o i n t > < b : _ x > 7 2 6 . 5 0 3 8 1 1 < / b : _ x > < b : _ y > 1 6 6 < / b : _ y > < / b : P o i n t > < / P o i n t s > < / a : V a l u e > < / a : K e y V a l u e O f D i a g r a m O b j e c t K e y a n y T y p e z b w N T n L X > < a : K e y V a l u e O f D i a g r a m O b j e c t K e y a n y T y p e z b w N T n L X > < a : K e y > < K e y > R e l a t i o n s h i p s \ & l t ; T a b l e s \ P l a n   D a t a \ C o l u m n s \ C a t e g o r y & g t ; - & l t ; T a b l e s \ C a t e g o r y \ C o l u m n s \ C a t e g o r y & g t ; \ F K < / K e y > < / a : K e y > < a : V a l u e   i : t y p e = " D i a g r a m D i s p l a y L i n k E n d p o i n t V i e w S t a t e " > < H e i g h t > 1 6 < / H e i g h t > < L a b e l L o c a t i o n   x m l n s : b = " h t t p : / / s c h e m a s . d a t a c o n t r a c t . o r g / 2 0 0 4 / 0 7 / S y s t e m . W i n d o w s " > < b : _ x > 4 8 1 . 2 0 0 0 0 0 0 3 8 1 5 5 8 5 < / b : _ x > < b : _ y > 3 1 6 . 7 1 2 4 5 9 0 5 0 6 9 8 9 < / b : _ y > < / L a b e l L o c a t i o n > < L o c a t i o n   x m l n s : b = " h t t p : / / s c h e m a s . d a t a c o n t r a c t . o r g / 2 0 0 4 / 0 7 / S y s t e m . W i n d o w s " > < b : _ x > 4 8 9 . 2 0 0 0 0 0 0 3 8 1 5 5 8 5 < / b : _ x > < b : _ y > 3 3 2 . 7 1 2 4 5 9 0 5 0 6 9 8 9 < / b : _ y > < / L o c a t i o n > < S h a p e R o t a t e A n g l e > 2 7 0 < / S h a p e R o t a t e A n g l e > < W i d t h > 1 6 < / W i d t h > < / a : V a l u e > < / a : K e y V a l u e O f D i a g r a m O b j e c t K e y a n y T y p e z b w N T n L X > < a : K e y V a l u e O f D i a g r a m O b j e c t K e y a n y T y p e z b w N T n L X > < a : K e y > < K e y > R e l a t i o n s h i p s \ & l t ; T a b l e s \ P l a n   D a t a \ C o l u m n s \ C a t e g o r y & g t ; - & l t ; T a b l e s \ C a t e g o r y \ C o l u m n s \ C a t e g o r y & g t ; \ P K < / K e y > < / a : K e y > < a : V a l u e   i : t y p e = " D i a g r a m D i s p l a y L i n k E n d p o i n t V i e w S t a t e " > < H e i g h t > 1 6 < / H e i g h t > < L a b e l L o c a t i o n   x m l n s : b = " h t t p : / / s c h e m a s . d a t a c o n t r a c t . o r g / 2 0 0 4 / 0 7 / S y s t e m . W i n d o w s " > < b : _ x > 7 1 8 . 5 0 3 8 1 1 < / b : _ x > < b : _ y > 1 5 0 < / b : _ y > < / L a b e l L o c a t i o n > < L o c a t i o n   x m l n s : b = " h t t p : / / s c h e m a s . d a t a c o n t r a c t . o r g / 2 0 0 4 / 0 7 / S y s t e m . W i n d o w s " > < b : _ x > 7 2 6 . 5 0 3 8 1 1 < / b : _ x > < b : _ y > 1 5 0 < / b : _ y > < / L o c a t i o n > < S h a p e R o t a t e A n g l e > 9 0 < / S h a p e R o t a t e A n g l e > < W i d t h > 1 6 < / W i d t h > < / a : V a l u e > < / a : K e y V a l u e O f D i a g r a m O b j e c t K e y a n y T y p e z b w N T n L X > < a : K e y V a l u e O f D i a g r a m O b j e c t K e y a n y T y p e z b w N T n L X > < a : K e y > < K e y > R e l a t i o n s h i p s \ & l t ; T a b l e s \ P l a n   D a t a \ C o l u m n s \ C a t e g o r y & g t ; - & l t ; T a b l e s \ C a t e g o r y \ C o l u m n s \ C a t e g o r y & g t ; \ C r o s s F i l t e r < / K e y > < / a : K e y > < a : V a l u e   i : t y p e = " D i a g r a m D i s p l a y L i n k C r o s s F i l t e r V i e w S t a t e " > < P o i n t s   x m l n s : b = " h t t p : / / s c h e m a s . d a t a c o n t r a c t . o r g / 2 0 0 4 / 0 7 / S y s t e m . W i n d o w s " > < b : P o i n t > < b : _ x > 4 8 9 . 2 0 0 0 0 0 0 3 8 1 5 5 8 5 < / b : _ x > < b : _ y > 3 1 6 . 7 1 2 4 5 9 0 5 0 6 9 8 9 < / b : _ y > < / b : P o i n t > < b : P o i n t > < b : _ x > 4 8 9 . 2 0 0 0 0 0 0 3 8 1 5 5 8 5 < / b : _ x > < b : _ y > 1 8 8 . 7 4 4 8 1 5 < / b : _ y > < / b : P o i n t > < b : P o i n t > < b : _ x > 4 9 1 . 2 0 0 0 0 0 0 3 8 1 5 5 8 5 < / b : _ x > < b : _ y > 1 8 6 . 7 4 4 8 1 5 < / b : _ y > < / b : P o i n t > < b : P o i n t > < b : _ x > 7 2 4 . 5 0 3 8 1 1 < / b : _ x > < b : _ y > 1 8 6 . 7 4 4 8 1 5 < / b : _ y > < / b : P o i n t > < b : P o i n t > < b : _ x > 7 2 6 . 5 0 3 8 1 1 < / b : _ x > < b : _ y > 1 8 4 . 7 4 4 8 1 5 < / b : _ y > < / b : P o i n t > < b : P o i n t > < b : _ x > 7 2 6 . 5 0 3 8 1 1 < / b : _ x > < b : _ y > 1 6 6 < / b : _ y > < / b : P o i n t > < / P o i n t s > < / a : V a l u e > < / a : K e y V a l u e O f D i a g r a m O b j e c t K e y a n y T y p e z b w N T n L X > < a : K e y V a l u e O f D i a g r a m O b j e c t K e y a n y T y p e z b w N T n L X > < a : K e y > < K e y > R e l a t i o n s h i p s \ & l t ; T a b l e s \ P l a n   D a t a \ C o l u m n s \ M o n t h & g t ; - & l t ; T a b l e s \ M o n t h \ C o l u m n s \ M o n t h & g t ; < / K e y > < / a : K e y > < a : V a l u e   i : t y p e = " D i a g r a m D i s p l a y L i n k V i e w S t a t e " > < A u t o m a t i o n P r o p e r t y H e l p e r T e x t > E n d   p o i n t   1 :   ( 4 6 9 . 2 0 0 0 0 0 0 3 8 1 5 6 , 3 1 6 . 7 1 2 4 5 9 0 5 0 6 9 9 ) .   E n d   p o i n t   2 :   ( 5 5 9 . 5 0 3 8 1 1 , 1 6 6 )   < / A u t o m a t i o n P r o p e r t y H e l p e r T e x t > < L a y e d O u t > t r u e < / L a y e d O u t > < P o i n t s   x m l n s : b = " h t t p : / / s c h e m a s . d a t a c o n t r a c t . o r g / 2 0 0 4 / 0 7 / S y s t e m . W i n d o w s " > < b : P o i n t > < b : _ x > 4 6 9 . 2 0 0 0 0 0 0 3 8 1 5 5 7 9 < / b : _ x > < b : _ y > 3 1 6 . 7 1 2 4 5 9 0 5 0 6 9 8 8 4 < / b : _ y > < / b : P o i n t > < b : P o i n t > < b : _ x > 4 6 9 . 2 0 0 0 0 0 0 3 8 1 5 5 8 5 < / b : _ x > < b : _ y > 1 8 3 . 7 4 4 8 1 5 < / b : _ y > < / b : P o i n t > < b : P o i n t > < b : _ x > 4 7 1 . 2 0 0 0 0 0 0 3 8 1 5 5 8 5 < / b : _ x > < b : _ y > 1 8 1 . 7 4 4 8 1 5 < / b : _ y > < / b : P o i n t > < b : P o i n t > < b : _ x > 5 5 7 . 5 0 3 8 1 1 < / b : _ x > < b : _ y > 1 8 1 . 7 4 4 8 1 5 < / b : _ y > < / b : P o i n t > < b : P o i n t > < b : _ x > 5 5 9 . 5 0 3 8 1 1 < / b : _ x > < b : _ y > 1 7 9 . 7 4 4 8 1 5 < / b : _ y > < / b : P o i n t > < b : P o i n t > < b : _ x > 5 5 9 . 5 0 3 8 1 1 < / b : _ x > < b : _ y > 1 6 6 < / b : _ y > < / b : P o i n t > < / P o i n t s > < / a : V a l u e > < / a : K e y V a l u e O f D i a g r a m O b j e c t K e y a n y T y p e z b w N T n L X > < a : K e y V a l u e O f D i a g r a m O b j e c t K e y a n y T y p e z b w N T n L X > < a : K e y > < K e y > R e l a t i o n s h i p s \ & l t ; T a b l e s \ P l a n   D a t a \ C o l u m n s \ M o n t h & g t ; - & l t ; T a b l e s \ M o n t h \ C o l u m n s \ M o n t h & g t ; \ F K < / K e y > < / a : K e y > < a : V a l u e   i : t y p e = " D i a g r a m D i s p l a y L i n k E n d p o i n t V i e w S t a t e " > < H e i g h t > 1 6 < / H e i g h t > < L a b e l L o c a t i o n   x m l n s : b = " h t t p : / / s c h e m a s . d a t a c o n t r a c t . o r g / 2 0 0 4 / 0 7 / S y s t e m . W i n d o w s " > < b : _ x > 4 6 1 . 2 0 0 0 0 0 0 3 8 1 5 5 7 9 < / b : _ x > < b : _ y > 3 1 6 . 7 1 2 4 5 9 0 5 0 6 9 8 8 4 < / b : _ y > < / L a b e l L o c a t i o n > < L o c a t i o n   x m l n s : b = " h t t p : / / s c h e m a s . d a t a c o n t r a c t . o r g / 2 0 0 4 / 0 7 / S y s t e m . W i n d o w s " > < b : _ x > 4 6 9 . 2 0 0 0 0 0 0 3 8 1 5 5 8 5 < / b : _ x > < b : _ y > 3 3 2 . 7 1 2 4 5 9 0 5 0 6 9 8 8 4 < / b : _ y > < / L o c a t i o n > < S h a p e R o t a t e A n g l e > 2 6 9 . 9 9 9 9 9 9 9 9 9 9 9 9 7 7 < / S h a p e R o t a t e A n g l e > < W i d t h > 1 6 < / W i d t h > < / a : V a l u e > < / a : K e y V a l u e O f D i a g r a m O b j e c t K e y a n y T y p e z b w N T n L X > < a : K e y V a l u e O f D i a g r a m O b j e c t K e y a n y T y p e z b w N T n L X > < a : K e y > < K e y > R e l a t i o n s h i p s \ & l t ; T a b l e s \ P l a n   D a t a \ C o l u m n s \ M o n t h & g t ; - & l t ; T a b l e s \ M o n t h \ C o l u m n s \ M o n t h & g t ; \ P K < / K e y > < / a : K e y > < a : V a l u e   i : t y p e = " D i a g r a m D i s p l a y L i n k E n d p o i n t V i e w S t a t e " > < H e i g h t > 1 6 < / H e i g h t > < L a b e l L o c a t i o n   x m l n s : b = " h t t p : / / s c h e m a s . d a t a c o n t r a c t . o r g / 2 0 0 4 / 0 7 / S y s t e m . W i n d o w s " > < b : _ x > 5 5 1 . 5 0 3 8 1 1 < / b : _ x > < b : _ y > 1 5 0 < / b : _ y > < / L a b e l L o c a t i o n > < L o c a t i o n   x m l n s : b = " h t t p : / / s c h e m a s . d a t a c o n t r a c t . o r g / 2 0 0 4 / 0 7 / S y s t e m . W i n d o w s " > < b : _ x > 5 5 9 . 5 0 3 8 1 1 < / b : _ x > < b : _ y > 1 5 0 < / b : _ y > < / L o c a t i o n > < S h a p e R o t a t e A n g l e > 9 0 < / S h a p e R o t a t e A n g l e > < W i d t h > 1 6 < / W i d t h > < / a : V a l u e > < / a : K e y V a l u e O f D i a g r a m O b j e c t K e y a n y T y p e z b w N T n L X > < a : K e y V a l u e O f D i a g r a m O b j e c t K e y a n y T y p e z b w N T n L X > < a : K e y > < K e y > R e l a t i o n s h i p s \ & l t ; T a b l e s \ P l a n   D a t a \ C o l u m n s \ M o n t h & g t ; - & l t ; T a b l e s \ M o n t h \ C o l u m n s \ M o n t h & g t ; \ C r o s s F i l t e r < / K e y > < / a : K e y > < a : V a l u e   i : t y p e = " D i a g r a m D i s p l a y L i n k C r o s s F i l t e r V i e w S t a t e " > < P o i n t s   x m l n s : b = " h t t p : / / s c h e m a s . d a t a c o n t r a c t . o r g / 2 0 0 4 / 0 7 / S y s t e m . W i n d o w s " > < b : P o i n t > < b : _ x > 4 6 9 . 2 0 0 0 0 0 0 3 8 1 5 5 7 9 < / b : _ x > < b : _ y > 3 1 6 . 7 1 2 4 5 9 0 5 0 6 9 8 8 4 < / b : _ y > < / b : P o i n t > < b : P o i n t > < b : _ x > 4 6 9 . 2 0 0 0 0 0 0 3 8 1 5 5 8 5 < / b : _ x > < b : _ y > 1 8 3 . 7 4 4 8 1 5 < / b : _ y > < / b : P o i n t > < b : P o i n t > < b : _ x > 4 7 1 . 2 0 0 0 0 0 0 3 8 1 5 5 8 5 < / b : _ x > < b : _ y > 1 8 1 . 7 4 4 8 1 5 < / b : _ y > < / b : P o i n t > < b : P o i n t > < b : _ x > 5 5 7 . 5 0 3 8 1 1 < / b : _ x > < b : _ y > 1 8 1 . 7 4 4 8 1 5 < / b : _ y > < / b : P o i n t > < b : P o i n t > < b : _ x > 5 5 9 . 5 0 3 8 1 1 < / b : _ x > < b : _ y > 1 7 9 . 7 4 4 8 1 5 < / b : _ y > < / b : P o i n t > < b : P o i n t > < b : _ x > 5 5 9 . 5 0 3 8 1 1 < / b : _ x > < b : _ y > 1 6 6 < / b : _ y > < / b : P o i n t > < / P o i n t s > < / a : V a l u e > < / a : K e y V a l u e O f D i a g r a m O b j e c t K e y a n y T y p e z b w N T n L X > < a : K e y V a l u e O f D i a g r a m O b j e c t K e y a n y T y p e z b w N T n L X > < a : K e y > < K e y > R e l a t i o n s h i p s \ & l t ; T a b l e s \ P l a n   D a t a \ C o l u m n s \ Y e a r & g t ; - & l t ; T a b l e s \ Y e a r \ C o l u m n s \ Y e a r & g t ; < / K e y > < / a : K e y > < a : V a l u e   i : t y p e = " D i a g r a m D i s p l a y L i n k V i e w S t a t e " > < A u t o m a t i o n P r o p e r t y H e l p e r T e x t > E n d   p o i n t   1 :   ( 4 2 9 . 2 0 0 0 0 0 0 3 8 1 5 6 , 3 1 6 . 7 1 2 4 5 9 0 5 0 6 9 9 ) .   E n d   p o i n t   2 :   ( 3 2 5 . 0 0 7 6 2 1 0 6 1 3 6 9 , 1 6 6 )   < / A u t o m a t i o n P r o p e r t y H e l p e r T e x t > < L a y e d O u t > t r u e < / L a y e d O u t > < P o i n t s   x m l n s : b = " h t t p : / / s c h e m a s . d a t a c o n t r a c t . o r g / 2 0 0 4 / 0 7 / S y s t e m . W i n d o w s " > < b : P o i n t > < b : _ x > 4 2 9 . 2 0 0 0 0 0 0 3 8 1 5 5 8 5 < / b : _ x > < b : _ y > 3 1 6 . 7 1 2 4 5 9 0 5 0 6 9 8 9 < / b : _ y > < / b : P o i n t > < b : P o i n t > < b : _ x > 4 2 9 . 2 0 0 0 0 0 0 3 8 1 5 5 8 5 < / b : _ x > < b : _ y > 2 4 3 . 7 4 4 8 1 5 < / b : _ y > < / b : P o i n t > < b : P o i n t > < b : _ x > 4 2 7 . 2 0 0 0 0 0 0 3 8 1 5 5 8 5 < / b : _ x > < b : _ y > 2 4 1 . 7 4 4 8 1 5 < / b : _ y > < / b : P o i n t > < b : P o i n t > < b : _ x > 3 2 7 . 0 0 7 6 2 1 0 6 1 3 6 8 5 8 < / b : _ x > < b : _ y > 2 4 1 . 7 4 4 8 1 5 < / b : _ y > < / b : P o i n t > < b : P o i n t > < b : _ x > 3 2 5 . 0 0 7 6 2 1 0 6 1 3 6 8 5 8 < / b : _ x > < b : _ y > 2 3 9 . 7 4 4 8 1 5 < / b : _ y > < / b : P o i n t > < b : P o i n t > < b : _ x > 3 2 5 . 0 0 7 6 2 1 0 6 1 3 6 8 5 8 < / b : _ x > < b : _ y > 1 6 5 . 9 9 9 9 9 9 9 9 9 9 9 9 9 4 < / b : _ y > < / b : P o i n t > < / P o i n t s > < / a : V a l u e > < / a : K e y V a l u e O f D i a g r a m O b j e c t K e y a n y T y p e z b w N T n L X > < a : K e y V a l u e O f D i a g r a m O b j e c t K e y a n y T y p e z b w N T n L X > < a : K e y > < K e y > R e l a t i o n s h i p s \ & l t ; T a b l e s \ P l a n   D a t a \ C o l u m n s \ Y e a r & g t ; - & l t ; T a b l e s \ Y e a r \ C o l u m n s \ Y e a r & g t ; \ F K < / K e y > < / a : K e y > < a : V a l u e   i : t y p e = " D i a g r a m D i s p l a y L i n k E n d p o i n t V i e w S t a t e " > < H e i g h t > 1 6 < / H e i g h t > < L a b e l L o c a t i o n   x m l n s : b = " h t t p : / / s c h e m a s . d a t a c o n t r a c t . o r g / 2 0 0 4 / 0 7 / S y s t e m . W i n d o w s " > < b : _ x > 4 2 1 . 2 0 0 0 0 0 0 3 8 1 5 5 8 5 < / b : _ x > < b : _ y > 3 1 6 . 7 1 2 4 5 9 0 5 0 6 9 8 9 < / b : _ y > < / L a b e l L o c a t i o n > < L o c a t i o n   x m l n s : b = " h t t p : / / s c h e m a s . d a t a c o n t r a c t . o r g / 2 0 0 4 / 0 7 / S y s t e m . W i n d o w s " > < b : _ x > 4 2 9 . 2 0 0 0 0 0 0 3 8 1 5 5 8 5 < / b : _ x > < b : _ y > 3 3 2 . 7 1 2 4 5 9 0 5 0 6 9 8 9 < / b : _ y > < / L o c a t i o n > < S h a p e R o t a t e A n g l e > 2 7 0 < / S h a p e R o t a t e A n g l e > < W i d t h > 1 6 < / W i d t h > < / a : V a l u e > < / a : K e y V a l u e O f D i a g r a m O b j e c t K e y a n y T y p e z b w N T n L X > < a : K e y V a l u e O f D i a g r a m O b j e c t K e y a n y T y p e z b w N T n L X > < a : K e y > < K e y > R e l a t i o n s h i p s \ & l t ; T a b l e s \ P l a n   D a t a \ C o l u m n s \ Y e a r & g t ; - & l t ; T a b l e s \ Y e a r \ C o l u m n s \ Y e a r & g t ; \ P K < / K e y > < / a : K e y > < a : V a l u e   i : t y p e = " D i a g r a m D i s p l a y L i n k E n d p o i n t V i e w S t a t e " > < H e i g h t > 1 6 < / H e i g h t > < L a b e l L o c a t i o n   x m l n s : b = " h t t p : / / s c h e m a s . d a t a c o n t r a c t . o r g / 2 0 0 4 / 0 7 / S y s t e m . W i n d o w s " > < b : _ x > 3 1 7 . 0 0 7 6 2 1 0 6 1 3 6 8 5 8 < / b : _ x > < b : _ y > 1 4 9 . 9 9 9 9 9 9 9 9 9 9 9 9 9 4 < / b : _ y > < / L a b e l L o c a t i o n > < L o c a t i o n   x m l n s : b = " h t t p : / / s c h e m a s . d a t a c o n t r a c t . o r g / 2 0 0 4 / 0 7 / S y s t e m . W i n d o w s " > < b : _ x > 3 2 5 . 0 0 7 6 2 1 0 6 1 3 6 8 5 8 < / b : _ x > < b : _ y > 1 4 9 . 9 9 9 9 9 9 9 9 9 9 9 9 9 7 < / b : _ y > < / L o c a t i o n > < S h a p e R o t a t e A n g l e > 9 0 < / S h a p e R o t a t e A n g l e > < W i d t h > 1 6 < / W i d t h > < / a : V a l u e > < / a : K e y V a l u e O f D i a g r a m O b j e c t K e y a n y T y p e z b w N T n L X > < a : K e y V a l u e O f D i a g r a m O b j e c t K e y a n y T y p e z b w N T n L X > < a : K e y > < K e y > R e l a t i o n s h i p s \ & l t ; T a b l e s \ P l a n   D a t a \ C o l u m n s \ Y e a r & g t ; - & l t ; T a b l e s \ Y e a r \ C o l u m n s \ Y e a r & g t ; \ C r o s s F i l t e r < / K e y > < / a : K e y > < a : V a l u e   i : t y p e = " D i a g r a m D i s p l a y L i n k C r o s s F i l t e r V i e w S t a t e " > < P o i n t s   x m l n s : b = " h t t p : / / s c h e m a s . d a t a c o n t r a c t . o r g / 2 0 0 4 / 0 7 / S y s t e m . W i n d o w s " > < b : P o i n t > < b : _ x > 4 2 9 . 2 0 0 0 0 0 0 3 8 1 5 5 8 5 < / b : _ x > < b : _ y > 3 1 6 . 7 1 2 4 5 9 0 5 0 6 9 8 9 < / b : _ y > < / b : P o i n t > < b : P o i n t > < b : _ x > 4 2 9 . 2 0 0 0 0 0 0 3 8 1 5 5 8 5 < / b : _ x > < b : _ y > 2 4 3 . 7 4 4 8 1 5 < / b : _ y > < / b : P o i n t > < b : P o i n t > < b : _ x > 4 2 7 . 2 0 0 0 0 0 0 3 8 1 5 5 8 5 < / b : _ x > < b : _ y > 2 4 1 . 7 4 4 8 1 5 < / b : _ y > < / b : P o i n t > < b : P o i n t > < b : _ x > 3 2 7 . 0 0 7 6 2 1 0 6 1 3 6 8 5 8 < / b : _ x > < b : _ y > 2 4 1 . 7 4 4 8 1 5 < / b : _ y > < / b : P o i n t > < b : P o i n t > < b : _ x > 3 2 5 . 0 0 7 6 2 1 0 6 1 3 6 8 5 8 < / b : _ x > < b : _ y > 2 3 9 . 7 4 4 8 1 5 < / b : _ y > < / b : P o i n t > < b : P o i n t > < b : _ x > 3 2 5 . 0 0 7 6 2 1 0 6 1 3 6 8 5 8 < / b : _ x > < b : _ y > 1 6 5 . 9 9 9 9 9 9 9 9 9 9 9 9 9 4 < / b : _ y > < / b : P o i n t > < / P o i n t s > < / a : V a l u e > < / a : K e y V a l u e O f D i a g r a m O b j e c t K e y a n y T y p e z b w N T n L X > < a : K e y V a l u e O f D i a g r a m O b j e c t K e y a n y T y p e z b w N T n L X > < a : K e y > < K e y > R e l a t i o n s h i p s \ & l t ; T a b l e s \ P l a n   D a t a \ C o l u m n s \ M o n t h & g t ; - & l t ; T a b l e s \ Y e a r \ C o l u m n s \ Y e a r & g t ; < / K e y > < / a : K e y > < a : V a l u e   i : t y p e = " D i a g r a m D i s p l a y L i n k V i e w S t a t e " > < A u t o m a t i o n P r o p e r t y H e l p e r T e x t > E n d   p o i n t   1 :   ( 4 0 9 . 2 0 0 0 0 0 0 3 8 1 5 6 , 3 1 6 . 7 1 2 4 5 9 0 5 0 6 9 9 ) .   E n d   p o i n t   2 :   ( 3 0 5 . 0 0 7 6 2 1 0 6 1 3 6 9 , 1 6 6 )   < / A u t o m a t i o n P r o p e r t y H e l p e r T e x t > < L a y e d O u t > t r u e < / L a y e d O u t > < P o i n t s   x m l n s : b = " h t t p : / / s c h e m a s . d a t a c o n t r a c t . o r g / 2 0 0 4 / 0 7 / S y s t e m . W i n d o w s " > < b : P o i n t > < b : _ x > 4 0 9 . 2 0 0 0 0 0 0 3 8 1 5 5 8 5 < / b : _ x > < b : _ y > 3 1 6 . 7 1 2 4 5 9 0 5 0 6 9 8 9 5 < / b : _ y > < / b : P o i n t > < b : P o i n t > < b : _ x > 4 0 9 . 2 0 0 0 0 0 0 3 8 1 5 5 8 5 < / b : _ x > < b : _ y > 2 4 8 . 7 4 4 8 1 5 < / b : _ y > < / b : P o i n t > < b : P o i n t > < b : _ x > 4 0 7 . 2 0 0 0 0 0 0 3 8 1 5 5 8 5 < / b : _ x > < b : _ y > 2 4 6 . 7 4 4 8 1 5 < / b : _ y > < / b : P o i n t > < b : P o i n t > < b : _ x > 3 0 7 . 0 0 7 6 2 1 0 6 1 3 6 8 5 8 < / b : _ x > < b : _ y > 2 4 6 . 7 4 4 8 1 5 < / b : _ y > < / b : P o i n t > < b : P o i n t > < b : _ x > 3 0 5 . 0 0 7 6 2 1 0 6 1 3 6 8 5 8 < / b : _ x > < b : _ y > 2 4 4 . 7 4 4 8 1 5 < / b : _ y > < / b : P o i n t > < b : P o i n t > < b : _ x > 3 0 5 . 0 0 7 6 2 1 0 6 1 3 6 8 5 8 < / b : _ x > < b : _ y > 1 6 6 < / b : _ y > < / b : P o i n t > < / P o i n t s > < / a : V a l u e > < / a : K e y V a l u e O f D i a g r a m O b j e c t K e y a n y T y p e z b w N T n L X > < a : K e y V a l u e O f D i a g r a m O b j e c t K e y a n y T y p e z b w N T n L X > < a : K e y > < K e y > R e l a t i o n s h i p s \ & l t ; T a b l e s \ P l a n   D a t a \ C o l u m n s \ M o n t h & g t ; - & l t ; T a b l e s \ Y e a r \ C o l u m n s \ Y e a r & g t ; \ F K < / K e y > < / a : K e y > < a : V a l u e   i : t y p e = " D i a g r a m D i s p l a y L i n k E n d p o i n t V i e w S t a t e " > < H e i g h t > 1 6 < / H e i g h t > < L a b e l L o c a t i o n   x m l n s : b = " h t t p : / / s c h e m a s . d a t a c o n t r a c t . o r g / 2 0 0 4 / 0 7 / S y s t e m . W i n d o w s " > < b : _ x > 4 0 1 . 2 0 0 0 0 0 0 3 8 1 5 5 8 5 < / b : _ x > < b : _ y > 3 1 6 . 7 1 2 4 5 9 0 5 0 6 9 8 9 5 < / b : _ y > < / L a b e l L o c a t i o n > < L o c a t i o n   x m l n s : b = " h t t p : / / s c h e m a s . d a t a c o n t r a c t . o r g / 2 0 0 4 / 0 7 / S y s t e m . W i n d o w s " > < b : _ x > 4 0 9 . 2 0 0 0 0 0 0 3 8 1 5 5 8 5 < / b : _ x > < b : _ y > 3 3 2 . 7 1 2 4 5 9 0 5 0 6 9 8 9 5 < / b : _ y > < / L o c a t i o n > < S h a p e R o t a t e A n g l e > 2 7 0 < / S h a p e R o t a t e A n g l e > < W i d t h > 1 6 < / W i d t h > < / a : V a l u e > < / a : K e y V a l u e O f D i a g r a m O b j e c t K e y a n y T y p e z b w N T n L X > < a : K e y V a l u e O f D i a g r a m O b j e c t K e y a n y T y p e z b w N T n L X > < a : K e y > < K e y > R e l a t i o n s h i p s \ & l t ; T a b l e s \ P l a n   D a t a \ C o l u m n s \ M o n t h & g t ; - & l t ; T a b l e s \ Y e a r \ C o l u m n s \ Y e a r & g t ; \ P K < / K e y > < / a : K e y > < a : V a l u e   i : t y p e = " D i a g r a m D i s p l a y L i n k E n d p o i n t V i e w S t a t e " > < H e i g h t > 1 6 < / H e i g h t > < L a b e l L o c a t i o n   x m l n s : b = " h t t p : / / s c h e m a s . d a t a c o n t r a c t . o r g / 2 0 0 4 / 0 7 / S y s t e m . W i n d o w s " > < b : _ x > 2 9 7 . 0 0 7 6 2 1 0 6 1 3 6 8 5 8 < / b : _ x > < b : _ y > 1 5 0 < / b : _ y > < / L a b e l L o c a t i o n > < L o c a t i o n   x m l n s : b = " h t t p : / / s c h e m a s . d a t a c o n t r a c t . o r g / 2 0 0 4 / 0 7 / S y s t e m . W i n d o w s " > < b : _ x > 3 0 5 . 0 0 7 6 2 1 0 6 1 3 6 8 5 8 < / b : _ x > < b : _ y > 1 5 0 < / b : _ y > < / L o c a t i o n > < S h a p e R o t a t e A n g l e > 9 0 < / S h a p e R o t a t e A n g l e > < W i d t h > 1 6 < / W i d t h > < / a : V a l u e > < / a : K e y V a l u e O f D i a g r a m O b j e c t K e y a n y T y p e z b w N T n L X > < a : K e y V a l u e O f D i a g r a m O b j e c t K e y a n y T y p e z b w N T n L X > < a : K e y > < K e y > R e l a t i o n s h i p s \ & l t ; T a b l e s \ P l a n   D a t a \ C o l u m n s \ M o n t h & g t ; - & l t ; T a b l e s \ Y e a r \ C o l u m n s \ Y e a r & g t ; \ C r o s s F i l t e r < / K e y > < / a : K e y > < a : V a l u e   i : t y p e = " D i a g r a m D i s p l a y L i n k C r o s s F i l t e r V i e w S t a t e " > < P o i n t s   x m l n s : b = " h t t p : / / s c h e m a s . d a t a c o n t r a c t . o r g / 2 0 0 4 / 0 7 / S y s t e m . W i n d o w s " > < b : P o i n t > < b : _ x > 4 0 9 . 2 0 0 0 0 0 0 3 8 1 5 5 8 5 < / b : _ x > < b : _ y > 3 1 6 . 7 1 2 4 5 9 0 5 0 6 9 8 9 5 < / b : _ y > < / b : P o i n t > < b : P o i n t > < b : _ x > 4 0 9 . 2 0 0 0 0 0 0 3 8 1 5 5 8 5 < / b : _ x > < b : _ y > 2 4 8 . 7 4 4 8 1 5 < / b : _ y > < / b : P o i n t > < b : P o i n t > < b : _ x > 4 0 7 . 2 0 0 0 0 0 0 3 8 1 5 5 8 5 < / b : _ x > < b : _ y > 2 4 6 . 7 4 4 8 1 5 < / b : _ y > < / b : P o i n t > < b : P o i n t > < b : _ x > 3 0 7 . 0 0 7 6 2 1 0 6 1 3 6 8 5 8 < / b : _ x > < b : _ y > 2 4 6 . 7 4 4 8 1 5 < / b : _ y > < / b : P o i n t > < b : P o i n t > < b : _ x > 3 0 5 . 0 0 7 6 2 1 0 6 1 3 6 8 5 8 < / b : _ x > < b : _ y > 2 4 4 . 7 4 4 8 1 5 < / b : _ y > < / b : P o i n t > < b : P o i n t > < b : _ x > 3 0 5 . 0 0 7 6 2 1 0 6 1 3 6 8 5 8 < / b : _ x > < b : _ y > 1 6 6 < / b : _ y > < / b : P o i n t > < / P o i n t s > < / a : V a l u e > < / a : K e y V a l u e O f D i a g r a m O b j e c t K e y a n y T y p e z b w N T n L X > < a : K e y V a l u e O f D i a g r a m O b j e c t K e y a n y T y p e z b w N T n L X > < a : K e y > < K e y > R e l a t i o n s h i p s \ & l t ; T a b l e s \ P l a n   D a t a \ C o l u m n s \ Y e a r & g t ; - & l t ; T a b l e s \ M o n t h \ C o l u m n s \ M o n t h & g t ; < / K e y > < / a : K e y > < a : V a l u e   i : t y p e = " D i a g r a m D i s p l a y L i n k V i e w S t a t e " > < A u t o m a t i o n P r o p e r t y H e l p e r T e x t > E n d   p o i n t   1 :   ( 4 4 9 . 2 0 0 0 0 0 0 3 8 1 5 6 , 3 1 6 . 7 1 2 4 5 9 0 5 0 6 9 9 ) .   E n d   p o i n t   2 :   ( 5 3 9 . 5 0 3 8 1 1 , 1 6 6 )   < / A u t o m a t i o n P r o p e r t y H e l p e r T e x t > < L a y e d O u t > t r u e < / L a y e d O u t > < P o i n t s   x m l n s : b = " h t t p : / / s c h e m a s . d a t a c o n t r a c t . o r g / 2 0 0 4 / 0 7 / S y s t e m . W i n d o w s " > < b : P o i n t > < b : _ x > 4 4 9 . 2 0 0 0 0 0 0 3 8 1 5 5 8 5 < / b : _ x > < b : _ y > 3 1 6 . 7 1 2 4 5 9 0 5 0 6 9 8 8 4 < / b : _ y > < / b : P o i n t > < b : P o i n t > < b : _ x > 4 4 9 . 2 0 0 0 0 0 0 3 8 1 5 5 8 5 < / b : _ x > < b : _ y > 1 7 8 . 7 4 4 8 1 5 < / b : _ y > < / b : P o i n t > < b : P o i n t > < b : _ x > 4 5 1 . 2 0 0 0 0 0 0 3 8 1 5 5 8 5 < / b : _ x > < b : _ y > 1 7 6 . 7 4 4 8 1 5 < / b : _ y > < / b : P o i n t > < b : P o i n t > < b : _ x > 5 3 7 . 5 0 3 8 1 1 < / b : _ x > < b : _ y > 1 7 6 . 7 4 4 8 1 5 < / b : _ y > < / b : P o i n t > < b : P o i n t > < b : _ x > 5 3 9 . 5 0 3 8 1 1 < / b : _ x > < b : _ y > 1 7 4 . 7 4 4 8 1 5 < / b : _ y > < / b : P o i n t > < b : P o i n t > < b : _ x > 5 3 9 . 5 0 3 8 1 1 < / b : _ x > < b : _ y > 1 6 5 . 9 9 9 9 9 9 9 9 9 9 9 9 9 4 < / b : _ y > < / b : P o i n t > < / P o i n t s > < / a : V a l u e > < / a : K e y V a l u e O f D i a g r a m O b j e c t K e y a n y T y p e z b w N T n L X > < a : K e y V a l u e O f D i a g r a m O b j e c t K e y a n y T y p e z b w N T n L X > < a : K e y > < K e y > R e l a t i o n s h i p s \ & l t ; T a b l e s \ P l a n   D a t a \ C o l u m n s \ Y e a r & g t ; - & l t ; T a b l e s \ M o n t h \ C o l u m n s \ M o n t h & g t ; \ F K < / K e y > < / a : K e y > < a : V a l u e   i : t y p e = " D i a g r a m D i s p l a y L i n k E n d p o i n t V i e w S t a t e " > < H e i g h t > 1 6 < / H e i g h t > < L a b e l L o c a t i o n   x m l n s : b = " h t t p : / / s c h e m a s . d a t a c o n t r a c t . o r g / 2 0 0 4 / 0 7 / S y s t e m . W i n d o w s " > < b : _ x > 4 4 1 . 2 0 0 0 0 0 0 3 8 1 5 5 8 5 < / b : _ x > < b : _ y > 3 1 6 . 7 1 2 4 5 9 0 5 0 6 9 8 8 4 < / b : _ y > < / L a b e l L o c a t i o n > < L o c a t i o n   x m l n s : b = " h t t p : / / s c h e m a s . d a t a c o n t r a c t . o r g / 2 0 0 4 / 0 7 / S y s t e m . W i n d o w s " > < b : _ x > 4 4 9 . 2 0 0 0 0 0 0 3 8 1 5 5 8 5 < / b : _ x > < b : _ y > 3 3 2 . 7 1 2 4 5 9 0 5 0 6 9 8 8 4 < / b : _ y > < / L o c a t i o n > < S h a p e R o t a t e A n g l e > 2 7 0 < / S h a p e R o t a t e A n g l e > < W i d t h > 1 6 < / W i d t h > < / a : V a l u e > < / a : K e y V a l u e O f D i a g r a m O b j e c t K e y a n y T y p e z b w N T n L X > < a : K e y V a l u e O f D i a g r a m O b j e c t K e y a n y T y p e z b w N T n L X > < a : K e y > < K e y > R e l a t i o n s h i p s \ & l t ; T a b l e s \ P l a n   D a t a \ C o l u m n s \ Y e a r & g t ; - & l t ; T a b l e s \ M o n t h \ C o l u m n s \ M o n t h & g t ; \ P K < / K e y > < / a : K e y > < a : V a l u e   i : t y p e = " D i a g r a m D i s p l a y L i n k E n d p o i n t V i e w S t a t e " > < H e i g h t > 1 6 < / H e i g h t > < L a b e l L o c a t i o n   x m l n s : b = " h t t p : / / s c h e m a s . d a t a c o n t r a c t . o r g / 2 0 0 4 / 0 7 / S y s t e m . W i n d o w s " > < b : _ x > 5 3 1 . 5 0 3 8 1 1 < / b : _ x > < b : _ y > 1 4 9 . 9 9 9 9 9 9 9 9 9 9 9 9 9 4 < / b : _ y > < / L a b e l L o c a t i o n > < L o c a t i o n   x m l n s : b = " h t t p : / / s c h e m a s . d a t a c o n t r a c t . o r g / 2 0 0 4 / 0 7 / S y s t e m . W i n d o w s " > < b : _ x > 5 3 9 . 5 0 3 8 1 1 < / b : _ x > < b : _ y > 1 4 9 . 9 9 9 9 9 9 9 9 9 9 9 9 9 4 < / b : _ y > < / L o c a t i o n > < S h a p e R o t a t e A n g l e > 9 0 < / S h a p e R o t a t e A n g l e > < W i d t h > 1 6 < / W i d t h > < / a : V a l u e > < / a : K e y V a l u e O f D i a g r a m O b j e c t K e y a n y T y p e z b w N T n L X > < a : K e y V a l u e O f D i a g r a m O b j e c t K e y a n y T y p e z b w N T n L X > < a : K e y > < K e y > R e l a t i o n s h i p s \ & l t ; T a b l e s \ P l a n   D a t a \ C o l u m n s \ Y e a r & g t ; - & l t ; T a b l e s \ M o n t h \ C o l u m n s \ M o n t h & g t ; \ C r o s s F i l t e r < / K e y > < / a : K e y > < a : V a l u e   i : t y p e = " D i a g r a m D i s p l a y L i n k C r o s s F i l t e r V i e w S t a t e " > < P o i n t s   x m l n s : b = " h t t p : / / s c h e m a s . d a t a c o n t r a c t . o r g / 2 0 0 4 / 0 7 / S y s t e m . W i n d o w s " > < b : P o i n t > < b : _ x > 4 4 9 . 2 0 0 0 0 0 0 3 8 1 5 5 8 5 < / b : _ x > < b : _ y > 3 1 6 . 7 1 2 4 5 9 0 5 0 6 9 8 8 4 < / b : _ y > < / b : P o i n t > < b : P o i n t > < b : _ x > 4 4 9 . 2 0 0 0 0 0 0 3 8 1 5 5 8 5 < / b : _ x > < b : _ y > 1 7 8 . 7 4 4 8 1 5 < / b : _ y > < / b : P o i n t > < b : P o i n t > < b : _ x > 4 5 1 . 2 0 0 0 0 0 0 3 8 1 5 5 8 5 < / b : _ x > < b : _ y > 1 7 6 . 7 4 4 8 1 5 < / b : _ y > < / b : P o i n t > < b : P o i n t > < b : _ x > 5 3 7 . 5 0 3 8 1 1 < / b : _ x > < b : _ y > 1 7 6 . 7 4 4 8 1 5 < / b : _ y > < / b : P o i n t > < b : P o i n t > < b : _ x > 5 3 9 . 5 0 3 8 1 1 < / b : _ x > < b : _ y > 1 7 4 . 7 4 4 8 1 5 < / b : _ y > < / b : P o i n t > < b : P o i n t > < b : _ x > 5 3 9 . 5 0 3 8 1 1 < / b : _ x > < b : _ y > 1 6 5 . 9 9 9 9 9 9 9 9 9 9 9 9 9 4 < / b : _ y > < / b : P o i n t > < / P o i n t s > < / a : V a l u e > < / a : K e y V a l u e O f D i a g r a m O b j e c t K e y a n y T y p e z b w N T n L X > < a : K e y V a l u e O f D i a g r a m O b j e c t K e y a n y T y p e z b w N T n L X > < a : K e y > < K e y > R e l a t i o n s h i p s \ & l t ; T a b l e s \ D a t a \ C o l u m n s \ C a t e g o r y & g t ; - & l t ; T a b l e s \ C a t e g o r y \ C o l u m n s \ C a t e g o r y & g t ; < / K e y > < / a : K e y > < a : V a l u e   i : t y p e = " D i a g r a m D i s p l a y L i n k V i e w S t a t e " > < A u t o m a t i o n P r o p e r t y H e l p e r T e x t > E n d   p o i n t   1 :   ( 9 6 6 . 5 0 3 8 1 1 , 2 4 0 . 2 4 4 8 1 5 4 0 8 4 9 7 ) .   E n d   p o i n t   2 :   ( 7 4 6 . 5 0 3 8 1 1 , 1 6 6 )   < / A u t o m a t i o n P r o p e r t y H e l p e r T e x t > < L a y e d O u t > t r u e < / L a y e d O u t > < P o i n t s   x m l n s : b = " h t t p : / / s c h e m a s . d a t a c o n t r a c t . o r g / 2 0 0 4 / 0 7 / S y s t e m . W i n d o w s " > < b : P o i n t > < b : _ x > 9 6 6 . 5 0 3 8 1 1 < / b : _ x > < b : _ y > 2 4 0 . 2 4 4 8 1 5 4 0 8 4 9 6 8 3 < / b : _ y > < / b : P o i n t > < b : P o i n t > < b : _ x > 9 6 6 . 5 0 3 8 1 1 < / b : _ x > < b : _ y > 1 8 8 . 7 4 4 8 1 5 < / b : _ y > < / b : P o i n t > < b : P o i n t > < b : _ x > 9 6 4 . 5 0 3 8 1 1 < / b : _ x > < b : _ y > 1 8 6 . 7 4 4 8 1 5 < / b : _ y > < / b : P o i n t > < b : P o i n t > < b : _ x > 7 4 8 . 5 0 3 8 1 1 < / b : _ x > < b : _ y > 1 8 6 . 7 4 4 8 1 5 < / b : _ y > < / b : P o i n t > < b : P o i n t > < b : _ x > 7 4 6 . 5 0 3 8 1 1 < / b : _ x > < b : _ y > 1 8 4 . 7 4 4 8 1 5 < / b : _ y > < / b : P o i n t > < b : P o i n t > < b : _ x > 7 4 6 . 5 0 3 8 1 1 < / b : _ x > < b : _ y > 1 6 6 < / b : _ y > < / b : P o i n t > < / P o i n t s > < / a : V a l u e > < / a : K e y V a l u e O f D i a g r a m O b j e c t K e y a n y T y p e z b w N T n L X > < a : K e y V a l u e O f D i a g r a m O b j e c t K e y a n y T y p e z b w N T n L X > < a : K e y > < K e y > R e l a t i o n s h i p s \ & l t ; T a b l e s \ D a t a \ C o l u m n s \ C a t e g o r y & g t ; - & l t ; T a b l e s \ C a t e g o r y \ C o l u m n s \ C a t e g o r y & g t ; \ F K < / K e y > < / a : K e y > < a : V a l u e   i : t y p e = " D i a g r a m D i s p l a y L i n k E n d p o i n t V i e w S t a t e " > < H e i g h t > 1 6 < / H e i g h t > < L a b e l L o c a t i o n   x m l n s : b = " h t t p : / / s c h e m a s . d a t a c o n t r a c t . o r g / 2 0 0 4 / 0 7 / S y s t e m . W i n d o w s " > < b : _ x > 9 5 8 . 5 0 3 8 1 1 < / b : _ x > < b : _ y > 2 4 0 . 2 4 4 8 1 5 4 0 8 4 9 6 8 3 < / b : _ y > < / L a b e l L o c a t i o n > < L o c a t i o n   x m l n s : b = " h t t p : / / s c h e m a s . d a t a c o n t r a c t . o r g / 2 0 0 4 / 0 7 / S y s t e m . W i n d o w s " > < b : _ x > 9 6 6 . 5 0 3 8 1 1 < / b : _ x > < b : _ y > 2 5 6 . 2 4 4 8 1 5 4 0 8 4 9 6 8 3 < / b : _ y > < / L o c a t i o n > < S h a p e R o t a t e A n g l e > 2 7 0 < / S h a p e R o t a t e A n g l e > < W i d t h > 1 6 < / W i d t h > < / a : V a l u e > < / a : K e y V a l u e O f D i a g r a m O b j e c t K e y a n y T y p e z b w N T n L X > < a : K e y V a l u e O f D i a g r a m O b j e c t K e y a n y T y p e z b w N T n L X > < a : K e y > < K e y > R e l a t i o n s h i p s \ & l t ; T a b l e s \ D a t a \ C o l u m n s \ C a t e g o r y & g t ; - & l t ; T a b l e s \ C a t e g o r y \ C o l u m n s \ C a t e g o r y & g t ; \ P K < / K e y > < / a : K e y > < a : V a l u e   i : t y p e = " D i a g r a m D i s p l a y L i n k E n d p o i n t V i e w S t a t e " > < H e i g h t > 1 6 < / H e i g h t > < L a b e l L o c a t i o n   x m l n s : b = " h t t p : / / s c h e m a s . d a t a c o n t r a c t . o r g / 2 0 0 4 / 0 7 / S y s t e m . W i n d o w s " > < b : _ x > 7 3 8 . 5 0 3 8 1 1 < / b : _ x > < b : _ y > 1 5 0 < / b : _ y > < / L a b e l L o c a t i o n > < L o c a t i o n   x m l n s : b = " h t t p : / / s c h e m a s . d a t a c o n t r a c t . o r g / 2 0 0 4 / 0 7 / S y s t e m . W i n d o w s " > < b : _ x > 7 4 6 . 5 0 3 8 1 1 < / b : _ x > < b : _ y > 1 5 0 < / b : _ y > < / L o c a t i o n > < S h a p e R o t a t e A n g l e > 9 0 < / S h a p e R o t a t e A n g l e > < W i d t h > 1 6 < / W i d t h > < / a : V a l u e > < / a : K e y V a l u e O f D i a g r a m O b j e c t K e y a n y T y p e z b w N T n L X > < a : K e y V a l u e O f D i a g r a m O b j e c t K e y a n y T y p e z b w N T n L X > < a : K e y > < K e y > R e l a t i o n s h i p s \ & l t ; T a b l e s \ D a t a \ C o l u m n s \ C a t e g o r y & g t ; - & l t ; T a b l e s \ C a t e g o r y \ C o l u m n s \ C a t e g o r y & g t ; \ C r o s s F i l t e r < / K e y > < / a : K e y > < a : V a l u e   i : t y p e = " D i a g r a m D i s p l a y L i n k C r o s s F i l t e r V i e w S t a t e " > < P o i n t s   x m l n s : b = " h t t p : / / s c h e m a s . d a t a c o n t r a c t . o r g / 2 0 0 4 / 0 7 / S y s t e m . W i n d o w s " > < b : P o i n t > < b : _ x > 9 6 6 . 5 0 3 8 1 1 < / b : _ x > < b : _ y > 2 4 0 . 2 4 4 8 1 5 4 0 8 4 9 6 8 3 < / b : _ y > < / b : P o i n t > < b : P o i n t > < b : _ x > 9 6 6 . 5 0 3 8 1 1 < / b : _ x > < b : _ y > 1 8 8 . 7 4 4 8 1 5 < / b : _ y > < / b : P o i n t > < b : P o i n t > < b : _ x > 9 6 4 . 5 0 3 8 1 1 < / b : _ x > < b : _ y > 1 8 6 . 7 4 4 8 1 5 < / b : _ y > < / b : P o i n t > < b : P o i n t > < b : _ x > 7 4 8 . 5 0 3 8 1 1 < / b : _ x > < b : _ y > 1 8 6 . 7 4 4 8 1 5 < / b : _ y > < / b : P o i n t > < b : P o i n t > < b : _ x > 7 4 6 . 5 0 3 8 1 1 < / b : _ x > < b : _ y > 1 8 4 . 7 4 4 8 1 5 < / b : _ y > < / b : P o i n t > < b : P o i n t > < b : _ x > 7 4 6 . 5 0 3 8 1 1 < / b : _ x > < b : _ y > 1 6 6 < / b : _ y > < / b : P o i n t > < / P o i n t s > < / a : V a l u e > < / a : K e y V a l u e O f D i a g r a m O b j e c t K e y a n y T y p e z b w N T n L X > < a : K e y V a l u e O f D i a g r a m O b j e c t K e y a n y T y p e z b w N T n L X > < a : K e y > < K e y > R e l a t i o n s h i p s \ & l t ; T a b l e s \ D a t a \ C o l u m n s \ Y e a r & g t ; - & l t ; T a b l e s \ Y e a r \ C o l u m n s \ Y e a r & g t ; < / K e y > < / a : K e y > < a : V a l u e   i : t y p e = " D i a g r a m D i s p l a y L i n k V i e w S t a t e " > < A u t o m a t i o n P r o p e r t y H e l p e r T e x t > E n d   p o i n t   1 :   ( 7 6 6 . 5 0 3 8 1 1 , 2 4 0 . 2 4 4 8 1 5 4 0 8 4 9 7 ) .   E n d   p o i n t   2 :   ( 3 4 5 . 0 0 7 6 2 1 0 6 1 3 6 9 , 1 6 6 )   < / A u t o m a t i o n P r o p e r t y H e l p e r T e x t > < L a y e d O u t > t r u e < / L a y e d O u t > < P o i n t s   x m l n s : b = " h t t p : / / s c h e m a s . d a t a c o n t r a c t . o r g / 2 0 0 4 / 0 7 / S y s t e m . W i n d o w s " > < b : P o i n t > < b : _ x > 7 6 6 . 5 0 3 8 1 1 < / b : _ x > < b : _ y > 2 4 0 . 2 4 4 8 1 5 4 0 8 4 9 6 8 3 < / b : _ y > < / b : P o i n t > < b : P o i n t > < b : _ x > 7 6 6 . 5 0 3 8 1 1 < / b : _ x > < b : _ y > 2 3 8 . 7 4 4 8 1 5 < / b : _ y > < / b : P o i n t > < b : P o i n t > < b : _ x > 7 6 4 . 5 0 3 8 1 1 < / b : _ x > < b : _ y > 2 3 6 . 7 4 4 8 1 5 < / b : _ y > < / b : P o i n t > < b : P o i n t > < b : _ x > 3 4 7 . 0 0 7 6 2 1 0 6 1 3 6 8 5 8 < / b : _ x > < b : _ y > 2 3 6 . 7 4 4 8 1 5 < / b : _ y > < / b : P o i n t > < b : P o i n t > < b : _ x > 3 4 5 . 0 0 7 6 2 1 0 6 1 3 6 8 5 8 < / b : _ x > < b : _ y > 2 3 4 . 7 4 4 8 1 5 < / b : _ y > < / b : P o i n t > < b : P o i n t > < b : _ x > 3 4 5 . 0 0 7 6 2 1 0 6 1 3 6 8 5 8 < / b : _ x > < b : _ y > 1 6 6 < / b : _ y > < / b : P o i n t > < / P o i n t s > < / a : V a l u e > < / a : K e y V a l u e O f D i a g r a m O b j e c t K e y a n y T y p e z b w N T n L X > < a : K e y V a l u e O f D i a g r a m O b j e c t K e y a n y T y p e z b w N T n L X > < a : K e y > < K e y > R e l a t i o n s h i p s \ & l t ; T a b l e s \ D a t a \ C o l u m n s \ Y e a r & g t ; - & l t ; T a b l e s \ Y e a r \ C o l u m n s \ Y e a r & g t ; \ F K < / K e y > < / a : K e y > < a : V a l u e   i : t y p e = " D i a g r a m D i s p l a y L i n k E n d p o i n t V i e w S t a t e " > < H e i g h t > 1 6 < / H e i g h t > < L a b e l L o c a t i o n   x m l n s : b = " h t t p : / / s c h e m a s . d a t a c o n t r a c t . o r g / 2 0 0 4 / 0 7 / S y s t e m . W i n d o w s " > < b : _ x > 7 5 8 . 5 0 3 8 1 1 < / b : _ x > < b : _ y > 2 4 0 . 2 4 4 8 1 5 4 0 8 4 9 6 8 3 < / b : _ y > < / L a b e l L o c a t i o n > < L o c a t i o n   x m l n s : b = " h t t p : / / s c h e m a s . d a t a c o n t r a c t . o r g / 2 0 0 4 / 0 7 / S y s t e m . W i n d o w s " > < b : _ x > 7 6 6 . 5 0 3 8 1 1 < / b : _ x > < b : _ y > 2 5 6 . 2 4 4 8 1 5 4 0 8 4 9 6 8 3 < / b : _ y > < / L o c a t i o n > < S h a p e R o t a t e A n g l e > 2 7 0 < / S h a p e R o t a t e A n g l e > < W i d t h > 1 6 < / W i d t h > < / a : V a l u e > < / a : K e y V a l u e O f D i a g r a m O b j e c t K e y a n y T y p e z b w N T n L X > < a : K e y V a l u e O f D i a g r a m O b j e c t K e y a n y T y p e z b w N T n L X > < a : K e y > < K e y > R e l a t i o n s h i p s \ & l t ; T a b l e s \ D a t a \ C o l u m n s \ Y e a r & g t ; - & l t ; T a b l e s \ Y e a r \ C o l u m n s \ Y e a r & g t ; \ P K < / K e y > < / a : K e y > < a : V a l u e   i : t y p e = " D i a g r a m D i s p l a y L i n k E n d p o i n t V i e w S t a t e " > < H e i g h t > 1 6 < / H e i g h t > < L a b e l L o c a t i o n   x m l n s : b = " h t t p : / / s c h e m a s . d a t a c o n t r a c t . o r g / 2 0 0 4 / 0 7 / S y s t e m . W i n d o w s " > < b : _ x > 3 3 7 . 0 0 7 6 2 1 0 6 1 3 6 8 5 8 < / b : _ x > < b : _ y > 1 5 0 < / b : _ y > < / L a b e l L o c a t i o n > < L o c a t i o n   x m l n s : b = " h t t p : / / s c h e m a s . d a t a c o n t r a c t . o r g / 2 0 0 4 / 0 7 / S y s t e m . W i n d o w s " > < b : _ x > 3 4 5 . 0 0 7 6 2 1 0 6 1 3 6 8 5 8 < / b : _ x > < b : _ y > 1 5 0 . 0 0 0 0 0 0 0 0 0 0 0 0 0 6 < / b : _ y > < / L o c a t i o n > < S h a p e R o t a t e A n g l e > 9 0 < / S h a p e R o t a t e A n g l e > < W i d t h > 1 6 < / W i d t h > < / a : V a l u e > < / a : K e y V a l u e O f D i a g r a m O b j e c t K e y a n y T y p e z b w N T n L X > < a : K e y V a l u e O f D i a g r a m O b j e c t K e y a n y T y p e z b w N T n L X > < a : K e y > < K e y > R e l a t i o n s h i p s \ & l t ; T a b l e s \ D a t a \ C o l u m n s \ Y e a r & g t ; - & l t ; T a b l e s \ Y e a r \ C o l u m n s \ Y e a r & g t ; \ C r o s s F i l t e r < / K e y > < / a : K e y > < a : V a l u e   i : t y p e = " D i a g r a m D i s p l a y L i n k C r o s s F i l t e r V i e w S t a t e " > < P o i n t s   x m l n s : b = " h t t p : / / s c h e m a s . d a t a c o n t r a c t . o r g / 2 0 0 4 / 0 7 / S y s t e m . W i n d o w s " > < b : P o i n t > < b : _ x > 7 6 6 . 5 0 3 8 1 1 < / b : _ x > < b : _ y > 2 4 0 . 2 4 4 8 1 5 4 0 8 4 9 6 8 3 < / b : _ y > < / b : P o i n t > < b : P o i n t > < b : _ x > 7 6 6 . 5 0 3 8 1 1 < / b : _ x > < b : _ y > 2 3 8 . 7 4 4 8 1 5 < / b : _ y > < / b : P o i n t > < b : P o i n t > < b : _ x > 7 6 4 . 5 0 3 8 1 1 < / b : _ x > < b : _ y > 2 3 6 . 7 4 4 8 1 5 < / b : _ y > < / b : P o i n t > < b : P o i n t > < b : _ x > 3 4 7 . 0 0 7 6 2 1 0 6 1 3 6 8 5 8 < / b : _ x > < b : _ y > 2 3 6 . 7 4 4 8 1 5 < / b : _ y > < / b : P o i n t > < b : P o i n t > < b : _ x > 3 4 5 . 0 0 7 6 2 1 0 6 1 3 6 8 5 8 < / b : _ x > < b : _ y > 2 3 4 . 7 4 4 8 1 5 < / b : _ y > < / b : P o i n t > < b : P o i n t > < b : _ x > 3 4 5 . 0 0 7 6 2 1 0 6 1 3 6 8 5 8 < / b : _ x > < b : _ y > 1 6 6 < / b : _ y > < / b : P o i n t > < / P o i n t s > < / a : V a l u e > < / a : K e y V a l u e O f D i a g r a m O b j e c t K e y a n y T y p e z b w N T n L X > < a : K e y V a l u e O f D i a g r a m O b j e c t K e y a n y T y p e z b w N T n L X > < a : K e y > < K e y > R e l a t i o n s h i p s \ & l t ; T a b l e s \ D a t a \ C o l u m n s \ M o n t h & g t ; - & l t ; T a b l e s \ M o n t h \ C o l u m n s \ M o n t h & g t ; < / K e y > < / a : K e y > < a : V a l u e   i : t y p e = " D i a g r a m D i s p l a y L i n k V i e w S t a t e " > < A u t o m a t i o n P r o p e r t y H e l p e r T e x t > E n d   p o i n t   1 :   ( 9 0 6 . 5 0 3 8 1 1 , 2 4 0 . 2 4 4 8 1 5 4 0 8 4 9 7 ) .   E n d   p o i n t   2 :   ( 6 1 9 . 5 0 3 8 1 1 , 1 6 6 )   < / A u t o m a t i o n P r o p e r t y H e l p e r T e x t > < L a y e d O u t > t r u e < / L a y e d O u t > < P o i n t s   x m l n s : b = " h t t p : / / s c h e m a s . d a t a c o n t r a c t . o r g / 2 0 0 4 / 0 7 / S y s t e m . W i n d o w s " > < b : P o i n t > < b : _ x > 9 0 6 . 5 0 3 8 1 1 < / b : _ x > < b : _ y > 2 4 0 . 2 4 4 8 1 5 4 0 8 4 9 6 8 3 < / b : _ y > < / b : P o i n t > < b : P o i n t > < b : _ x > 9 0 6 . 5 0 3 8 1 1 < / b : _ x > < b : _ y > 2 0 3 . 7 4 4 8 1 5 < / b : _ y > < / b : P o i n t > < b : P o i n t > < b : _ x > 9 0 4 . 5 0 3 8 1 1 < / b : _ x > < b : _ y > 2 0 1 . 7 4 4 8 1 5 < / b : _ y > < / b : P o i n t > < b : P o i n t > < b : _ x > 6 2 1 . 5 0 3 8 1 1 < / b : _ x > < b : _ y > 2 0 1 . 7 4 4 8 1 5 < / b : _ y > < / b : P o i n t > < b : P o i n t > < b : _ x > 6 1 9 . 5 0 3 8 1 1 < / b : _ x > < b : _ y > 1 9 9 . 7 4 4 8 1 5 < / b : _ y > < / b : P o i n t > < b : P o i n t > < b : _ x > 6 1 9 . 5 0 3 8 1 1 < / b : _ x > < b : _ y > 1 6 6 < / b : _ y > < / b : P o i n t > < / P o i n t s > < / a : V a l u e > < / a : K e y V a l u e O f D i a g r a m O b j e c t K e y a n y T y p e z b w N T n L X > < a : K e y V a l u e O f D i a g r a m O b j e c t K e y a n y T y p e z b w N T n L X > < a : K e y > < K e y > R e l a t i o n s h i p s \ & l t ; T a b l e s \ D a t a \ C o l u m n s \ M o n t h & g t ; - & l t ; T a b l e s \ M o n t h \ C o l u m n s \ M o n t h & g t ; \ F K < / K e y > < / a : K e y > < a : V a l u e   i : t y p e = " D i a g r a m D i s p l a y L i n k E n d p o i n t V i e w S t a t e " > < H e i g h t > 1 6 < / H e i g h t > < L a b e l L o c a t i o n   x m l n s : b = " h t t p : / / s c h e m a s . d a t a c o n t r a c t . o r g / 2 0 0 4 / 0 7 / S y s t e m . W i n d o w s " > < b : _ x > 8 9 8 . 5 0 3 8 1 1 < / b : _ x > < b : _ y > 2 4 0 . 2 4 4 8 1 5 4 0 8 4 9 6 8 3 < / b : _ y > < / L a b e l L o c a t i o n > < L o c a t i o n   x m l n s : b = " h t t p : / / s c h e m a s . d a t a c o n t r a c t . o r g / 2 0 0 4 / 0 7 / S y s t e m . W i n d o w s " > < b : _ x > 9 0 6 . 5 0 3 8 1 1 < / b : _ x > < b : _ y > 2 5 6 . 2 4 4 8 1 5 4 0 8 4 9 6 8 3 < / b : _ y > < / L o c a t i o n > < S h a p e R o t a t e A n g l e > 2 7 0 < / S h a p e R o t a t e A n g l e > < W i d t h > 1 6 < / W i d t h > < / a : V a l u e > < / a : K e y V a l u e O f D i a g r a m O b j e c t K e y a n y T y p e z b w N T n L X > < a : K e y V a l u e O f D i a g r a m O b j e c t K e y a n y T y p e z b w N T n L X > < a : K e y > < K e y > R e l a t i o n s h i p s \ & l t ; T a b l e s \ D a t a \ C o l u m n s \ M o n t h & g t ; - & l t ; T a b l e s \ M o n t h \ C o l u m n s \ M o n t h & g t ; \ P K < / K e y > < / a : K e y > < a : V a l u e   i : t y p e = " D i a g r a m D i s p l a y L i n k E n d p o i n t V i e w S t a t e " > < H e i g h t > 1 6 < / H e i g h t > < L a b e l L o c a t i o n   x m l n s : b = " h t t p : / / s c h e m a s . d a t a c o n t r a c t . o r g / 2 0 0 4 / 0 7 / S y s t e m . W i n d o w s " > < b : _ x > 6 1 1 . 5 0 3 8 1 1 < / b : _ x > < b : _ y > 1 5 0 < / b : _ y > < / L a b e l L o c a t i o n > < L o c a t i o n   x m l n s : b = " h t t p : / / s c h e m a s . d a t a c o n t r a c t . o r g / 2 0 0 4 / 0 7 / S y s t e m . W i n d o w s " > < b : _ x > 6 1 9 . 5 0 3 8 1 1 < / b : _ x > < b : _ y > 1 5 0 . 0 0 0 0 0 0 0 0 0 0 0 0 0 3 < / b : _ y > < / L o c a t i o n > < S h a p e R o t a t e A n g l e > 9 0 < / S h a p e R o t a t e A n g l e > < W i d t h > 1 6 < / W i d t h > < / a : V a l u e > < / a : K e y V a l u e O f D i a g r a m O b j e c t K e y a n y T y p e z b w N T n L X > < a : K e y V a l u e O f D i a g r a m O b j e c t K e y a n y T y p e z b w N T n L X > < a : K e y > < K e y > R e l a t i o n s h i p s \ & l t ; T a b l e s \ D a t a \ C o l u m n s \ M o n t h & g t ; - & l t ; T a b l e s \ M o n t h \ C o l u m n s \ M o n t h & g t ; \ C r o s s F i l t e r < / K e y > < / a : K e y > < a : V a l u e   i : t y p e = " D i a g r a m D i s p l a y L i n k C r o s s F i l t e r V i e w S t a t e " > < P o i n t s   x m l n s : b = " h t t p : / / s c h e m a s . d a t a c o n t r a c t . o r g / 2 0 0 4 / 0 7 / S y s t e m . W i n d o w s " > < b : P o i n t > < b : _ x > 9 0 6 . 5 0 3 8 1 1 < / b : _ x > < b : _ y > 2 4 0 . 2 4 4 8 1 5 4 0 8 4 9 6 8 3 < / b : _ y > < / b : P o i n t > < b : P o i n t > < b : _ x > 9 0 6 . 5 0 3 8 1 1 < / b : _ x > < b : _ y > 2 0 3 . 7 4 4 8 1 5 < / b : _ y > < / b : P o i n t > < b : P o i n t > < b : _ x > 9 0 4 . 5 0 3 8 1 1 < / b : _ x > < b : _ y > 2 0 1 . 7 4 4 8 1 5 < / b : _ y > < / b : P o i n t > < b : P o i n t > < b : _ x > 6 2 1 . 5 0 3 8 1 1 < / b : _ x > < b : _ y > 2 0 1 . 7 4 4 8 1 5 < / b : _ y > < / b : P o i n t > < b : P o i n t > < b : _ x > 6 1 9 . 5 0 3 8 1 1 < / b : _ x > < b : _ y > 1 9 9 . 7 4 4 8 1 5 < / b : _ y > < / b : P o i n t > < b : P o i n t > < b : _ x > 6 1 9 . 5 0 3 8 1 1 < / b : _ x > < b : _ y > 1 6 6 < / b : _ y > < / b : P o i n t > < / P o i n t s > < / a : V a l u e > < / a : K e y V a l u e O f D i a g r a m O b j e c t K e y a n y T y p e z b w N T n L X > < a : K e y V a l u e O f D i a g r a m O b j e c t K e y a n y T y p e z b w N T n L X > < a : K e y > < K e y > R e l a t i o n s h i p s \ & l t ; T a b l e s \ D a t a \ C o l u m n s \ D a t e   ( M o n t h ) & g t ; - & l t ; T a b l e s \ M o n t h \ C o l u m n s \ M o n t h & g t ; < / K e y > < / a : K e y > < a : V a l u e   i : t y p e = " D i a g r a m D i s p l a y L i n k V i e w S t a t e " > < A u t o m a t i o n P r o p e r t y H e l p e r T e x t > E n d   p o i n t   1 :   ( 9 2 6 . 5 0 3 8 1 1 , 2 4 0 . 2 4 4 8 1 5 4 0 8 4 9 7 ) .   E n d   p o i n t   2 :   ( 6 3 9 . 5 0 3 8 1 1 , 1 6 6 )   < / A u t o m a t i o n P r o p e r t y H e l p e r T e x t > < L a y e d O u t > t r u e < / L a y e d O u t > < P o i n t s   x m l n s : b = " h t t p : / / s c h e m a s . d a t a c o n t r a c t . o r g / 2 0 0 4 / 0 7 / S y s t e m . W i n d o w s " > < b : P o i n t > < b : _ x > 9 2 6 . 5 0 3 8 1 1 < / b : _ x > < b : _ y > 2 4 0 . 2 4 4 8 1 5 4 0 8 4 9 6 8 3 < / b : _ y > < / b : P o i n t > < b : P o i n t > < b : _ x > 9 2 6 . 5 0 3 8 1 1 < / b : _ x > < b : _ y > 1 9 8 . 7 4 4 8 1 5 < / b : _ y > < / b : P o i n t > < b : P o i n t > < b : _ x > 9 2 4 . 5 0 3 8 1 1 < / b : _ x > < b : _ y > 1 9 6 . 7 4 4 8 1 5 < / b : _ y > < / b : P o i n t > < b : P o i n t > < b : _ x > 6 4 1 . 5 0 3 8 1 1 < / b : _ x > < b : _ y > 1 9 6 . 7 4 4 8 1 5 < / b : _ y > < / b : P o i n t > < b : P o i n t > < b : _ x > 6 3 9 . 5 0 3 8 1 1 < / b : _ x > < b : _ y > 1 9 4 . 7 4 4 8 1 5 < / b : _ y > < / b : P o i n t > < b : P o i n t > < b : _ x > 6 3 9 . 5 0 3 8 1 1 < / b : _ x > < b : _ y > 1 6 6 . 0 0 0 0 0 0 0 0 0 0 0 0 0 6 < / b : _ y > < / b : P o i n t > < / P o i n t s > < / a : V a l u e > < / a : K e y V a l u e O f D i a g r a m O b j e c t K e y a n y T y p e z b w N T n L X > < a : K e y V a l u e O f D i a g r a m O b j e c t K e y a n y T y p e z b w N T n L X > < a : K e y > < K e y > R e l a t i o n s h i p s \ & l t ; T a b l e s \ D a t a \ C o l u m n s \ D a t e   ( M o n t h ) & g t ; - & l t ; T a b l e s \ M o n t h \ C o l u m n s \ M o n t h & g t ; \ F K < / K e y > < / a : K e y > < a : V a l u e   i : t y p e = " D i a g r a m D i s p l a y L i n k E n d p o i n t V i e w S t a t e " > < H e i g h t > 1 6 < / H e i g h t > < L a b e l L o c a t i o n   x m l n s : b = " h t t p : / / s c h e m a s . d a t a c o n t r a c t . o r g / 2 0 0 4 / 0 7 / S y s t e m . W i n d o w s " > < b : _ x > 9 1 8 . 5 0 3 8 1 1 < / b : _ x > < b : _ y > 2 4 0 . 2 4 4 8 1 5 4 0 8 4 9 6 8 3 < / b : _ y > < / L a b e l L o c a t i o n > < L o c a t i o n   x m l n s : b = " h t t p : / / s c h e m a s . d a t a c o n t r a c t . o r g / 2 0 0 4 / 0 7 / S y s t e m . W i n d o w s " > < b : _ x > 9 2 6 . 5 0 3 8 1 1 < / b : _ x > < b : _ y > 2 5 6 . 2 4 4 8 1 5 4 0 8 4 9 6 8 3 < / b : _ y > < / L o c a t i o n > < S h a p e R o t a t e A n g l e > 2 7 0 < / S h a p e R o t a t e A n g l e > < W i d t h > 1 6 < / W i d t h > < / a : V a l u e > < / a : K e y V a l u e O f D i a g r a m O b j e c t K e y a n y T y p e z b w N T n L X > < a : K e y V a l u e O f D i a g r a m O b j e c t K e y a n y T y p e z b w N T n L X > < a : K e y > < K e y > R e l a t i o n s h i p s \ & l t ; T a b l e s \ D a t a \ C o l u m n s \ D a t e   ( M o n t h ) & g t ; - & l t ; T a b l e s \ M o n t h \ C o l u m n s \ M o n t h & g t ; \ P K < / K e y > < / a : K e y > < a : V a l u e   i : t y p e = " D i a g r a m D i s p l a y L i n k E n d p o i n t V i e w S t a t e " > < H e i g h t > 1 6 < / H e i g h t > < L a b e l L o c a t i o n   x m l n s : b = " h t t p : / / s c h e m a s . d a t a c o n t r a c t . o r g / 2 0 0 4 / 0 7 / S y s t e m . W i n d o w s " > < b : _ x > 6 3 1 . 5 0 3 8 1 1 < / b : _ x > < b : _ y > 1 5 0 . 0 0 0 0 0 0 0 0 0 0 0 0 0 6 < / b : _ y > < / L a b e l L o c a t i o n > < L o c a t i o n   x m l n s : b = " h t t p : / / s c h e m a s . d a t a c o n t r a c t . o r g / 2 0 0 4 / 0 7 / S y s t e m . W i n d o w s " > < b : _ x > 6 3 9 . 5 0 3 8 1 1 < / b : _ x > < b : _ y > 1 5 0 . 0 0 0 0 0 0 0 0 0 0 0 0 0 6 < / b : _ y > < / L o c a t i o n > < S h a p e R o t a t e A n g l e > 9 0 < / S h a p e R o t a t e A n g l e > < W i d t h > 1 6 < / W i d t h > < / a : V a l u e > < / a : K e y V a l u e O f D i a g r a m O b j e c t K e y a n y T y p e z b w N T n L X > < a : K e y V a l u e O f D i a g r a m O b j e c t K e y a n y T y p e z b w N T n L X > < a : K e y > < K e y > R e l a t i o n s h i p s \ & l t ; T a b l e s \ D a t a \ C o l u m n s \ D a t e   ( M o n t h ) & g t ; - & l t ; T a b l e s \ M o n t h \ C o l u m n s \ M o n t h & g t ; \ C r o s s F i l t e r < / K e y > < / a : K e y > < a : V a l u e   i : t y p e = " D i a g r a m D i s p l a y L i n k C r o s s F i l t e r V i e w S t a t e " > < P o i n t s   x m l n s : b = " h t t p : / / s c h e m a s . d a t a c o n t r a c t . o r g / 2 0 0 4 / 0 7 / S y s t e m . W i n d o w s " > < b : P o i n t > < b : _ x > 9 2 6 . 5 0 3 8 1 1 < / b : _ x > < b : _ y > 2 4 0 . 2 4 4 8 1 5 4 0 8 4 9 6 8 3 < / b : _ y > < / b : P o i n t > < b : P o i n t > < b : _ x > 9 2 6 . 5 0 3 8 1 1 < / b : _ x > < b : _ y > 1 9 8 . 7 4 4 8 1 5 < / b : _ y > < / b : P o i n t > < b : P o i n t > < b : _ x > 9 2 4 . 5 0 3 8 1 1 < / b : _ x > < b : _ y > 1 9 6 . 7 4 4 8 1 5 < / b : _ y > < / b : P o i n t > < b : P o i n t > < b : _ x > 6 4 1 . 5 0 3 8 1 1 < / b : _ x > < b : _ y > 1 9 6 . 7 4 4 8 1 5 < / b : _ y > < / b : P o i n t > < b : P o i n t > < b : _ x > 6 3 9 . 5 0 3 8 1 1 < / b : _ x > < b : _ y > 1 9 4 . 7 4 4 8 1 5 < / b : _ y > < / b : P o i n t > < b : P o i n t > < b : _ x > 6 3 9 . 5 0 3 8 1 1 < / b : _ x > < b : _ y > 1 6 6 . 0 0 0 0 0 0 0 0 0 0 0 0 0 6 < / b : _ y > < / b : P o i n t > < / P o i n t s > < / a : V a l u e > < / a : K e y V a l u e O f D i a g r a m O b j e c t K e y a n y T y p e z b w N T n L X > < a : K e y V a l u e O f D i a g r a m O b j e c t K e y a n y T y p e z b w N T n L X > < a : K e y > < K e y > R e l a t i o n s h i p s \ & l t ; T a b l e s \ D a t a \ C o l u m n s \ D a t e   ( Y e a r ) & g t ; - & l t ; T a b l e s \ Y e a r \ C o l u m n s \ Y e a r & g t ; < / K e y > < / a : K e y > < a : V a l u e   i : t y p e = " D i a g r a m D i s p l a y L i n k V i e w S t a t e " > < A u t o m a t i o n P r o p e r t y H e l p e r T e x t > E n d   p o i n t   1 :   ( 7 8 6 . 5 0 3 8 1 1 , 2 4 0 . 2 4 4 8 1 5 4 0 8 4 9 7 ) .   E n d   p o i n t   2 :   ( 3 6 5 . 0 0 7 6 2 1 0 6 1 3 6 9 , 1 6 6 )   < / A u t o m a t i o n P r o p e r t y H e l p e r T e x t > < L a y e d O u t > t r u e < / L a y e d O u t > < P o i n t s   x m l n s : b = " h t t p : / / s c h e m a s . d a t a c o n t r a c t . o r g / 2 0 0 4 / 0 7 / S y s t e m . W i n d o w s " > < b : P o i n t > < b : _ x > 7 8 6 . 5 0 3 8 1 1 < / b : _ x > < b : _ y > 2 4 0 . 2 4 4 8 1 5 4 0 8 4 9 6 8 3 < / b : _ y > < / b : P o i n t > < b : P o i n t > < b : _ x > 7 8 6 . 5 0 3 8 1 1 < / b : _ x > < b : _ y > 2 3 3 . 7 4 4 8 1 5 < / b : _ y > < / b : P o i n t > < b : P o i n t > < b : _ x > 7 8 4 . 5 0 3 8 1 1 < / b : _ x > < b : _ y > 2 3 1 . 7 4 4 8 1 5 < / b : _ y > < / b : P o i n t > < b : P o i n t > < b : _ x > 3 6 7 . 0 0 7 6 2 1 0 6 1 3 6 8 5 8 < / b : _ x > < b : _ y > 2 3 1 . 7 4 4 8 1 5 < / b : _ y > < / b : P o i n t > < b : P o i n t > < b : _ x > 3 6 5 . 0 0 7 6 2 1 0 6 1 3 6 8 5 8 < / b : _ x > < b : _ y > 2 2 9 . 7 4 4 8 1 5 < / b : _ y > < / b : P o i n t > < b : P o i n t > < b : _ x > 3 6 5 . 0 0 7 6 2 1 0 6 1 3 6 8 5 8 < / b : _ x > < b : _ y > 1 6 5 . 9 9 9 9 9 9 9 9 9 9 9 9 9 7 < / b : _ y > < / b : P o i n t > < / P o i n t s > < / a : V a l u e > < / a : K e y V a l u e O f D i a g r a m O b j e c t K e y a n y T y p e z b w N T n L X > < a : K e y V a l u e O f D i a g r a m O b j e c t K e y a n y T y p e z b w N T n L X > < a : K e y > < K e y > R e l a t i o n s h i p s \ & l t ; T a b l e s \ D a t a \ C o l u m n s \ D a t e   ( Y e a r ) & g t ; - & l t ; T a b l e s \ Y e a r \ C o l u m n s \ Y e a r & g t ; \ F K < / K e y > < / a : K e y > < a : V a l u e   i : t y p e = " D i a g r a m D i s p l a y L i n k E n d p o i n t V i e w S t a t e " > < H e i g h t > 1 6 < / H e i g h t > < L a b e l L o c a t i o n   x m l n s : b = " h t t p : / / s c h e m a s . d a t a c o n t r a c t . o r g / 2 0 0 4 / 0 7 / S y s t e m . W i n d o w s " > < b : _ x > 7 7 8 . 5 0 3 8 1 1 < / b : _ x > < b : _ y > 2 4 0 . 2 4 4 8 1 5 4 0 8 4 9 6 8 3 < / b : _ y > < / L a b e l L o c a t i o n > < L o c a t i o n   x m l n s : b = " h t t p : / / s c h e m a s . d a t a c o n t r a c t . o r g / 2 0 0 4 / 0 7 / S y s t e m . W i n d o w s " > < b : _ x > 7 8 6 . 5 0 3 8 1 1 < / b : _ x > < b : _ y > 2 5 6 . 2 4 4 8 1 5 4 0 8 4 9 6 8 3 < / b : _ y > < / L o c a t i o n > < S h a p e R o t a t e A n g l e > 2 7 0 < / S h a p e R o t a t e A n g l e > < W i d t h > 1 6 < / W i d t h > < / a : V a l u e > < / a : K e y V a l u e O f D i a g r a m O b j e c t K e y a n y T y p e z b w N T n L X > < a : K e y V a l u e O f D i a g r a m O b j e c t K e y a n y T y p e z b w N T n L X > < a : K e y > < K e y > R e l a t i o n s h i p s \ & l t ; T a b l e s \ D a t a \ C o l u m n s \ D a t e   ( Y e a r ) & g t ; - & l t ; T a b l e s \ Y e a r \ C o l u m n s \ Y e a r & g t ; \ P K < / K e y > < / a : K e y > < a : V a l u e   i : t y p e = " D i a g r a m D i s p l a y L i n k E n d p o i n t V i e w S t a t e " > < H e i g h t > 1 6 < / H e i g h t > < L a b e l L o c a t i o n   x m l n s : b = " h t t p : / / s c h e m a s . d a t a c o n t r a c t . o r g / 2 0 0 4 / 0 7 / S y s t e m . W i n d o w s " > < b : _ x > 3 5 7 . 0 0 7 6 2 1 0 6 1 3 6 8 5 8 < / b : _ x > < b : _ y > 1 4 9 . 9 9 9 9 9 9 9 9 9 9 9 9 9 7 < / b : _ y > < / L a b e l L o c a t i o n > < L o c a t i o n   x m l n s : b = " h t t p : / / s c h e m a s . d a t a c o n t r a c t . o r g / 2 0 0 4 / 0 7 / S y s t e m . W i n d o w s " > < b : _ x > 3 6 5 . 0 0 7 6 2 1 0 6 1 3 6 8 5 8 < / b : _ x > < b : _ y > 1 5 0 < / b : _ y > < / L o c a t i o n > < S h a p e R o t a t e A n g l e > 9 0 < / S h a p e R o t a t e A n g l e > < W i d t h > 1 6 < / W i d t h > < / a : V a l u e > < / a : K e y V a l u e O f D i a g r a m O b j e c t K e y a n y T y p e z b w N T n L X > < a : K e y V a l u e O f D i a g r a m O b j e c t K e y a n y T y p e z b w N T n L X > < a : K e y > < K e y > R e l a t i o n s h i p s \ & l t ; T a b l e s \ D a t a \ C o l u m n s \ D a t e   ( Y e a r ) & g t ; - & l t ; T a b l e s \ Y e a r \ C o l u m n s \ Y e a r & g t ; \ C r o s s F i l t e r < / K e y > < / a : K e y > < a : V a l u e   i : t y p e = " D i a g r a m D i s p l a y L i n k C r o s s F i l t e r V i e w S t a t e " > < P o i n t s   x m l n s : b = " h t t p : / / s c h e m a s . d a t a c o n t r a c t . o r g / 2 0 0 4 / 0 7 / S y s t e m . W i n d o w s " > < b : P o i n t > < b : _ x > 7 8 6 . 5 0 3 8 1 1 < / b : _ x > < b : _ y > 2 4 0 . 2 4 4 8 1 5 4 0 8 4 9 6 8 3 < / b : _ y > < / b : P o i n t > < b : P o i n t > < b : _ x > 7 8 6 . 5 0 3 8 1 1 < / b : _ x > < b : _ y > 2 3 3 . 7 4 4 8 1 5 < / b : _ y > < / b : P o i n t > < b : P o i n t > < b : _ x > 7 8 4 . 5 0 3 8 1 1 < / b : _ x > < b : _ y > 2 3 1 . 7 4 4 8 1 5 < / b : _ y > < / b : P o i n t > < b : P o i n t > < b : _ x > 3 6 7 . 0 0 7 6 2 1 0 6 1 3 6 8 5 8 < / b : _ x > < b : _ y > 2 3 1 . 7 4 4 8 1 5 < / b : _ y > < / b : P o i n t > < b : P o i n t > < b : _ x > 3 6 5 . 0 0 7 6 2 1 0 6 1 3 6 8 5 8 < / b : _ x > < b : _ y > 2 2 9 . 7 4 4 8 1 5 < / b : _ y > < / b : P o i n t > < b : P o i n t > < b : _ x > 3 6 5 . 0 0 7 6 2 1 0 6 1 3 6 8 5 8 < / b : _ x > < b : _ y > 1 6 5 . 9 9 9 9 9 9 9 9 9 9 9 9 9 7 < / b : _ y > < / b : P o i n t > < / P o i n t s > < / a : V a l u e > < / a : K e y V a l u e O f D i a g r a m O b j e c t K e y a n y T y p e z b w N T n L X > < a : K e y V a l u e O f D i a g r a m O b j e c t K e y a n y T y p e z b w N T n L X > < a : K e y > < K e y > R e l a t i o n s h i p s \ & l t ; T a b l e s \ D a t a \ C o l u m n s \ D a t e   ( Q u a r t e r ) & g t ; - & l t ; T a b l e s \ M o n t h \ C o l u m n s \ M o n t h & g t ; < / K e y > < / a : K e y > < a : V a l u e   i : t y p e = " D i a g r a m D i s p l a y L i n k V i e w S t a t e " > < A u t o m a t i o n P r o p e r t y H e l p e r T e x t > E n d   p o i n t   1 :   ( 9 4 6 . 5 0 3 8 1 1 , 2 4 0 . 2 4 4 8 1 5 4 0 8 4 9 7 ) .   E n d   p o i n t   2 :   ( 6 5 9 . 5 0 3 8 1 1 , 1 6 6 )   < / A u t o m a t i o n P r o p e r t y H e l p e r T e x t > < L a y e d O u t > t r u e < / L a y e d O u t > < P o i n t s   x m l n s : b = " h t t p : / / s c h e m a s . d a t a c o n t r a c t . o r g / 2 0 0 4 / 0 7 / S y s t e m . W i n d o w s " > < b : P o i n t > < b : _ x > 9 4 6 . 5 0 3 8 1 1 < / b : _ x > < b : _ y > 2 4 0 . 2 4 4 8 1 5 4 0 8 4 9 6 8 6 < / b : _ y > < / b : P o i n t > < b : P o i n t > < b : _ x > 9 4 6 . 5 0 3 8 1 1 < / b : _ x > < b : _ y > 1 9 3 . 7 4 4 8 1 5 < / b : _ y > < / b : P o i n t > < b : P o i n t > < b : _ x > 9 4 4 . 5 0 3 8 1 1 < / b : _ x > < b : _ y > 1 9 1 . 7 4 4 8 1 5 < / b : _ y > < / b : P o i n t > < b : P o i n t > < b : _ x > 6 6 1 . 5 0 3 8 1 1 < / b : _ x > < b : _ y > 1 9 1 . 7 4 4 8 1 5 < / b : _ y > < / b : P o i n t > < b : P o i n t > < b : _ x > 6 5 9 . 5 0 3 8 1 1 < / b : _ x > < b : _ y > 1 8 9 . 7 4 4 8 1 5 < / b : _ y > < / b : P o i n t > < b : P o i n t > < b : _ x > 6 5 9 . 5 0 3 8 1 1 < / b : _ x > < b : _ y > 1 6 6 < / b : _ y > < / b : P o i n t > < / P o i n t s > < / a : V a l u e > < / a : K e y V a l u e O f D i a g r a m O b j e c t K e y a n y T y p e z b w N T n L X > < a : K e y V a l u e O f D i a g r a m O b j e c t K e y a n y T y p e z b w N T n L X > < a : K e y > < K e y > R e l a t i o n s h i p s \ & l t ; T a b l e s \ D a t a \ C o l u m n s \ D a t e   ( Q u a r t e r ) & g t ; - & l t ; T a b l e s \ M o n t h \ C o l u m n s \ M o n t h & g t ; \ F K < / K e y > < / a : K e y > < a : V a l u e   i : t y p e = " D i a g r a m D i s p l a y L i n k E n d p o i n t V i e w S t a t e " > < H e i g h t > 1 6 < / H e i g h t > < L a b e l L o c a t i o n   x m l n s : b = " h t t p : / / s c h e m a s . d a t a c o n t r a c t . o r g / 2 0 0 4 / 0 7 / S y s t e m . W i n d o w s " > < b : _ x > 9 3 8 . 5 0 3 8 1 1 < / b : _ x > < b : _ y > 2 4 0 . 2 4 4 8 1 5 4 0 8 4 9 6 8 6 < / b : _ y > < / L a b e l L o c a t i o n > < L o c a t i o n   x m l n s : b = " h t t p : / / s c h e m a s . d a t a c o n t r a c t . o r g / 2 0 0 4 / 0 7 / S y s t e m . W i n d o w s " > < b : _ x > 9 4 6 . 5 0 3 8 1 1 < / b : _ x > < b : _ y > 2 5 6 . 2 4 4 8 1 5 4 0 8 4 9 6 8 3 < / b : _ y > < / L o c a t i o n > < S h a p e R o t a t e A n g l e > 2 7 0 < / S h a p e R o t a t e A n g l e > < W i d t h > 1 6 < / W i d t h > < / a : V a l u e > < / a : K e y V a l u e O f D i a g r a m O b j e c t K e y a n y T y p e z b w N T n L X > < a : K e y V a l u e O f D i a g r a m O b j e c t K e y a n y T y p e z b w N T n L X > < a : K e y > < K e y > R e l a t i o n s h i p s \ & l t ; T a b l e s \ D a t a \ C o l u m n s \ D a t e   ( Q u a r t e r ) & g t ; - & l t ; T a b l e s \ M o n t h \ C o l u m n s \ M o n t h & g t ; \ P K < / K e y > < / a : K e y > < a : V a l u e   i : t y p e = " D i a g r a m D i s p l a y L i n k E n d p o i n t V i e w S t a t e " > < H e i g h t > 1 6 < / H e i g h t > < L a b e l L o c a t i o n   x m l n s : b = " h t t p : / / s c h e m a s . d a t a c o n t r a c t . o r g / 2 0 0 4 / 0 7 / S y s t e m . W i n d o w s " > < b : _ x > 6 5 1 . 5 0 3 8 1 1 < / b : _ x > < b : _ y > 1 5 0 < / b : _ y > < / L a b e l L o c a t i o n > < L o c a t i o n   x m l n s : b = " h t t p : / / s c h e m a s . d a t a c o n t r a c t . o r g / 2 0 0 4 / 0 7 / S y s t e m . W i n d o w s " > < b : _ x > 6 5 9 . 5 0 3 8 1 1 < / b : _ x > < b : _ y > 1 5 0 < / b : _ y > < / L o c a t i o n > < S h a p e R o t a t e A n g l e > 9 0 < / S h a p e R o t a t e A n g l e > < W i d t h > 1 6 < / W i d t h > < / a : V a l u e > < / a : K e y V a l u e O f D i a g r a m O b j e c t K e y a n y T y p e z b w N T n L X > < a : K e y V a l u e O f D i a g r a m O b j e c t K e y a n y T y p e z b w N T n L X > < a : K e y > < K e y > R e l a t i o n s h i p s \ & l t ; T a b l e s \ D a t a \ C o l u m n s \ D a t e   ( Q u a r t e r ) & g t ; - & l t ; T a b l e s \ M o n t h \ C o l u m n s \ M o n t h & g t ; \ C r o s s F i l t e r < / K e y > < / a : K e y > < a : V a l u e   i : t y p e = " D i a g r a m D i s p l a y L i n k C r o s s F i l t e r V i e w S t a t e " > < P o i n t s   x m l n s : b = " h t t p : / / s c h e m a s . d a t a c o n t r a c t . o r g / 2 0 0 4 / 0 7 / S y s t e m . W i n d o w s " > < b : P o i n t > < b : _ x > 9 4 6 . 5 0 3 8 1 1 < / b : _ x > < b : _ y > 2 4 0 . 2 4 4 8 1 5 4 0 8 4 9 6 8 6 < / b : _ y > < / b : P o i n t > < b : P o i n t > < b : _ x > 9 4 6 . 5 0 3 8 1 1 < / b : _ x > < b : _ y > 1 9 3 . 7 4 4 8 1 5 < / b : _ y > < / b : P o i n t > < b : P o i n t > < b : _ x > 9 4 4 . 5 0 3 8 1 1 < / b : _ x > < b : _ y > 1 9 1 . 7 4 4 8 1 5 < / b : _ y > < / b : P o i n t > < b : P o i n t > < b : _ x > 6 6 1 . 5 0 3 8 1 1 < / b : _ x > < b : _ y > 1 9 1 . 7 4 4 8 1 5 < / b : _ y > < / b : P o i n t > < b : P o i n t > < b : _ x > 6 5 9 . 5 0 3 8 1 1 < / b : _ x > < b : _ y > 1 8 9 . 7 4 4 8 1 5 < / b : _ y > < / b : P o i n t > < b : P o i n t > < b : _ x > 6 5 9 . 5 0 3 8 1 1 < / b : _ x > < b : _ y > 1 6 6 < / b : _ y > < / b : P o i n t > < / P o i n t s > < / a : V a l u e > < / a : K e y V a l u e O f D i a g r a m O b j e c t K e y a n y T y p e z b w N T n L X > < a : K e y V a l u e O f D i a g r a m O b j e c t K e y a n y T y p e z b w N T n L X > < a : K e y > < K e y > R e l a t i o n s h i p s \ & l t ; T a b l e s \ D a t a \ C o l u m n s \ D a t e   ( Q u a r t e r ) & g t ; - & l t ; T a b l e s \ Y e a r \ C o l u m n s \ Y e a r & g t ; < / K e y > < / a : K e y > < a : V a l u e   i : t y p e = " D i a g r a m D i s p l a y L i n k V i e w S t a t e " > < A u t o m a t i o n P r o p e r t y H e l p e r T e x t > E n d   p o i n t   1 :   ( 8 2 6 . 5 0 3 8 1 1 , 2 4 0 . 2 4 4 8 1 5 4 0 8 4 9 7 ) .   E n d   p o i n t   2 :   ( 4 0 5 . 0 0 7 6 2 1 0 6 1 3 6 9 , 1 6 6 )   < / A u t o m a t i o n P r o p e r t y H e l p e r T e x t > < L a y e d O u t > t r u e < / L a y e d O u t > < P o i n t s   x m l n s : b = " h t t p : / / s c h e m a s . d a t a c o n t r a c t . o r g / 2 0 0 4 / 0 7 / S y s t e m . W i n d o w s " > < b : P o i n t > < b : _ x > 8 2 6 . 5 0 3 8 1 1 < / b : _ x > < b : _ y > 2 4 0 . 2 4 4 8 1 5 4 0 8 4 9 6 8 1 < / b : _ y > < / b : P o i n t > < b : P o i n t > < b : _ x > 8 2 6 . 5 0 3 8 1 1 < / b : _ x > < b : _ y > 2 2 3 . 7 4 4 8 1 5 < / b : _ y > < / b : P o i n t > < b : P o i n t > < b : _ x > 8 2 4 . 5 0 3 8 1 1 < / b : _ x > < b : _ y > 2 2 1 . 7 4 4 8 1 5 < / b : _ y > < / b : P o i n t > < b : P o i n t > < b : _ x > 4 0 7 . 0 0 7 6 2 1 0 6 1 3 6 8 5 8 < / b : _ x > < b : _ y > 2 2 1 . 7 4 4 8 1 5 < / b : _ y > < / b : P o i n t > < b : P o i n t > < b : _ x > 4 0 5 . 0 0 7 6 2 1 0 6 1 3 6 8 5 8 < / b : _ x > < b : _ y > 2 1 9 . 7 4 4 8 1 5 < / b : _ y > < / b : P o i n t > < b : P o i n t > < b : _ x > 4 0 5 . 0 0 7 6 2 1 0 6 1 3 6 8 5 8 < / b : _ x > < b : _ y > 1 6 5 . 9 9 9 9 9 9 9 9 9 9 9 9 9 4 < / b : _ y > < / b : P o i n t > < / P o i n t s > < / a : V a l u e > < / a : K e y V a l u e O f D i a g r a m O b j e c t K e y a n y T y p e z b w N T n L X > < a : K e y V a l u e O f D i a g r a m O b j e c t K e y a n y T y p e z b w N T n L X > < a : K e y > < K e y > R e l a t i o n s h i p s \ & l t ; T a b l e s \ D a t a \ C o l u m n s \ D a t e   ( Q u a r t e r ) & g t ; - & l t ; T a b l e s \ Y e a r \ C o l u m n s \ Y e a r & g t ; \ F K < / K e y > < / a : K e y > < a : V a l u e   i : t y p e = " D i a g r a m D i s p l a y L i n k E n d p o i n t V i e w S t a t e " > < H e i g h t > 1 6 < / H e i g h t > < L a b e l L o c a t i o n   x m l n s : b = " h t t p : / / s c h e m a s . d a t a c o n t r a c t . o r g / 2 0 0 4 / 0 7 / S y s t e m . W i n d o w s " > < b : _ x > 8 1 8 . 5 0 3 8 1 1 < / b : _ x > < b : _ y > 2 4 0 . 2 4 4 8 1 5 4 0 8 4 9 6 8 1 < / b : _ y > < / L a b e l L o c a t i o n > < L o c a t i o n   x m l n s : b = " h t t p : / / s c h e m a s . d a t a c o n t r a c t . o r g / 2 0 0 4 / 0 7 / S y s t e m . W i n d o w s " > < b : _ x > 8 2 6 . 5 0 3 8 1 1 < / b : _ x > < b : _ y > 2 5 6 . 2 4 4 8 1 5 4 0 8 4 9 6 8 3 < / b : _ y > < / L o c a t i o n > < S h a p e R o t a t e A n g l e > 2 7 0 < / S h a p e R o t a t e A n g l e > < W i d t h > 1 6 < / W i d t h > < / a : V a l u e > < / a : K e y V a l u e O f D i a g r a m O b j e c t K e y a n y T y p e z b w N T n L X > < a : K e y V a l u e O f D i a g r a m O b j e c t K e y a n y T y p e z b w N T n L X > < a : K e y > < K e y > R e l a t i o n s h i p s \ & l t ; T a b l e s \ D a t a \ C o l u m n s \ D a t e   ( Q u a r t e r ) & g t ; - & l t ; T a b l e s \ Y e a r \ C o l u m n s \ Y e a r & g t ; \ P K < / K e y > < / a : K e y > < a : V a l u e   i : t y p e = " D i a g r a m D i s p l a y L i n k E n d p o i n t V i e w S t a t e " > < H e i g h t > 1 6 < / H e i g h t > < L a b e l L o c a t i o n   x m l n s : b = " h t t p : / / s c h e m a s . d a t a c o n t r a c t . o r g / 2 0 0 4 / 0 7 / S y s t e m . W i n d o w s " > < b : _ x > 3 9 7 . 0 0 7 6 2 1 0 6 1 3 6 8 5 8 < / b : _ x > < b : _ y > 1 4 9 . 9 9 9 9 9 9 9 9 9 9 9 9 9 4 < / b : _ y > < / L a b e l L o c a t i o n > < L o c a t i o n   x m l n s : b = " h t t p : / / s c h e m a s . d a t a c o n t r a c t . o r g / 2 0 0 4 / 0 7 / S y s t e m . W i n d o w s " > < b : _ x > 4 0 5 . 0 0 7 6 2 1 0 6 1 3 6 8 5 8 < / b : _ x > < b : _ y > 1 4 9 . 9 9 9 9 9 9 9 9 9 9 9 9 9 7 < / b : _ y > < / L o c a t i o n > < S h a p e R o t a t e A n g l e > 9 0 < / S h a p e R o t a t e A n g l e > < W i d t h > 1 6 < / W i d t h > < / a : V a l u e > < / a : K e y V a l u e O f D i a g r a m O b j e c t K e y a n y T y p e z b w N T n L X > < a : K e y V a l u e O f D i a g r a m O b j e c t K e y a n y T y p e z b w N T n L X > < a : K e y > < K e y > R e l a t i o n s h i p s \ & l t ; T a b l e s \ D a t a \ C o l u m n s \ D a t e   ( Q u a r t e r ) & g t ; - & l t ; T a b l e s \ Y e a r \ C o l u m n s \ Y e a r & g t ; \ C r o s s F i l t e r < / K e y > < / a : K e y > < a : V a l u e   i : t y p e = " D i a g r a m D i s p l a y L i n k C r o s s F i l t e r V i e w S t a t e " > < P o i n t s   x m l n s : b = " h t t p : / / s c h e m a s . d a t a c o n t r a c t . o r g / 2 0 0 4 / 0 7 / S y s t e m . W i n d o w s " > < b : P o i n t > < b : _ x > 8 2 6 . 5 0 3 8 1 1 < / b : _ x > < b : _ y > 2 4 0 . 2 4 4 8 1 5 4 0 8 4 9 6 8 1 < / b : _ y > < / b : P o i n t > < b : P o i n t > < b : _ x > 8 2 6 . 5 0 3 8 1 1 < / b : _ x > < b : _ y > 2 2 3 . 7 4 4 8 1 5 < / b : _ y > < / b : P o i n t > < b : P o i n t > < b : _ x > 8 2 4 . 5 0 3 8 1 1 < / b : _ x > < b : _ y > 2 2 1 . 7 4 4 8 1 5 < / b : _ y > < / b : P o i n t > < b : P o i n t > < b : _ x > 4 0 7 . 0 0 7 6 2 1 0 6 1 3 6 8 5 8 < / b : _ x > < b : _ y > 2 2 1 . 7 4 4 8 1 5 < / b : _ y > < / b : P o i n t > < b : P o i n t > < b : _ x > 4 0 5 . 0 0 7 6 2 1 0 6 1 3 6 8 5 8 < / b : _ x > < b : _ y > 2 1 9 . 7 4 4 8 1 5 < / b : _ y > < / b : P o i n t > < b : P o i n t > < b : _ x > 4 0 5 . 0 0 7 6 2 1 0 6 1 3 6 8 5 8 < / b : _ x > < b : _ y > 1 6 5 . 9 9 9 9 9 9 9 9 9 9 9 9 9 4 < / b : _ y > < / b : P o i n t > < / P o i n t s > < / a : V a l u e > < / a : K e y V a l u e O f D i a g r a m O b j e c t K e y a n y T y p e z b w N T n L X > < a : K e y V a l u e O f D i a g r a m O b j e c t K e y a n y T y p e z b w N T n L X > < a : K e y > < K e y > R e l a t i o n s h i p s \ & l t ; T a b l e s \ D a t a \ C o l u m n s \ D a t e & g t ; - & l t ; T a b l e s \ M o n t h \ C o l u m n s \ M o n t h & g t ; < / K e y > < / a : K e y > < a : V a l u e   i : t y p e = " D i a g r a m D i s p l a y L i n k V i e w S t a t e " > < A u t o m a t i o n P r o p e r t y H e l p e r T e x t > E n d   p o i n t   1 :   ( 8 8 6 . 5 0 3 8 1 1 , 2 4 0 . 2 4 4 8 1 5 4 0 8 4 9 7 ) .   E n d   p o i n t   2 :   ( 5 9 9 . 5 0 3 8 1 1 , 1 6 6 )   < / A u t o m a t i o n P r o p e r t y H e l p e r T e x t > < L a y e d O u t > t r u e < / L a y e d O u t > < P o i n t s   x m l n s : b = " h t t p : / / s c h e m a s . d a t a c o n t r a c t . o r g / 2 0 0 4 / 0 7 / S y s t e m . W i n d o w s " > < b : P o i n t > < b : _ x > 8 8 6 . 5 0 3 8 1 1 < / b : _ x > < b : _ y > 2 4 0 . 2 4 4 8 1 5 4 0 8 4 9 6 8 3 < / b : _ y > < / b : P o i n t > < b : P o i n t > < b : _ x > 8 8 6 . 5 0 3 8 1 1 < / b : _ x > < b : _ y > 2 0 8 . 7 4 4 8 1 5 < / b : _ y > < / b : P o i n t > < b : P o i n t > < b : _ x > 8 8 4 . 5 0 3 8 1 1 < / b : _ x > < b : _ y > 2 0 6 . 7 4 4 8 1 5 < / b : _ y > < / b : P o i n t > < b : P o i n t > < b : _ x > 6 0 1 . 5 0 3 8 1 1 < / b : _ x > < b : _ y > 2 0 6 . 7 4 4 8 1 5 < / b : _ y > < / b : P o i n t > < b : P o i n t > < b : _ x > 5 9 9 . 5 0 3 8 1 1 < / b : _ x > < b : _ y > 2 0 4 . 7 4 4 8 1 5 < / b : _ y > < / b : P o i n t > < b : P o i n t > < b : _ x > 5 9 9 . 5 0 3 8 1 1 < / b : _ x > < b : _ y > 1 6 5 . 9 9 9 9 9 9 9 9 9 9 9 9 9 7 < / b : _ y > < / b : P o i n t > < / P o i n t s > < / a : V a l u e > < / a : K e y V a l u e O f D i a g r a m O b j e c t K e y a n y T y p e z b w N T n L X > < a : K e y V a l u e O f D i a g r a m O b j e c t K e y a n y T y p e z b w N T n L X > < a : K e y > < K e y > R e l a t i o n s h i p s \ & l t ; T a b l e s \ D a t a \ C o l u m n s \ D a t e & g t ; - & l t ; T a b l e s \ M o n t h \ C o l u m n s \ M o n t h & g t ; \ F K < / K e y > < / a : K e y > < a : V a l u e   i : t y p e = " D i a g r a m D i s p l a y L i n k E n d p o i n t V i e w S t a t e " > < H e i g h t > 1 6 < / H e i g h t > < L a b e l L o c a t i o n   x m l n s : b = " h t t p : / / s c h e m a s . d a t a c o n t r a c t . o r g / 2 0 0 4 / 0 7 / S y s t e m . W i n d o w s " > < b : _ x > 8 7 8 . 5 0 3 8 1 1 < / b : _ x > < b : _ y > 2 4 0 . 2 4 4 8 1 5 4 0 8 4 9 6 8 3 < / b : _ y > < / L a b e l L o c a t i o n > < L o c a t i o n   x m l n s : b = " h t t p : / / s c h e m a s . d a t a c o n t r a c t . o r g / 2 0 0 4 / 0 7 / S y s t e m . W i n d o w s " > < b : _ x > 8 8 6 . 5 0 3 8 1 1 < / b : _ x > < b : _ y > 2 5 6 . 2 4 4 8 1 5 4 0 8 4 9 6 8 3 < / b : _ y > < / L o c a t i o n > < S h a p e R o t a t e A n g l e > 2 7 0 < / S h a p e R o t a t e A n g l e > < W i d t h > 1 6 < / W i d t h > < / a : V a l u e > < / a : K e y V a l u e O f D i a g r a m O b j e c t K e y a n y T y p e z b w N T n L X > < a : K e y V a l u e O f D i a g r a m O b j e c t K e y a n y T y p e z b w N T n L X > < a : K e y > < K e y > R e l a t i o n s h i p s \ & l t ; T a b l e s \ D a t a \ C o l u m n s \ D a t e & g t ; - & l t ; T a b l e s \ M o n t h \ C o l u m n s \ M o n t h & g t ; \ P K < / K e y > < / a : K e y > < a : V a l u e   i : t y p e = " D i a g r a m D i s p l a y L i n k E n d p o i n t V i e w S t a t e " > < H e i g h t > 1 6 < / H e i g h t > < L a b e l L o c a t i o n   x m l n s : b = " h t t p : / / s c h e m a s . d a t a c o n t r a c t . o r g / 2 0 0 4 / 0 7 / S y s t e m . W i n d o w s " > < b : _ x > 5 9 1 . 5 0 3 8 1 1 < / b : _ x > < b : _ y > 1 4 9 . 9 9 9 9 9 9 9 9 9 9 9 9 9 7 < / b : _ y > < / L a b e l L o c a t i o n > < L o c a t i o n   x m l n s : b = " h t t p : / / s c h e m a s . d a t a c o n t r a c t . o r g / 2 0 0 4 / 0 7 / S y s t e m . W i n d o w s " > < b : _ x > 5 9 9 . 5 0 3 8 1 1 < / b : _ x > < b : _ y > 1 5 0 < / b : _ y > < / L o c a t i o n > < S h a p e R o t a t e A n g l e > 9 0 < / S h a p e R o t a t e A n g l e > < W i d t h > 1 6 < / W i d t h > < / a : V a l u e > < / a : K e y V a l u e O f D i a g r a m O b j e c t K e y a n y T y p e z b w N T n L X > < a : K e y V a l u e O f D i a g r a m O b j e c t K e y a n y T y p e z b w N T n L X > < a : K e y > < K e y > R e l a t i o n s h i p s \ & l t ; T a b l e s \ D a t a \ C o l u m n s \ D a t e & g t ; - & l t ; T a b l e s \ M o n t h \ C o l u m n s \ M o n t h & g t ; \ C r o s s F i l t e r < / K e y > < / a : K e y > < a : V a l u e   i : t y p e = " D i a g r a m D i s p l a y L i n k C r o s s F i l t e r V i e w S t a t e " > < P o i n t s   x m l n s : b = " h t t p : / / s c h e m a s . d a t a c o n t r a c t . o r g / 2 0 0 4 / 0 7 / S y s t e m . W i n d o w s " > < b : P o i n t > < b : _ x > 8 8 6 . 5 0 3 8 1 1 < / b : _ x > < b : _ y > 2 4 0 . 2 4 4 8 1 5 4 0 8 4 9 6 8 3 < / b : _ y > < / b : P o i n t > < b : P o i n t > < b : _ x > 8 8 6 . 5 0 3 8 1 1 < / b : _ x > < b : _ y > 2 0 8 . 7 4 4 8 1 5 < / b : _ y > < / b : P o i n t > < b : P o i n t > < b : _ x > 8 8 4 . 5 0 3 8 1 1 < / b : _ x > < b : _ y > 2 0 6 . 7 4 4 8 1 5 < / b : _ y > < / b : P o i n t > < b : P o i n t > < b : _ x > 6 0 1 . 5 0 3 8 1 1 < / b : _ x > < b : _ y > 2 0 6 . 7 4 4 8 1 5 < / b : _ y > < / b : P o i n t > < b : P o i n t > < b : _ x > 5 9 9 . 5 0 3 8 1 1 < / b : _ x > < b : _ y > 2 0 4 . 7 4 4 8 1 5 < / b : _ y > < / b : P o i n t > < b : P o i n t > < b : _ x > 5 9 9 . 5 0 3 8 1 1 < / b : _ x > < b : _ y > 1 6 5 . 9 9 9 9 9 9 9 9 9 9 9 9 9 7 < / b : _ y > < / b : P o i n t > < / P o i n t s > < / a : V a l u e > < / a : K e y V a l u e O f D i a g r a m O b j e c t K e y a n y T y p e z b w N T n L X > < a : K e y V a l u e O f D i a g r a m O b j e c t K e y a n y T y p e z b w N T n L X > < a : K e y > < K e y > R e l a t i o n s h i p s \ & l t ; T a b l e s \ D a t a \ C o l u m n s \ D a t e & g t ; - & l t ; T a b l e s \ Y e a r \ C o l u m n s \ Y e a r & g t ; < / K e y > < / a : K e y > < a : V a l u e   i : t y p e = " D i a g r a m D i s p l a y L i n k V i e w S t a t e " > < A u t o m a t i o n P r o p e r t y H e l p e r T e x t > E n d   p o i n t   1 :   ( 8 0 6 . 5 0 3 8 1 1 , 2 4 0 . 2 4 4 8 1 5 4 0 8 4 9 7 ) .   E n d   p o i n t   2 :   ( 3 8 5 . 0 0 7 6 2 1 0 6 1 3 6 9 , 1 6 6 )   < / A u t o m a t i o n P r o p e r t y H e l p e r T e x t > < L a y e d O u t > t r u e < / L a y e d O u t > < P o i n t s   x m l n s : b = " h t t p : / / s c h e m a s . d a t a c o n t r a c t . o r g / 2 0 0 4 / 0 7 / S y s t e m . W i n d o w s " > < b : P o i n t > < b : _ x > 8 0 6 . 5 0 3 8 1 1 < / b : _ x > < b : _ y > 2 4 0 . 2 4 4 8 1 5 4 0 8 4 9 6 8 3 < / b : _ y > < / b : P o i n t > < b : P o i n t > < b : _ x > 8 0 6 . 5 0 3 8 1 1 < / b : _ x > < b : _ y > 2 2 8 . 7 4 4 8 1 5 < / b : _ y > < / b : P o i n t > < b : P o i n t > < b : _ x > 8 0 4 . 5 0 3 8 1 1 < / b : _ x > < b : _ y > 2 2 6 . 7 4 4 8 1 5 < / b : _ y > < / b : P o i n t > < b : P o i n t > < b : _ x > 3 8 7 . 0 0 7 6 2 1 0 6 1 3 6 8 5 8 < / b : _ x > < b : _ y > 2 2 6 . 7 4 4 8 1 5 < / b : _ y > < / b : P o i n t > < b : P o i n t > < b : _ x > 3 8 5 . 0 0 7 6 2 1 0 6 1 3 6 8 5 8 < / b : _ x > < b : _ y > 2 2 4 . 7 4 4 8 1 5 < / b : _ y > < / b : P o i n t > < b : P o i n t > < b : _ x > 3 8 5 . 0 0 7 6 2 1 0 6 1 3 6 8 5 8 < / b : _ x > < b : _ y > 1 6 6 . 0 0 0 0 0 0 0 0 0 0 0 0 0 3 < / b : _ y > < / b : P o i n t > < / P o i n t s > < / a : V a l u e > < / a : K e y V a l u e O f D i a g r a m O b j e c t K e y a n y T y p e z b w N T n L X > < a : K e y V a l u e O f D i a g r a m O b j e c t K e y a n y T y p e z b w N T n L X > < a : K e y > < K e y > R e l a t i o n s h i p s \ & l t ; T a b l e s \ D a t a \ C o l u m n s \ D a t e & g t ; - & l t ; T a b l e s \ Y e a r \ C o l u m n s \ Y e a r & g t ; \ F K < / K e y > < / a : K e y > < a : V a l u e   i : t y p e = " D i a g r a m D i s p l a y L i n k E n d p o i n t V i e w S t a t e " > < H e i g h t > 1 6 < / H e i g h t > < L a b e l L o c a t i o n   x m l n s : b = " h t t p : / / s c h e m a s . d a t a c o n t r a c t . o r g / 2 0 0 4 / 0 7 / S y s t e m . W i n d o w s " > < b : _ x > 7 9 8 . 5 0 3 8 1 1 < / b : _ x > < b : _ y > 2 4 0 . 2 4 4 8 1 5 4 0 8 4 9 6 8 3 < / b : _ y > < / L a b e l L o c a t i o n > < L o c a t i o n   x m l n s : b = " h t t p : / / s c h e m a s . d a t a c o n t r a c t . o r g / 2 0 0 4 / 0 7 / S y s t e m . W i n d o w s " > < b : _ x > 8 0 6 . 5 0 3 8 1 1 < / b : _ x > < b : _ y > 2 5 6 . 2 4 4 8 1 5 4 0 8 4 9 6 8 3 < / b : _ y > < / L o c a t i o n > < S h a p e R o t a t e A n g l e > 2 7 0 < / S h a p e R o t a t e A n g l e > < W i d t h > 1 6 < / W i d t h > < / a : V a l u e > < / a : K e y V a l u e O f D i a g r a m O b j e c t K e y a n y T y p e z b w N T n L X > < a : K e y V a l u e O f D i a g r a m O b j e c t K e y a n y T y p e z b w N T n L X > < a : K e y > < K e y > R e l a t i o n s h i p s \ & l t ; T a b l e s \ D a t a \ C o l u m n s \ D a t e & g t ; - & l t ; T a b l e s \ Y e a r \ C o l u m n s \ Y e a r & g t ; \ P K < / K e y > < / a : K e y > < a : V a l u e   i : t y p e = " D i a g r a m D i s p l a y L i n k E n d p o i n t V i e w S t a t e " > < H e i g h t > 1 6 < / H e i g h t > < L a b e l L o c a t i o n   x m l n s : b = " h t t p : / / s c h e m a s . d a t a c o n t r a c t . o r g / 2 0 0 4 / 0 7 / S y s t e m . W i n d o w s " > < b : _ x > 3 7 7 . 0 0 7 6 2 1 0 6 1 3 6 8 5 8 < / b : _ x > < b : _ y > 1 5 0 . 0 0 0 0 0 0 0 0 0 0 0 0 0 3 < / b : _ y > < / L a b e l L o c a t i o n > < L o c a t i o n   x m l n s : b = " h t t p : / / s c h e m a s . d a t a c o n t r a c t . o r g / 2 0 0 4 / 0 7 / S y s t e m . W i n d o w s " > < b : _ x > 3 8 5 . 0 0 7 6 2 1 0 6 1 3 6 8 5 8 < / b : _ x > < b : _ y > 1 5 0 < / b : _ y > < / L o c a t i o n > < S h a p e R o t a t e A n g l e > 9 0 < / S h a p e R o t a t e A n g l e > < W i d t h > 1 6 < / W i d t h > < / a : V a l u e > < / a : K e y V a l u e O f D i a g r a m O b j e c t K e y a n y T y p e z b w N T n L X > < a : K e y V a l u e O f D i a g r a m O b j e c t K e y a n y T y p e z b w N T n L X > < a : K e y > < K e y > R e l a t i o n s h i p s \ & l t ; T a b l e s \ D a t a \ C o l u m n s \ D a t e & g t ; - & l t ; T a b l e s \ Y e a r \ C o l u m n s \ Y e a r & g t ; \ C r o s s F i l t e r < / K e y > < / a : K e y > < a : V a l u e   i : t y p e = " D i a g r a m D i s p l a y L i n k C r o s s F i l t e r V i e w S t a t e " > < P o i n t s   x m l n s : b = " h t t p : / / s c h e m a s . d a t a c o n t r a c t . o r g / 2 0 0 4 / 0 7 / S y s t e m . W i n d o w s " > < b : P o i n t > < b : _ x > 8 0 6 . 5 0 3 8 1 1 < / b : _ x > < b : _ y > 2 4 0 . 2 4 4 8 1 5 4 0 8 4 9 6 8 3 < / b : _ y > < / b : P o i n t > < b : P o i n t > < b : _ x > 8 0 6 . 5 0 3 8 1 1 < / b : _ x > < b : _ y > 2 2 8 . 7 4 4 8 1 5 < / b : _ y > < / b : P o i n t > < b : P o i n t > < b : _ x > 8 0 4 . 5 0 3 8 1 1 < / b : _ x > < b : _ y > 2 2 6 . 7 4 4 8 1 5 < / b : _ y > < / b : P o i n t > < b : P o i n t > < b : _ x > 3 8 7 . 0 0 7 6 2 1 0 6 1 3 6 8 5 8 < / b : _ x > < b : _ y > 2 2 6 . 7 4 4 8 1 5 < / b : _ y > < / b : P o i n t > < b : P o i n t > < b : _ x > 3 8 5 . 0 0 7 6 2 1 0 6 1 3 6 8 5 8 < / b : _ x > < b : _ y > 2 2 4 . 7 4 4 8 1 5 < / b : _ y > < / b : P o i n t > < b : P o i n t > < b : _ x > 3 8 5 . 0 0 7 6 2 1 0 6 1 3 6 8 5 8 < / b : _ x > < b : _ y > 1 6 6 . 0 0 0 0 0 0 0 0 0 0 0 0 0 3 < / b : _ y > < / b : P o i n t > < / P o i n t s > < / a : V a l u e > < / a : K e y V a l u e O f D i a g r a m O b j e c t K e y a n y T y p e z b w N T n L X > < a : K e y V a l u e O f D i a g r a m O b j e c t K e y a n y T y p e z b w N T n L X > < a : K e y > < K e y > R e l a t i o n s h i p s \ & l t ; T a b l e s \ D a t a \ C o l u m n s \ D a t e   ( Y e a r ) & g t ; - & l t ; T a b l e s \ M o n t h \ C o l u m n s \ M o n t h & g t ; < / K e y > < / a : K e y > < a : V a l u e   i : t y p e = " D i a g r a m D i s p l a y L i n k V i e w S t a t e " > < A u t o m a t i o n P r o p e r t y H e l p e r T e x t > E n d   p o i n t   1 :   ( 8 6 6 . 5 0 3 8 1 1 , 2 4 0 . 2 4 4 8 1 5 4 0 8 4 9 7 ) .   E n d   p o i n t   2 :   ( 5 7 9 . 5 0 3 8 1 1 , 1 6 6 )   < / A u t o m a t i o n P r o p e r t y H e l p e r T e x t > < L a y e d O u t > t r u e < / L a y e d O u t > < P o i n t s   x m l n s : b = " h t t p : / / s c h e m a s . d a t a c o n t r a c t . o r g / 2 0 0 4 / 0 7 / S y s t e m . W i n d o w s " > < b : P o i n t > < b : _ x > 8 6 6 . 5 0 3 8 1 1 < / b : _ x > < b : _ y > 2 4 0 . 2 4 4 8 1 5 4 0 8 4 9 6 8 3 < / b : _ y > < / b : P o i n t > < b : P o i n t > < b : _ x > 8 6 6 . 5 0 3 8 1 1 < / b : _ x > < b : _ y > 2 1 3 . 7 4 4 8 1 5 < / b : _ y > < / b : P o i n t > < b : P o i n t > < b : _ x > 8 6 4 . 5 0 3 8 1 1 < / b : _ x > < b : _ y > 2 1 1 . 7 4 4 8 1 5 < / b : _ y > < / b : P o i n t > < b : P o i n t > < b : _ x > 5 8 1 . 5 0 3 8 1 1 < / b : _ x > < b : _ y > 2 1 1 . 7 4 4 8 1 5 < / b : _ y > < / b : P o i n t > < b : P o i n t > < b : _ x > 5 7 9 . 5 0 3 8 1 1 < / b : _ x > < b : _ y > 2 0 9 . 7 4 4 8 1 5 < / b : _ y > < / b : P o i n t > < b : P o i n t > < b : _ x > 5 7 9 . 5 0 3 8 1 1 < / b : _ x > < b : _ y > 1 6 6 . 0 0 0 0 0 0 0 0 0 0 0 0 0 3 < / b : _ y > < / b : P o i n t > < / P o i n t s > < / a : V a l u e > < / a : K e y V a l u e O f D i a g r a m O b j e c t K e y a n y T y p e z b w N T n L X > < a : K e y V a l u e O f D i a g r a m O b j e c t K e y a n y T y p e z b w N T n L X > < a : K e y > < K e y > R e l a t i o n s h i p s \ & l t ; T a b l e s \ D a t a \ C o l u m n s \ D a t e   ( Y e a r ) & g t ; - & l t ; T a b l e s \ M o n t h \ C o l u m n s \ M o n t h & g t ; \ F K < / K e y > < / a : K e y > < a : V a l u e   i : t y p e = " D i a g r a m D i s p l a y L i n k E n d p o i n t V i e w S t a t e " > < H e i g h t > 1 6 < / H e i g h t > < L a b e l L o c a t i o n   x m l n s : b = " h t t p : / / s c h e m a s . d a t a c o n t r a c t . o r g / 2 0 0 4 / 0 7 / S y s t e m . W i n d o w s " > < b : _ x > 8 5 8 . 5 0 3 8 1 1 < / b : _ x > < b : _ y > 2 4 0 . 2 4 4 8 1 5 4 0 8 4 9 6 8 3 < / b : _ y > < / L a b e l L o c a t i o n > < L o c a t i o n   x m l n s : b = " h t t p : / / s c h e m a s . d a t a c o n t r a c t . o r g / 2 0 0 4 / 0 7 / S y s t e m . W i n d o w s " > < b : _ x > 8 6 6 . 5 0 3 8 1 1 < / b : _ x > < b : _ y > 2 5 6 . 2 4 4 8 1 5 4 0 8 4 9 6 8 3 < / b : _ y > < / L o c a t i o n > < S h a p e R o t a t e A n g l e > 2 7 0 < / S h a p e R o t a t e A n g l e > < W i d t h > 1 6 < / W i d t h > < / a : V a l u e > < / a : K e y V a l u e O f D i a g r a m O b j e c t K e y a n y T y p e z b w N T n L X > < a : K e y V a l u e O f D i a g r a m O b j e c t K e y a n y T y p e z b w N T n L X > < a : K e y > < K e y > R e l a t i o n s h i p s \ & l t ; T a b l e s \ D a t a \ C o l u m n s \ D a t e   ( Y e a r ) & g t ; - & l t ; T a b l e s \ M o n t h \ C o l u m n s \ M o n t h & g t ; \ P K < / K e y > < / a : K e y > < a : V a l u e   i : t y p e = " D i a g r a m D i s p l a y L i n k E n d p o i n t V i e w S t a t e " > < H e i g h t > 1 6 < / H e i g h t > < L a b e l L o c a t i o n   x m l n s : b = " h t t p : / / s c h e m a s . d a t a c o n t r a c t . o r g / 2 0 0 4 / 0 7 / S y s t e m . W i n d o w s " > < b : _ x > 5 7 1 . 5 0 3 8 1 1 < / b : _ x > < b : _ y > 1 5 0 . 0 0 0 0 0 0 0 0 0 0 0 0 0 3 < / b : _ y > < / L a b e l L o c a t i o n > < L o c a t i o n   x m l n s : b = " h t t p : / / s c h e m a s . d a t a c o n t r a c t . o r g / 2 0 0 4 / 0 7 / S y s t e m . W i n d o w s " > < b : _ x > 5 7 9 . 5 0 3 8 1 1 < / b : _ x > < b : _ y > 1 5 0 . 0 0 0 0 0 0 0 0 0 0 0 0 0 3 < / b : _ y > < / L o c a t i o n > < S h a p e R o t a t e A n g l e > 9 0 < / S h a p e R o t a t e A n g l e > < W i d t h > 1 6 < / W i d t h > < / a : V a l u e > < / a : K e y V a l u e O f D i a g r a m O b j e c t K e y a n y T y p e z b w N T n L X > < a : K e y V a l u e O f D i a g r a m O b j e c t K e y a n y T y p e z b w N T n L X > < a : K e y > < K e y > R e l a t i o n s h i p s \ & l t ; T a b l e s \ D a t a \ C o l u m n s \ D a t e   ( Y e a r ) & g t ; - & l t ; T a b l e s \ M o n t h \ C o l u m n s \ M o n t h & g t ; \ C r o s s F i l t e r < / K e y > < / a : K e y > < a : V a l u e   i : t y p e = " D i a g r a m D i s p l a y L i n k C r o s s F i l t e r V i e w S t a t e " > < P o i n t s   x m l n s : b = " h t t p : / / s c h e m a s . d a t a c o n t r a c t . o r g / 2 0 0 4 / 0 7 / S y s t e m . W i n d o w s " > < b : P o i n t > < b : _ x > 8 6 6 . 5 0 3 8 1 1 < / b : _ x > < b : _ y > 2 4 0 . 2 4 4 8 1 5 4 0 8 4 9 6 8 3 < / b : _ y > < / b : P o i n t > < b : P o i n t > < b : _ x > 8 6 6 . 5 0 3 8 1 1 < / b : _ x > < b : _ y > 2 1 3 . 7 4 4 8 1 5 < / b : _ y > < / b : P o i n t > < b : P o i n t > < b : _ x > 8 6 4 . 5 0 3 8 1 1 < / b : _ x > < b : _ y > 2 1 1 . 7 4 4 8 1 5 < / b : _ y > < / b : P o i n t > < b : P o i n t > < b : _ x > 5 8 1 . 5 0 3 8 1 1 < / b : _ x > < b : _ y > 2 1 1 . 7 4 4 8 1 5 < / b : _ y > < / b : P o i n t > < b : P o i n t > < b : _ x > 5 7 9 . 5 0 3 8 1 1 < / b : _ x > < b : _ y > 2 0 9 . 7 4 4 8 1 5 < / b : _ y > < / b : P o i n t > < b : P o i n t > < b : _ x > 5 7 9 . 5 0 3 8 1 1 < / b : _ x > < b : _ y > 1 6 6 . 0 0 0 0 0 0 0 0 0 0 0 0 0 3 < / b : _ y > < / b : P o i n t > < / P o i n t s > < / a : V a l u e > < / a : K e y V a l u e O f D i a g r a m O b j e c t K e y a n y T y p e z b w N T n L X > < a : K e y V a l u e O f D i a g r a m O b j e c t K e y a n y T y p e z b w N T n L X > < a : K e y > < K e y > R e l a t i o n s h i p s \ & l t ; T a b l e s \ D a t a \ C o l u m n s \ D a t e   ( M o n t h ) & g t ; - & l t ; T a b l e s \ Y e a r \ C o l u m n s \ Y e a r & g t ; < / K e y > < / a : K e y > < a : V a l u e   i : t y p e = " D i a g r a m D i s p l a y L i n k V i e w S t a t e " > < A u t o m a t i o n P r o p e r t y H e l p e r T e x t > E n d   p o i n t   1 :   ( 8 4 6 . 5 0 3 8 1 1 , 2 4 0 . 2 4 4 8 1 5 4 0 8 4 9 7 ) .   E n d   p o i n t   2 :   ( 4 2 5 . 0 0 7 6 2 1 0 6 1 3 6 9 , 1 6 6 )   < / A u t o m a t i o n P r o p e r t y H e l p e r T e x t > < L a y e d O u t > t r u e < / L a y e d O u t > < P o i n t s   x m l n s : b = " h t t p : / / s c h e m a s . d a t a c o n t r a c t . o r g / 2 0 0 4 / 0 7 / S y s t e m . W i n d o w s " > < b : P o i n t > < b : _ x > 8 4 6 . 5 0 3 8 1 1 < / b : _ x > < b : _ y > 2 4 0 . 2 4 4 8 1 5 4 0 8 4 9 6 8 3 < / b : _ y > < / b : P o i n t > < b : P o i n t > < b : _ x > 8 4 6 . 5 0 3 8 1 1 < / b : _ x > < b : _ y > 2 1 8 . 7 4 4 8 1 5 < / b : _ y > < / b : P o i n t > < b : P o i n t > < b : _ x > 8 4 4 . 5 0 3 8 1 1 < / b : _ x > < b : _ y > 2 1 6 . 7 4 4 8 1 5 < / b : _ y > < / b : P o i n t > < b : P o i n t > < b : _ x > 4 2 7 . 0 0 7 6 2 1 0 6 1 3 6 8 5 8 < / b : _ x > < b : _ y > 2 1 6 . 7 4 4 8 1 5 < / b : _ y > < / b : P o i n t > < b : P o i n t > < b : _ x > 4 2 5 . 0 0 7 6 2 1 0 6 1 3 6 8 5 8 < / b : _ x > < b : _ y > 2 1 4 . 7 4 4 8 1 5 < / b : _ y > < / b : P o i n t > < b : P o i n t > < b : _ x > 4 2 5 . 0 0 7 6 2 1 0 6 1 3 6 8 5 8 < / b : _ x > < b : _ y > 1 6 6 . 0 0 0 0 0 0 0 0 0 0 0 0 0 3 < / b : _ y > < / b : P o i n t > < / P o i n t s > < / a : V a l u e > < / a : K e y V a l u e O f D i a g r a m O b j e c t K e y a n y T y p e z b w N T n L X > < a : K e y V a l u e O f D i a g r a m O b j e c t K e y a n y T y p e z b w N T n L X > < a : K e y > < K e y > R e l a t i o n s h i p s \ & l t ; T a b l e s \ D a t a \ C o l u m n s \ D a t e   ( M o n t h ) & g t ; - & l t ; T a b l e s \ Y e a r \ C o l u m n s \ Y e a r & g t ; \ F K < / K e y > < / a : K e y > < a : V a l u e   i : t y p e = " D i a g r a m D i s p l a y L i n k E n d p o i n t V i e w S t a t e " > < H e i g h t > 1 6 < / H e i g h t > < L a b e l L o c a t i o n   x m l n s : b = " h t t p : / / s c h e m a s . d a t a c o n t r a c t . o r g / 2 0 0 4 / 0 7 / S y s t e m . W i n d o w s " > < b : _ x > 8 3 8 . 5 0 3 8 1 1 < / b : _ x > < b : _ y > 2 4 0 . 2 4 4 8 1 5 4 0 8 4 9 6 8 3 < / b : _ y > < / L a b e l L o c a t i o n > < L o c a t i o n   x m l n s : b = " h t t p : / / s c h e m a s . d a t a c o n t r a c t . o r g / 2 0 0 4 / 0 7 / S y s t e m . W i n d o w s " > < b : _ x > 8 4 6 . 5 0 3 8 1 1 < / b : _ x > < b : _ y > 2 5 6 . 2 4 4 8 1 5 4 0 8 4 9 6 8 3 < / b : _ y > < / L o c a t i o n > < S h a p e R o t a t e A n g l e > 2 7 0 < / S h a p e R o t a t e A n g l e > < W i d t h > 1 6 < / W i d t h > < / a : V a l u e > < / a : K e y V a l u e O f D i a g r a m O b j e c t K e y a n y T y p e z b w N T n L X > < a : K e y V a l u e O f D i a g r a m O b j e c t K e y a n y T y p e z b w N T n L X > < a : K e y > < K e y > R e l a t i o n s h i p s \ & l t ; T a b l e s \ D a t a \ C o l u m n s \ D a t e   ( M o n t h ) & g t ; - & l t ; T a b l e s \ Y e a r \ C o l u m n s \ Y e a r & g t ; \ P K < / K e y > < / a : K e y > < a : V a l u e   i : t y p e = " D i a g r a m D i s p l a y L i n k E n d p o i n t V i e w S t a t e " > < H e i g h t > 1 6 < / H e i g h t > < L a b e l L o c a t i o n   x m l n s : b = " h t t p : / / s c h e m a s . d a t a c o n t r a c t . o r g / 2 0 0 4 / 0 7 / S y s t e m . W i n d o w s " > < b : _ x > 4 1 7 . 0 0 7 6 2 1 0 6 1 3 6 8 5 8 < / b : _ x > < b : _ y > 1 5 0 . 0 0 0 0 0 0 0 0 0 0 0 0 0 3 < / b : _ y > < / L a b e l L o c a t i o n > < L o c a t i o n   x m l n s : b = " h t t p : / / s c h e m a s . d a t a c o n t r a c t . o r g / 2 0 0 4 / 0 7 / S y s t e m . W i n d o w s " > < b : _ x > 4 2 5 . 0 0 7 6 2 1 0 6 1 3 6 8 5 8 < / b : _ x > < b : _ y > 1 5 0 < / b : _ y > < / L o c a t i o n > < S h a p e R o t a t e A n g l e > 9 0 < / S h a p e R o t a t e A n g l e > < W i d t h > 1 6 < / W i d t h > < / a : V a l u e > < / a : K e y V a l u e O f D i a g r a m O b j e c t K e y a n y T y p e z b w N T n L X > < a : K e y V a l u e O f D i a g r a m O b j e c t K e y a n y T y p e z b w N T n L X > < a : K e y > < K e y > R e l a t i o n s h i p s \ & l t ; T a b l e s \ D a t a \ C o l u m n s \ D a t e   ( M o n t h ) & g t ; - & l t ; T a b l e s \ Y e a r \ C o l u m n s \ Y e a r & g t ; \ C r o s s F i l t e r < / K e y > < / a : K e y > < a : V a l u e   i : t y p e = " D i a g r a m D i s p l a y L i n k C r o s s F i l t e r V i e w S t a t e " > < P o i n t s   x m l n s : b = " h t t p : / / s c h e m a s . d a t a c o n t r a c t . o r g / 2 0 0 4 / 0 7 / S y s t e m . W i n d o w s " > < b : P o i n t > < b : _ x > 8 4 6 . 5 0 3 8 1 1 < / b : _ x > < b : _ y > 2 4 0 . 2 4 4 8 1 5 4 0 8 4 9 6 8 3 < / b : _ y > < / b : P o i n t > < b : P o i n t > < b : _ x > 8 4 6 . 5 0 3 8 1 1 < / b : _ x > < b : _ y > 2 1 8 . 7 4 4 8 1 5 < / b : _ y > < / b : P o i n t > < b : P o i n t > < b : _ x > 8 4 4 . 5 0 3 8 1 1 < / b : _ x > < b : _ y > 2 1 6 . 7 4 4 8 1 5 < / b : _ y > < / b : P o i n t > < b : P o i n t > < b : _ x > 4 2 7 . 0 0 7 6 2 1 0 6 1 3 6 8 5 8 < / b : _ x > < b : _ y > 2 1 6 . 7 4 4 8 1 5 < / b : _ y > < / b : P o i n t > < b : P o i n t > < b : _ x > 4 2 5 . 0 0 7 6 2 1 0 6 1 3 6 8 5 8 < / b : _ x > < b : _ y > 2 1 4 . 7 4 4 8 1 5 < / b : _ y > < / b : P o i n t > < b : P o i n t > < b : _ x > 4 2 5 . 0 0 7 6 2 1 0 6 1 3 6 8 5 8 < / b : _ x > < b : _ y > 1 6 6 . 0 0 0 0 0 0 0 0 0 0 0 0 0 3 < / b : _ y > < / b : P o i n t > < / P o i n t s > < / a : V a l u e > < / a : K e y V a l u e O f D i a g r a m O b j e c t K e y a n y T y p e z b w N T n L X > < / V i e w S t a t e s > < / D i a g r a m M a n a g e r . S e r i a l i z a b l e D i a g r a m > < D i a g r a m M a n a g e r . S e r i a l i z a b l e D i a g r a m > < A d a p t e r   i : t y p e = " M e a s u r e D i a g r a m S a n d b o x A d a p t e r " > < T a b l e N a m e > P l a n 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 P l a n 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 P l a n   B u d g e t < / K e y > < / D i a g r a m O b j e c t K e y > < D i a g r a m O b j e c t K e y > < K e y > M e a s u r e s \ S u m   o f   P l a n   B u d g e t \ T a g I n f o \ F o r m u l a < / K e y > < / D i a g r a m O b j e c t K e y > < D i a g r a m O b j e c t K e y > < K e y > M e a s u r e s \ S u m   o f   P l a n   B u d g e t \ T a g I n f o \ V a l u e < / K e y > < / D i a g r a m O b j e c t K e y > < D i a g r a m O b j e c t K e y > < K e y > M e a s u r e s \ S u m   o f   P l a n   I n c o m e < / K e y > < / D i a g r a m O b j e c t K e y > < D i a g r a m O b j e c t K e y > < K e y > M e a s u r e s \ S u m   o f   P l a n   I n c o m e \ T a g I n f o \ F o r m u l a < / K e y > < / D i a g r a m O b j e c t K e y > < D i a g r a m O b j e c t K e y > < K e y > M e a s u r e s \ S u m   o f   P l a n   I n c o m e \ T a g I n f o \ V a l u e < / K e y > < / D i a g r a m O b j e c t K e y > < D i a g r a m O b j e c t K e y > < K e y > C o l u m n s \ Y e a r < / K e y > < / D i a g r a m O b j e c t K e y > < D i a g r a m O b j e c t K e y > < K e y > C o l u m n s \ M o n t h < / K e y > < / D i a g r a m O b j e c t K e y > < D i a g r a m O b j e c t K e y > < K e y > C o l u m n s \ C a t e g o r y < / K e y > < / D i a g r a m O b j e c t K e y > < D i a g r a m O b j e c t K e y > < K e y > C o l u m n s \ P l a n   I n c o m e < / K e y > < / D i a g r a m O b j e c t K e y > < D i a g r a m O b j e c t K e y > < K e y > C o l u m n s \ P l a n   B u d g e t < / K e y > < / D i a g r a m O b j e c t K e y > < D i a g r a m O b j e c t K e y > < K e y > C o l u m n s \ P e r c e n t < / K e y > < / D i a g r a m O b j e c t K e y > < D i a g r a m O b j e c t K e y > < K e y > L i n k s \ & l t ; C o l u m n s \ S u m   o f   P l a n   B u d g e t & g t ; - & l t ; M e a s u r e s \ P l a n   B u d g e t & g t ; < / K e y > < / D i a g r a m O b j e c t K e y > < D i a g r a m O b j e c t K e y > < K e y > L i n k s \ & l t ; C o l u m n s \ S u m   o f   P l a n   B u d g e t & g t ; - & l t ; M e a s u r e s \ P l a n   B u d g e t & g t ; \ C O L U M N < / K e y > < / D i a g r a m O b j e c t K e y > < D i a g r a m O b j e c t K e y > < K e y > L i n k s \ & l t ; C o l u m n s \ S u m   o f   P l a n   B u d g e t & g t ; - & l t ; M e a s u r e s \ P l a n   B u d g e t & g t ; \ M E A S U R E < / K e y > < / D i a g r a m O b j e c t K e y > < D i a g r a m O b j e c t K e y > < K e y > L i n k s \ & l t ; C o l u m n s \ S u m   o f   P l a n   I n c o m e & g t ; - & l t ; M e a s u r e s \ P l a n   I n c o m e & g t ; < / K e y > < / D i a g r a m O b j e c t K e y > < D i a g r a m O b j e c t K e y > < K e y > L i n k s \ & l t ; C o l u m n s \ S u m   o f   P l a n   I n c o m e & g t ; - & l t ; M e a s u r e s \ P l a n   I n c o m e & g t ; \ C O L U M N < / K e y > < / D i a g r a m O b j e c t K e y > < D i a g r a m O b j e c t K e y > < K e y > L i n k s \ & l t ; C o l u m n s \ S u m   o f   P l a n   I n c o m e & g t ; - & l t ; M e a s u r e s \ P l a n   I n c o m e & g t ; \ M E A S U R E 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 P l a n   B u d g e t < / K e y > < / a : K e y > < a : V a l u e   i : t y p e = " M e a s u r e G r i d N o d e V i e w S t a t e " > < C o l u m n > 4 < / C o l u m n > < L a y e d O u t > t r u e < / L a y e d O u t > < W a s U I I n v i s i b l e > t r u e < / W a s U I I n v i s i b l e > < / a : V a l u e > < / a : K e y V a l u e O f D i a g r a m O b j e c t K e y a n y T y p e z b w N T n L X > < a : K e y V a l u e O f D i a g r a m O b j e c t K e y a n y T y p e z b w N T n L X > < a : K e y > < K e y > M e a s u r e s \ S u m   o f   P l a n   B u d g e t \ T a g I n f o \ F o r m u l a < / K e y > < / a : K e y > < a : V a l u e   i : t y p e = " M e a s u r e G r i d V i e w S t a t e I D i a g r a m T a g A d d i t i o n a l I n f o " / > < / a : K e y V a l u e O f D i a g r a m O b j e c t K e y a n y T y p e z b w N T n L X > < a : K e y V a l u e O f D i a g r a m O b j e c t K e y a n y T y p e z b w N T n L X > < a : K e y > < K e y > M e a s u r e s \ S u m   o f   P l a n   B u d g e t \ T a g I n f o \ V a l u e < / K e y > < / a : K e y > < a : V a l u e   i : t y p e = " M e a s u r e G r i d V i e w S t a t e I D i a g r a m T a g A d d i t i o n a l I n f o " / > < / a : K e y V a l u e O f D i a g r a m O b j e c t K e y a n y T y p e z b w N T n L X > < a : K e y V a l u e O f D i a g r a m O b j e c t K e y a n y T y p e z b w N T n L X > < a : K e y > < K e y > M e a s u r e s \ S u m   o f   P l a n   I n c o m e < / K e y > < / a : K e y > < a : V a l u e   i : t y p e = " M e a s u r e G r i d N o d e V i e w S t a t e " > < C o l u m n > 3 < / C o l u m n > < L a y e d O u t > t r u e < / L a y e d O u t > < W a s U I I n v i s i b l e > t r u e < / W a s U I I n v i s i b l e > < / a : V a l u e > < / a : K e y V a l u e O f D i a g r a m O b j e c t K e y a n y T y p e z b w N T n L X > < a : K e y V a l u e O f D i a g r a m O b j e c t K e y a n y T y p e z b w N T n L X > < a : K e y > < K e y > M e a s u r e s \ S u m   o f   P l a n   I n c o m e \ T a g I n f o \ F o r m u l a < / K e y > < / a : K e y > < a : V a l u e   i : t y p e = " M e a s u r e G r i d V i e w S t a t e I D i a g r a m T a g A d d i t i o n a l I n f o " / > < / a : K e y V a l u e O f D i a g r a m O b j e c t K e y a n y T y p e z b w N T n L X > < a : K e y V a l u e O f D i a g r a m O b j e c t K e y a n y T y p e z b w N T n L X > < a : K e y > < K e y > M e a s u r e s \ S u m   o f   P l a n   I n c o m e \ T a g I n f o \ V a l u e < / K e y > < / a : K e y > < a : V a l u e   i : t y p e = " M e a s u r e G r i d V i e w S t a t e I D i a g r a m T a g A d d i t i o n a l I n f o " / > < / a : K e y V a l u e O f D i a g r a m O b j e c t K e y a n y T y p e z b w N T n L X > < a : K e y V a l u e O f D i a g r a m O b j e c t K e y a n y T y p e z b w N T n L X > < a : K e y > < K e y > C o l u m n s \ Y e a r < / K e y > < / a : K e y > < a : V a l u e   i : t y p e = " M e a s u r e G r i d N o d e V i e w S t a t e " > < L a y e d O u t > t r u e < / L a y e d O u t > < / a : V a l u e > < / a : K e y V a l u e O f D i a g r a m O b j e c t K e y a n y T y p e z b w N T n L X > < a : K e y V a l u e O f D i a g r a m O b j e c t K e y a n y T y p e z b w N T n L X > < a : K e y > < K e y > C o l u m n s \ M o n t h < / K e y > < / a : K e y > < a : V a l u e   i : t y p e = " M e a s u r e G r i d N o d e V i e w S t a t e " > < C o l u m n > 1 < / C o l u m n > < L a y e d O u t > t r u e < / L a y e d O u t > < / a : V a l u e > < / a : K e y V a l u e O f D i a g r a m O b j e c t K e y a n y T y p e z b w N T n L X > < a : K e y V a l u e O f D i a g r a m O b j e c t K e y a n y T y p e z b w N T n L X > < a : K e y > < K e y > C o l u m n s \ C a t e g o r y < / K e y > < / a : K e y > < a : V a l u e   i : t y p e = " M e a s u r e G r i d N o d e V i e w S t a t e " > < C o l u m n > 2 < / C o l u m n > < L a y e d O u t > t r u e < / L a y e d O u t > < / a : V a l u e > < / a : K e y V a l u e O f D i a g r a m O b j e c t K e y a n y T y p e z b w N T n L X > < a : K e y V a l u e O f D i a g r a m O b j e c t K e y a n y T y p e z b w N T n L X > < a : K e y > < K e y > C o l u m n s \ P l a n   I n c o m e < / K e y > < / a : K e y > < a : V a l u e   i : t y p e = " M e a s u r e G r i d N o d e V i e w S t a t e " > < C o l u m n > 3 < / C o l u m n > < L a y e d O u t > t r u e < / L a y e d O u t > < / a : V a l u e > < / a : K e y V a l u e O f D i a g r a m O b j e c t K e y a n y T y p e z b w N T n L X > < a : K e y V a l u e O f D i a g r a m O b j e c t K e y a n y T y p e z b w N T n L X > < a : K e y > < K e y > C o l u m n s \ P l a n   B u d g e t < / K e y > < / a : K e y > < a : V a l u e   i : t y p e = " M e a s u r e G r i d N o d e V i e w S t a t e " > < C o l u m n > 4 < / C o l u m n > < L a y e d O u t > t r u e < / L a y e d O u t > < / a : V a l u e > < / a : K e y V a l u e O f D i a g r a m O b j e c t K e y a n y T y p e z b w N T n L X > < a : K e y V a l u e O f D i a g r a m O b j e c t K e y a n y T y p e z b w N T n L X > < a : K e y > < K e y > C o l u m n s \ P e r c e n t < / K e y > < / a : K e y > < a : V a l u e   i : t y p e = " M e a s u r e G r i d N o d e V i e w S t a t e " > < C o l u m n > 5 < / C o l u m n > < L a y e d O u t > t r u e < / L a y e d O u t > < / a : V a l u e > < / a : K e y V a l u e O f D i a g r a m O b j e c t K e y a n y T y p e z b w N T n L X > < a : K e y V a l u e O f D i a g r a m O b j e c t K e y a n y T y p e z b w N T n L X > < a : K e y > < K e y > L i n k s \ & l t ; C o l u m n s \ S u m   o f   P l a n   B u d g e t & g t ; - & l t ; M e a s u r e s \ P l a n   B u d g e t & g t ; < / K e y > < / a : K e y > < a : V a l u e   i : t y p e = " M e a s u r e G r i d V i e w S t a t e I D i a g r a m L i n k " / > < / a : K e y V a l u e O f D i a g r a m O b j e c t K e y a n y T y p e z b w N T n L X > < a : K e y V a l u e O f D i a g r a m O b j e c t K e y a n y T y p e z b w N T n L X > < a : K e y > < K e y > L i n k s \ & l t ; C o l u m n s \ S u m   o f   P l a n   B u d g e t & g t ; - & l t ; M e a s u r e s \ P l a n   B u d g e t & g t ; \ C O L U M N < / K e y > < / a : K e y > < a : V a l u e   i : t y p e = " M e a s u r e G r i d V i e w S t a t e I D i a g r a m L i n k E n d p o i n t " / > < / a : K e y V a l u e O f D i a g r a m O b j e c t K e y a n y T y p e z b w N T n L X > < a : K e y V a l u e O f D i a g r a m O b j e c t K e y a n y T y p e z b w N T n L X > < a : K e y > < K e y > L i n k s \ & l t ; C o l u m n s \ S u m   o f   P l a n   B u d g e t & g t ; - & l t ; M e a s u r e s \ P l a n   B u d g e t & g t ; \ M E A S U R E < / K e y > < / a : K e y > < a : V a l u e   i : t y p e = " M e a s u r e G r i d V i e w S t a t e I D i a g r a m L i n k E n d p o i n t " / > < / a : K e y V a l u e O f D i a g r a m O b j e c t K e y a n y T y p e z b w N T n L X > < a : K e y V a l u e O f D i a g r a m O b j e c t K e y a n y T y p e z b w N T n L X > < a : K e y > < K e y > L i n k s \ & l t ; C o l u m n s \ S u m   o f   P l a n   I n c o m e & g t ; - & l t ; M e a s u r e s \ P l a n   I n c o m e & g t ; < / K e y > < / a : K e y > < a : V a l u e   i : t y p e = " M e a s u r e G r i d V i e w S t a t e I D i a g r a m L i n k " / > < / a : K e y V a l u e O f D i a g r a m O b j e c t K e y a n y T y p e z b w N T n L X > < a : K e y V a l u e O f D i a g r a m O b j e c t K e y a n y T y p e z b w N T n L X > < a : K e y > < K e y > L i n k s \ & l t ; C o l u m n s \ S u m   o f   P l a n   I n c o m e & g t ; - & l t ; M e a s u r e s \ P l a n   I n c o m e & g t ; \ C O L U M N < / K e y > < / a : K e y > < a : V a l u e   i : t y p e = " M e a s u r e G r i d V i e w S t a t e I D i a g r a m L i n k E n d p o i n t " / > < / a : K e y V a l u e O f D i a g r a m O b j e c t K e y a n y T y p e z b w N T n L X > < a : K e y V a l u e O f D i a g r a m O b j e c t K e y a n y T y p e z b w N T n L X > < a : K e y > < K e y > L i n k s \ & l t ; C o l u m n s \ S u m   o f   P l a n   I n c o m e & g t ; - & l t ; M e a s u r e s \ P l a n   I n c o m e & g t ; \ M E A S U R E < / K e y > < / a : K e y > < a : V a l u e   i : t y p e = " M e a s u r e G r i d V i e w S t a t e I D i a g r a m L i n k E n d p o i n t " / > < / a : K e y V a l u e O f D i a g r a m O b j e c t K e y a n y T y p e z b w N T n L X > < / V i e w S t a t e s > < / D i a g r a m M a n a g e r . S e r i a l i z a b l e D i a g r a m > < D i a g r a m M a n a g e r . S e r i a l i z a b l e D i a g r a m > < A d a p t e r   i : t y p e = " M e a s u r e D i a g r a m S a n d b o x A d a p t e r " > < T a b l e N a m e > M o n t h < / 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 M o n t h < / 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K e y > < / D i a g r a m O b j e c t K e y > < D i a g r a m O b j e c t K e y > < K e y > C o l u m n s \ M o n t h 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K e y > < / a : K e y > < a : V a l u e   i : t y p e = " M e a s u r e G r i d N o d e V i e w S t a t e " > < C o l u m n > 1 < / C o l u m n > < L a y e d O u t > t r u e < / L a y e d O u t > < / a : V a l u e > < / a : K e y V a l u e O f D i a g r a m O b j e c t K e y a n y T y p e z b w N T n L X > < a : K e y V a l u e O f D i a g r a m O b j e c t K e y a n y T y p e z b w N T n L X > < a : K e y > < K e y > C o l u m n s \ M o n t h < / K e y > < / a : K e y > < a : V a l u e   i : t y p e = " M e a s u r e G r i d N o d e V i e w S t a t e " > < L a y e d O u t > t r u e < / L a y e d O u t > < / a : V a l u e > < / a : K e y V a l u e O f D i a g r a m O b j e c t K e y a n y T y p e z b w N T n L X > < / V i e w S t a t e s > < / D i a g r a m M a n a g e r . S e r i a l i z a b l e D i a g r a m > < / A r r a y O f D i a g r a m M a n a g e r . S e r i a l i z a b l e D i a g r a m > ] ] > < / C u s t o m C o n t e n t > < / G e m i n i > 
</file>

<file path=customXml/item6.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 2 0 2 1 - 0 2 - 1 2 T 0 6 : 3 4 : 4 4 . 2 4 0 1 2 1 - 0 6 : 0 0 < / L a s t P r o c e s s e d T i m e > < / D a t a M o d e l i n g S a n d b o x . S e r i a l i z e d S a n d b o x E r r o r C a c h e > ] ] > < / C u s t o m C o n t e n t > < / G e m i n i > 
</file>

<file path=customXml/item7.xml>��< ? x m l   v e r s i o n = " 1 . 0 "   e n c o d i n g = " U T F - 1 6 " ? > < G e m i n i   x m l n s = " h t t p : / / g e m i n i / p i v o t c u s t o m i z a t i o n / I s S a n d b o x E m b e d d e d " > < C u s t o m C o n t e n t > < ! [ C D A T A [ y e s ] ] > < / C u s t o m C o n t e n t > < / G e m i n i > 
</file>

<file path=customXml/item8.xml>��< ? x m l   v e r s i o n = " 1 . 0 "   e n c o d i n g = " U T F - 1 6 " ? > < G e m i n i   x m l n s = " h t t p : / / g e m i n i / p i v o t c u s t o m i z a t i o n / T a b l e X M L _ M o n t h " > < C u s t o m C o n t e n t > < ! [ C D A T A [ < T a b l e W i d g e t G r i d S e r i a l i z a t i o n   x m l n s : x s d = " h t t p : / / w w w . w 3 . o r g / 2 0 0 1 / X M L S c h e m a "   x m l n s : x s i = " h t t p : / / w w w . w 3 . o r g / 2 0 0 1 / X M L S c h e m a - i n s t a n c e " > < C o l u m n S u g g e s t e d T y p e   / > < C o l u m n F o r m a t   / > < C o l u m n A c c u r a c y   / > < C o l u m n C u r r e n c y S y m b o l   / > < C o l u m n P o s i t i v e P a t t e r n   / > < C o l u m n N e g a t i v e P a t t e r n   / > < C o l u m n W i d t h s > < i t e m > < k e y > < s t r i n g > M o n t h < / s t r i n g > < / k e y > < v a l u e > < i n t > 9 5 < / i n t > < / v a l u e > < / i t e m > < i t e m > < k e y > < s t r i n g > O r d e r < / s t r i n g > < / k e y > < v a l u e > < i n t > 8 9 < / i n t > < / v a l u e > < / i t e m > < / C o l u m n W i d t h s > < C o l u m n D i s p l a y I n d e x > < i t e m > < k e y > < s t r i n g > M o n t h < / s t r i n g > < / k e y > < v a l u e > < i n t > 0 < / i n t > < / v a l u e > < / i t e m > < i t e m > < k e y > < s t r i n g > O r d e r < / s t r i n g > < / k e y > < v a l u e > < i n t > 1 < / i n t > < / v a l u e > < / i t e m > < / C o l u m n D i s p l a y I n d e x > < C o l u m n F r o z e n   / > < C o l u m n C h e c k e d   / > < C o l u m n F i l t e r   / > < S e l e c t i o n F i l t e r   / > < F i l t e r P a r a m e t e r s   / > < I s S o r t D e s c e n d i n g > f a l s e < / I s S o r t D e s c e n d i n g > < / T a b l e W i d g e t G r i d S e r i a l i z a t i o n > ] ] > < / C u s t o m C o n t e n t > < / G e m i n i > 
</file>

<file path=customXml/item9.xml>��< ? x m l   v e r s i o n = " 1 . 0 "   e n c o d i n g = " U T F - 1 6 " ? > < G e m i n i   x m l n s = " h t t p : / / g e m i n i / p i v o t c u s t o m i z a t i o n / S a n d b o x N o n E m p t y " > < C u s t o m C o n t e n t > < ! [ C D A T A [ 1 ] ] > < / C u s t o m C o n t e n t > < / G e m i n i > 
</file>

<file path=customXml/itemProps1.xml><?xml version="1.0" encoding="utf-8"?>
<ds:datastoreItem xmlns:ds="http://schemas.openxmlformats.org/officeDocument/2006/customXml" ds:itemID="{91FBF338-B24A-488C-8FEB-C7C3DB530E8A}">
  <ds:schemaRefs/>
</ds:datastoreItem>
</file>

<file path=customXml/itemProps10.xml><?xml version="1.0" encoding="utf-8"?>
<ds:datastoreItem xmlns:ds="http://schemas.openxmlformats.org/officeDocument/2006/customXml" ds:itemID="{A051AD3B-D47C-45FB-BB84-E9ACF0F51661}">
  <ds:schemaRefs/>
</ds:datastoreItem>
</file>

<file path=customXml/itemProps11.xml><?xml version="1.0" encoding="utf-8"?>
<ds:datastoreItem xmlns:ds="http://schemas.openxmlformats.org/officeDocument/2006/customXml" ds:itemID="{93A39358-99CE-4C5E-8045-3B5A8059CEAF}">
  <ds:schemaRefs/>
</ds:datastoreItem>
</file>

<file path=customXml/itemProps12.xml><?xml version="1.0" encoding="utf-8"?>
<ds:datastoreItem xmlns:ds="http://schemas.openxmlformats.org/officeDocument/2006/customXml" ds:itemID="{EA585FC6-773C-45AA-BFC9-11B49DF6817E}">
  <ds:schemaRefs/>
</ds:datastoreItem>
</file>

<file path=customXml/itemProps13.xml><?xml version="1.0" encoding="utf-8"?>
<ds:datastoreItem xmlns:ds="http://schemas.openxmlformats.org/officeDocument/2006/customXml" ds:itemID="{A4B173C4-1BC4-4AC4-B71E-1FA9D9D3AED0}">
  <ds:schemaRefs/>
</ds:datastoreItem>
</file>

<file path=customXml/itemProps14.xml><?xml version="1.0" encoding="utf-8"?>
<ds:datastoreItem xmlns:ds="http://schemas.openxmlformats.org/officeDocument/2006/customXml" ds:itemID="{A4E1FEA6-248E-4BA3-B2AF-C03B3B10D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71af3243-3dd4-4a8d-8c0d-dd76da1f02a5"/>
    <ds:schemaRef ds:uri="16c05727-aa75-4e4a-9b5f-8a80a116589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15.xml><?xml version="1.0" encoding="utf-8"?>
<ds:datastoreItem xmlns:ds="http://schemas.openxmlformats.org/officeDocument/2006/customXml" ds:itemID="{2559BD64-5B45-4157-A6EE-A4099D9D0D21}">
  <ds:schemaRefs/>
</ds:datastoreItem>
</file>

<file path=customXml/itemProps16.xml><?xml version="1.0" encoding="utf-8"?>
<ds:datastoreItem xmlns:ds="http://schemas.openxmlformats.org/officeDocument/2006/customXml" ds:itemID="{EBCF89BE-60C8-4788-8299-987410B7CFA4}">
  <ds:schemaRefs/>
</ds:datastoreItem>
</file>

<file path=customXml/itemProps17.xml><?xml version="1.0" encoding="utf-8"?>
<ds:datastoreItem xmlns:ds="http://schemas.openxmlformats.org/officeDocument/2006/customXml" ds:itemID="{F8C7FA02-0170-4FA3-B10D-013433E291A4}">
  <ds:schemaRefs/>
</ds:datastoreItem>
</file>

<file path=customXml/itemProps18.xml><?xml version="1.0" encoding="utf-8"?>
<ds:datastoreItem xmlns:ds="http://schemas.openxmlformats.org/officeDocument/2006/customXml" ds:itemID="{5A984460-9BC5-468F-9505-DB7B7609F494}">
  <ds:schemaRefs/>
</ds:datastoreItem>
</file>

<file path=customXml/itemProps19.xml><?xml version="1.0" encoding="utf-8"?>
<ds:datastoreItem xmlns:ds="http://schemas.openxmlformats.org/officeDocument/2006/customXml" ds:itemID="{D3BC02E4-2170-41E6-A9E3-8FA3EC61677F}">
  <ds:schemaRefs/>
</ds:datastoreItem>
</file>

<file path=customXml/itemProps2.xml><?xml version="1.0" encoding="utf-8"?>
<ds:datastoreItem xmlns:ds="http://schemas.openxmlformats.org/officeDocument/2006/customXml" ds:itemID="{47B48F09-1409-4FDD-B596-0DD4B847D5BE}">
  <ds:schemaRefs/>
</ds:datastoreItem>
</file>

<file path=customXml/itemProps20.xml><?xml version="1.0" encoding="utf-8"?>
<ds:datastoreItem xmlns:ds="http://schemas.openxmlformats.org/officeDocument/2006/customXml" ds:itemID="{44517F70-2992-44DE-95FD-5B6D81A222C4}">
  <ds:schemaRefs>
    <ds:schemaRef ds:uri="http://schemas.microsoft.com/sharepoint/v3/contenttype/forms"/>
  </ds:schemaRefs>
</ds:datastoreItem>
</file>

<file path=customXml/itemProps21.xml><?xml version="1.0" encoding="utf-8"?>
<ds:datastoreItem xmlns:ds="http://schemas.openxmlformats.org/officeDocument/2006/customXml" ds:itemID="{9BBA6D8B-D32F-4F5C-9173-0B584DAB6DC7}">
  <ds:schemaRefs/>
</ds:datastoreItem>
</file>

<file path=customXml/itemProps22.xml><?xml version="1.0" encoding="utf-8"?>
<ds:datastoreItem xmlns:ds="http://schemas.openxmlformats.org/officeDocument/2006/customXml" ds:itemID="{C792BC26-447F-45F0-854A-5D3EF68FB74E}">
  <ds:schemaRefs/>
</ds:datastoreItem>
</file>

<file path=customXml/itemProps23.xml><?xml version="1.0" encoding="utf-8"?>
<ds:datastoreItem xmlns:ds="http://schemas.openxmlformats.org/officeDocument/2006/customXml" ds:itemID="{E7786734-1866-4BE0-9B27-F6F46F744730}">
  <ds:schemaRefs/>
</ds:datastoreItem>
</file>

<file path=customXml/itemProps24.xml><?xml version="1.0" encoding="utf-8"?>
<ds:datastoreItem xmlns:ds="http://schemas.openxmlformats.org/officeDocument/2006/customXml" ds:itemID="{62ECAD3B-EAEA-4383-94BC-FD59E091E898}">
  <ds:schemaRefs>
    <ds:schemaRef ds:uri="16c05727-aa75-4e4a-9b5f-8a80a1165891"/>
    <ds:schemaRef ds:uri="http://schemas.microsoft.com/office/infopath/2007/PartnerControls"/>
    <ds:schemaRef ds:uri="http://purl.org/dc/elements/1.1/"/>
    <ds:schemaRef ds:uri="http://purl.org/dc/terms/"/>
    <ds:schemaRef ds:uri="71af3243-3dd4-4a8d-8c0d-dd76da1f02a5"/>
    <ds:schemaRef ds:uri="http://www.w3.org/XML/1998/namespace"/>
    <ds:schemaRef ds:uri="http://schemas.microsoft.com/office/2006/documentManagement/types"/>
    <ds:schemaRef ds:uri="http://purl.org/dc/dcmitype/"/>
    <ds:schemaRef ds:uri="http://schemas.openxmlformats.org/package/2006/metadata/core-properties"/>
    <ds:schemaRef ds:uri="http://schemas.microsoft.com/office/2006/metadata/properties"/>
  </ds:schemaRefs>
</ds:datastoreItem>
</file>

<file path=customXml/itemProps3.xml><?xml version="1.0" encoding="utf-8"?>
<ds:datastoreItem xmlns:ds="http://schemas.openxmlformats.org/officeDocument/2006/customXml" ds:itemID="{55A33885-3725-49FF-8FCB-63442D4057E0}">
  <ds:schemaRefs/>
</ds:datastoreItem>
</file>

<file path=customXml/itemProps4.xml><?xml version="1.0" encoding="utf-8"?>
<ds:datastoreItem xmlns:ds="http://schemas.openxmlformats.org/officeDocument/2006/customXml" ds:itemID="{693B96EA-5386-4A4A-8D7C-9EBA837ED21D}">
  <ds:schemaRefs/>
</ds:datastoreItem>
</file>

<file path=customXml/itemProps5.xml><?xml version="1.0" encoding="utf-8"?>
<ds:datastoreItem xmlns:ds="http://schemas.openxmlformats.org/officeDocument/2006/customXml" ds:itemID="{FAB3D15C-CC99-459F-8946-3BFB867CC678}">
  <ds:schemaRefs/>
</ds:datastoreItem>
</file>

<file path=customXml/itemProps6.xml><?xml version="1.0" encoding="utf-8"?>
<ds:datastoreItem xmlns:ds="http://schemas.openxmlformats.org/officeDocument/2006/customXml" ds:itemID="{9FCD46BE-45AA-4408-853A-40C54EDCD212}">
  <ds:schemaRefs/>
</ds:datastoreItem>
</file>

<file path=customXml/itemProps7.xml><?xml version="1.0" encoding="utf-8"?>
<ds:datastoreItem xmlns:ds="http://schemas.openxmlformats.org/officeDocument/2006/customXml" ds:itemID="{066D9A41-250D-44E6-8944-0A7D84D5FCED}">
  <ds:schemaRefs/>
</ds:datastoreItem>
</file>

<file path=customXml/itemProps8.xml><?xml version="1.0" encoding="utf-8"?>
<ds:datastoreItem xmlns:ds="http://schemas.openxmlformats.org/officeDocument/2006/customXml" ds:itemID="{820B9710-BC41-415E-AEED-072A1A369CA2}">
  <ds:schemaRefs/>
</ds:datastoreItem>
</file>

<file path=customXml/itemProps9.xml><?xml version="1.0" encoding="utf-8"?>
<ds:datastoreItem xmlns:ds="http://schemas.openxmlformats.org/officeDocument/2006/customXml" ds:itemID="{712E27A1-9A94-40E4-9C03-90BEE0D96D87}">
  <ds:schemaRefs/>
</ds:datastoreItem>
</file>

<file path=docMetadata/LabelInfo.xml><?xml version="1.0" encoding="utf-8"?>
<clbl:labelList xmlns:clbl="http://schemas.microsoft.com/office/2020/mipLabelMetadata">
  <clbl:label id="{d546e5e1-5d42-4630-bacd-c69bfdcbd5e8}" enabled="1" method="Standard" siteId="{96ece526-9c7d-48b0-8daf-8b93c90a5d18}" removed="0"/>
</clbl:labelList>
</file>

<file path=docProps/app.xml><?xml version="1.0" encoding="utf-8"?>
<Properties xmlns="http://schemas.openxmlformats.org/officeDocument/2006/extended-properties" xmlns:vt="http://schemas.openxmlformats.org/officeDocument/2006/docPropsVTypes">
  <Template>TM33398600</Template>
  <Application>Microsoft Excel</Application>
  <DocSecurity>0</DocSecurity>
  <ScaleCrop>false</ScaleCrop>
  <HeadingPairs>
    <vt:vector size="4" baseType="variant">
      <vt:variant>
        <vt:lpstr>Worksheets</vt:lpstr>
      </vt:variant>
      <vt:variant>
        <vt:i4>15</vt:i4>
      </vt:variant>
      <vt:variant>
        <vt:lpstr>Named Ranges</vt:lpstr>
      </vt:variant>
      <vt:variant>
        <vt:i4>17</vt:i4>
      </vt:variant>
    </vt:vector>
  </HeadingPairs>
  <TitlesOfParts>
    <vt:vector size="32" baseType="lpstr">
      <vt:lpstr>Dashboard</vt:lpstr>
      <vt:lpstr>Data</vt:lpstr>
      <vt:lpstr>Plan Data</vt:lpstr>
      <vt:lpstr>Test</vt:lpstr>
      <vt:lpstr>Report Actual Pivot</vt:lpstr>
      <vt:lpstr>Report Plan Pivot</vt:lpstr>
      <vt:lpstr>Income v Expense</vt:lpstr>
      <vt:lpstr>PlanvActual by Cat Pivot</vt:lpstr>
      <vt:lpstr>Actual by SubCat Pivot</vt:lpstr>
      <vt:lpstr>PlanvActual by Year Pivot</vt:lpstr>
      <vt:lpstr>Plan Piechart</vt:lpstr>
      <vt:lpstr>Actual Piechart</vt:lpstr>
      <vt:lpstr>IncomevSaving</vt:lpstr>
      <vt:lpstr>UniqueLists</vt:lpstr>
      <vt:lpstr>Payslip</vt:lpstr>
      <vt:lpstr>Category</vt:lpstr>
      <vt:lpstr>Entertainment</vt:lpstr>
      <vt:lpstr>Data!Extract</vt:lpstr>
      <vt:lpstr>Food</vt:lpstr>
      <vt:lpstr>Gifts_and_Donations</vt:lpstr>
      <vt:lpstr>Housing</vt:lpstr>
      <vt:lpstr>Income</vt:lpstr>
      <vt:lpstr>Insurance</vt:lpstr>
      <vt:lpstr>Legal</vt:lpstr>
      <vt:lpstr>Loans</vt:lpstr>
      <vt:lpstr>Other</vt:lpstr>
      <vt:lpstr>Personal_Care</vt:lpstr>
      <vt:lpstr>Pets</vt:lpstr>
      <vt:lpstr>Savings_or_Investments</vt:lpstr>
      <vt:lpstr>Shopping</vt:lpstr>
      <vt:lpstr>Taxes</vt:lpstr>
      <vt:lpstr>Transportation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2020-10-16T05:02:30Z</dcterms:created>
  <dcterms:modified xsi:type="dcterms:W3CDTF">2022-12-31T07:55:30Z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SIP_Label_d546e5e1-5d42-4630-bacd-c69bfdcbd5e8_Enabled">
    <vt:lpwstr>true</vt:lpwstr>
  </property>
  <property fmtid="{D5CDD505-2E9C-101B-9397-08002B2CF9AE}" pid="4" name="MSIP_Label_d546e5e1-5d42-4630-bacd-c69bfdcbd5e8_SetDate">
    <vt:lpwstr>2022-04-28T22:46:06Z</vt:lpwstr>
  </property>
  <property fmtid="{D5CDD505-2E9C-101B-9397-08002B2CF9AE}" pid="5" name="MSIP_Label_d546e5e1-5d42-4630-bacd-c69bfdcbd5e8_Method">
    <vt:lpwstr>Standard</vt:lpwstr>
  </property>
  <property fmtid="{D5CDD505-2E9C-101B-9397-08002B2CF9AE}" pid="6" name="MSIP_Label_d546e5e1-5d42-4630-bacd-c69bfdcbd5e8_Name">
    <vt:lpwstr>d546e5e1-5d42-4630-bacd-c69bfdcbd5e8</vt:lpwstr>
  </property>
  <property fmtid="{D5CDD505-2E9C-101B-9397-08002B2CF9AE}" pid="7" name="MSIP_Label_d546e5e1-5d42-4630-bacd-c69bfdcbd5e8_SiteId">
    <vt:lpwstr>96ece526-9c7d-48b0-8daf-8b93c90a5d18</vt:lpwstr>
  </property>
  <property fmtid="{D5CDD505-2E9C-101B-9397-08002B2CF9AE}" pid="8" name="MSIP_Label_d546e5e1-5d42-4630-bacd-c69bfdcbd5e8_ActionId">
    <vt:lpwstr>61efd144-9ebf-4477-b2a9-db5b399035af</vt:lpwstr>
  </property>
  <property fmtid="{D5CDD505-2E9C-101B-9397-08002B2CF9AE}" pid="9" name="MSIP_Label_d546e5e1-5d42-4630-bacd-c69bfdcbd5e8_ContentBits">
    <vt:lpwstr>0</vt:lpwstr>
  </property>
  <property fmtid="{D5CDD505-2E9C-101B-9397-08002B2CF9AE}" pid="10" name="SmartTag">
    <vt:lpwstr>4</vt:lpwstr>
  </property>
</Properties>
</file>