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drawings/drawing6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drawings/drawing7.xml" ContentType="application/vnd.openxmlformats-officedocument.drawing+xml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drawings/drawing8.xml" ContentType="application/vnd.openxmlformats-officedocument.drawing+xml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drawings/drawing9.xml" ContentType="application/vnd.openxmlformats-officedocument.drawing+xml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drawings/drawing10.xml" ContentType="application/vnd.openxmlformats-officedocument.drawing+xml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drawings/drawing11.xml" ContentType="application/vnd.openxmlformats-officedocument.drawing+xml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drawings/drawing12.xml" ContentType="application/vnd.openxmlformats-officedocument.drawing+xml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drawings/drawing13.xml" ContentType="application/vnd.openxmlformats-officedocument.drawing+xml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drawings/drawing14.xml" ContentType="application/vnd.openxmlformats-officedocument.drawing+xml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drawings/drawing15.xml" ContentType="application/vnd.openxmlformats-officedocument.drawing+xml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activeX/activeX103.xml" ContentType="application/vnd.ms-office.activeX+xml"/>
  <Override PartName="/xl/activeX/activeX103.bin" ContentType="application/vnd.ms-office.activeX"/>
  <Override PartName="/xl/activeX/activeX104.xml" ContentType="application/vnd.ms-office.activeX+xml"/>
  <Override PartName="/xl/activeX/activeX104.bin" ContentType="application/vnd.ms-office.activeX"/>
  <Override PartName="/xl/activeX/activeX105.xml" ContentType="application/vnd.ms-office.activeX+xml"/>
  <Override PartName="/xl/activeX/activeX105.bin" ContentType="application/vnd.ms-office.activeX"/>
  <Override PartName="/xl/drawings/drawing16.xml" ContentType="application/vnd.openxmlformats-officedocument.drawing+xml"/>
  <Override PartName="/xl/activeX/activeX106.xml" ContentType="application/vnd.ms-office.activeX+xml"/>
  <Override PartName="/xl/activeX/activeX106.bin" ContentType="application/vnd.ms-office.activeX"/>
  <Override PartName="/xl/activeX/activeX107.xml" ContentType="application/vnd.ms-office.activeX+xml"/>
  <Override PartName="/xl/activeX/activeX107.bin" ContentType="application/vnd.ms-office.activeX"/>
  <Override PartName="/xl/activeX/activeX108.xml" ContentType="application/vnd.ms-office.activeX+xml"/>
  <Override PartName="/xl/activeX/activeX108.bin" ContentType="application/vnd.ms-office.activeX"/>
  <Override PartName="/xl/activeX/activeX109.xml" ContentType="application/vnd.ms-office.activeX+xml"/>
  <Override PartName="/xl/activeX/activeX109.bin" ContentType="application/vnd.ms-office.activeX"/>
  <Override PartName="/xl/activeX/activeX110.xml" ContentType="application/vnd.ms-office.activeX+xml"/>
  <Override PartName="/xl/activeX/activeX110.bin" ContentType="application/vnd.ms-office.activeX"/>
  <Override PartName="/xl/activeX/activeX111.xml" ContentType="application/vnd.ms-office.activeX+xml"/>
  <Override PartName="/xl/activeX/activeX111.bin" ContentType="application/vnd.ms-office.activeX"/>
  <Override PartName="/xl/drawings/drawing17.xml" ContentType="application/vnd.openxmlformats-officedocument.drawing+xml"/>
  <Override PartName="/xl/activeX/activeX112.xml" ContentType="application/vnd.ms-office.activeX+xml"/>
  <Override PartName="/xl/activeX/activeX112.bin" ContentType="application/vnd.ms-office.activeX"/>
  <Override PartName="/xl/activeX/activeX113.xml" ContentType="application/vnd.ms-office.activeX+xml"/>
  <Override PartName="/xl/activeX/activeX113.bin" ContentType="application/vnd.ms-office.activeX"/>
  <Override PartName="/xl/activeX/activeX114.xml" ContentType="application/vnd.ms-office.activeX+xml"/>
  <Override PartName="/xl/activeX/activeX114.bin" ContentType="application/vnd.ms-office.activeX"/>
  <Override PartName="/xl/activeX/activeX115.xml" ContentType="application/vnd.ms-office.activeX+xml"/>
  <Override PartName="/xl/activeX/activeX115.bin" ContentType="application/vnd.ms-office.activeX"/>
  <Override PartName="/xl/activeX/activeX116.xml" ContentType="application/vnd.ms-office.activeX+xml"/>
  <Override PartName="/xl/activeX/activeX116.bin" ContentType="application/vnd.ms-office.activeX"/>
  <Override PartName="/xl/activeX/activeX117.xml" ContentType="application/vnd.ms-office.activeX+xml"/>
  <Override PartName="/xl/activeX/activeX117.bin" ContentType="application/vnd.ms-office.activeX"/>
  <Override PartName="/xl/activeX/activeX118.xml" ContentType="application/vnd.ms-office.activeX+xml"/>
  <Override PartName="/xl/activeX/activeX118.bin" ContentType="application/vnd.ms-office.activeX"/>
  <Override PartName="/xl/activeX/activeX119.xml" ContentType="application/vnd.ms-office.activeX+xml"/>
  <Override PartName="/xl/activeX/activeX119.bin" ContentType="application/vnd.ms-office.activeX"/>
  <Override PartName="/xl/activeX/activeX120.xml" ContentType="application/vnd.ms-office.activeX+xml"/>
  <Override PartName="/xl/activeX/activeX120.bin" ContentType="application/vnd.ms-office.activeX"/>
  <Override PartName="/xl/activeX/activeX121.xml" ContentType="application/vnd.ms-office.activeX+xml"/>
  <Override PartName="/xl/activeX/activeX121.bin" ContentType="application/vnd.ms-office.activeX"/>
  <Override PartName="/xl/drawings/drawing18.xml" ContentType="application/vnd.openxmlformats-officedocument.drawing+xml"/>
  <Override PartName="/xl/activeX/activeX122.xml" ContentType="application/vnd.ms-office.activeX+xml"/>
  <Override PartName="/xl/activeX/activeX122.bin" ContentType="application/vnd.ms-office.activeX"/>
  <Override PartName="/xl/activeX/activeX123.xml" ContentType="application/vnd.ms-office.activeX+xml"/>
  <Override PartName="/xl/activeX/activeX123.bin" ContentType="application/vnd.ms-office.activeX"/>
  <Override PartName="/xl/activeX/activeX124.xml" ContentType="application/vnd.ms-office.activeX+xml"/>
  <Override PartName="/xl/activeX/activeX124.bin" ContentType="application/vnd.ms-office.activeX"/>
  <Override PartName="/xl/activeX/activeX125.xml" ContentType="application/vnd.ms-office.activeX+xml"/>
  <Override PartName="/xl/activeX/activeX125.bin" ContentType="application/vnd.ms-office.activeX"/>
  <Override PartName="/xl/activeX/activeX126.xml" ContentType="application/vnd.ms-office.activeX+xml"/>
  <Override PartName="/xl/activeX/activeX126.bin" ContentType="application/vnd.ms-office.activeX"/>
  <Override PartName="/xl/activeX/activeX127.xml" ContentType="application/vnd.ms-office.activeX+xml"/>
  <Override PartName="/xl/activeX/activeX127.bin" ContentType="application/vnd.ms-office.activeX"/>
  <Override PartName="/xl/activeX/activeX128.xml" ContentType="application/vnd.ms-office.activeX+xml"/>
  <Override PartName="/xl/activeX/activeX128.bin" ContentType="application/vnd.ms-office.activeX"/>
  <Override PartName="/xl/activeX/activeX129.xml" ContentType="application/vnd.ms-office.activeX+xml"/>
  <Override PartName="/xl/activeX/activeX129.bin" ContentType="application/vnd.ms-office.activeX"/>
  <Override PartName="/xl/activeX/activeX130.xml" ContentType="application/vnd.ms-office.activeX+xml"/>
  <Override PartName="/xl/activeX/activeX130.bin" ContentType="application/vnd.ms-office.activeX"/>
  <Override PartName="/xl/activeX/activeX131.xml" ContentType="application/vnd.ms-office.activeX+xml"/>
  <Override PartName="/xl/activeX/activeX131.bin" ContentType="application/vnd.ms-office.activeX"/>
  <Override PartName="/xl/drawings/drawing19.xml" ContentType="application/vnd.openxmlformats-officedocument.drawing+xml"/>
  <Override PartName="/xl/activeX/activeX132.xml" ContentType="application/vnd.ms-office.activeX+xml"/>
  <Override PartName="/xl/activeX/activeX132.bin" ContentType="application/vnd.ms-office.activeX"/>
  <Override PartName="/xl/activeX/activeX133.xml" ContentType="application/vnd.ms-office.activeX+xml"/>
  <Override PartName="/xl/activeX/activeX133.bin" ContentType="application/vnd.ms-office.activeX"/>
  <Override PartName="/xl/activeX/activeX134.xml" ContentType="application/vnd.ms-office.activeX+xml"/>
  <Override PartName="/xl/activeX/activeX134.bin" ContentType="application/vnd.ms-office.activeX"/>
  <Override PartName="/xl/activeX/activeX135.xml" ContentType="application/vnd.ms-office.activeX+xml"/>
  <Override PartName="/xl/activeX/activeX135.bin" ContentType="application/vnd.ms-office.activeX"/>
  <Override PartName="/xl/activeX/activeX136.xml" ContentType="application/vnd.ms-office.activeX+xml"/>
  <Override PartName="/xl/activeX/activeX136.bin" ContentType="application/vnd.ms-office.activeX"/>
  <Override PartName="/xl/activeX/activeX137.xml" ContentType="application/vnd.ms-office.activeX+xml"/>
  <Override PartName="/xl/activeX/activeX137.bin" ContentType="application/vnd.ms-office.activeX"/>
  <Override PartName="/xl/activeX/activeX138.xml" ContentType="application/vnd.ms-office.activeX+xml"/>
  <Override PartName="/xl/activeX/activeX138.bin" ContentType="application/vnd.ms-office.activeX"/>
  <Override PartName="/xl/activeX/activeX139.xml" ContentType="application/vnd.ms-office.activeX+xml"/>
  <Override PartName="/xl/activeX/activeX139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comments1.xml" ContentType="application/vnd.openxmlformats-officedocument.spreadsheetml.comments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comments2.xml" ContentType="application/vnd.openxmlformats-officedocument.spreadsheetml.comments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comments3.xml" ContentType="application/vnd.openxmlformats-officedocument.spreadsheetml.comments+xml"/>
  <Override PartName="/xl/tables/table46.xml" ContentType="application/vnd.openxmlformats-officedocument.spreadsheetml.table+xml"/>
  <Override PartName="/xl/tables/table47.xml" ContentType="application/vnd.openxmlformats-officedocument.spreadsheetml.table+xml"/>
  <Override PartName="/xl/tables/table48.xml" ContentType="application/vnd.openxmlformats-officedocument.spreadsheetml.table+xml"/>
  <Override PartName="/xl/tables/table49.xml" ContentType="application/vnd.openxmlformats-officedocument.spreadsheetml.table+xml"/>
  <Override PartName="/xl/tables/table50.xml" ContentType="application/vnd.openxmlformats-officedocument.spreadsheetml.table+xml"/>
  <Override PartName="/xl/tables/table51.xml" ContentType="application/vnd.openxmlformats-officedocument.spreadsheetml.table+xml"/>
  <Override PartName="/xl/tables/table52.xml" ContentType="application/vnd.openxmlformats-officedocument.spreadsheetml.table+xml"/>
  <Override PartName="/xl/tables/table53.xml" ContentType="application/vnd.openxmlformats-officedocument.spreadsheetml.table+xml"/>
  <Override PartName="/xl/tables/table54.xml" ContentType="application/vnd.openxmlformats-officedocument.spreadsheetml.table+xml"/>
  <Override PartName="/xl/tables/table55.xml" ContentType="application/vnd.openxmlformats-officedocument.spreadsheetml.table+xml"/>
  <Override PartName="/xl/comments4.xml" ContentType="application/vnd.openxmlformats-officedocument.spreadsheetml.comments+xml"/>
  <Override PartName="/xl/tables/table56.xml" ContentType="application/vnd.openxmlformats-officedocument.spreadsheetml.table+xml"/>
  <Override PartName="/xl/tables/table57.xml" ContentType="application/vnd.openxmlformats-officedocument.spreadsheetml.table+xml"/>
  <Override PartName="/xl/tables/table58.xml" ContentType="application/vnd.openxmlformats-officedocument.spreadsheetml.table+xml"/>
  <Override PartName="/xl/tables/table59.xml" ContentType="application/vnd.openxmlformats-officedocument.spreadsheetml.table+xml"/>
  <Override PartName="/xl/tables/table60.xml" ContentType="application/vnd.openxmlformats-officedocument.spreadsheetml.table+xml"/>
  <Override PartName="/xl/tables/table61.xml" ContentType="application/vnd.openxmlformats-officedocument.spreadsheetml.table+xml"/>
  <Override PartName="/xl/tables/table62.xml" ContentType="application/vnd.openxmlformats-officedocument.spreadsheetml.table+xml"/>
  <Override PartName="/xl/tables/table63.xml" ContentType="application/vnd.openxmlformats-officedocument.spreadsheetml.table+xml"/>
  <Override PartName="/xl/tables/table64.xml" ContentType="application/vnd.openxmlformats-officedocument.spreadsheetml.table+xml"/>
  <Override PartName="/xl/tables/table65.xml" ContentType="application/vnd.openxmlformats-officedocument.spreadsheetml.table+xml"/>
  <Override PartName="/xl/tables/table66.xml" ContentType="application/vnd.openxmlformats-officedocument.spreadsheetml.table+xml"/>
  <Override PartName="/xl/tables/table67.xml" ContentType="application/vnd.openxmlformats-officedocument.spreadsheetml.table+xml"/>
  <Override PartName="/xl/tables/table68.xml" ContentType="application/vnd.openxmlformats-officedocument.spreadsheetml.table+xml"/>
  <Override PartName="/xl/tables/table69.xml" ContentType="application/vnd.openxmlformats-officedocument.spreadsheetml.table+xml"/>
  <Override PartName="/xl/tables/table70.xml" ContentType="application/vnd.openxmlformats-officedocument.spreadsheetml.table+xml"/>
  <Override PartName="/xl/tables/table71.xml" ContentType="application/vnd.openxmlformats-officedocument.spreadsheetml.table+xml"/>
  <Override PartName="/xl/comments5.xml" ContentType="application/vnd.openxmlformats-officedocument.spreadsheetml.comments+xml"/>
  <Override PartName="/xl/tables/table72.xml" ContentType="application/vnd.openxmlformats-officedocument.spreadsheetml.table+xml"/>
  <Override PartName="/xl/tables/table73.xml" ContentType="application/vnd.openxmlformats-officedocument.spreadsheetml.table+xml"/>
  <Override PartName="/xl/tables/table74.xml" ContentType="application/vnd.openxmlformats-officedocument.spreadsheetml.table+xml"/>
  <Override PartName="/xl/tables/table75.xml" ContentType="application/vnd.openxmlformats-officedocument.spreadsheetml.table+xml"/>
  <Override PartName="/xl/tables/table76.xml" ContentType="application/vnd.openxmlformats-officedocument.spreadsheetml.table+xml"/>
  <Override PartName="/xl/tables/table77.xml" ContentType="application/vnd.openxmlformats-officedocument.spreadsheetml.table+xml"/>
  <Override PartName="/xl/tables/table78.xml" ContentType="application/vnd.openxmlformats-officedocument.spreadsheetml.table+xml"/>
  <Override PartName="/xl/tables/table79.xml" ContentType="application/vnd.openxmlformats-officedocument.spreadsheetml.table+xml"/>
  <Override PartName="/xl/tables/table80.xml" ContentType="application/vnd.openxmlformats-officedocument.spreadsheetml.table+xml"/>
  <Override PartName="/xl/tables/table81.xml" ContentType="application/vnd.openxmlformats-officedocument.spreadsheetml.table+xml"/>
  <Override PartName="/xl/comments6.xml" ContentType="application/vnd.openxmlformats-officedocument.spreadsheetml.comments+xml"/>
  <Override PartName="/xl/tables/table82.xml" ContentType="application/vnd.openxmlformats-officedocument.spreadsheetml.table+xml"/>
  <Override PartName="/xl/tables/table83.xml" ContentType="application/vnd.openxmlformats-officedocument.spreadsheetml.table+xml"/>
  <Override PartName="/xl/tables/table84.xml" ContentType="application/vnd.openxmlformats-officedocument.spreadsheetml.table+xml"/>
  <Override PartName="/xl/tables/table85.xml" ContentType="application/vnd.openxmlformats-officedocument.spreadsheetml.table+xml"/>
  <Override PartName="/xl/tables/table86.xml" ContentType="application/vnd.openxmlformats-officedocument.spreadsheetml.table+xml"/>
  <Override PartName="/xl/tables/table87.xml" ContentType="application/vnd.openxmlformats-officedocument.spreadsheetml.table+xml"/>
  <Override PartName="/xl/tables/table88.xml" ContentType="application/vnd.openxmlformats-officedocument.spreadsheetml.table+xml"/>
  <Override PartName="/xl/tables/table89.xml" ContentType="application/vnd.openxmlformats-officedocument.spreadsheetml.table+xml"/>
  <Override PartName="/xl/comments7.xml" ContentType="application/vnd.openxmlformats-officedocument.spreadsheetml.comments+xml"/>
  <Override PartName="/xl/tables/table90.xml" ContentType="application/vnd.openxmlformats-officedocument.spreadsheetml.table+xml"/>
  <Override PartName="/xl/tables/table91.xml" ContentType="application/vnd.openxmlformats-officedocument.spreadsheetml.table+xml"/>
  <Override PartName="/xl/tables/table92.xml" ContentType="application/vnd.openxmlformats-officedocument.spreadsheetml.table+xml"/>
  <Override PartName="/xl/tables/table93.xml" ContentType="application/vnd.openxmlformats-officedocument.spreadsheetml.table+xml"/>
  <Override PartName="/xl/tables/table94.xml" ContentType="application/vnd.openxmlformats-officedocument.spreadsheetml.table+xml"/>
  <Override PartName="/xl/tables/table95.xml" ContentType="application/vnd.openxmlformats-officedocument.spreadsheetml.table+xml"/>
  <Override PartName="/xl/tables/table96.xml" ContentType="application/vnd.openxmlformats-officedocument.spreadsheetml.table+xml"/>
  <Override PartName="/xl/tables/table97.xml" ContentType="application/vnd.openxmlformats-officedocument.spreadsheetml.table+xml"/>
  <Override PartName="/xl/tables/table98.xml" ContentType="application/vnd.openxmlformats-officedocument.spreadsheetml.table+xml"/>
  <Override PartName="/xl/tables/table99.xml" ContentType="application/vnd.openxmlformats-officedocument.spreadsheetml.table+xml"/>
  <Override PartName="/xl/tables/table100.xml" ContentType="application/vnd.openxmlformats-officedocument.spreadsheetml.table+xml"/>
  <Override PartName="/xl/tables/table101.xml" ContentType="application/vnd.openxmlformats-officedocument.spreadsheetml.table+xml"/>
  <Override PartName="/xl/tables/table102.xml" ContentType="application/vnd.openxmlformats-officedocument.spreadsheetml.table+xml"/>
  <Override PartName="/xl/tables/table103.xml" ContentType="application/vnd.openxmlformats-officedocument.spreadsheetml.table+xml"/>
  <Override PartName="/xl/tables/table104.xml" ContentType="application/vnd.openxmlformats-officedocument.spreadsheetml.table+xml"/>
  <Override PartName="/xl/tables/table105.xml" ContentType="application/vnd.openxmlformats-officedocument.spreadsheetml.table+xml"/>
  <Override PartName="/xl/tables/table106.xml" ContentType="application/vnd.openxmlformats-officedocument.spreadsheetml.table+xml"/>
  <Override PartName="/xl/tables/table107.xml" ContentType="application/vnd.openxmlformats-officedocument.spreadsheetml.table+xml"/>
  <Override PartName="/xl/tables/table108.xml" ContentType="application/vnd.openxmlformats-officedocument.spreadsheetml.table+xml"/>
  <Override PartName="/xl/tables/table109.xml" ContentType="application/vnd.openxmlformats-officedocument.spreadsheetml.table+xml"/>
  <Override PartName="/xl/tables/table110.xml" ContentType="application/vnd.openxmlformats-officedocument.spreadsheetml.table+xml"/>
  <Override PartName="/xl/tables/table111.xml" ContentType="application/vnd.openxmlformats-officedocument.spreadsheetml.table+xml"/>
  <Override PartName="/xl/tables/table112.xml" ContentType="application/vnd.openxmlformats-officedocument.spreadsheetml.table+xml"/>
  <Override PartName="/xl/tables/table113.xml" ContentType="application/vnd.openxmlformats-officedocument.spreadsheetml.table+xml"/>
  <Override PartName="/xl/tables/table114.xml" ContentType="application/vnd.openxmlformats-officedocument.spreadsheetml.table+xml"/>
  <Override PartName="/xl/tables/table115.xml" ContentType="application/vnd.openxmlformats-officedocument.spreadsheetml.table+xml"/>
  <Override PartName="/xl/tables/table116.xml" ContentType="application/vnd.openxmlformats-officedocument.spreadsheetml.table+xml"/>
  <Override PartName="/xl/tables/table117.xml" ContentType="application/vnd.openxmlformats-officedocument.spreadsheetml.table+xml"/>
  <Override PartName="/xl/tables/table118.xml" ContentType="application/vnd.openxmlformats-officedocument.spreadsheetml.table+xml"/>
  <Override PartName="/xl/tables/table119.xml" ContentType="application/vnd.openxmlformats-officedocument.spreadsheetml.table+xml"/>
  <Override PartName="/xl/tables/table120.xml" ContentType="application/vnd.openxmlformats-officedocument.spreadsheetml.table+xml"/>
  <Override PartName="/xl/tables/table121.xml" ContentType="application/vnd.openxmlformats-officedocument.spreadsheetml.table+xml"/>
  <Override PartName="/xl/tables/table122.xml" ContentType="application/vnd.openxmlformats-officedocument.spreadsheetml.table+xml"/>
  <Override PartName="/xl/tables/table123.xml" ContentType="application/vnd.openxmlformats-officedocument.spreadsheetml.table+xml"/>
  <Override PartName="/xl/tables/table124.xml" ContentType="application/vnd.openxmlformats-officedocument.spreadsheetml.table+xml"/>
  <Override PartName="/xl/tables/table125.xml" ContentType="application/vnd.openxmlformats-officedocument.spreadsheetml.table+xml"/>
  <Override PartName="/xl/tables/table126.xml" ContentType="application/vnd.openxmlformats-officedocument.spreadsheetml.table+xml"/>
  <Override PartName="/xl/tables/table127.xml" ContentType="application/vnd.openxmlformats-officedocument.spreadsheetml.table+xml"/>
  <Override PartName="/xl/tables/table128.xml" ContentType="application/vnd.openxmlformats-officedocument.spreadsheetml.table+xml"/>
  <Override PartName="/xl/tables/table129.xml" ContentType="application/vnd.openxmlformats-officedocument.spreadsheetml.table+xml"/>
  <Override PartName="/xl/tables/table130.xml" ContentType="application/vnd.openxmlformats-officedocument.spreadsheetml.table+xml"/>
  <Override PartName="/xl/tables/table131.xml" ContentType="application/vnd.openxmlformats-officedocument.spreadsheetml.table+xml"/>
  <Override PartName="/xl/tables/table132.xml" ContentType="application/vnd.openxmlformats-officedocument.spreadsheetml.table+xml"/>
  <Override PartName="/xl/tables/table133.xml" ContentType="application/vnd.openxmlformats-officedocument.spreadsheetml.table+xml"/>
  <Override PartName="/xl/comments8.xml" ContentType="application/vnd.openxmlformats-officedocument.spreadsheetml.comments+xml"/>
  <Override PartName="/xl/tables/table134.xml" ContentType="application/vnd.openxmlformats-officedocument.spreadsheetml.table+xml"/>
  <Override PartName="/xl/tables/table135.xml" ContentType="application/vnd.openxmlformats-officedocument.spreadsheetml.table+xml"/>
  <Override PartName="/xl/tables/table136.xml" ContentType="application/vnd.openxmlformats-officedocument.spreadsheetml.table+xml"/>
  <Override PartName="/xl/tables/table137.xml" ContentType="application/vnd.openxmlformats-officedocument.spreadsheetml.table+xml"/>
  <Override PartName="/xl/tables/table138.xml" ContentType="application/vnd.openxmlformats-officedocument.spreadsheetml.table+xml"/>
  <Override PartName="/xl/tables/table139.xml" ContentType="application/vnd.openxmlformats-officedocument.spreadsheetml.table+xml"/>
  <Override PartName="/xl/tables/table140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355218\Downloads\"/>
    </mc:Choice>
  </mc:AlternateContent>
  <xr:revisionPtr revIDLastSave="0" documentId="13_ncr:1_{67766E6D-0AF5-487E-804B-ADC532F252D2}" xr6:coauthVersionLast="47" xr6:coauthVersionMax="47" xr10:uidLastSave="{00000000-0000-0000-0000-000000000000}"/>
  <bookViews>
    <workbookView xWindow="-120" yWindow="-120" windowWidth="29040" windowHeight="15840" xr2:uid="{38D07D59-267E-4545-8192-5CCDFB2241F6}"/>
  </bookViews>
  <sheets>
    <sheet name="Start" sheetId="54" r:id="rId1"/>
    <sheet name="Admin" sheetId="51" state="veryHidden" r:id="rId2"/>
    <sheet name="30-15 Backflows" sheetId="1" state="veryHidden" r:id="rId3"/>
    <sheet name="Notes" sheetId="20" state="veryHidden" r:id="rId4"/>
    <sheet name="30-10 Meters" sheetId="7" state="veryHidden" r:id="rId5"/>
    <sheet name="30-20 Valves" sheetId="31" state="veryHidden" r:id="rId6"/>
    <sheet name="30-30 Pipes and Fittings" sheetId="4" state="veryHidden" r:id="rId7"/>
    <sheet name="30-35 Hardware" sheetId="9" state="veryHidden" r:id="rId8"/>
    <sheet name="30-38 Frames, Covers, Hatchways" sheetId="10" state="veryHidden" r:id="rId9"/>
    <sheet name="30-50 Special Packages" sheetId="48" state="veryHidden" r:id="rId10"/>
    <sheet name="30-40 Pumps Only" sheetId="49" state="veryHidden" r:id="rId11"/>
    <sheet name="30-41 Pumps Accessories" sheetId="33" state="veryHidden" r:id="rId12"/>
    <sheet name="30-60 40-60 Concrete" sheetId="15" state="veryHidden" r:id="rId13"/>
    <sheet name="30-80 OEM" sheetId="37" state="veryHidden" r:id="rId14"/>
    <sheet name="30-71 Fuel Tanks" sheetId="43" state="veryHidden" r:id="rId15"/>
    <sheet name="30-72 Tanks and Separators" sheetId="46" state="veryHidden" r:id="rId16"/>
    <sheet name="30-80 Controls" sheetId="38" state="veryHidden" r:id="rId17"/>
    <sheet name="30-81 Control Components" sheetId="19" state="veryHidden" r:id="rId18"/>
    <sheet name="40-70 RM Metal" sheetId="30" state="veryHidden" r:id="rId19"/>
    <sheet name="40-80 RM Chemicals and Liners" sheetId="42" state="veryHidden" r:id="rId20"/>
    <sheet name="30-15 Scheme" sheetId="2" state="veryHidden" r:id="rId21"/>
    <sheet name="30-20 Scheme" sheetId="32" state="veryHidden" r:id="rId22"/>
    <sheet name="30-81 Scheme" sheetId="26" state="veryHidden" r:id="rId23"/>
    <sheet name="30-30 Scheme" sheetId="21" state="veryHidden" r:id="rId24"/>
    <sheet name="30-35 Scheme" sheetId="22" state="veryHidden" r:id="rId25"/>
    <sheet name="30-38 Scheme" sheetId="25" state="veryHidden" r:id="rId26"/>
    <sheet name="30-41 Scheme" sheetId="34" state="veryHidden" r:id="rId27"/>
    <sheet name="30-50 Scheme" sheetId="47" state="veryHidden" r:id="rId28"/>
    <sheet name="30-40 Scheme" sheetId="50" state="veryHidden" r:id="rId29"/>
    <sheet name="30-60 Scheme" sheetId="23" state="veryHidden" r:id="rId30"/>
    <sheet name="40-60 Scheme" sheetId="24" state="veryHidden" r:id="rId31"/>
    <sheet name="30-70 Scheme" sheetId="35" state="veryHidden" r:id="rId32"/>
    <sheet name="30-71 Scheme" sheetId="44" state="veryHidden" r:id="rId33"/>
    <sheet name="30-72 Scheme" sheetId="45" state="veryHidden" r:id="rId34"/>
    <sheet name="40-80 Scheme" sheetId="40" state="veryHidden" r:id="rId35"/>
    <sheet name="40-70 Scheme" sheetId="29" state="veryHidden" r:id="rId36"/>
    <sheet name="30-80 Scheme" sheetId="39" state="veryHidden" r:id="rId37"/>
    <sheet name="Inventory List" sheetId="3" state="veryHidden" r:id="rId38"/>
  </sheets>
  <functionGroups builtInGroupCount="19"/>
  <externalReferences>
    <externalReference r:id="rId39"/>
    <externalReference r:id="rId40"/>
    <externalReference r:id="rId41"/>
    <externalReference r:id="rId42"/>
  </externalReferences>
  <definedNames>
    <definedName name="_xlnm._FilterDatabase" localSheetId="23" hidden="1">'30-30 Scheme'!$AM$1:$AO$519</definedName>
    <definedName name="_xlnm._FilterDatabase" localSheetId="24" hidden="1">'30-35 Scheme'!$AH$1:$AJ$999</definedName>
    <definedName name="_xlnm._FilterDatabase" localSheetId="29" hidden="1">'30-60 Scheme'!$BK$1:$BN$86</definedName>
    <definedName name="_xlnm._FilterDatabase" localSheetId="30" hidden="1">'40-60 Scheme'!$AT$1:$AW$62</definedName>
    <definedName name="AddPicBtn">"Rectangle: Rounded Corners 20,Graphic 29"</definedName>
    <definedName name="BF_Description" localSheetId="5">'30-20 Valves'!$J$15</definedName>
    <definedName name="BF_Description" localSheetId="10">'30-40 Pumps Only'!$J$15</definedName>
    <definedName name="BF_Description" localSheetId="11">'30-41 Pumps Accessories'!$J$15</definedName>
    <definedName name="BF_Description" localSheetId="9">'30-50 Special Packages'!$J$15</definedName>
    <definedName name="BF_Description" localSheetId="14">'30-71 Fuel Tanks'!$J$15</definedName>
    <definedName name="BF_Description" localSheetId="15">'30-72 Tanks and Separators'!$J$15</definedName>
    <definedName name="BF_Description" localSheetId="16">'30-80 Controls'!$J$15</definedName>
    <definedName name="BF_Description" localSheetId="19">'40-80 RM Chemicals and Liners'!$J$15</definedName>
    <definedName name="BF_Description">'30-15 Backflows'!$J$15</definedName>
    <definedName name="_xlnm.Criteria" localSheetId="23">'30-30 Scheme'!#REF!</definedName>
    <definedName name="_xlnm.Criteria" localSheetId="29">'30-60 Scheme'!$AB$16:$AC$17</definedName>
    <definedName name="_xlnm.Extract" localSheetId="23">'30-30 Scheme'!$AQ$1:$AS$1</definedName>
    <definedName name="_xlnm.Extract" localSheetId="24">'30-35 Scheme'!$AL$1:$AN$1</definedName>
    <definedName name="_xlnm.Extract" localSheetId="29">'30-60 Scheme'!$BP$1:$BS$1</definedName>
    <definedName name="_xlnm.Extract" localSheetId="30">'40-60 Scheme'!$AY$1:$BB$1</definedName>
    <definedName name="FilterTypeandSubType">'30-60 40-60 Concrete'!$E$9:$F$10</definedName>
    <definedName name="FilterTypeandSubType_RMC">'30-60 40-60 Concrete'!$J$3:$K$4</definedName>
    <definedName name="Item_Category">'[1]30-15'!$E$15:$E$28</definedName>
    <definedName name="PIPESFITTINGS_Accessories">'[2]30-30'!$X$15:$X$40</definedName>
    <definedName name="PIPESFITTINGS_Material">'[2]30-30'!$L$15:$L$20</definedName>
    <definedName name="UserName" localSheetId="0">[3]Admin!$E$5:$E$24</definedName>
    <definedName name="UserName">Admin!$E$5:$E$24</definedName>
    <definedName name="UserTable" localSheetId="0">[3]Admin!$E$5:$F$24</definedName>
    <definedName name="UserTable">Admin!$E$5:$F$24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K4" i="51" l="1"/>
  <c r="AQ4" i="51" l="1"/>
  <c r="AP4" i="51"/>
  <c r="AO4" i="51"/>
  <c r="AM4" i="51"/>
  <c r="AL4" i="51"/>
  <c r="AN4" i="51"/>
  <c r="AJ4" i="51"/>
  <c r="AI4" i="51"/>
  <c r="AH4" i="51"/>
  <c r="AG4" i="51"/>
  <c r="AF4" i="51"/>
  <c r="AE4" i="51"/>
  <c r="AD4" i="51"/>
  <c r="AC4" i="51"/>
  <c r="AB4" i="51"/>
  <c r="AA4" i="51"/>
  <c r="Z4" i="51"/>
  <c r="Y4" i="51"/>
  <c r="X4" i="51"/>
  <c r="W4" i="51"/>
  <c r="V4" i="51"/>
  <c r="U4" i="51"/>
  <c r="T4" i="51"/>
  <c r="S4" i="51"/>
  <c r="R4" i="51"/>
  <c r="Q4" i="51"/>
  <c r="P4" i="51"/>
  <c r="O4" i="51"/>
  <c r="N4" i="51"/>
  <c r="M4" i="51"/>
  <c r="L4" i="51"/>
  <c r="K4" i="51"/>
  <c r="J4" i="51"/>
  <c r="I4" i="51"/>
  <c r="H4" i="51"/>
  <c r="B8" i="51"/>
  <c r="B7" i="51"/>
  <c r="B4" i="4" l="1"/>
  <c r="B4" i="49"/>
  <c r="B4" i="10"/>
  <c r="B4" i="9"/>
  <c r="B4" i="1" l="1"/>
  <c r="B3" i="49" l="1"/>
  <c r="B4" i="48" l="1"/>
  <c r="B3" i="48" l="1"/>
  <c r="B4" i="46"/>
  <c r="B3" i="46"/>
  <c r="B4" i="43" l="1"/>
  <c r="B4" i="37"/>
  <c r="B3" i="43"/>
  <c r="B4" i="42" l="1"/>
  <c r="B3" i="42" l="1"/>
  <c r="B4" i="38"/>
  <c r="B3" i="38" l="1"/>
  <c r="B3" i="37" l="1"/>
  <c r="Y42" i="35"/>
  <c r="D8" i="15" l="1"/>
  <c r="B3" i="33"/>
  <c r="B4" i="33"/>
  <c r="B4" i="31" l="1"/>
  <c r="B3" i="31" l="1"/>
  <c r="AB36" i="32"/>
  <c r="AB28" i="32"/>
  <c r="AB26" i="32"/>
  <c r="AB25" i="32"/>
  <c r="AB24" i="32"/>
  <c r="AB17" i="32"/>
  <c r="AB16" i="32"/>
  <c r="AB15" i="32"/>
  <c r="AB14" i="32"/>
  <c r="AB13" i="32"/>
  <c r="AB12" i="32"/>
  <c r="AB11" i="32"/>
  <c r="AB10" i="32"/>
  <c r="AB9" i="32"/>
  <c r="AB8" i="32"/>
  <c r="AB7" i="32"/>
  <c r="AB6" i="32"/>
  <c r="AB5" i="32"/>
  <c r="AB4" i="32"/>
  <c r="AB3" i="32"/>
  <c r="P5" i="32"/>
  <c r="D8" i="30" l="1"/>
  <c r="I12" i="30"/>
  <c r="I10" i="30"/>
  <c r="I8" i="30"/>
  <c r="I6" i="30"/>
  <c r="I4" i="30"/>
  <c r="D12" i="30"/>
  <c r="D10" i="30"/>
  <c r="J3" i="29"/>
  <c r="B4" i="19" l="1"/>
  <c r="B3" i="19"/>
  <c r="B3" i="10" l="1"/>
  <c r="H13" i="25" l="1"/>
  <c r="H11" i="25"/>
  <c r="H9" i="25"/>
  <c r="H5" i="25"/>
  <c r="H4" i="25"/>
  <c r="H2" i="25"/>
  <c r="B7" i="15" l="1"/>
  <c r="B4" i="15"/>
  <c r="B3" i="15"/>
  <c r="B6" i="15"/>
  <c r="D12" i="15" l="1"/>
  <c r="D23" i="15" l="1"/>
  <c r="D22" i="15"/>
  <c r="D21" i="15"/>
  <c r="D20" i="15"/>
  <c r="D19" i="15"/>
  <c r="D18" i="15"/>
  <c r="D17" i="15"/>
  <c r="I12" i="15"/>
  <c r="I10" i="15"/>
  <c r="D10" i="15"/>
  <c r="I8" i="15"/>
  <c r="I6" i="15"/>
  <c r="I4" i="15"/>
  <c r="B3" i="9"/>
  <c r="B3" i="4"/>
  <c r="B3" i="1"/>
  <c r="B4" i="30"/>
  <c r="B3" i="3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Astrid Rojas</author>
  </authors>
  <commentList>
    <comment ref="R2" authorId="0" shapeId="0" xr:uid="{76768E52-9100-45FD-931A-DFEF40873D25}">
      <text>
        <r>
          <rPr>
            <b/>
            <sz val="11"/>
            <color indexed="81"/>
            <rFont val="Tahoma"/>
            <family val="2"/>
          </rPr>
          <t>Astrid Rojas:</t>
        </r>
        <r>
          <rPr>
            <sz val="11"/>
            <color indexed="81"/>
            <rFont val="Tahoma"/>
            <family val="2"/>
          </rPr>
          <t xml:space="preserve">
ASK KHANH THE BEST WAY TO ORGANIZE THIS COLUMN TO FIT VBA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Khanh Nguyen</author>
  </authors>
  <commentList>
    <comment ref="AA1" authorId="0" shapeId="0" xr:uid="{30F02CBE-DFCD-4FB8-8622-C765B91F3CFC}">
      <text>
        <r>
          <rPr>
            <b/>
            <sz val="9"/>
            <color indexed="81"/>
            <rFont val="Tahoma"/>
            <family val="2"/>
          </rPr>
          <t>Khanh Nguyen:</t>
        </r>
        <r>
          <rPr>
            <sz val="9"/>
            <color indexed="81"/>
            <rFont val="Tahoma"/>
            <family val="2"/>
          </rPr>
          <t xml:space="preserve">
COLUMN AA = 27</t>
        </r>
      </text>
    </comment>
    <comment ref="AJ1" authorId="0" shapeId="0" xr:uid="{0805C527-E38B-43AB-9985-574E719918AA}">
      <text>
        <r>
          <rPr>
            <b/>
            <sz val="9"/>
            <color indexed="81"/>
            <rFont val="Tahoma"/>
            <family val="2"/>
          </rPr>
          <t>Khanh Nguyen:</t>
        </r>
        <r>
          <rPr>
            <sz val="9"/>
            <color indexed="81"/>
            <rFont val="Tahoma"/>
            <family val="2"/>
          </rPr>
          <t xml:space="preserve">
COLUMN AJ = 36</t>
        </r>
      </text>
    </comment>
    <comment ref="AR1" authorId="0" shapeId="0" xr:uid="{3A2111E7-B807-48C4-B98A-D51B21EA04AE}">
      <text>
        <r>
          <rPr>
            <b/>
            <sz val="9"/>
            <color indexed="81"/>
            <rFont val="Tahoma"/>
            <family val="2"/>
          </rPr>
          <t>Khanh Nguyen:</t>
        </r>
        <r>
          <rPr>
            <sz val="9"/>
            <color indexed="81"/>
            <rFont val="Tahoma"/>
            <family val="2"/>
          </rPr>
          <t xml:space="preserve">
COLUMN AR = 44</t>
        </r>
      </text>
    </comment>
    <comment ref="M4" authorId="0" shapeId="0" xr:uid="{B88A464C-6D70-4417-B267-F6A548701C42}">
      <text>
        <r>
          <rPr>
            <b/>
            <sz val="9"/>
            <color indexed="81"/>
            <rFont val="Tahoma"/>
            <family val="2"/>
          </rPr>
          <t>Khanh Nguyen:</t>
        </r>
        <r>
          <rPr>
            <sz val="9"/>
            <color indexed="81"/>
            <rFont val="Tahoma"/>
            <family val="2"/>
          </rPr>
          <t xml:space="preserve">
Black includes
FS - Forged Steel, 
DI - Ductile Iron, 
FaS - Fabricated Steel</t>
        </r>
      </text>
    </comment>
    <comment ref="S56" authorId="0" shapeId="0" xr:uid="{1249D0DC-2619-4ABB-8310-86E969672CB5}">
      <text>
        <r>
          <rPr>
            <b/>
            <sz val="9"/>
            <color indexed="81"/>
            <rFont val="Tahoma"/>
            <family val="2"/>
          </rPr>
          <t>Khanh Nguyen:</t>
        </r>
        <r>
          <rPr>
            <sz val="9"/>
            <color indexed="81"/>
            <rFont val="Tahoma"/>
            <family val="2"/>
          </rPr>
          <t xml:space="preserve">
ADS = ADVANCED DRAINAGE SYSTEM
It's a poly spiral pipe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Khanh Nguyen</author>
  </authors>
  <commentList>
    <comment ref="W1" authorId="0" shapeId="0" xr:uid="{9A3D1ADA-962F-42CD-AD1B-DA8715919443}">
      <text>
        <r>
          <rPr>
            <b/>
            <sz val="9"/>
            <color indexed="81"/>
            <rFont val="Tahoma"/>
            <family val="2"/>
          </rPr>
          <t>Khanh Nguyen:</t>
        </r>
        <r>
          <rPr>
            <sz val="9"/>
            <color indexed="81"/>
            <rFont val="Tahoma"/>
            <family val="2"/>
          </rPr>
          <t xml:space="preserve">
COLUMN W = 23</t>
        </r>
      </text>
    </comment>
    <comment ref="AM1" authorId="0" shapeId="0" xr:uid="{C89FAFEA-7CA6-4FA4-A108-1313B34A5138}">
      <text>
        <r>
          <rPr>
            <b/>
            <sz val="9"/>
            <color indexed="81"/>
            <rFont val="Tahoma"/>
            <family val="2"/>
          </rPr>
          <t>Khanh Nguyen:</t>
        </r>
        <r>
          <rPr>
            <sz val="9"/>
            <color indexed="81"/>
            <rFont val="Tahoma"/>
            <family val="2"/>
          </rPr>
          <t xml:space="preserve">
COLUMN AM = 39</t>
        </r>
      </text>
    </comment>
    <comment ref="I7" authorId="0" shapeId="0" xr:uid="{A4D1539F-BAEA-4B94-AA2E-645ED5572206}">
      <text>
        <r>
          <rPr>
            <b/>
            <sz val="9"/>
            <color indexed="81"/>
            <rFont val="Tahoma"/>
            <family val="2"/>
          </rPr>
          <t>Khanh Nguyen:</t>
        </r>
        <r>
          <rPr>
            <sz val="9"/>
            <color indexed="81"/>
            <rFont val="Tahoma"/>
            <family val="2"/>
          </rPr>
          <t xml:space="preserve">
Boots</t>
        </r>
      </text>
    </comment>
    <comment ref="L7" authorId="0" shapeId="0" xr:uid="{6ED03DB3-B69A-425B-B822-04AB604438A6}">
      <text>
        <r>
          <rPr>
            <b/>
            <sz val="9"/>
            <color indexed="81"/>
            <rFont val="Tahoma"/>
            <family val="2"/>
          </rPr>
          <t>Khanh Nguyen:</t>
        </r>
        <r>
          <rPr>
            <sz val="9"/>
            <color indexed="81"/>
            <rFont val="Tahoma"/>
            <family val="2"/>
          </rPr>
          <t xml:space="preserve">
NEOPRENE: synthetic rubber</t>
        </r>
      </text>
    </comment>
    <comment ref="I11" authorId="0" shapeId="0" xr:uid="{710288CD-639C-43A6-BEF0-09D36174BC5B}">
      <text>
        <r>
          <rPr>
            <b/>
            <sz val="9"/>
            <color indexed="81"/>
            <rFont val="Tahoma"/>
            <family val="2"/>
          </rPr>
          <t>Khanh Nguyen:</t>
        </r>
        <r>
          <rPr>
            <sz val="9"/>
            <color indexed="81"/>
            <rFont val="Tahoma"/>
            <family val="2"/>
          </rPr>
          <t xml:space="preserve">
Valves, Cap, Escucheon
</t>
        </r>
      </text>
    </comment>
    <comment ref="R14" authorId="0" shapeId="0" xr:uid="{851B0086-D474-4E4D-955F-747C81D81F48}">
      <text>
        <r>
          <rPr>
            <b/>
            <sz val="9"/>
            <color indexed="81"/>
            <rFont val="Tahoma"/>
            <family val="2"/>
          </rPr>
          <t>Khanh Nguyen:</t>
        </r>
        <r>
          <rPr>
            <sz val="9"/>
            <color indexed="81"/>
            <rFont val="Tahoma"/>
            <family val="2"/>
          </rPr>
          <t xml:space="preserve">
Notes: RFS GASKET = Reduced Friction Seal Gasket
</t>
        </r>
      </text>
    </comment>
    <comment ref="O24" authorId="0" shapeId="0" xr:uid="{8E533014-05B0-436D-90D9-E169C961F44C}">
      <text>
        <r>
          <rPr>
            <b/>
            <sz val="9"/>
            <color indexed="81"/>
            <rFont val="Tahoma"/>
            <family val="2"/>
          </rPr>
          <t>Khanh Nguyen:</t>
        </r>
        <r>
          <rPr>
            <sz val="9"/>
            <color indexed="81"/>
            <rFont val="Tahoma"/>
            <family val="2"/>
          </rPr>
          <t xml:space="preserve">
Strikethroughed because it's associated with PUMP50 which Ms. Candi crossed out.
Considered Discontinued Item.</t>
        </r>
      </text>
    </comment>
    <comment ref="R37" authorId="0" shapeId="0" xr:uid="{19DE6625-CCFC-4F96-B869-08D526E921A0}">
      <text>
        <r>
          <rPr>
            <b/>
            <sz val="9"/>
            <color indexed="81"/>
            <rFont val="Tahoma"/>
            <family val="2"/>
          </rPr>
          <t>Khanh Nguyen:</t>
        </r>
        <r>
          <rPr>
            <sz val="9"/>
            <color indexed="81"/>
            <rFont val="Tahoma"/>
            <family val="2"/>
          </rPr>
          <t xml:space="preserve">
Notes: FINISHED HEX NUTS have standard thickness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Khanh Nguyen</author>
  </authors>
  <commentList>
    <comment ref="L3" authorId="0" shapeId="0" xr:uid="{E7A6FF4E-9612-425A-956C-0EA973AD1A23}">
      <text>
        <r>
          <rPr>
            <b/>
            <sz val="9"/>
            <color indexed="81"/>
            <rFont val="Tahoma"/>
            <family val="2"/>
          </rPr>
          <t>Khanh Nguyen:</t>
        </r>
        <r>
          <rPr>
            <sz val="9"/>
            <color indexed="81"/>
            <rFont val="Tahoma"/>
            <family val="2"/>
          </rPr>
          <t xml:space="preserve">
Not within 2014-current but still active.</t>
        </r>
      </text>
    </comment>
    <comment ref="L4" authorId="0" shapeId="0" xr:uid="{F5926CF9-DBDC-4C3E-B37F-5FFC2D1D2B80}">
      <text>
        <r>
          <rPr>
            <b/>
            <sz val="9"/>
            <color indexed="81"/>
            <rFont val="Tahoma"/>
            <family val="2"/>
          </rPr>
          <t>Khanh Nguyen:</t>
        </r>
        <r>
          <rPr>
            <sz val="9"/>
            <color indexed="81"/>
            <rFont val="Tahoma"/>
            <family val="2"/>
          </rPr>
          <t xml:space="preserve">
Newly added</t>
        </r>
      </text>
    </comment>
    <comment ref="L5" authorId="0" shapeId="0" xr:uid="{4BACED3F-6CAC-499C-88AB-608CF7E48BE6}">
      <text>
        <r>
          <rPr>
            <b/>
            <sz val="9"/>
            <color indexed="81"/>
            <rFont val="Tahoma"/>
            <family val="2"/>
          </rPr>
          <t>Khanh Nguyen:</t>
        </r>
        <r>
          <rPr>
            <sz val="9"/>
            <color indexed="81"/>
            <rFont val="Tahoma"/>
            <family val="2"/>
          </rPr>
          <t xml:space="preserve">
Newly added</t>
        </r>
      </text>
    </comment>
    <comment ref="U6" authorId="0" shapeId="0" xr:uid="{D6609242-B39E-4B2A-9578-7F5E6A12ADFA}">
      <text>
        <r>
          <rPr>
            <b/>
            <sz val="9"/>
            <color indexed="81"/>
            <rFont val="Tahoma"/>
            <family val="2"/>
          </rPr>
          <t>Khanh Nguyen:</t>
        </r>
        <r>
          <rPr>
            <sz val="9"/>
            <color indexed="81"/>
            <rFont val="Tahoma"/>
            <family val="2"/>
          </rPr>
          <t xml:space="preserve">
Not within 2014-current but still active.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Khanh Nguyen</author>
  </authors>
  <commentList>
    <comment ref="J1" authorId="0" shapeId="0" xr:uid="{CA3ECDB0-60C7-4644-90D9-F24DF4208A95}">
      <text>
        <r>
          <rPr>
            <b/>
            <sz val="9"/>
            <color indexed="81"/>
            <rFont val="Tahoma"/>
            <family val="2"/>
          </rPr>
          <t>Khanh Nguyen:</t>
        </r>
        <r>
          <rPr>
            <sz val="9"/>
            <color indexed="81"/>
            <rFont val="Tahoma"/>
            <family val="2"/>
          </rPr>
          <t xml:space="preserve">
column 10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Khanh Nguyen</author>
  </authors>
  <commentList>
    <comment ref="T1" authorId="0" shapeId="0" xr:uid="{8646748C-46BE-4BC1-865D-45EE0106387D}">
      <text>
        <r>
          <rPr>
            <b/>
            <sz val="9"/>
            <color indexed="81"/>
            <rFont val="Tahoma"/>
            <family val="2"/>
          </rPr>
          <t>Khanh Nguyen:</t>
        </r>
        <r>
          <rPr>
            <sz val="9"/>
            <color indexed="81"/>
            <rFont val="Tahoma"/>
            <family val="2"/>
          </rPr>
          <t xml:space="preserve">
COLUMN 20</t>
        </r>
      </text>
    </comment>
    <comment ref="AD1" authorId="0" shapeId="0" xr:uid="{365FB2A1-328E-4C9A-A88C-F7C7DD7713B9}">
      <text>
        <r>
          <rPr>
            <b/>
            <sz val="9"/>
            <color indexed="81"/>
            <rFont val="Tahoma"/>
            <family val="2"/>
          </rPr>
          <t>Khanh Nguyen:</t>
        </r>
        <r>
          <rPr>
            <sz val="9"/>
            <color indexed="81"/>
            <rFont val="Tahoma"/>
            <family val="2"/>
          </rPr>
          <t xml:space="preserve">
COLUMN 30</t>
        </r>
      </text>
    </comment>
    <comment ref="AN1" authorId="0" shapeId="0" xr:uid="{71E92855-3149-4340-AA91-A590835DDC70}">
      <text>
        <r>
          <rPr>
            <b/>
            <sz val="9"/>
            <color indexed="81"/>
            <rFont val="Tahoma"/>
            <family val="2"/>
          </rPr>
          <t>Khanh Nguyen:</t>
        </r>
        <r>
          <rPr>
            <sz val="9"/>
            <color indexed="81"/>
            <rFont val="Tahoma"/>
            <family val="2"/>
          </rPr>
          <t xml:space="preserve">
COLUMN 40</t>
        </r>
      </text>
    </comment>
    <comment ref="AX1" authorId="0" shapeId="0" xr:uid="{1612F2FF-F69D-4A6D-87A0-67103FAB43DF}">
      <text>
        <r>
          <rPr>
            <b/>
            <sz val="9"/>
            <color indexed="81"/>
            <rFont val="Tahoma"/>
            <family val="2"/>
          </rPr>
          <t>Khanh Nguyen:</t>
        </r>
        <r>
          <rPr>
            <sz val="9"/>
            <color indexed="81"/>
            <rFont val="Tahoma"/>
            <family val="2"/>
          </rPr>
          <t xml:space="preserve">
COLUMN 50</t>
        </r>
      </text>
    </comment>
    <comment ref="BH1" authorId="0" shapeId="0" xr:uid="{18CE0794-6832-4E3E-BC83-2970FA1B0DC5}">
      <text>
        <r>
          <rPr>
            <b/>
            <sz val="9"/>
            <color indexed="81"/>
            <rFont val="Tahoma"/>
            <family val="2"/>
          </rPr>
          <t>Khanh Nguyen:</t>
        </r>
        <r>
          <rPr>
            <sz val="9"/>
            <color indexed="81"/>
            <rFont val="Tahoma"/>
            <family val="2"/>
          </rPr>
          <t xml:space="preserve">
COLUMN 60
</t>
        </r>
      </text>
    </comment>
    <comment ref="BR1" authorId="0" shapeId="0" xr:uid="{76EB45CB-9789-445F-A0CA-E15B39037849}">
      <text>
        <r>
          <rPr>
            <b/>
            <sz val="9"/>
            <color indexed="81"/>
            <rFont val="Tahoma"/>
            <family val="2"/>
          </rPr>
          <t>Khanh Nguyen:</t>
        </r>
        <r>
          <rPr>
            <sz val="9"/>
            <color indexed="81"/>
            <rFont val="Tahoma"/>
            <family val="2"/>
          </rPr>
          <t xml:space="preserve">
COLUMN 70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Khanh Nguyen</author>
  </authors>
  <commentList>
    <comment ref="W1" authorId="0" shapeId="0" xr:uid="{B5CF2E8D-A165-4DDA-A927-19303A7B2CC8}">
      <text>
        <r>
          <rPr>
            <b/>
            <sz val="9"/>
            <color indexed="81"/>
            <rFont val="Tahoma"/>
            <family val="2"/>
          </rPr>
          <t>Khanh Nguyen:</t>
        </r>
        <r>
          <rPr>
            <sz val="9"/>
            <color indexed="81"/>
            <rFont val="Tahoma"/>
            <family val="2"/>
          </rPr>
          <t xml:space="preserve">
COLUMN 23</t>
        </r>
      </text>
    </comment>
    <comment ref="AG1" authorId="0" shapeId="0" xr:uid="{093A4C48-7F8E-4C6F-9EBA-1B9D029A6A76}">
      <text>
        <r>
          <rPr>
            <b/>
            <sz val="9"/>
            <color indexed="81"/>
            <rFont val="Tahoma"/>
            <family val="2"/>
          </rPr>
          <t>Khanh Nguyen:</t>
        </r>
        <r>
          <rPr>
            <sz val="9"/>
            <color indexed="81"/>
            <rFont val="Tahoma"/>
            <family val="2"/>
          </rPr>
          <t xml:space="preserve">
COLUMN 33
</t>
        </r>
      </text>
    </comment>
    <comment ref="AQ1" authorId="0" shapeId="0" xr:uid="{71CA517C-221E-45C5-8FC1-14930563DE56}">
      <text>
        <r>
          <rPr>
            <b/>
            <sz val="9"/>
            <color indexed="81"/>
            <rFont val="Tahoma"/>
            <family val="2"/>
          </rPr>
          <t>Khanh Nguyen:</t>
        </r>
        <r>
          <rPr>
            <sz val="9"/>
            <color indexed="81"/>
            <rFont val="Tahoma"/>
            <family val="2"/>
          </rPr>
          <t xml:space="preserve">
COLUMN 43
</t>
        </r>
      </text>
    </comment>
    <comment ref="BA1" authorId="0" shapeId="0" xr:uid="{CCAAC8BF-A86C-4FFB-A189-C51C0FC0C405}">
      <text>
        <r>
          <rPr>
            <b/>
            <sz val="9"/>
            <color indexed="81"/>
            <rFont val="Tahoma"/>
            <family val="2"/>
          </rPr>
          <t>Khanh Nguyen:</t>
        </r>
        <r>
          <rPr>
            <sz val="9"/>
            <color indexed="81"/>
            <rFont val="Tahoma"/>
            <family val="2"/>
          </rPr>
          <t xml:space="preserve">
COLUMN 53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Khanh Nguyen</author>
  </authors>
  <commentList>
    <comment ref="L4" authorId="0" shapeId="0" xr:uid="{A3F5AC4B-4697-452B-9EF1-8F3F3728DAB3}">
      <text>
        <r>
          <rPr>
            <b/>
            <sz val="9"/>
            <color indexed="81"/>
            <rFont val="Tahoma"/>
            <family val="2"/>
          </rPr>
          <t>Khanh Nguyen:</t>
        </r>
        <r>
          <rPr>
            <sz val="9"/>
            <color indexed="81"/>
            <rFont val="Tahoma"/>
            <family val="2"/>
          </rPr>
          <t xml:space="preserve">
Ask Cale on this</t>
        </r>
      </text>
    </comment>
  </commentList>
</comments>
</file>

<file path=xl/sharedStrings.xml><?xml version="1.0" encoding="utf-8"?>
<sst xmlns="http://schemas.openxmlformats.org/spreadsheetml/2006/main" count="13975" uniqueCount="3914">
  <si>
    <t>XX</t>
  </si>
  <si>
    <t>Class</t>
  </si>
  <si>
    <t>AA</t>
  </si>
  <si>
    <t>Item Category</t>
  </si>
  <si>
    <t>BB</t>
  </si>
  <si>
    <t>Manufacturer</t>
  </si>
  <si>
    <t>Manufacturer Name</t>
  </si>
  <si>
    <t>CC</t>
  </si>
  <si>
    <t>Material</t>
  </si>
  <si>
    <t>D</t>
  </si>
  <si>
    <t>Type of Backflow</t>
  </si>
  <si>
    <t>Type's Description</t>
  </si>
  <si>
    <t>EE</t>
  </si>
  <si>
    <t>Type of Valve</t>
  </si>
  <si>
    <t>FF</t>
  </si>
  <si>
    <t>Accessories</t>
  </si>
  <si>
    <t>GG</t>
  </si>
  <si>
    <t>End Connection</t>
  </si>
  <si>
    <t>HHHH</t>
  </si>
  <si>
    <t>Size</t>
  </si>
  <si>
    <t>FINISHED PRODUCT</t>
  </si>
  <si>
    <t>10</t>
  </si>
  <si>
    <t>METERS</t>
  </si>
  <si>
    <t>NA</t>
  </si>
  <si>
    <t>0000</t>
  </si>
  <si>
    <t>COMPONENT KIT</t>
  </si>
  <si>
    <t>15</t>
  </si>
  <si>
    <t>BACKFLOWS</t>
  </si>
  <si>
    <t>AP</t>
  </si>
  <si>
    <t>APOLLO VALVES</t>
  </si>
  <si>
    <t>BR</t>
  </si>
  <si>
    <t>BRONZE</t>
  </si>
  <si>
    <t>SINGLE DET CK</t>
  </si>
  <si>
    <t>MODEL DTC: SINGLE DETECTOR CHECK VALVE</t>
  </si>
  <si>
    <t>BV</t>
  </si>
  <si>
    <t>BALL VALVES</t>
  </si>
  <si>
    <t>AG</t>
  </si>
  <si>
    <t>AIR GAP</t>
  </si>
  <si>
    <t>FL</t>
  </si>
  <si>
    <t>FLANGED</t>
  </si>
  <si>
    <t>0075</t>
  </si>
  <si>
    <t>3/4"</t>
  </si>
  <si>
    <t>INVENTORY</t>
  </si>
  <si>
    <t>20</t>
  </si>
  <si>
    <t>VALVES</t>
  </si>
  <si>
    <t>FC</t>
  </si>
  <si>
    <t>FEBCO</t>
  </si>
  <si>
    <t>ID</t>
  </si>
  <si>
    <t>DUCTILE IRON, EPOXY COATED</t>
  </si>
  <si>
    <t>BP</t>
  </si>
  <si>
    <t>MODEL BP: DOUBLE DETECTOR CHECK BACKFLOW PREVENTER</t>
  </si>
  <si>
    <t>BG</t>
  </si>
  <si>
    <t>BUTTERFLY VALVES - MANUAL</t>
  </si>
  <si>
    <t>TK</t>
  </si>
  <si>
    <t>BACKFLOW TEST KIT</t>
  </si>
  <si>
    <t>GR</t>
  </si>
  <si>
    <t>0100</t>
  </si>
  <si>
    <t>1"</t>
  </si>
  <si>
    <t>RAW MATERIAL</t>
  </si>
  <si>
    <t>30</t>
  </si>
  <si>
    <t>PIPES AND FITTINGS</t>
  </si>
  <si>
    <t>SS</t>
  </si>
  <si>
    <t>STAINLESS STEEL</t>
  </si>
  <si>
    <t>DDBP</t>
  </si>
  <si>
    <t>MODEL DDBP: DOUBLE DETECTOR CHECK BACKFLOW PREVENTER WITH BY-PASS DETECTOR METER</t>
  </si>
  <si>
    <t>BF</t>
  </si>
  <si>
    <t>BUTTERFLY VALVES - MONITORED</t>
  </si>
  <si>
    <t>BD</t>
  </si>
  <si>
    <t>BY-PASS DETECTOR METER</t>
  </si>
  <si>
    <t>0125</t>
  </si>
  <si>
    <t>1-1/4"</t>
  </si>
  <si>
    <t>35</t>
  </si>
  <si>
    <t>HARDWARE (NUTS, BOLTS, ETC)</t>
  </si>
  <si>
    <t>NE</t>
  </si>
  <si>
    <t>RPZ</t>
  </si>
  <si>
    <t>MODEL RPZ: REDUCED PRESSURE BACKFLOW PREVENTER</t>
  </si>
  <si>
    <t>NR</t>
  </si>
  <si>
    <t>NRS GATE VALVES</t>
  </si>
  <si>
    <t>PI</t>
  </si>
  <si>
    <t>PIV</t>
  </si>
  <si>
    <t>0150</t>
  </si>
  <si>
    <t>1-1/2"</t>
  </si>
  <si>
    <t>38</t>
  </si>
  <si>
    <t>FRAMES, COVERS, HATCHWAYS</t>
  </si>
  <si>
    <t>WA</t>
  </si>
  <si>
    <t>WATT1106</t>
  </si>
  <si>
    <t>WATTS WATER TECHNOLOGIES INC.</t>
  </si>
  <si>
    <t>RPDA</t>
  </si>
  <si>
    <t>RPDA: REDUCED PRESSURE DETECTOR ASSEMBLIES</t>
  </si>
  <si>
    <t>OY</t>
  </si>
  <si>
    <t>OS&amp;Y GATE VALVES</t>
  </si>
  <si>
    <t>0200</t>
  </si>
  <si>
    <t>2"</t>
  </si>
  <si>
    <t>40</t>
  </si>
  <si>
    <t>PUMPS</t>
  </si>
  <si>
    <t>WL</t>
  </si>
  <si>
    <t>WILK1122</t>
  </si>
  <si>
    <t>WILKINS</t>
  </si>
  <si>
    <t>PVB</t>
  </si>
  <si>
    <t>PVB: PRESSURE VACCUM BREAKER</t>
  </si>
  <si>
    <t>0250</t>
  </si>
  <si>
    <t>2-1/2"</t>
  </si>
  <si>
    <t>41</t>
  </si>
  <si>
    <t>PUMPS ACCESSORIES</t>
  </si>
  <si>
    <t>0300</t>
  </si>
  <si>
    <t>3"</t>
  </si>
  <si>
    <t>50</t>
  </si>
  <si>
    <t>SPECIAL PACKAGES</t>
  </si>
  <si>
    <t>0400</t>
  </si>
  <si>
    <t>4"</t>
  </si>
  <si>
    <t>60</t>
  </si>
  <si>
    <t>CONCRETE</t>
  </si>
  <si>
    <t>0600</t>
  </si>
  <si>
    <t>6"</t>
  </si>
  <si>
    <t>70</t>
  </si>
  <si>
    <t>STEEL</t>
  </si>
  <si>
    <t>Vendor Name</t>
  </si>
  <si>
    <t>0800</t>
  </si>
  <si>
    <t>8"</t>
  </si>
  <si>
    <t>71</t>
  </si>
  <si>
    <t>FUEL TANKS</t>
  </si>
  <si>
    <t>10"</t>
  </si>
  <si>
    <t>80</t>
  </si>
  <si>
    <t>CONTROLS</t>
  </si>
  <si>
    <t>0120</t>
  </si>
  <si>
    <t>12"</t>
  </si>
  <si>
    <t>81</t>
  </si>
  <si>
    <t>CONTROL COMPONENTS</t>
  </si>
  <si>
    <t>Part ID</t>
  </si>
  <si>
    <t>Part Description</t>
  </si>
  <si>
    <t>DUCTILE IRON, EPOXY COATED, DDBP, BALL VALVES, NONE, FLANGED, 3/4"</t>
  </si>
  <si>
    <t>30-15WAID3BVNO0075</t>
  </si>
  <si>
    <t>E4</t>
  </si>
  <si>
    <t>E6</t>
  </si>
  <si>
    <t>E8</t>
  </si>
  <si>
    <t>E10</t>
  </si>
  <si>
    <t>J4</t>
  </si>
  <si>
    <t>J6</t>
  </si>
  <si>
    <t>J8</t>
  </si>
  <si>
    <t>J10</t>
  </si>
  <si>
    <t>J12</t>
  </si>
  <si>
    <t>Type</t>
  </si>
  <si>
    <t>Class:</t>
  </si>
  <si>
    <t>Category:</t>
  </si>
  <si>
    <t>Manufacturer:</t>
  </si>
  <si>
    <t>Material:</t>
  </si>
  <si>
    <t>Type:</t>
  </si>
  <si>
    <t>Type of Valve:</t>
  </si>
  <si>
    <t>Accessories:</t>
  </si>
  <si>
    <t>End Connection:</t>
  </si>
  <si>
    <t>Size:</t>
  </si>
  <si>
    <t>Part ID:</t>
  </si>
  <si>
    <t>Part Description:</t>
  </si>
  <si>
    <t>Admin Column (Do not touch!)</t>
  </si>
  <si>
    <t>=IFERROR(CONCAT(INDEX(Class,MATCH($E$14,Class[Class],0),2),"-", INDEX(ItemCategory,MATCH($E$15,ItemCategory[Item Category],0),2), INDEX(Manufacturer,MATCH($E$16, Manufacturer[Manufacturer Name],0),2), INDEX(Material,MATCH($E$17,Material[Material],0),2), INDEX(BF_Type,MATCH($E$18,BF_Type[Type of Backflow],0),2), INDEX(BF_Valve,MATCH($E$19,BF_Valve[Type of Valve],0),2), INDEX(BF_Accessories,MATCH($E$20,BF_Accessories[Accessories],0),2),INDEX(BF_EndConnection,MATCH($E$21,BF_EndConnection[End Connection],0),2),INDEX(BF_Size,MATCH($E$22,BF_Size[Size],0),2)),"")</t>
  </si>
  <si>
    <t>=CONCAT($E$18,", ", $E$17,", ", $E$19,", ", $E$20,", ", $E$21,", ",$E$22)</t>
  </si>
  <si>
    <t>Description</t>
  </si>
  <si>
    <t>Item Caterory</t>
  </si>
  <si>
    <t>VendorID</t>
  </si>
  <si>
    <t>Vender Name</t>
  </si>
  <si>
    <t>OTHER</t>
  </si>
  <si>
    <t>A6</t>
  </si>
  <si>
    <t>ALUMINUM 6061</t>
  </si>
  <si>
    <t>BL</t>
  </si>
  <si>
    <t>BLACK STEEL</t>
  </si>
  <si>
    <t>BRASS</t>
  </si>
  <si>
    <t>SC</t>
  </si>
  <si>
    <t>CARBON STEEL</t>
  </si>
  <si>
    <t>IC</t>
  </si>
  <si>
    <t>CAST IRON</t>
  </si>
  <si>
    <t>CO</t>
  </si>
  <si>
    <t>COPPER</t>
  </si>
  <si>
    <t>CK</t>
  </si>
  <si>
    <t>COPPER, K HARD</t>
  </si>
  <si>
    <t>ME</t>
  </si>
  <si>
    <t>METAL</t>
  </si>
  <si>
    <t>DUCTILE IRON</t>
  </si>
  <si>
    <t>GA</t>
  </si>
  <si>
    <t>GALVANIZED STEEL</t>
  </si>
  <si>
    <t>HD</t>
  </si>
  <si>
    <t>HDPE</t>
  </si>
  <si>
    <t>PV</t>
  </si>
  <si>
    <t>PVC</t>
  </si>
  <si>
    <t>PD</t>
  </si>
  <si>
    <t>PVC DWV</t>
  </si>
  <si>
    <t>S4</t>
  </si>
  <si>
    <t>STAINLESS STEEL 304</t>
  </si>
  <si>
    <t>S6</t>
  </si>
  <si>
    <t>STAINLESS STEEL 316</t>
  </si>
  <si>
    <t>ST</t>
  </si>
  <si>
    <t>RU</t>
  </si>
  <si>
    <t>RUBBER</t>
  </si>
  <si>
    <t>Schedules</t>
  </si>
  <si>
    <t>0</t>
  </si>
  <si>
    <t>A</t>
  </si>
  <si>
    <t>SCH 5</t>
  </si>
  <si>
    <t>B</t>
  </si>
  <si>
    <t>SCH 10</t>
  </si>
  <si>
    <t>C</t>
  </si>
  <si>
    <t>SCH 20</t>
  </si>
  <si>
    <t>SCH 30</t>
  </si>
  <si>
    <t>E</t>
  </si>
  <si>
    <t>SCH 40</t>
  </si>
  <si>
    <t>F</t>
  </si>
  <si>
    <t>SCH 60</t>
  </si>
  <si>
    <t>G</t>
  </si>
  <si>
    <t>SCH 80</t>
  </si>
  <si>
    <t>H</t>
  </si>
  <si>
    <t>SCH 100</t>
  </si>
  <si>
    <t>I</t>
  </si>
  <si>
    <t>SCH 120</t>
  </si>
  <si>
    <t>J</t>
  </si>
  <si>
    <t>SCH 140</t>
  </si>
  <si>
    <t>K</t>
  </si>
  <si>
    <t>SCH 160</t>
  </si>
  <si>
    <t>L</t>
  </si>
  <si>
    <t>SCH STD</t>
  </si>
  <si>
    <t>M</t>
  </si>
  <si>
    <t>SCH XS</t>
  </si>
  <si>
    <t>N</t>
  </si>
  <si>
    <t>SCH XXS</t>
  </si>
  <si>
    <t>O</t>
  </si>
  <si>
    <t>SCH 5S</t>
  </si>
  <si>
    <t>P</t>
  </si>
  <si>
    <t>SCH 10S</t>
  </si>
  <si>
    <t>Q</t>
  </si>
  <si>
    <t>SCH 40S</t>
  </si>
  <si>
    <t>R</t>
  </si>
  <si>
    <t>SCH 80S</t>
  </si>
  <si>
    <t>S</t>
  </si>
  <si>
    <t>C-900</t>
  </si>
  <si>
    <t>AD</t>
  </si>
  <si>
    <t>AF</t>
  </si>
  <si>
    <t>ADAPTER, FEMALE</t>
  </si>
  <si>
    <t>AM</t>
  </si>
  <si>
    <t>ADAPTER, MALE</t>
  </si>
  <si>
    <t>AR</t>
  </si>
  <si>
    <t>ADAPTER, MALE, REDUCING</t>
  </si>
  <si>
    <t>BU</t>
  </si>
  <si>
    <t>BUSHING, REDUCING</t>
  </si>
  <si>
    <t>BUSHING, REDUCING FLUSH</t>
  </si>
  <si>
    <t>CA</t>
  </si>
  <si>
    <t>CAP</t>
  </si>
  <si>
    <t>CP</t>
  </si>
  <si>
    <t>CX</t>
  </si>
  <si>
    <t>COUPLING ADAPTER, FLEX</t>
  </si>
  <si>
    <t>CR</t>
  </si>
  <si>
    <t>COUPLING, REDUCING</t>
  </si>
  <si>
    <t>COUPLING, COMPRESSION</t>
  </si>
  <si>
    <t>CS</t>
  </si>
  <si>
    <t>COUPLING, FLO-SPAN</t>
  </si>
  <si>
    <t>CF</t>
  </si>
  <si>
    <t>COUPLING, FULL</t>
  </si>
  <si>
    <t>CH</t>
  </si>
  <si>
    <t>COUPLING, HALF</t>
  </si>
  <si>
    <t>CD</t>
  </si>
  <si>
    <t>COUPLING, ROD</t>
  </si>
  <si>
    <t>CM</t>
  </si>
  <si>
    <t>COUPLING, MERCHANT</t>
  </si>
  <si>
    <t>RS</t>
  </si>
  <si>
    <t>RR</t>
  </si>
  <si>
    <t>CROSS, REDUCING</t>
  </si>
  <si>
    <t>DJ</t>
  </si>
  <si>
    <t>DISMANTLING JOINT</t>
  </si>
  <si>
    <t>ELBOW 45 (BEND 1/8)</t>
  </si>
  <si>
    <t>4T</t>
  </si>
  <si>
    <t>ELBOW 45, STREET</t>
  </si>
  <si>
    <t>E9</t>
  </si>
  <si>
    <t>ELBOW 90 (BEND 1/4)</t>
  </si>
  <si>
    <t>9L</t>
  </si>
  <si>
    <t>ELBOW 90, LR</t>
  </si>
  <si>
    <t>9S</t>
  </si>
  <si>
    <t>ELBOW 90, SR</t>
  </si>
  <si>
    <t>9V</t>
  </si>
  <si>
    <t>ELBOW 90, VENT</t>
  </si>
  <si>
    <t>9T</t>
  </si>
  <si>
    <t>ELBOW 90, STREET</t>
  </si>
  <si>
    <t>9R</t>
  </si>
  <si>
    <t>ELBOW 90, REDUCING</t>
  </si>
  <si>
    <t>FLANGE</t>
  </si>
  <si>
    <t>FLANGE, REDUCING</t>
  </si>
  <si>
    <t>GB</t>
  </si>
  <si>
    <t>FLANGE, BLIND</t>
  </si>
  <si>
    <t>GF</t>
  </si>
  <si>
    <t>FLANGE, FILLER</t>
  </si>
  <si>
    <t>GC</t>
  </si>
  <si>
    <t>FLANGE, COMPANION</t>
  </si>
  <si>
    <t>MG</t>
  </si>
  <si>
    <t>MJ TRANSITION GASKET</t>
  </si>
  <si>
    <t>MP</t>
  </si>
  <si>
    <t>MJ GLAND PACK</t>
  </si>
  <si>
    <t>ML</t>
  </si>
  <si>
    <t>MJ LONG SLEEVE</t>
  </si>
  <si>
    <t>MS</t>
  </si>
  <si>
    <t>MJ SHORT SLEEVE</t>
  </si>
  <si>
    <t>MR</t>
  </si>
  <si>
    <t>MJ RESTRAINT</t>
  </si>
  <si>
    <t>NI</t>
  </si>
  <si>
    <t>NC</t>
  </si>
  <si>
    <t>NIPPLE, CLOSE</t>
  </si>
  <si>
    <t>NT</t>
  </si>
  <si>
    <t>NIPPLE, TOE</t>
  </si>
  <si>
    <t>PIPE</t>
  </si>
  <si>
    <t>PS</t>
  </si>
  <si>
    <t>PIPE, ADS</t>
  </si>
  <si>
    <t>PC</t>
  </si>
  <si>
    <t>PLUG, CLEANOUT</t>
  </si>
  <si>
    <t>REDUCER, CONCENTRIC</t>
  </si>
  <si>
    <t>FE</t>
  </si>
  <si>
    <t>REDUCER, ECCENTRIC</t>
  </si>
  <si>
    <t>RC</t>
  </si>
  <si>
    <t>RISER CLAMP</t>
  </si>
  <si>
    <t>RF</t>
  </si>
  <si>
    <t>RISER FDC</t>
  </si>
  <si>
    <t>SP</t>
  </si>
  <si>
    <t>SPOOL/STUB</t>
  </si>
  <si>
    <t>TE</t>
  </si>
  <si>
    <t>TR</t>
  </si>
  <si>
    <t>TEE, REDUCING</t>
  </si>
  <si>
    <t>TS</t>
  </si>
  <si>
    <t>TEE, SANITARY</t>
  </si>
  <si>
    <t>TD</t>
  </si>
  <si>
    <t>TEE, DOUBLE SANITARY</t>
  </si>
  <si>
    <t>TT</t>
  </si>
  <si>
    <t>TEE, STRAIGHT</t>
  </si>
  <si>
    <t>UF</t>
  </si>
  <si>
    <t>UNI-FLANGE</t>
  </si>
  <si>
    <t>UN</t>
  </si>
  <si>
    <t>UNION</t>
  </si>
  <si>
    <t>WD</t>
  </si>
  <si>
    <t>WYE, DOUBLE</t>
  </si>
  <si>
    <t>WYE, LATERAL</t>
  </si>
  <si>
    <t>MC</t>
  </si>
  <si>
    <t>METER COUPLING</t>
  </si>
  <si>
    <t>MF</t>
  </si>
  <si>
    <t>METER FLANGE - OVAL</t>
  </si>
  <si>
    <t>MJ x FLG</t>
  </si>
  <si>
    <t>FS</t>
  </si>
  <si>
    <t>FPT X SOC</t>
  </si>
  <si>
    <t>FH</t>
  </si>
  <si>
    <t>FPT X HUB</t>
  </si>
  <si>
    <t>MPT X SOC</t>
  </si>
  <si>
    <t>MW</t>
  </si>
  <si>
    <t>MPT X SWEAT</t>
  </si>
  <si>
    <t>MH</t>
  </si>
  <si>
    <t>MPT X HUB</t>
  </si>
  <si>
    <t>MPT X FPT</t>
  </si>
  <si>
    <t>PF</t>
  </si>
  <si>
    <t>SPG X FPT</t>
  </si>
  <si>
    <t>SPG X SOC</t>
  </si>
  <si>
    <t>FT</t>
  </si>
  <si>
    <t>FPT</t>
  </si>
  <si>
    <t>SO</t>
  </si>
  <si>
    <t>SOCKET</t>
  </si>
  <si>
    <t>FPT X FPT</t>
  </si>
  <si>
    <t>HH</t>
  </si>
  <si>
    <t>HUB X HUB</t>
  </si>
  <si>
    <t>SOC X SOC</t>
  </si>
  <si>
    <t>WW</t>
  </si>
  <si>
    <t>SWEAT X SWEAT</t>
  </si>
  <si>
    <t>JG</t>
  </si>
  <si>
    <t>JJ</t>
  </si>
  <si>
    <t>MJ x MJ</t>
  </si>
  <si>
    <t>COMP X COMP</t>
  </si>
  <si>
    <t>FLG X FLG X FLG X FLG</t>
  </si>
  <si>
    <t>HUB X HUB X HUB X HUB</t>
  </si>
  <si>
    <t>FLG X FLG</t>
  </si>
  <si>
    <t>FLG X FPT</t>
  </si>
  <si>
    <t>PH</t>
  </si>
  <si>
    <t>SPG X HUB</t>
  </si>
  <si>
    <t>DD</t>
  </si>
  <si>
    <t>WELD SOC X WELD SOC</t>
  </si>
  <si>
    <t>RF SO</t>
  </si>
  <si>
    <t>FLG</t>
  </si>
  <si>
    <t>MJ</t>
  </si>
  <si>
    <t>GASKET</t>
  </si>
  <si>
    <t>MM</t>
  </si>
  <si>
    <t>MPT X MPT</t>
  </si>
  <si>
    <t>MPT X PE</t>
  </si>
  <si>
    <t>PE</t>
  </si>
  <si>
    <t>PLAIN END</t>
  </si>
  <si>
    <t>BELL X BELL</t>
  </si>
  <si>
    <t>BELL X PE</t>
  </si>
  <si>
    <t>TH</t>
  </si>
  <si>
    <t>THREADED</t>
  </si>
  <si>
    <t>MT</t>
  </si>
  <si>
    <t>MPT</t>
  </si>
  <si>
    <t>CB</t>
  </si>
  <si>
    <t>CLAMP X BOLT-ON</t>
  </si>
  <si>
    <t>GP</t>
  </si>
  <si>
    <t>FLG X PE</t>
  </si>
  <si>
    <t>PP</t>
  </si>
  <si>
    <t>PE X PE</t>
  </si>
  <si>
    <t>FLG X FLG X FLG</t>
  </si>
  <si>
    <t>FPT X FPT X FPT</t>
  </si>
  <si>
    <t>HUB X HUB X HUB</t>
  </si>
  <si>
    <t>MJ X MJ X MJ</t>
  </si>
  <si>
    <t>SOC X SOC X SOC</t>
  </si>
  <si>
    <t>SWEAT X SWEAT X SWEAT</t>
  </si>
  <si>
    <t>GASKET X BOLT-ON</t>
  </si>
  <si>
    <t>Accessories/Classifications</t>
  </si>
  <si>
    <t>BA</t>
  </si>
  <si>
    <t>CLASS 150</t>
  </si>
  <si>
    <t>CLASS 300</t>
  </si>
  <si>
    <t>BC</t>
  </si>
  <si>
    <t>CLASS 400</t>
  </si>
  <si>
    <t>CLASS 600</t>
  </si>
  <si>
    <t>BE</t>
  </si>
  <si>
    <t>CLASS 900</t>
  </si>
  <si>
    <t>CLASS 1500</t>
  </si>
  <si>
    <t>CLASS 2500</t>
  </si>
  <si>
    <t>BH</t>
  </si>
  <si>
    <t>AWWA CLASS D</t>
  </si>
  <si>
    <t>BI</t>
  </si>
  <si>
    <t>CLASS 150 AWWA CLASS D</t>
  </si>
  <si>
    <t>CLASS 2000</t>
  </si>
  <si>
    <t>CLASS 3000</t>
  </si>
  <si>
    <t>CLASS 6000</t>
  </si>
  <si>
    <t>CLASS 9000</t>
  </si>
  <si>
    <t>0025</t>
  </si>
  <si>
    <t>1/4"</t>
  </si>
  <si>
    <t>0038</t>
  </si>
  <si>
    <t>3/8"</t>
  </si>
  <si>
    <t>0050</t>
  </si>
  <si>
    <t>1/2"</t>
  </si>
  <si>
    <t>1000</t>
  </si>
  <si>
    <t>1200</t>
  </si>
  <si>
    <t>1400</t>
  </si>
  <si>
    <t>14"</t>
  </si>
  <si>
    <t>1600</t>
  </si>
  <si>
    <t>16"</t>
  </si>
  <si>
    <t>1800</t>
  </si>
  <si>
    <t>18"</t>
  </si>
  <si>
    <t>2000</t>
  </si>
  <si>
    <t>20"</t>
  </si>
  <si>
    <t>2400</t>
  </si>
  <si>
    <t>24"</t>
  </si>
  <si>
    <t>3000</t>
  </si>
  <si>
    <t>30"</t>
  </si>
  <si>
    <t>32"</t>
  </si>
  <si>
    <t>3600</t>
  </si>
  <si>
    <t>36"</t>
  </si>
  <si>
    <t>4800</t>
  </si>
  <si>
    <t>48"</t>
  </si>
  <si>
    <t>0500</t>
  </si>
  <si>
    <t>5"</t>
  </si>
  <si>
    <t>1500</t>
  </si>
  <si>
    <t>15"</t>
  </si>
  <si>
    <t>2100</t>
  </si>
  <si>
    <t>21"</t>
  </si>
  <si>
    <t>0175</t>
  </si>
  <si>
    <t>1" X 3/4"</t>
  </si>
  <si>
    <t>5025</t>
  </si>
  <si>
    <t>1/2" X 1/4"</t>
  </si>
  <si>
    <t>1501</t>
  </si>
  <si>
    <t>1-1/2" X 1"</t>
  </si>
  <si>
    <t>1512</t>
  </si>
  <si>
    <t>1-1/2" X 1-1/4"</t>
  </si>
  <si>
    <t>1575</t>
  </si>
  <si>
    <t>1-1/2" X 3/4"</t>
  </si>
  <si>
    <t>0201</t>
  </si>
  <si>
    <t>2" X 1"</t>
  </si>
  <si>
    <t>0215</t>
  </si>
  <si>
    <t>2" X 1-1/2"</t>
  </si>
  <si>
    <t>0212</t>
  </si>
  <si>
    <t>2" X 1-1/4"</t>
  </si>
  <si>
    <t>0275</t>
  </si>
  <si>
    <t>2" X 3/4"</t>
  </si>
  <si>
    <t>7550</t>
  </si>
  <si>
    <t>3/4" X 1/2"</t>
  </si>
  <si>
    <t>7525</t>
  </si>
  <si>
    <t>3/4" X 1/4"</t>
  </si>
  <si>
    <t>0402</t>
  </si>
  <si>
    <t>4" X 2"</t>
  </si>
  <si>
    <t>0403</t>
  </si>
  <si>
    <t>4" X 3"</t>
  </si>
  <si>
    <t>1" X 1/4"</t>
  </si>
  <si>
    <t>2202</t>
  </si>
  <si>
    <t>2-1/2" X 2"</t>
  </si>
  <si>
    <t>0325</t>
  </si>
  <si>
    <t>3" X 2-1/2"</t>
  </si>
  <si>
    <t>2550</t>
  </si>
  <si>
    <t>1/4" X 1/2"</t>
  </si>
  <si>
    <t>2" X 1/2"</t>
  </si>
  <si>
    <t>0225</t>
  </si>
  <si>
    <t>2" X 1/4"</t>
  </si>
  <si>
    <t>0302</t>
  </si>
  <si>
    <t>3" X 2"</t>
  </si>
  <si>
    <t>0602</t>
  </si>
  <si>
    <t>6" X 2"</t>
  </si>
  <si>
    <t>0604</t>
  </si>
  <si>
    <t>6" X 4"</t>
  </si>
  <si>
    <t>0804</t>
  </si>
  <si>
    <t>8" X 4"</t>
  </si>
  <si>
    <t>0806</t>
  </si>
  <si>
    <t>8" X 6"</t>
  </si>
  <si>
    <t>12" X 10"</t>
  </si>
  <si>
    <t>0802</t>
  </si>
  <si>
    <t>8" X 2"</t>
  </si>
  <si>
    <t>0110</t>
  </si>
  <si>
    <t>1" X 10"</t>
  </si>
  <si>
    <t>0112</t>
  </si>
  <si>
    <t>1" X 12"</t>
  </si>
  <si>
    <t>0102</t>
  </si>
  <si>
    <t>1" X 2"</t>
  </si>
  <si>
    <t>0122</t>
  </si>
  <si>
    <t>1" X 2-1/2"</t>
  </si>
  <si>
    <t>0103</t>
  </si>
  <si>
    <t>1" X 3"</t>
  </si>
  <si>
    <t>0104</t>
  </si>
  <si>
    <t>1" X 4"</t>
  </si>
  <si>
    <t>0105</t>
  </si>
  <si>
    <t>1" X 5"</t>
  </si>
  <si>
    <t>0106</t>
  </si>
  <si>
    <t>1" X 6"</t>
  </si>
  <si>
    <t>0107</t>
  </si>
  <si>
    <t>1" X 7"</t>
  </si>
  <si>
    <t>0108</t>
  </si>
  <si>
    <t>1" X 8"</t>
  </si>
  <si>
    <t>0109</t>
  </si>
  <si>
    <t>1" X 9"</t>
  </si>
  <si>
    <t>5015</t>
  </si>
  <si>
    <t>1/2" X 1-1/2"</t>
  </si>
  <si>
    <t>5012</t>
  </si>
  <si>
    <t>1/2" X 12"</t>
  </si>
  <si>
    <t>5002</t>
  </si>
  <si>
    <t>1/2" X 2"</t>
  </si>
  <si>
    <t>5003</t>
  </si>
  <si>
    <t>1/2" X 3"</t>
  </si>
  <si>
    <t>5035</t>
  </si>
  <si>
    <t>1/2" X 3-1/2"</t>
  </si>
  <si>
    <t>5004</t>
  </si>
  <si>
    <t>1/2" X 4"</t>
  </si>
  <si>
    <t>5006</t>
  </si>
  <si>
    <t>1/2" X 6"</t>
  </si>
  <si>
    <t>2502</t>
  </si>
  <si>
    <t>1/4" X 2"</t>
  </si>
  <si>
    <t>2504</t>
  </si>
  <si>
    <t>1/4" X 4"</t>
  </si>
  <si>
    <t>2506</t>
  </si>
  <si>
    <t>1/4" X 6"</t>
  </si>
  <si>
    <t>1510</t>
  </si>
  <si>
    <t>1-1/2" X 10"</t>
  </si>
  <si>
    <t>1-1/2" X 12"</t>
  </si>
  <si>
    <t>1502</t>
  </si>
  <si>
    <t>1-1/2" X 2"</t>
  </si>
  <si>
    <t>1522</t>
  </si>
  <si>
    <t>1-1/2" X 2-1/2"</t>
  </si>
  <si>
    <t>1503</t>
  </si>
  <si>
    <t>1-1/2" X 3"</t>
  </si>
  <si>
    <t>1504</t>
  </si>
  <si>
    <t>1-1/2" X 4"</t>
  </si>
  <si>
    <t>1506</t>
  </si>
  <si>
    <t>1-1/2" X 6"</t>
  </si>
  <si>
    <t>1412</t>
  </si>
  <si>
    <t>1-1/4" X 12"</t>
  </si>
  <si>
    <t>1402</t>
  </si>
  <si>
    <t>1-1/4" X 2"</t>
  </si>
  <si>
    <t>1403</t>
  </si>
  <si>
    <t>1-1/4" X 3"</t>
  </si>
  <si>
    <t>1406</t>
  </si>
  <si>
    <t>1-1/4" X 6"</t>
  </si>
  <si>
    <t>2" X 12"</t>
  </si>
  <si>
    <t>0222</t>
  </si>
  <si>
    <t>2" X 2-1/2"</t>
  </si>
  <si>
    <t>0224</t>
  </si>
  <si>
    <t>2" X 24"</t>
  </si>
  <si>
    <t>0203</t>
  </si>
  <si>
    <t>2" X 3"</t>
  </si>
  <si>
    <t>0204</t>
  </si>
  <si>
    <t>2" X 4"</t>
  </si>
  <si>
    <t>0205</t>
  </si>
  <si>
    <t>2" X 5"</t>
  </si>
  <si>
    <t>0206</t>
  </si>
  <si>
    <t>2" X 6"</t>
  </si>
  <si>
    <t>0208</t>
  </si>
  <si>
    <t>2" X 8"</t>
  </si>
  <si>
    <t>2204</t>
  </si>
  <si>
    <t>2-1/2" X 4"</t>
  </si>
  <si>
    <t>2206</t>
  </si>
  <si>
    <t>2-1/2" X 6"</t>
  </si>
  <si>
    <t>0312</t>
  </si>
  <si>
    <t>3" X 12"</t>
  </si>
  <si>
    <t>0304</t>
  </si>
  <si>
    <t>3" X 4"</t>
  </si>
  <si>
    <t>0306</t>
  </si>
  <si>
    <t>3" X 6"</t>
  </si>
  <si>
    <t>7510</t>
  </si>
  <si>
    <t>3/4" X 10"</t>
  </si>
  <si>
    <t>7515</t>
  </si>
  <si>
    <t>3/4" X 1-1/2"</t>
  </si>
  <si>
    <t>7512</t>
  </si>
  <si>
    <t>3/4" X 12"</t>
  </si>
  <si>
    <t>7502</t>
  </si>
  <si>
    <t>3/4" X 2"</t>
  </si>
  <si>
    <t>7522</t>
  </si>
  <si>
    <t>3/4" X 2-1/2"</t>
  </si>
  <si>
    <t>7524</t>
  </si>
  <si>
    <t>3/4" X 24"</t>
  </si>
  <si>
    <t>7503</t>
  </si>
  <si>
    <t>3/4" X 3"</t>
  </si>
  <si>
    <t>7535</t>
  </si>
  <si>
    <t>3/4" X 3-1/2"</t>
  </si>
  <si>
    <t>7504</t>
  </si>
  <si>
    <t>3/4" X 4"</t>
  </si>
  <si>
    <t>7545</t>
  </si>
  <si>
    <t>3/4" X 4-1/2"</t>
  </si>
  <si>
    <t>7505</t>
  </si>
  <si>
    <t>3/4" X 5"</t>
  </si>
  <si>
    <t>7555</t>
  </si>
  <si>
    <t>3/4" X 5-1/2"</t>
  </si>
  <si>
    <t>7506</t>
  </si>
  <si>
    <t>3/4" X 6"</t>
  </si>
  <si>
    <t>7507</t>
  </si>
  <si>
    <t>3/4" X 7"</t>
  </si>
  <si>
    <t>7508</t>
  </si>
  <si>
    <t>3/4" X 8"</t>
  </si>
  <si>
    <t>7509</t>
  </si>
  <si>
    <t>3/4" X 9"</t>
  </si>
  <si>
    <t>0412</t>
  </si>
  <si>
    <t>4" X 12"</t>
  </si>
  <si>
    <t>0424</t>
  </si>
  <si>
    <t>4" X 24"</t>
  </si>
  <si>
    <t>0404</t>
  </si>
  <si>
    <t>4" X 4"</t>
  </si>
  <si>
    <t>0405</t>
  </si>
  <si>
    <t>4" X 5"</t>
  </si>
  <si>
    <t>0406</t>
  </si>
  <si>
    <t>4" X 6"</t>
  </si>
  <si>
    <t>0409</t>
  </si>
  <si>
    <t>4" X 9"</t>
  </si>
  <si>
    <t>1" X CLOSE</t>
  </si>
  <si>
    <t>0115</t>
  </si>
  <si>
    <t>1" X CLOSE (1-1/2")</t>
  </si>
  <si>
    <t>5000</t>
  </si>
  <si>
    <t>1/2" X CLOSE</t>
  </si>
  <si>
    <t>5011</t>
  </si>
  <si>
    <t>1/2" X CLOSE (1-1/8")</t>
  </si>
  <si>
    <t>2500</t>
  </si>
  <si>
    <t>1/4" X CLOSE</t>
  </si>
  <si>
    <t>1-1/2" X CLOSE</t>
  </si>
  <si>
    <t>1-1/4" X CLOSE</t>
  </si>
  <si>
    <t>2" X CLOSE</t>
  </si>
  <si>
    <t>0202</t>
  </si>
  <si>
    <t>2" X CLOSE (2")</t>
  </si>
  <si>
    <t>2200</t>
  </si>
  <si>
    <t>2-1/2" X CLOSE</t>
  </si>
  <si>
    <t>3" X CLOSE</t>
  </si>
  <si>
    <t>3" X CLOSE (2")</t>
  </si>
  <si>
    <t>7500</t>
  </si>
  <si>
    <t>3/4" X CLOSE</t>
  </si>
  <si>
    <t>7513</t>
  </si>
  <si>
    <t>3/4" X CLOSE (1-3/8")</t>
  </si>
  <si>
    <t>4" X CLOSE</t>
  </si>
  <si>
    <t>0428</t>
  </si>
  <si>
    <t>4" X CLOSE (2-7/8")</t>
  </si>
  <si>
    <t>0631</t>
  </si>
  <si>
    <t>6" X CLOSE (3-1/8")</t>
  </si>
  <si>
    <t>1204</t>
  </si>
  <si>
    <t>12" X 4"</t>
  </si>
  <si>
    <t>10" X 8"</t>
  </si>
  <si>
    <t>1206</t>
  </si>
  <si>
    <t>12" X 6"</t>
  </si>
  <si>
    <t>1208</t>
  </si>
  <si>
    <t>12" X 8"</t>
  </si>
  <si>
    <t>1608</t>
  </si>
  <si>
    <t>16" X 8"</t>
  </si>
  <si>
    <t>2016</t>
  </si>
  <si>
    <t>20" X 16"</t>
  </si>
  <si>
    <t>0603</t>
  </si>
  <si>
    <t>6" X 3"</t>
  </si>
  <si>
    <t>0444</t>
  </si>
  <si>
    <t>4" X 44"</t>
  </si>
  <si>
    <t>0448</t>
  </si>
  <si>
    <t>4" X 48"</t>
  </si>
  <si>
    <t>0450</t>
  </si>
  <si>
    <t>4" X 50"</t>
  </si>
  <si>
    <t>0460</t>
  </si>
  <si>
    <t>4" X 60"</t>
  </si>
  <si>
    <t>0463</t>
  </si>
  <si>
    <t>4" X 63"</t>
  </si>
  <si>
    <t>0472</t>
  </si>
  <si>
    <t>4" X 72"</t>
  </si>
  <si>
    <t>0484</t>
  </si>
  <si>
    <t>4" X 84"</t>
  </si>
  <si>
    <t>04CU</t>
  </si>
  <si>
    <t>4" X CUSTOM</t>
  </si>
  <si>
    <t>0644</t>
  </si>
  <si>
    <t>6" X 44"</t>
  </si>
  <si>
    <t>0650</t>
  </si>
  <si>
    <t>6" X 50"</t>
  </si>
  <si>
    <t>0663</t>
  </si>
  <si>
    <t>6" X 63"</t>
  </si>
  <si>
    <t>0672</t>
  </si>
  <si>
    <t>6" X 72"</t>
  </si>
  <si>
    <t>06CU</t>
  </si>
  <si>
    <t>6" X CUSTOM</t>
  </si>
  <si>
    <t>10" X 12"</t>
  </si>
  <si>
    <t>1018</t>
  </si>
  <si>
    <t>10" X 18"</t>
  </si>
  <si>
    <t>1024</t>
  </si>
  <si>
    <t>10" X 24"</t>
  </si>
  <si>
    <t>1030</t>
  </si>
  <si>
    <t>10" X 30"</t>
  </si>
  <si>
    <t>10" X 6"</t>
  </si>
  <si>
    <t>10CU</t>
  </si>
  <si>
    <t>10" X CUSTOM LENGTH</t>
  </si>
  <si>
    <t>12" X 12"</t>
  </si>
  <si>
    <t>1224</t>
  </si>
  <si>
    <t>12" X 24"</t>
  </si>
  <si>
    <t>1230</t>
  </si>
  <si>
    <t>12" X 30"</t>
  </si>
  <si>
    <t>12" X 36"</t>
  </si>
  <si>
    <t>12" X 48"</t>
  </si>
  <si>
    <t>12CU</t>
  </si>
  <si>
    <t>12" X CUSTOM LENGTH</t>
  </si>
  <si>
    <t>16CU</t>
  </si>
  <si>
    <t>16" X CUSTOM LENGTH</t>
  </si>
  <si>
    <t>20CU</t>
  </si>
  <si>
    <t>20" X CUSTOM LENGTH</t>
  </si>
  <si>
    <t>24CU</t>
  </si>
  <si>
    <t>24" X CUSTOM LENGTH</t>
  </si>
  <si>
    <t>0324</t>
  </si>
  <si>
    <t>3" X 24"</t>
  </si>
  <si>
    <t>0336</t>
  </si>
  <si>
    <t>3" X 35-1/2"</t>
  </si>
  <si>
    <t>0345</t>
  </si>
  <si>
    <t>3" X 44-1/2"</t>
  </si>
  <si>
    <t>0348</t>
  </si>
  <si>
    <t>3" X 48"</t>
  </si>
  <si>
    <t>0372</t>
  </si>
  <si>
    <t>3" X 72"</t>
  </si>
  <si>
    <t>0309</t>
  </si>
  <si>
    <t>3" X 9"</t>
  </si>
  <si>
    <t>03CU</t>
  </si>
  <si>
    <t>3" X CUSTOM LENGTH</t>
  </si>
  <si>
    <t>04N4</t>
  </si>
  <si>
    <t>4" X 234"</t>
  </si>
  <si>
    <t>0430</t>
  </si>
  <si>
    <t>4" X 30"</t>
  </si>
  <si>
    <t>0436</t>
  </si>
  <si>
    <t>4" X 36"</t>
  </si>
  <si>
    <t>0442</t>
  </si>
  <si>
    <t>4" X 42"</t>
  </si>
  <si>
    <t>0443</t>
  </si>
  <si>
    <t>4" X 42-1/2"</t>
  </si>
  <si>
    <t>0496</t>
  </si>
  <si>
    <t>4" X 96"</t>
  </si>
  <si>
    <t>4" X CUSTOM LENGTH</t>
  </si>
  <si>
    <t>0612</t>
  </si>
  <si>
    <t>6" X 12"</t>
  </si>
  <si>
    <t>0624</t>
  </si>
  <si>
    <t>6" X 24"</t>
  </si>
  <si>
    <t>0636</t>
  </si>
  <si>
    <t>6" X 36"</t>
  </si>
  <si>
    <t>0639</t>
  </si>
  <si>
    <t>6" X 39"</t>
  </si>
  <si>
    <t>0648</t>
  </si>
  <si>
    <t>6" X 48"</t>
  </si>
  <si>
    <t>0606</t>
  </si>
  <si>
    <t>6" X 6"</t>
  </si>
  <si>
    <t>0660</t>
  </si>
  <si>
    <t>6" X 60"</t>
  </si>
  <si>
    <t>0609</t>
  </si>
  <si>
    <t>6" X 9"</t>
  </si>
  <si>
    <t>0696</t>
  </si>
  <si>
    <t>6" X 96"</t>
  </si>
  <si>
    <t>6" X CUSTOM LENGTH</t>
  </si>
  <si>
    <t>0812</t>
  </si>
  <si>
    <t>8" X 12"</t>
  </si>
  <si>
    <t>0818</t>
  </si>
  <si>
    <t>8" X 18"</t>
  </si>
  <si>
    <t>0824</t>
  </si>
  <si>
    <t>8" X 24"</t>
  </si>
  <si>
    <t>0830</t>
  </si>
  <si>
    <t>8" X 30"</t>
  </si>
  <si>
    <t>0848</t>
  </si>
  <si>
    <t>8" X 48"</t>
  </si>
  <si>
    <t>0860</t>
  </si>
  <si>
    <t>8" X 60"</t>
  </si>
  <si>
    <t>0872</t>
  </si>
  <si>
    <t>8" X 72"</t>
  </si>
  <si>
    <t>0896</t>
  </si>
  <si>
    <t>8" X 96"</t>
  </si>
  <si>
    <t>08CU</t>
  </si>
  <si>
    <t>8" X CUSTOM LENGTH</t>
  </si>
  <si>
    <t>1040</t>
  </si>
  <si>
    <t>10" X 40"</t>
  </si>
  <si>
    <t>1048</t>
  </si>
  <si>
    <t>10" X 48"</t>
  </si>
  <si>
    <t>1240</t>
  </si>
  <si>
    <t>12" X 40"</t>
  </si>
  <si>
    <t>0330</t>
  </si>
  <si>
    <t>3" X 30"</t>
  </si>
  <si>
    <t>3" X 36"</t>
  </si>
  <si>
    <t>0433</t>
  </si>
  <si>
    <t>4" X 33"</t>
  </si>
  <si>
    <t>0435</t>
  </si>
  <si>
    <t>4" X 35"</t>
  </si>
  <si>
    <t>0630</t>
  </si>
  <si>
    <t>6" X 30"</t>
  </si>
  <si>
    <t>0633</t>
  </si>
  <si>
    <t>6" X 33"</t>
  </si>
  <si>
    <t>0640</t>
  </si>
  <si>
    <t>6" X 40"</t>
  </si>
  <si>
    <t>0646</t>
  </si>
  <si>
    <t>6" X 46"</t>
  </si>
  <si>
    <t>0840</t>
  </si>
  <si>
    <t>8" X 40"</t>
  </si>
  <si>
    <t>0845</t>
  </si>
  <si>
    <t>8" X 45"</t>
  </si>
  <si>
    <t>0853</t>
  </si>
  <si>
    <t>8" X 53"</t>
  </si>
  <si>
    <t>1004</t>
  </si>
  <si>
    <t>10" X 4"</t>
  </si>
  <si>
    <t>1606</t>
  </si>
  <si>
    <t>16" X 6"</t>
  </si>
  <si>
    <t>0803</t>
  </si>
  <si>
    <t>8" X 3"</t>
  </si>
  <si>
    <t>Schedule</t>
  </si>
  <si>
    <t>Schedule:</t>
  </si>
  <si>
    <t>Acessories/Class:</t>
  </si>
  <si>
    <t>AAAT50</t>
  </si>
  <si>
    <t>AAA TECHNOLOGY &amp; SPECIALTIES</t>
  </si>
  <si>
    <t>BEST53</t>
  </si>
  <si>
    <t>BEST INDUSTRIAL SERVICES INC</t>
  </si>
  <si>
    <t>DELL70</t>
  </si>
  <si>
    <t>DEL ZOTTO PRODUCTS OF MN INC</t>
  </si>
  <si>
    <t>FACE50</t>
  </si>
  <si>
    <t>FACET USA INC / FACET LLC</t>
  </si>
  <si>
    <t>HAMI45</t>
  </si>
  <si>
    <t>HAMILTON KENT LLC</t>
  </si>
  <si>
    <t>HERB50</t>
  </si>
  <si>
    <t>HERB &amp; SONS TIRE SERVICE</t>
  </si>
  <si>
    <t>JONE50</t>
  </si>
  <si>
    <t>JAMES JONES COMPANY</t>
  </si>
  <si>
    <t>PL</t>
  </si>
  <si>
    <t>POLY50</t>
  </si>
  <si>
    <t>POLYLOK INC</t>
  </si>
  <si>
    <t>POTT50</t>
  </si>
  <si>
    <t>POTTER ROEMER LLC</t>
  </si>
  <si>
    <t>PRES50</t>
  </si>
  <si>
    <t>PRESS-SEAL CORPORATION</t>
  </si>
  <si>
    <t>SH</t>
  </si>
  <si>
    <t>LS</t>
  </si>
  <si>
    <t>LINKSEAL</t>
  </si>
  <si>
    <t>GPT INDUSTRIES</t>
  </si>
  <si>
    <t>AL</t>
  </si>
  <si>
    <t>ALUMINUM</t>
  </si>
  <si>
    <t>CADMIUM PLATED</t>
  </si>
  <si>
    <t>SG</t>
  </si>
  <si>
    <t>NEOPRENE</t>
  </si>
  <si>
    <t>PLASTIC</t>
  </si>
  <si>
    <t>RED RUBBER</t>
  </si>
  <si>
    <t>SE</t>
  </si>
  <si>
    <t>STEEL, EPOXY COATED</t>
  </si>
  <si>
    <t>SZ</t>
  </si>
  <si>
    <t>ZINC PLATED</t>
  </si>
  <si>
    <t>RE</t>
  </si>
  <si>
    <t>EPDM RUBBER</t>
  </si>
  <si>
    <t>Item Type</t>
  </si>
  <si>
    <t>AN</t>
  </si>
  <si>
    <t>ANCHOR</t>
  </si>
  <si>
    <t>BO</t>
  </si>
  <si>
    <t>BOLT</t>
  </si>
  <si>
    <t>BT</t>
  </si>
  <si>
    <t>BOOT</t>
  </si>
  <si>
    <t>CABLE</t>
  </si>
  <si>
    <t>CHAIN</t>
  </si>
  <si>
    <t>CU</t>
  </si>
  <si>
    <t>CLAMP, UNISTRUT</t>
  </si>
  <si>
    <t>CV</t>
  </si>
  <si>
    <t>CLAMP, VICTALLIC</t>
  </si>
  <si>
    <t>COUPLING, FLEXIBLE</t>
  </si>
  <si>
    <t>ES</t>
  </si>
  <si>
    <t>ESCUTCHEON</t>
  </si>
  <si>
    <t>HW</t>
  </si>
  <si>
    <t>HATCHWAY HARDWARE</t>
  </si>
  <si>
    <t>HI</t>
  </si>
  <si>
    <t>HINGES</t>
  </si>
  <si>
    <t>IP</t>
  </si>
  <si>
    <t>INFLOW PROTECTOR</t>
  </si>
  <si>
    <t>LINKSEAL LINK</t>
  </si>
  <si>
    <t>NU</t>
  </si>
  <si>
    <t>NUT</t>
  </si>
  <si>
    <t>RI</t>
  </si>
  <si>
    <t>RING</t>
  </si>
  <si>
    <t>RO</t>
  </si>
  <si>
    <t>ROD</t>
  </si>
  <si>
    <t>SA</t>
  </si>
  <si>
    <t>SADDLE</t>
  </si>
  <si>
    <t>SM</t>
  </si>
  <si>
    <t>SCREW, MACHINE</t>
  </si>
  <si>
    <t>SCREW, SET</t>
  </si>
  <si>
    <t>SHACKLE</t>
  </si>
  <si>
    <t>US</t>
  </si>
  <si>
    <t>UNISTRUT</t>
  </si>
  <si>
    <t>WASHER</t>
  </si>
  <si>
    <t>WS</t>
  </si>
  <si>
    <t>WATERSTOP</t>
  </si>
  <si>
    <t>EEE</t>
  </si>
  <si>
    <t>Sub-Type</t>
  </si>
  <si>
    <t>NON</t>
  </si>
  <si>
    <t>WED</t>
  </si>
  <si>
    <t>WEDGE</t>
  </si>
  <si>
    <t>CAR</t>
  </si>
  <si>
    <t>CARRIAGE</t>
  </si>
  <si>
    <t>HEX</t>
  </si>
  <si>
    <t>UBO</t>
  </si>
  <si>
    <t>U-BOLT</t>
  </si>
  <si>
    <t>FDC</t>
  </si>
  <si>
    <t>FFA</t>
  </si>
  <si>
    <t>FULL FACE</t>
  </si>
  <si>
    <t>RFS</t>
  </si>
  <si>
    <t>RIN</t>
  </si>
  <si>
    <t>RFD</t>
  </si>
  <si>
    <t>RING, FDC</t>
  </si>
  <si>
    <t>RNA</t>
  </si>
  <si>
    <t>RING, NON-ASBESTOS</t>
  </si>
  <si>
    <t>STR</t>
  </si>
  <si>
    <t>STRIP</t>
  </si>
  <si>
    <t>SPS</t>
  </si>
  <si>
    <t>STRIP W/ PSA</t>
  </si>
  <si>
    <t>SPR</t>
  </si>
  <si>
    <t>SPRING</t>
  </si>
  <si>
    <t>BUT</t>
  </si>
  <si>
    <t>BUTT</t>
  </si>
  <si>
    <t>C00</t>
  </si>
  <si>
    <t>MODEL C</t>
  </si>
  <si>
    <t>O00</t>
  </si>
  <si>
    <t>MODEL OS-316</t>
  </si>
  <si>
    <t>HEF</t>
  </si>
  <si>
    <t>HEX FINISHED</t>
  </si>
  <si>
    <t>JAM</t>
  </si>
  <si>
    <t>LOC</t>
  </si>
  <si>
    <t>LOCK</t>
  </si>
  <si>
    <t>ATR</t>
  </si>
  <si>
    <t>ALL THREADED</t>
  </si>
  <si>
    <t>DDI</t>
  </si>
  <si>
    <t>DBL STRAP, IPT</t>
  </si>
  <si>
    <t>MAC</t>
  </si>
  <si>
    <t>FLAT HEAD, SLOTTED</t>
  </si>
  <si>
    <t>FEN</t>
  </si>
  <si>
    <t>FENDER</t>
  </si>
  <si>
    <t>FLA</t>
  </si>
  <si>
    <t>FLAT</t>
  </si>
  <si>
    <t>PER</t>
  </si>
  <si>
    <t>PERFORATED</t>
  </si>
  <si>
    <t>NPE</t>
  </si>
  <si>
    <t>NON-PERFORATED</t>
  </si>
  <si>
    <t>Other Specs</t>
  </si>
  <si>
    <t>SW</t>
  </si>
  <si>
    <t>SAMPLE WELL</t>
  </si>
  <si>
    <t>TA</t>
  </si>
  <si>
    <t>TANK</t>
  </si>
  <si>
    <t>MANHOLE</t>
  </si>
  <si>
    <t>GGGG</t>
  </si>
  <si>
    <t>0063</t>
  </si>
  <si>
    <t>5/8"</t>
  </si>
  <si>
    <t>0019</t>
  </si>
  <si>
    <t>3/16"</t>
  </si>
  <si>
    <t>0031</t>
  </si>
  <si>
    <t>5/16"</t>
  </si>
  <si>
    <t>0088</t>
  </si>
  <si>
    <t>7/8"</t>
  </si>
  <si>
    <t>0010</t>
  </si>
  <si>
    <t>0011</t>
  </si>
  <si>
    <t>1-1/8"</t>
  </si>
  <si>
    <t>0140</t>
  </si>
  <si>
    <t>0160</t>
  </si>
  <si>
    <t>0180</t>
  </si>
  <si>
    <t>0020</t>
  </si>
  <si>
    <t>0022</t>
  </si>
  <si>
    <t>0210</t>
  </si>
  <si>
    <t>0235</t>
  </si>
  <si>
    <t>23-1/2"</t>
  </si>
  <si>
    <t>0240</t>
  </si>
  <si>
    <t>0255</t>
  </si>
  <si>
    <t>25-1/2"</t>
  </si>
  <si>
    <t>0030</t>
  </si>
  <si>
    <t>0320</t>
  </si>
  <si>
    <t>0040</t>
  </si>
  <si>
    <t>0060</t>
  </si>
  <si>
    <t>0080</t>
  </si>
  <si>
    <t>0480</t>
  </si>
  <si>
    <t>0145</t>
  </si>
  <si>
    <t>1" x 4-1/2"</t>
  </si>
  <si>
    <t>1/2" x 1-1/2"</t>
  </si>
  <si>
    <t>1/2" x 1-1/4"</t>
  </si>
  <si>
    <t>1/2" x 2 1/2"</t>
  </si>
  <si>
    <t>1/2" x 2"</t>
  </si>
  <si>
    <t>1/2" x 2-3/4"</t>
  </si>
  <si>
    <t>1/2" x 3-3/4"</t>
  </si>
  <si>
    <t>1/2" x 4-1/4"</t>
  </si>
  <si>
    <t>1-1/8" x 5"</t>
  </si>
  <si>
    <t>3/4" x 3"</t>
  </si>
  <si>
    <t>3/4" x 3-1/2"</t>
  </si>
  <si>
    <t>3/4" x 3-1/4"</t>
  </si>
  <si>
    <t>3/4" x 5-1/2"</t>
  </si>
  <si>
    <t>3/4" x 6-1/4"</t>
  </si>
  <si>
    <t>3/8" x 1-1/2"</t>
  </si>
  <si>
    <t>3/8" x 1-1/4"</t>
  </si>
  <si>
    <t>3/8" x 2"</t>
  </si>
  <si>
    <t>3/8" x 2-1/2"</t>
  </si>
  <si>
    <t>3/8" x 2-3/4"</t>
  </si>
  <si>
    <t>3/8" x 3"</t>
  </si>
  <si>
    <t>3/8" x 3-3/4"</t>
  </si>
  <si>
    <t>3/8" x 4"</t>
  </si>
  <si>
    <t>5/16-18" x 1"</t>
  </si>
  <si>
    <t>5/8" x 2-1/2"</t>
  </si>
  <si>
    <t>5/8" x 2-1/4"</t>
  </si>
  <si>
    <t>5/8" x 2-3/4"</t>
  </si>
  <si>
    <t>5/8" x 3"</t>
  </si>
  <si>
    <t>5/8" x 3-1/2"</t>
  </si>
  <si>
    <t>5/8" x 5"</t>
  </si>
  <si>
    <t>7/8" x 3-1/2"</t>
  </si>
  <si>
    <t>7/8" x 4"</t>
  </si>
  <si>
    <t>1802</t>
  </si>
  <si>
    <t>1/8" -  2"</t>
  </si>
  <si>
    <t>1803</t>
  </si>
  <si>
    <t>1/8" -  3"</t>
  </si>
  <si>
    <t>1804</t>
  </si>
  <si>
    <t>1/8" -  4"</t>
  </si>
  <si>
    <t>1806</t>
  </si>
  <si>
    <t>1/8" -  6"</t>
  </si>
  <si>
    <t>1808</t>
  </si>
  <si>
    <t>1/8" -  8"</t>
  </si>
  <si>
    <t>1810</t>
  </si>
  <si>
    <t>1/8" - 10"</t>
  </si>
  <si>
    <t>1812</t>
  </si>
  <si>
    <t>1/8" - 12"</t>
  </si>
  <si>
    <t>1816</t>
  </si>
  <si>
    <t>1/8" - 16"</t>
  </si>
  <si>
    <t>1612</t>
  </si>
  <si>
    <t>1/16" - 12"</t>
  </si>
  <si>
    <t>1/4" x 21" x 24"</t>
  </si>
  <si>
    <t>1/8" x 16-3/4" x 19-3/4"</t>
  </si>
  <si>
    <t>1/4" x 1"</t>
  </si>
  <si>
    <t>7/16" x 3/4"</t>
  </si>
  <si>
    <t>1/4" x 3"</t>
  </si>
  <si>
    <t>4" x 4"</t>
  </si>
  <si>
    <t>2" x 10"</t>
  </si>
  <si>
    <t>2" x 4"</t>
  </si>
  <si>
    <t>3/4" x 4"</t>
  </si>
  <si>
    <t>2" x 6"</t>
  </si>
  <si>
    <t>3/4" x 6"</t>
  </si>
  <si>
    <t>2" x 8"</t>
  </si>
  <si>
    <t>3/4" x 8"</t>
  </si>
  <si>
    <t>2" x 12"</t>
  </si>
  <si>
    <t>3/4" x 16"</t>
  </si>
  <si>
    <t>2" x 3"</t>
  </si>
  <si>
    <t>0001</t>
  </si>
  <si>
    <t>AP-001-SP</t>
  </si>
  <si>
    <t>L200</t>
  </si>
  <si>
    <t>LS-200</t>
  </si>
  <si>
    <t>L275</t>
  </si>
  <si>
    <t>LS-275</t>
  </si>
  <si>
    <t>L300</t>
  </si>
  <si>
    <t>LS-300</t>
  </si>
  <si>
    <t>L315</t>
  </si>
  <si>
    <t>LS-315</t>
  </si>
  <si>
    <t>L325</t>
  </si>
  <si>
    <t>LS-325</t>
  </si>
  <si>
    <t>L340</t>
  </si>
  <si>
    <t>LS-340</t>
  </si>
  <si>
    <t>L360</t>
  </si>
  <si>
    <t>LS-360</t>
  </si>
  <si>
    <t>L400</t>
  </si>
  <si>
    <t>LS-400</t>
  </si>
  <si>
    <t>L410</t>
  </si>
  <si>
    <t>LS-410</t>
  </si>
  <si>
    <t>L425</t>
  </si>
  <si>
    <t>LS-425</t>
  </si>
  <si>
    <t>L475</t>
  </si>
  <si>
    <t>LS-475</t>
  </si>
  <si>
    <t>L500</t>
  </si>
  <si>
    <t>LS-500</t>
  </si>
  <si>
    <t>L525</t>
  </si>
  <si>
    <t>LS-525</t>
  </si>
  <si>
    <t>L575</t>
  </si>
  <si>
    <t>LS-575</t>
  </si>
  <si>
    <t>1616</t>
  </si>
  <si>
    <t>1-5/8" x 1-5/8" x 10'</t>
  </si>
  <si>
    <t>1688</t>
  </si>
  <si>
    <t>1-5/8" x 7/8" x 10'</t>
  </si>
  <si>
    <t>2588</t>
  </si>
  <si>
    <t>1/4" X 7/8"</t>
  </si>
  <si>
    <t>3811</t>
  </si>
  <si>
    <t>3/8" X 1-1/8"</t>
  </si>
  <si>
    <t>3817</t>
  </si>
  <si>
    <t>3/8" X 1-3/4"</t>
  </si>
  <si>
    <t>3838</t>
  </si>
  <si>
    <t>3/8" x 3/8"</t>
  </si>
  <si>
    <t>6363</t>
  </si>
  <si>
    <t>5/8" x 5/8"</t>
  </si>
  <si>
    <t>5050</t>
  </si>
  <si>
    <t>1/2" x 1/2"</t>
  </si>
  <si>
    <t>7575</t>
  </si>
  <si>
    <t>3/4" x 3/4"</t>
  </si>
  <si>
    <t>8888</t>
  </si>
  <si>
    <t>7/8" x 7/8"</t>
  </si>
  <si>
    <t>1010</t>
  </si>
  <si>
    <t>10" x 10"</t>
  </si>
  <si>
    <t>1212</t>
  </si>
  <si>
    <t>12" x 12"</t>
  </si>
  <si>
    <t>1515</t>
  </si>
  <si>
    <t>15" x 15"</t>
  </si>
  <si>
    <t>16" x 16"</t>
  </si>
  <si>
    <t>1818</t>
  </si>
  <si>
    <t>18" x 18"</t>
  </si>
  <si>
    <t>2020</t>
  </si>
  <si>
    <t>20" x 20"</t>
  </si>
  <si>
    <t>2121</t>
  </si>
  <si>
    <t>21" x 21"</t>
  </si>
  <si>
    <t>2424</t>
  </si>
  <si>
    <t>24" x 24"</t>
  </si>
  <si>
    <t>6" x 6"</t>
  </si>
  <si>
    <t>0808</t>
  </si>
  <si>
    <t>8" x 8"</t>
  </si>
  <si>
    <t>4" x 6"</t>
  </si>
  <si>
    <t>Other Specification</t>
  </si>
  <si>
    <t>Sub-Type:</t>
  </si>
  <si>
    <t>Other Specification:</t>
  </si>
  <si>
    <t>OS&amp;Y + PIV</t>
  </si>
  <si>
    <t>OP</t>
  </si>
  <si>
    <t>AIR GAP (ACCS ONLY)</t>
  </si>
  <si>
    <t>BACKFLOW TEST KIT (ACCS ONLY)</t>
  </si>
  <si>
    <t>A1</t>
  </si>
  <si>
    <t>T1</t>
  </si>
  <si>
    <t>GROOVED</t>
  </si>
  <si>
    <t>W/ ACCESSORIES</t>
  </si>
  <si>
    <t>BULKHEAD</t>
  </si>
  <si>
    <t>NRS GATE VALVE</t>
  </si>
  <si>
    <t>PRESSURE VACUUM BREAKER</t>
  </si>
  <si>
    <t>Please Add</t>
  </si>
  <si>
    <t>SDR 35</t>
  </si>
  <si>
    <t>T</t>
  </si>
  <si>
    <t>COALESCING</t>
  </si>
  <si>
    <t>Width</t>
  </si>
  <si>
    <t>Length</t>
  </si>
  <si>
    <t>Height</t>
  </si>
  <si>
    <t>Thickness</t>
  </si>
  <si>
    <t>Hole Size</t>
  </si>
  <si>
    <t>PA</t>
  </si>
  <si>
    <t>PARK16</t>
  </si>
  <si>
    <t>PARK - CONCRETE</t>
  </si>
  <si>
    <t>SOUT50</t>
  </si>
  <si>
    <t>AMER98</t>
  </si>
  <si>
    <t>AMERITEX PIPE &amp; PRODUCTS LLC</t>
  </si>
  <si>
    <t>FR</t>
  </si>
  <si>
    <t>FORT52</t>
  </si>
  <si>
    <t>OC</t>
  </si>
  <si>
    <t>OLDC50</t>
  </si>
  <si>
    <t>ROCK SOLID</t>
  </si>
  <si>
    <t>RINK50</t>
  </si>
  <si>
    <t>RINKER MATERIALS CONCRETE PIPE</t>
  </si>
  <si>
    <t>01</t>
  </si>
  <si>
    <t>CURB INLET TOP</t>
  </si>
  <si>
    <t>02</t>
  </si>
  <si>
    <t>CURB INLET MID</t>
  </si>
  <si>
    <t>03</t>
  </si>
  <si>
    <t>SPECIAL INLET TOP</t>
  </si>
  <si>
    <t>04</t>
  </si>
  <si>
    <t>SPECIAL INLET MID</t>
  </si>
  <si>
    <t>05</t>
  </si>
  <si>
    <t>RD RISER/EXTENSION</t>
  </si>
  <si>
    <t>06</t>
  </si>
  <si>
    <t>SQ RISER/EXTENSION</t>
  </si>
  <si>
    <t>07</t>
  </si>
  <si>
    <t>RECT RISER/EXTENSION</t>
  </si>
  <si>
    <t>08</t>
  </si>
  <si>
    <t>RD LID</t>
  </si>
  <si>
    <t>09</t>
  </si>
  <si>
    <t>SQ LID</t>
  </si>
  <si>
    <t>RECT LID</t>
  </si>
  <si>
    <t>11</t>
  </si>
  <si>
    <t>RD TOP SECTION</t>
  </si>
  <si>
    <t>12</t>
  </si>
  <si>
    <t>SQ TOP SECTION</t>
  </si>
  <si>
    <t>13</t>
  </si>
  <si>
    <t>RECT TOP SECTION</t>
  </si>
  <si>
    <t>14</t>
  </si>
  <si>
    <t>RD BOTTOM</t>
  </si>
  <si>
    <t>SQ BOTTOM w/ GRATE SIZE</t>
  </si>
  <si>
    <t>SQ BOTTOM w/ ID</t>
  </si>
  <si>
    <t>RECT BOTTOM</t>
  </si>
  <si>
    <t>GRADE RING</t>
  </si>
  <si>
    <t>RCP</t>
  </si>
  <si>
    <t>HEADWALL</t>
  </si>
  <si>
    <t>SET</t>
  </si>
  <si>
    <t>SADDLE INLET</t>
  </si>
  <si>
    <t>PAD</t>
  </si>
  <si>
    <t>BRICK</t>
  </si>
  <si>
    <t>EACH</t>
  </si>
  <si>
    <t>PALLET</t>
  </si>
  <si>
    <t>TYPE B</t>
  </si>
  <si>
    <t>TYPE BB</t>
  </si>
  <si>
    <t>TYPE C10 (LEFT)</t>
  </si>
  <si>
    <t>TYPE C10 (RIGHT)</t>
  </si>
  <si>
    <t>TYPE C15 (DOUBLE)</t>
  </si>
  <si>
    <t>TYPE C</t>
  </si>
  <si>
    <t>TYPE E - 1 OPENING</t>
  </si>
  <si>
    <t>NONE</t>
  </si>
  <si>
    <t>CONCENTRIC CONE</t>
  </si>
  <si>
    <t>RISER</t>
  </si>
  <si>
    <t>STEPS</t>
  </si>
  <si>
    <t>TOP LID</t>
  </si>
  <si>
    <t>RAMNEK GASKET</t>
  </si>
  <si>
    <t>BOX</t>
  </si>
  <si>
    <t>PIECE</t>
  </si>
  <si>
    <t>RCP ARCH for SADDLE</t>
  </si>
  <si>
    <t>RCP EXTENSION for SADDLE</t>
  </si>
  <si>
    <t>RCP SCORED</t>
  </si>
  <si>
    <t>RCP STANDARD</t>
  </si>
  <si>
    <t xml:space="preserve">NO BAFFLE W/ FLAT </t>
  </si>
  <si>
    <t xml:space="preserve">NO BAFFLE W/ LIP </t>
  </si>
  <si>
    <t>1 OPENING W/ HOLES</t>
  </si>
  <si>
    <t>1 BAFFLE W/ FLAT</t>
  </si>
  <si>
    <t>1 MOD BAFFLE W/ FLAT</t>
  </si>
  <si>
    <t>2 MOD BAFFLE W/ FLAT</t>
  </si>
  <si>
    <t>1 OPENING W/ HATCHWAY</t>
  </si>
  <si>
    <t>2 OPENING W/ HOLES</t>
  </si>
  <si>
    <t>W/ 1 BAFFLES</t>
  </si>
  <si>
    <t>W/ MOD BAFFLES</t>
  </si>
  <si>
    <t>2 OPENING W/ BAFFLES</t>
  </si>
  <si>
    <t>3 OPENING W/ BAFFLES</t>
  </si>
  <si>
    <t>W/ HARDWARE SLOPE 3:1</t>
  </si>
  <si>
    <t>W/ HARDWARE SLOPE 4:1</t>
  </si>
  <si>
    <t>W/ HARDWARE SLOPE 6:1</t>
  </si>
  <si>
    <t>W/O HARDWARE SLOPE 3:1</t>
  </si>
  <si>
    <t>W/O HARDWARE SLOPE 4:1</t>
  </si>
  <si>
    <t>W/O HARDWARE SLOPE 6:1</t>
  </si>
  <si>
    <t>FRAME</t>
  </si>
  <si>
    <t>LIP</t>
  </si>
  <si>
    <t>1 OPENING W/ FRAME</t>
  </si>
  <si>
    <t>AE</t>
  </si>
  <si>
    <t>AC</t>
  </si>
  <si>
    <t>AB</t>
  </si>
  <si>
    <t>IB</t>
  </si>
  <si>
    <t>IE</t>
  </si>
  <si>
    <t>IA</t>
  </si>
  <si>
    <t>GD</t>
  </si>
  <si>
    <t>FA</t>
  </si>
  <si>
    <t>DA</t>
  </si>
  <si>
    <t>FD</t>
  </si>
  <si>
    <t>FJ</t>
  </si>
  <si>
    <t>DC</t>
  </si>
  <si>
    <t>CG</t>
  </si>
  <si>
    <t>EA</t>
  </si>
  <si>
    <t>EC</t>
  </si>
  <si>
    <t>HA</t>
  </si>
  <si>
    <t>HB</t>
  </si>
  <si>
    <t>HC</t>
  </si>
  <si>
    <t>HE</t>
  </si>
  <si>
    <t>HF</t>
  </si>
  <si>
    <t>DB</t>
  </si>
  <si>
    <t>26</t>
  </si>
  <si>
    <t>27</t>
  </si>
  <si>
    <t>28</t>
  </si>
  <si>
    <t>MANHOLE STEPS</t>
  </si>
  <si>
    <t>24" ID</t>
  </si>
  <si>
    <t>30" ID</t>
  </si>
  <si>
    <t>12" ID</t>
  </si>
  <si>
    <t>15" ID</t>
  </si>
  <si>
    <t>18" ID</t>
  </si>
  <si>
    <t>21" ID</t>
  </si>
  <si>
    <t>36" ID</t>
  </si>
  <si>
    <t>42" ID</t>
  </si>
  <si>
    <t>48" ID</t>
  </si>
  <si>
    <t>120" ID</t>
  </si>
  <si>
    <t>144" ID</t>
  </si>
  <si>
    <t>60" ID</t>
  </si>
  <si>
    <t>72" ID</t>
  </si>
  <si>
    <t>84" ID</t>
  </si>
  <si>
    <t>96" ID</t>
  </si>
  <si>
    <t>3'-0"</t>
  </si>
  <si>
    <t>4'-0"</t>
  </si>
  <si>
    <t>4'-4"</t>
  </si>
  <si>
    <t>5'-0"</t>
  </si>
  <si>
    <t>11'-2"</t>
  </si>
  <si>
    <t>2'-6"</t>
  </si>
  <si>
    <t>3'-6"</t>
  </si>
  <si>
    <t>5'-8"</t>
  </si>
  <si>
    <t>6'-0"</t>
  </si>
  <si>
    <t>7'-0"</t>
  </si>
  <si>
    <t>8'-6"</t>
  </si>
  <si>
    <t>9'-0"</t>
  </si>
  <si>
    <t>6'-6"</t>
  </si>
  <si>
    <t>CUSTOM</t>
  </si>
  <si>
    <t>60"</t>
  </si>
  <si>
    <t>72"</t>
  </si>
  <si>
    <t>84"</t>
  </si>
  <si>
    <t>27"</t>
  </si>
  <si>
    <t>E1E2</t>
  </si>
  <si>
    <t>24</t>
  </si>
  <si>
    <t>18</t>
  </si>
  <si>
    <t>21</t>
  </si>
  <si>
    <t>36</t>
  </si>
  <si>
    <t>42</t>
  </si>
  <si>
    <t>48</t>
  </si>
  <si>
    <t>C0</t>
  </si>
  <si>
    <t>72</t>
  </si>
  <si>
    <t>84</t>
  </si>
  <si>
    <t>96</t>
  </si>
  <si>
    <t>D4</t>
  </si>
  <si>
    <t>A2</t>
  </si>
  <si>
    <t>A8</t>
  </si>
  <si>
    <t>10'-0"</t>
  </si>
  <si>
    <t>23"</t>
  </si>
  <si>
    <t>28"</t>
  </si>
  <si>
    <t>100 CAP</t>
  </si>
  <si>
    <t>1000 CAP</t>
  </si>
  <si>
    <t>1200 CAP</t>
  </si>
  <si>
    <t>15 CAP</t>
  </si>
  <si>
    <t>150 CAP</t>
  </si>
  <si>
    <t>1500 CAP</t>
  </si>
  <si>
    <t>200 CAP</t>
  </si>
  <si>
    <t>2000 CAP</t>
  </si>
  <si>
    <t>2500 CAP</t>
  </si>
  <si>
    <t>275 CAP</t>
  </si>
  <si>
    <t>30 CAP</t>
  </si>
  <si>
    <t>360 CAP</t>
  </si>
  <si>
    <t>500 CAP</t>
  </si>
  <si>
    <t>55 CAP</t>
  </si>
  <si>
    <t>600 CAP</t>
  </si>
  <si>
    <t>700 CAP</t>
  </si>
  <si>
    <t>800 CAP</t>
  </si>
  <si>
    <t>900 CAP</t>
  </si>
  <si>
    <t>250 CAP</t>
  </si>
  <si>
    <t>300 CAP</t>
  </si>
  <si>
    <t>3000 CAP</t>
  </si>
  <si>
    <t>350 CAP</t>
  </si>
  <si>
    <t>3500 CAP</t>
  </si>
  <si>
    <t>400 CAP</t>
  </si>
  <si>
    <t>4000 CAP</t>
  </si>
  <si>
    <t>450 CAP</t>
  </si>
  <si>
    <t>4500 CAP</t>
  </si>
  <si>
    <t>50 CAP</t>
  </si>
  <si>
    <t>5000 CAP</t>
  </si>
  <si>
    <t>6000 CAP</t>
  </si>
  <si>
    <t>13'-0"</t>
  </si>
  <si>
    <t>16'-0"</t>
  </si>
  <si>
    <t>7'-10"</t>
  </si>
  <si>
    <t>8'-8"</t>
  </si>
  <si>
    <t>9'-2"</t>
  </si>
  <si>
    <t>18'-0"</t>
  </si>
  <si>
    <t>21'-2"</t>
  </si>
  <si>
    <t>11'-6"</t>
  </si>
  <si>
    <t>13'-6"</t>
  </si>
  <si>
    <t>12'-0"</t>
  </si>
  <si>
    <t>E3E4</t>
  </si>
  <si>
    <t>25</t>
  </si>
  <si>
    <t>22"</t>
  </si>
  <si>
    <t>34"</t>
  </si>
  <si>
    <t>4'-6"</t>
  </si>
  <si>
    <t>5'-6"</t>
  </si>
  <si>
    <t>7'-6"</t>
  </si>
  <si>
    <t>2'-10"</t>
  </si>
  <si>
    <t>40"</t>
  </si>
  <si>
    <t>42"</t>
  </si>
  <si>
    <t>4'-3"</t>
  </si>
  <si>
    <t>2'-8"</t>
  </si>
  <si>
    <t>3'-4"</t>
  </si>
  <si>
    <t>23</t>
  </si>
  <si>
    <t>16</t>
  </si>
  <si>
    <t>17</t>
  </si>
  <si>
    <t>19</t>
  </si>
  <si>
    <t>29</t>
  </si>
  <si>
    <t>31</t>
  </si>
  <si>
    <t>F6</t>
  </si>
  <si>
    <t>J2</t>
  </si>
  <si>
    <t>A4</t>
  </si>
  <si>
    <t>B0</t>
  </si>
  <si>
    <t>L6</t>
  </si>
  <si>
    <t>P4</t>
  </si>
  <si>
    <t>D8</t>
  </si>
  <si>
    <t>G2</t>
  </si>
  <si>
    <t>E5E6</t>
  </si>
  <si>
    <t>STANDARD</t>
  </si>
  <si>
    <t>E7</t>
  </si>
  <si>
    <t>32" OD</t>
  </si>
  <si>
    <t>24" OD</t>
  </si>
  <si>
    <t>30" OD</t>
  </si>
  <si>
    <t>48" OD</t>
  </si>
  <si>
    <t>60" OD</t>
  </si>
  <si>
    <t>30" x 36"</t>
  </si>
  <si>
    <t>30" x 45"</t>
  </si>
  <si>
    <t>30" x 48"</t>
  </si>
  <si>
    <t>30" x 60"</t>
  </si>
  <si>
    <t>36" x 36"</t>
  </si>
  <si>
    <t>36" x 48"</t>
  </si>
  <si>
    <t>36" x 60"</t>
  </si>
  <si>
    <t>48" x 48"</t>
  </si>
  <si>
    <t>48" x 72"</t>
  </si>
  <si>
    <t>38" SQ</t>
  </si>
  <si>
    <t>30" SQ</t>
  </si>
  <si>
    <t>48" SQ</t>
  </si>
  <si>
    <t>E8E9</t>
  </si>
  <si>
    <t>22</t>
  </si>
  <si>
    <t>51</t>
  </si>
  <si>
    <t>OA</t>
  </si>
  <si>
    <t>OB</t>
  </si>
  <si>
    <t>OD</t>
  </si>
  <si>
    <t>OE</t>
  </si>
  <si>
    <t>RA</t>
  </si>
  <si>
    <t>RB</t>
  </si>
  <si>
    <t>RD</t>
  </si>
  <si>
    <t>RG</t>
  </si>
  <si>
    <t>RH</t>
  </si>
  <si>
    <t>SB</t>
  </si>
  <si>
    <t>CHEMICAL AND LINERS</t>
  </si>
  <si>
    <t>IR</t>
  </si>
  <si>
    <t>IRON</t>
  </si>
  <si>
    <t>CI</t>
  </si>
  <si>
    <t>COIL INSERT</t>
  </si>
  <si>
    <t>CN</t>
  </si>
  <si>
    <t>COIL NUT</t>
  </si>
  <si>
    <t>COIL ROD</t>
  </si>
  <si>
    <t>CONCRETE RAW MATERIAL</t>
  </si>
  <si>
    <t>CONCRETE READY MIX</t>
  </si>
  <si>
    <t>LA</t>
  </si>
  <si>
    <t>LIFT ANCHOR</t>
  </si>
  <si>
    <t>LE</t>
  </si>
  <si>
    <t>LIFTING EYES</t>
  </si>
  <si>
    <t>LP</t>
  </si>
  <si>
    <t>LOOP PANEL TIES</t>
  </si>
  <si>
    <t>PG</t>
  </si>
  <si>
    <t>PULLING IRON GRAY</t>
  </si>
  <si>
    <t>PULLING IRON POCKET</t>
  </si>
  <si>
    <t>PULLING IRON POCKET COVER</t>
  </si>
  <si>
    <t>REBAR GRADE 60</t>
  </si>
  <si>
    <t>REBAR CIRCLES GRADE 60</t>
  </si>
  <si>
    <t>WIRE ROPE ANCHORS</t>
  </si>
  <si>
    <t>RL</t>
  </si>
  <si>
    <t>RAPID LIFT - DOG BONE</t>
  </si>
  <si>
    <t>PALLET CHARGE</t>
  </si>
  <si>
    <t>LL</t>
  </si>
  <si>
    <t>"L" LEG INSERT</t>
  </si>
  <si>
    <t>SINGLE PICK-UP INSERT</t>
  </si>
  <si>
    <t>TW</t>
  </si>
  <si>
    <t>THREAD WINGNUT</t>
  </si>
  <si>
    <t>CEMENT TYPE I</t>
  </si>
  <si>
    <t>T3</t>
  </si>
  <si>
    <t>CEMENT TYPE III</t>
  </si>
  <si>
    <t>GS</t>
  </si>
  <si>
    <t>GRAVEL/LIMESTONE "SPECIAL"</t>
  </si>
  <si>
    <t>GL</t>
  </si>
  <si>
    <t>GRAVEL/LIMESTONE</t>
  </si>
  <si>
    <t>SAND</t>
  </si>
  <si>
    <t>FLY ASH</t>
  </si>
  <si>
    <t>A - ANCHOR</t>
  </si>
  <si>
    <t>BW</t>
  </si>
  <si>
    <t>BRIGHT BASIC WIRE</t>
  </si>
  <si>
    <t>RW</t>
  </si>
  <si>
    <t>ROLLED WIRE FABRIC</t>
  </si>
  <si>
    <t>WELDED WIRE FABRIC</t>
  </si>
  <si>
    <t>3S</t>
  </si>
  <si>
    <t>#3 STEEL</t>
  </si>
  <si>
    <t>4S</t>
  </si>
  <si>
    <t>#4 STEEL</t>
  </si>
  <si>
    <t>5S</t>
  </si>
  <si>
    <t>#5 STEEL</t>
  </si>
  <si>
    <t>6S</t>
  </si>
  <si>
    <t>#6 STEEL</t>
  </si>
  <si>
    <t>7S</t>
  </si>
  <si>
    <t>#7 STEEL</t>
  </si>
  <si>
    <t>8S</t>
  </si>
  <si>
    <t>#8 STEEL</t>
  </si>
  <si>
    <t>O1</t>
  </si>
  <si>
    <t>12" OVERLAP</t>
  </si>
  <si>
    <t>O2</t>
  </si>
  <si>
    <t>12" OVERLAP  (2 PCS X 21' - 11" EA)</t>
  </si>
  <si>
    <t>O3</t>
  </si>
  <si>
    <t>12" OVERLAP (2 PCS X 15' - 4" EA)</t>
  </si>
  <si>
    <t>O4</t>
  </si>
  <si>
    <t>12" OVERLAP (2 PCS X 18' - 6" EA)</t>
  </si>
  <si>
    <t>LG</t>
  </si>
  <si>
    <t>LIGHT GREEN</t>
  </si>
  <si>
    <t>PINK</t>
  </si>
  <si>
    <t>RED</t>
  </si>
  <si>
    <t>WH</t>
  </si>
  <si>
    <t>WHITE</t>
  </si>
  <si>
    <t>Other Specs 1</t>
  </si>
  <si>
    <t>Other Specs 2</t>
  </si>
  <si>
    <t>1" X 5-1/2"</t>
  </si>
  <si>
    <t>1" x 2-5/16"</t>
  </si>
  <si>
    <t>3/4" x 2-5/16"</t>
  </si>
  <si>
    <t>94 LB</t>
  </si>
  <si>
    <t>6" SLAB</t>
  </si>
  <si>
    <t>4 TON x 4.75"</t>
  </si>
  <si>
    <t>4 TON x 5.5"</t>
  </si>
  <si>
    <t>8 TON x 4.50"</t>
  </si>
  <si>
    <t>8 TON x 5.50"</t>
  </si>
  <si>
    <t>8 TON x 6.75"</t>
  </si>
  <si>
    <t>2 TON x 3-3/8"</t>
  </si>
  <si>
    <t>4 TON</t>
  </si>
  <si>
    <t>8 TON</t>
  </si>
  <si>
    <t>10" / 12" WALL</t>
  </si>
  <si>
    <t>6" / 8" WALL</t>
  </si>
  <si>
    <t>2.0 TON</t>
  </si>
  <si>
    <t>1.6 TON</t>
  </si>
  <si>
    <t>1.2 TON</t>
  </si>
  <si>
    <t>0.8 TON</t>
  </si>
  <si>
    <t>12'-8"</t>
  </si>
  <si>
    <t>10'-6"</t>
  </si>
  <si>
    <t>2' x 8'</t>
  </si>
  <si>
    <t>3' x 8'</t>
  </si>
  <si>
    <t>4' x 4' D3.5/D3.5</t>
  </si>
  <si>
    <t>6' x 6' D6/D6</t>
  </si>
  <si>
    <t>0.223"</t>
  </si>
  <si>
    <t>0155</t>
  </si>
  <si>
    <t>0123</t>
  </si>
  <si>
    <t>7523</t>
  </si>
  <si>
    <t>0094</t>
  </si>
  <si>
    <t>0447</t>
  </si>
  <si>
    <t>0455</t>
  </si>
  <si>
    <t>0855</t>
  </si>
  <si>
    <t>0867</t>
  </si>
  <si>
    <t>0233</t>
  </si>
  <si>
    <t>0004</t>
  </si>
  <si>
    <t>0008</t>
  </si>
  <si>
    <t>1012</t>
  </si>
  <si>
    <t>0608</t>
  </si>
  <si>
    <t>0016</t>
  </si>
  <si>
    <t>0012</t>
  </si>
  <si>
    <t>0506</t>
  </si>
  <si>
    <t>0706</t>
  </si>
  <si>
    <t>1006</t>
  </si>
  <si>
    <t>0308</t>
  </si>
  <si>
    <t>0223</t>
  </si>
  <si>
    <t>SOUTH HOUSTON CONCRETE INC</t>
  </si>
  <si>
    <t>FORTERRA PIPE &amp; PRECAST LLC</t>
  </si>
  <si>
    <t>OLDCASTLE PRECAST INC</t>
  </si>
  <si>
    <t>00</t>
  </si>
  <si>
    <t>ACCESSORY</t>
  </si>
  <si>
    <t/>
  </si>
  <si>
    <t>AT</t>
  </si>
  <si>
    <t>BS</t>
  </si>
  <si>
    <t>DE</t>
  </si>
  <si>
    <t>HK</t>
  </si>
  <si>
    <t>HS</t>
  </si>
  <si>
    <t>JO</t>
  </si>
  <si>
    <t>PR</t>
  </si>
  <si>
    <t>AAAT0014</t>
  </si>
  <si>
    <t>DELZ0327</t>
  </si>
  <si>
    <t>FACE0396</t>
  </si>
  <si>
    <t>HAMI0480</t>
  </si>
  <si>
    <t>JAME0589</t>
  </si>
  <si>
    <t>POLY0837</t>
  </si>
  <si>
    <t>POTT0839</t>
  </si>
  <si>
    <t>PRES0848</t>
  </si>
  <si>
    <t>Acctivate VendorID</t>
  </si>
  <si>
    <t>PARK0810</t>
  </si>
  <si>
    <t>SOUT0966</t>
  </si>
  <si>
    <t>AMES0083</t>
  </si>
  <si>
    <t>FORT0424</t>
  </si>
  <si>
    <t>OMIC0794</t>
  </si>
  <si>
    <t>RITT0895</t>
  </si>
  <si>
    <t>Sage VendorID</t>
  </si>
  <si>
    <t>Vendor ID</t>
  </si>
  <si>
    <t xml:space="preserve"> </t>
  </si>
  <si>
    <t xml:space="preserve">  </t>
  </si>
  <si>
    <t>RM Part ID:</t>
  </si>
  <si>
    <t>0002</t>
  </si>
  <si>
    <t>3/8" X 1-1/2"</t>
  </si>
  <si>
    <t>3815</t>
  </si>
  <si>
    <t>BLAST SHOT</t>
  </si>
  <si>
    <t>BAG - ACID ROCK</t>
  </si>
  <si>
    <t>55 GAL</t>
  </si>
  <si>
    <t>0055</t>
  </si>
  <si>
    <t>IV Part ID:</t>
  </si>
  <si>
    <t>MFG Sage ID</t>
  </si>
  <si>
    <t>MFG Name</t>
  </si>
  <si>
    <t>Application &amp; Lettering if applicable</t>
  </si>
  <si>
    <t>Load Rating</t>
  </si>
  <si>
    <t>Option</t>
  </si>
  <si>
    <t>City Letting</t>
  </si>
  <si>
    <t>IIII</t>
  </si>
  <si>
    <t>BILC50</t>
  </si>
  <si>
    <t>THEB1028</t>
  </si>
  <si>
    <t>THE BILCO COMPANY</t>
  </si>
  <si>
    <t>COVER, RD</t>
  </si>
  <si>
    <t>EJ</t>
  </si>
  <si>
    <t>EAST50</t>
  </si>
  <si>
    <t>EAST0357</t>
  </si>
  <si>
    <t>EAST JORDAN IRON WORKS, INC</t>
  </si>
  <si>
    <t>FG</t>
  </si>
  <si>
    <t>FIBERGLASS</t>
  </si>
  <si>
    <t>COVER, SQ</t>
  </si>
  <si>
    <t>MH - "PARK INTERCEPTOR"</t>
  </si>
  <si>
    <t>PEDESTRIAN LOADING (300 PSF - UNDER 2,500 LBS)</t>
  </si>
  <si>
    <t>LOW PROFILE</t>
  </si>
  <si>
    <t>"C.O. CONROE"</t>
  </si>
  <si>
    <t>0017</t>
  </si>
  <si>
    <t>17"</t>
  </si>
  <si>
    <t>HALL50</t>
  </si>
  <si>
    <t>HALL0479</t>
  </si>
  <si>
    <t>HALLIDAY PRODUCTS INC</t>
  </si>
  <si>
    <t>FRAME &amp; COVER</t>
  </si>
  <si>
    <t>MH - "SAMPLE WELL"</t>
  </si>
  <si>
    <t>LIGHT DUTY (H-10) (LIGHT TRAFFIC - 2,500-16,000 LBS)</t>
  </si>
  <si>
    <t>"C.O. PASADENA CITY"</t>
  </si>
  <si>
    <t>0018</t>
  </si>
  <si>
    <t>KBST50</t>
  </si>
  <si>
    <t>K-BS0640</t>
  </si>
  <si>
    <t>K &amp; B STEEL</t>
  </si>
  <si>
    <t>COMPOSITE</t>
  </si>
  <si>
    <t>MH - "SANITARY / STORM"</t>
  </si>
  <si>
    <t>HEAVY DUTY (H-20) (TRAFFIC RATED - MAX. 40,000 LBS)</t>
  </si>
  <si>
    <t>"CITY OF HOUSTON"</t>
  </si>
  <si>
    <t>0024</t>
  </si>
  <si>
    <t>NF</t>
  </si>
  <si>
    <t>NEEN50</t>
  </si>
  <si>
    <t>NEEN0763</t>
  </si>
  <si>
    <t>NEENAH FOUNDRY COMPANY</t>
  </si>
  <si>
    <t>RING &amp; COVER</t>
  </si>
  <si>
    <t>MH - "SANITARY SEWER"</t>
  </si>
  <si>
    <t>EXTRA HEAVY DUTY (AIRPORT RATED - MAX. 200,000 LBS)</t>
  </si>
  <si>
    <t>"CITY OF LEAGUE CITY"</t>
  </si>
  <si>
    <t>OLDC0793</t>
  </si>
  <si>
    <t>VO</t>
  </si>
  <si>
    <t>RING (REV) &amp; COVER</t>
  </si>
  <si>
    <t>MH - "SANITARY"</t>
  </si>
  <si>
    <t>"CITY OF LUFKIN"</t>
  </si>
  <si>
    <t>0032</t>
  </si>
  <si>
    <t>P2</t>
  </si>
  <si>
    <t>PARK20</t>
  </si>
  <si>
    <t>PARK0811</t>
  </si>
  <si>
    <t>PARK - STEEL FAB</t>
  </si>
  <si>
    <t>MH - "SEWER"</t>
  </si>
  <si>
    <t>"DALLAS"</t>
  </si>
  <si>
    <t>RINK0894</t>
  </si>
  <si>
    <t>A3</t>
  </si>
  <si>
    <t>ALUMINUM, #300</t>
  </si>
  <si>
    <t>FRAME &amp; GRATE</t>
  </si>
  <si>
    <t>MH - "STORM DRAIN"</t>
  </si>
  <si>
    <t>"SUGARLAND"</t>
  </si>
  <si>
    <t>SERA50</t>
  </si>
  <si>
    <t>SERA0940</t>
  </si>
  <si>
    <t>SERAMPORE INDUSTRIES</t>
  </si>
  <si>
    <t>VG</t>
  </si>
  <si>
    <t>FRAME (REV) &amp; GRATE</t>
  </si>
  <si>
    <t>MH - "STORM"</t>
  </si>
  <si>
    <t>"TX DOT"</t>
  </si>
  <si>
    <t>3232</t>
  </si>
  <si>
    <t>32" X 32"</t>
  </si>
  <si>
    <t>SOUT0965</t>
  </si>
  <si>
    <t>GRATE, BEEHIVE</t>
  </si>
  <si>
    <t>MH - PLAIN</t>
  </si>
  <si>
    <t>"USA"</t>
  </si>
  <si>
    <t>STAR50</t>
  </si>
  <si>
    <t>STAR0982</t>
  </si>
  <si>
    <t>STAR PIPE PRODUCTS</t>
  </si>
  <si>
    <t>STEEL, GALVANIZED</t>
  </si>
  <si>
    <t>GO</t>
  </si>
  <si>
    <t>GRATE, RD</t>
  </si>
  <si>
    <t>PLAIN</t>
  </si>
  <si>
    <t>USFF50</t>
  </si>
  <si>
    <t>USFF1072</t>
  </si>
  <si>
    <t>U.S.F. FABRICATION INC.</t>
  </si>
  <si>
    <t>GRATE, RECT</t>
  </si>
  <si>
    <t>18" X 18"</t>
  </si>
  <si>
    <t>GRATE, SQ</t>
  </si>
  <si>
    <t>J1</t>
  </si>
  <si>
    <t>JUNCTION BOX - PLAIN</t>
  </si>
  <si>
    <t>3030</t>
  </si>
  <si>
    <t>30" X 30"</t>
  </si>
  <si>
    <t>RING &amp; GRATE</t>
  </si>
  <si>
    <t>RV</t>
  </si>
  <si>
    <t>RING (REV)</t>
  </si>
  <si>
    <t>BOLT DOWN</t>
  </si>
  <si>
    <t>RING, TOP FLANGE</t>
  </si>
  <si>
    <t>HINGED</t>
  </si>
  <si>
    <t>LD</t>
  </si>
  <si>
    <t>LID w/ HOLE</t>
  </si>
  <si>
    <t>MH, CLEANOUT - "TYPE A"</t>
  </si>
  <si>
    <t>H1</t>
  </si>
  <si>
    <t>HATCHWAY, AHD</t>
  </si>
  <si>
    <t>MH, CLEANOUT - "WATER VALVE"</t>
  </si>
  <si>
    <t>H2</t>
  </si>
  <si>
    <t>HATCHWAY, AHS</t>
  </si>
  <si>
    <t>H3</t>
  </si>
  <si>
    <t>HATCHWAY, APD</t>
  </si>
  <si>
    <t>H4</t>
  </si>
  <si>
    <t>HATCHWAY, APS</t>
  </si>
  <si>
    <t>H5</t>
  </si>
  <si>
    <t>HATCHWAY, THD</t>
  </si>
  <si>
    <t>H6</t>
  </si>
  <si>
    <t>HATCHWAY, THS</t>
  </si>
  <si>
    <t>MH, V-COVER - PLAIN</t>
  </si>
  <si>
    <t>H7</t>
  </si>
  <si>
    <t>HATCHWAY, TPD</t>
  </si>
  <si>
    <t>"C.O. MISSOURI CITY"</t>
  </si>
  <si>
    <t>H8</t>
  </si>
  <si>
    <t>HATCHWAY, TPS</t>
  </si>
  <si>
    <t>HATCHWAY, AHDS</t>
  </si>
  <si>
    <t>MH - "ACID NEUTRALIZATION"</t>
  </si>
  <si>
    <t>HATCHWAY, AHSS</t>
  </si>
  <si>
    <t>MH - "ACID"</t>
  </si>
  <si>
    <t>0036</t>
  </si>
  <si>
    <t>HATCHWAY, APSS</t>
  </si>
  <si>
    <t>MH - "INTERCEPTOR"</t>
  </si>
  <si>
    <t>ADA</t>
  </si>
  <si>
    <t>0048</t>
  </si>
  <si>
    <t>HATCHWAY, HANDLE</t>
  </si>
  <si>
    <t>SN</t>
  </si>
  <si>
    <t>HATCHWAY, SAFETY NET</t>
  </si>
  <si>
    <t>FLANGE 1 SIDE - BOTTOM</t>
  </si>
  <si>
    <t>0072</t>
  </si>
  <si>
    <t>HO</t>
  </si>
  <si>
    <t>HOOK, MH COVER</t>
  </si>
  <si>
    <t>MH - "SANITARY SEWER / STORM SEWER"</t>
  </si>
  <si>
    <t>FLANGE 2 SIDES - LEFT AND BOTTOM</t>
  </si>
  <si>
    <t>I-BEAM</t>
  </si>
  <si>
    <t>FLANGE 3 SIDES - LEFT, RIGHT, BOTTOM</t>
  </si>
  <si>
    <t>LU</t>
  </si>
  <si>
    <t>LADDER-UP</t>
  </si>
  <si>
    <t>FLANGE 3 SIDES - LEFT, TOP, BOTTOM</t>
  </si>
  <si>
    <t>MH - "SEWER / STORM"</t>
  </si>
  <si>
    <t>FLANGED ALL 4 SIDES</t>
  </si>
  <si>
    <t>0015</t>
  </si>
  <si>
    <t>MH - "STORM SEWER"</t>
  </si>
  <si>
    <t>NARROW SLOT: 1-5/8" x 6-3/11"</t>
  </si>
  <si>
    <t>25"</t>
  </si>
  <si>
    <t>MH - "STORM TROOPER"</t>
  </si>
  <si>
    <t>STANDARD SLOT: 3-5/8" SQ</t>
  </si>
  <si>
    <t>0028</t>
  </si>
  <si>
    <t>FRAME TYPE N, GRATE TYPE Q</t>
  </si>
  <si>
    <t>MH - "STORM" "NO BASURA! NO DUMPING!"</t>
  </si>
  <si>
    <t>GRATE TYPE A OR C</t>
  </si>
  <si>
    <t>50"</t>
  </si>
  <si>
    <t>MH - "WATER TIGHT"</t>
  </si>
  <si>
    <t>MH, WATER TIGHT - PLAIN</t>
  </si>
  <si>
    <t>1630</t>
  </si>
  <si>
    <t>16" X 30"</t>
  </si>
  <si>
    <t>24" X 24"</t>
  </si>
  <si>
    <t>38" X 38"</t>
  </si>
  <si>
    <t>CATCH BASIN</t>
  </si>
  <si>
    <t>TB</t>
  </si>
  <si>
    <t>CURB INLET, TYPE B</t>
  </si>
  <si>
    <t>CURB INLET, TYPE BB</t>
  </si>
  <si>
    <t>12" X 23-7/8"</t>
  </si>
  <si>
    <t>TRENCH</t>
  </si>
  <si>
    <t>ADA, BOLT DOWN</t>
  </si>
  <si>
    <t>1248</t>
  </si>
  <si>
    <t>1324</t>
  </si>
  <si>
    <t>13" X 24"</t>
  </si>
  <si>
    <t>SLOT DIMS: 1" X 3/16"</t>
  </si>
  <si>
    <t>1448</t>
  </si>
  <si>
    <t>14" X 48"</t>
  </si>
  <si>
    <t>SLOT DIMS: 1-1/2" x 3/16"</t>
  </si>
  <si>
    <t>1530</t>
  </si>
  <si>
    <t>15" X 30"</t>
  </si>
  <si>
    <t>CATCH BASIN, GUTTER INLET</t>
  </si>
  <si>
    <t>CATCH BASIN, TYPE A</t>
  </si>
  <si>
    <t>1660</t>
  </si>
  <si>
    <t>16" X 60"</t>
  </si>
  <si>
    <t>D1</t>
  </si>
  <si>
    <t>CATCH BASIN, TYPE D-1</t>
  </si>
  <si>
    <t>1830</t>
  </si>
  <si>
    <t>18" X 30"</t>
  </si>
  <si>
    <t>2048</t>
  </si>
  <si>
    <t>20" X 48"</t>
  </si>
  <si>
    <t>2648</t>
  </si>
  <si>
    <t>26" X 48"</t>
  </si>
  <si>
    <t>2828</t>
  </si>
  <si>
    <t>27-1/2" X 27-1/2"</t>
  </si>
  <si>
    <t>CATCH BASIN, DITCH</t>
  </si>
  <si>
    <t>2626</t>
  </si>
  <si>
    <t>25-3/4" X 25-3/4"</t>
  </si>
  <si>
    <t>DR</t>
  </si>
  <si>
    <t>DRAINAGE</t>
  </si>
  <si>
    <t>20" X 20"</t>
  </si>
  <si>
    <t>26" X 26"</t>
  </si>
  <si>
    <t>CW</t>
  </si>
  <si>
    <t>CATCH BASIN, CARWASH</t>
  </si>
  <si>
    <t>5151</t>
  </si>
  <si>
    <t>51" X 51"</t>
  </si>
  <si>
    <t>CATCH BASIN, TYPE B</t>
  </si>
  <si>
    <t>CATCH BASIN, TYPE CC</t>
  </si>
  <si>
    <t>SS SPRINGS</t>
  </si>
  <si>
    <t>CATCH BASIN, TYPE D</t>
  </si>
  <si>
    <t>28" X 28"</t>
  </si>
  <si>
    <t>DRAINAGE, TYPE C SADDLE</t>
  </si>
  <si>
    <t>SS SLAM LOCK, SS SPRINGS</t>
  </si>
  <si>
    <t>10" X 23-7/8"</t>
  </si>
  <si>
    <t>1424</t>
  </si>
  <si>
    <t>14" X 23-7/8"</t>
  </si>
  <si>
    <t>1523</t>
  </si>
  <si>
    <t>15" X 23"</t>
  </si>
  <si>
    <t>1636</t>
  </si>
  <si>
    <t>16" X 36"</t>
  </si>
  <si>
    <t>1724</t>
  </si>
  <si>
    <t>17" X 23-7/8"</t>
  </si>
  <si>
    <t>2024</t>
  </si>
  <si>
    <t>20" X 23-7/8"</t>
  </si>
  <si>
    <t>2436</t>
  </si>
  <si>
    <t>24" X 36"</t>
  </si>
  <si>
    <t>2624</t>
  </si>
  <si>
    <t>26" X 23-7/8"</t>
  </si>
  <si>
    <t>3832</t>
  </si>
  <si>
    <t>38" X 32"</t>
  </si>
  <si>
    <t>8" X 23-7/8"</t>
  </si>
  <si>
    <t>1414</t>
  </si>
  <si>
    <t>14" X 14"</t>
  </si>
  <si>
    <t>BOLT DOWN, SS SPRINGS</t>
  </si>
  <si>
    <t>2727</t>
  </si>
  <si>
    <t>27" X 27"</t>
  </si>
  <si>
    <t xml:space="preserve">I-BEAM </t>
  </si>
  <si>
    <t>38"</t>
  </si>
  <si>
    <t>3648</t>
  </si>
  <si>
    <t>36" X 48"</t>
  </si>
  <si>
    <t>4272</t>
  </si>
  <si>
    <t>42" X 72"</t>
  </si>
  <si>
    <t>3048</t>
  </si>
  <si>
    <t>30" X 48"</t>
  </si>
  <si>
    <t>3660</t>
  </si>
  <si>
    <t>36" X 60"</t>
  </si>
  <si>
    <t>4848</t>
  </si>
  <si>
    <t>48" X 48"</t>
  </si>
  <si>
    <t>2635</t>
  </si>
  <si>
    <t>26" X 35"</t>
  </si>
  <si>
    <t>3036</t>
  </si>
  <si>
    <t>30" X 36"</t>
  </si>
  <si>
    <t>3636</t>
  </si>
  <si>
    <t>36" X 36"</t>
  </si>
  <si>
    <t>3672</t>
  </si>
  <si>
    <t>36" X 72"</t>
  </si>
  <si>
    <t>4872</t>
  </si>
  <si>
    <t>48" X 72"</t>
  </si>
  <si>
    <t>72A8</t>
  </si>
  <si>
    <t>72" X 108"</t>
  </si>
  <si>
    <t>2430</t>
  </si>
  <si>
    <t>24" X 30"</t>
  </si>
  <si>
    <t>4242</t>
  </si>
  <si>
    <t>42" X 42"</t>
  </si>
  <si>
    <t>CUST</t>
  </si>
  <si>
    <t>30" X 60"</t>
  </si>
  <si>
    <t>54" X 54"</t>
  </si>
  <si>
    <t>3042</t>
  </si>
  <si>
    <t>30" X 42"</t>
  </si>
  <si>
    <t>2630</t>
  </si>
  <si>
    <t>25-1/2" X 30"</t>
  </si>
  <si>
    <t>36" X 42"</t>
  </si>
  <si>
    <t>36" X 46"</t>
  </si>
  <si>
    <t>42" X 30"</t>
  </si>
  <si>
    <t>LU-2</t>
  </si>
  <si>
    <t>0003</t>
  </si>
  <si>
    <t>LU-3</t>
  </si>
  <si>
    <t xml:space="preserve">Application or Lettering </t>
  </si>
  <si>
    <t>City Lettering</t>
  </si>
  <si>
    <t>Application or Lettering:</t>
  </si>
  <si>
    <t>Load Rating:</t>
  </si>
  <si>
    <t>Option:</t>
  </si>
  <si>
    <t>City Lettering:</t>
  </si>
  <si>
    <t>Rating</t>
  </si>
  <si>
    <t>Dimension 1</t>
  </si>
  <si>
    <t>Dimension 2</t>
  </si>
  <si>
    <t>Dimension 3</t>
  </si>
  <si>
    <t>Sage MFG ID</t>
  </si>
  <si>
    <t>Acctivate MFG ID</t>
  </si>
  <si>
    <t>ENCLOSURE, NEMA 4X</t>
  </si>
  <si>
    <t>EN</t>
  </si>
  <si>
    <t>EATON</t>
  </si>
  <si>
    <t>SUB PANEL</t>
  </si>
  <si>
    <t>HUBBELL-WIEGMAN</t>
  </si>
  <si>
    <t>PANEL WALL MOUNT FEET</t>
  </si>
  <si>
    <t>WM</t>
  </si>
  <si>
    <t>3 WAY JUMPERS</t>
  </si>
  <si>
    <t>CIRCUIT BREAKER</t>
  </si>
  <si>
    <t>DOUBLE LEVEL TERMINAL BLOCK</t>
  </si>
  <si>
    <t>IBOCO</t>
  </si>
  <si>
    <t>FRP</t>
  </si>
  <si>
    <t>WINDOW KIT</t>
  </si>
  <si>
    <t>WK</t>
  </si>
  <si>
    <t>KN-T12</t>
  </si>
  <si>
    <t>T2</t>
  </si>
  <si>
    <t>10 A</t>
  </si>
  <si>
    <t>12 AWG</t>
  </si>
  <si>
    <t>26 AWG</t>
  </si>
  <si>
    <t>INGRAM PRODUCTS INC</t>
  </si>
  <si>
    <t>INGR0559</t>
  </si>
  <si>
    <t>WIRE DUCT</t>
  </si>
  <si>
    <t>KN-T8</t>
  </si>
  <si>
    <t>T8</t>
  </si>
  <si>
    <t>15 A</t>
  </si>
  <si>
    <t>8 AWG</t>
  </si>
  <si>
    <t>KONNECT-IT</t>
  </si>
  <si>
    <t>KI</t>
  </si>
  <si>
    <t>WIRE SPIRAL WRAP</t>
  </si>
  <si>
    <t>5 A</t>
  </si>
  <si>
    <t>PUMPS ONLY</t>
  </si>
  <si>
    <t>MACROMATIC</t>
  </si>
  <si>
    <t>MA</t>
  </si>
  <si>
    <t>POLY COATED CARBON STEEL</t>
  </si>
  <si>
    <t>CONTINOUS AUDIBLE ALARM</t>
  </si>
  <si>
    <t>CONTROL WIRE RS232</t>
  </si>
  <si>
    <t>ANGLED DIN RAIL SUPPORT BRACKET</t>
  </si>
  <si>
    <t>SCHNEIDER ELECTRIC</t>
  </si>
  <si>
    <t>POLYCARBONATE</t>
  </si>
  <si>
    <t>FAST BEEP AUDIBLE ALARM</t>
  </si>
  <si>
    <t>1 PAIR</t>
  </si>
  <si>
    <t>P1</t>
  </si>
  <si>
    <t>ICE CUBE RELAY RELAY</t>
  </si>
  <si>
    <t>50 MM</t>
  </si>
  <si>
    <t>SOUTHWIRE</t>
  </si>
  <si>
    <t>POLYETHYLENE</t>
  </si>
  <si>
    <t>PO</t>
  </si>
  <si>
    <t>SOUNDER AUDIBLE ALARM</t>
  </si>
  <si>
    <t>6 PAIR</t>
  </si>
  <si>
    <t>P6</t>
  </si>
  <si>
    <t>WALCHEM</t>
  </si>
  <si>
    <t>WC</t>
  </si>
  <si>
    <t>MONOBLOCK LED INDICATOR</t>
  </si>
  <si>
    <t>6 A</t>
  </si>
  <si>
    <t>OEM</t>
  </si>
  <si>
    <t>WARRICK</t>
  </si>
  <si>
    <t>WR</t>
  </si>
  <si>
    <t>INDICATOR LED W/ PUSHBUTTON</t>
  </si>
  <si>
    <t>22.5 MM</t>
  </si>
  <si>
    <t>NANMAC</t>
  </si>
  <si>
    <t>NM</t>
  </si>
  <si>
    <t>NANM0753</t>
  </si>
  <si>
    <t>NANM50</t>
  </si>
  <si>
    <t>INDICATOR LED W/ SELECTOR SWITCH</t>
  </si>
  <si>
    <t>IS</t>
  </si>
  <si>
    <t>CROWNED DOOR</t>
  </si>
  <si>
    <t>TANKS AND SEPARATORS</t>
  </si>
  <si>
    <t>ZINC PLATED STEEL</t>
  </si>
  <si>
    <t>ZS</t>
  </si>
  <si>
    <t>POLYCARBONATE DOOR</t>
  </si>
  <si>
    <t>120 V</t>
  </si>
  <si>
    <t>SINGLE LEVEL TERMINAL BLOCK</t>
  </si>
  <si>
    <t>DIN RAIL</t>
  </si>
  <si>
    <t>HINGED DOOR</t>
  </si>
  <si>
    <t>24 AWG</t>
  </si>
  <si>
    <t>25 AWG</t>
  </si>
  <si>
    <t>DISCONNECT TERMINAL BLOCK</t>
  </si>
  <si>
    <t>DI</t>
  </si>
  <si>
    <t>HOOK UP WIRE</t>
  </si>
  <si>
    <t>BLACK</t>
  </si>
  <si>
    <t>BK</t>
  </si>
  <si>
    <t xml:space="preserve"> 4"</t>
  </si>
  <si>
    <t>DT</t>
  </si>
  <si>
    <t>BLUE</t>
  </si>
  <si>
    <t>35 MM</t>
  </si>
  <si>
    <t>TRIPLE LEVEL TERMINAL BLOCK</t>
  </si>
  <si>
    <t>BLUE/WHITE</t>
  </si>
  <si>
    <t>TERMINAL BLOCK GROUND</t>
  </si>
  <si>
    <t>GREEN</t>
  </si>
  <si>
    <t>24 V</t>
  </si>
  <si>
    <t>10.88"</t>
  </si>
  <si>
    <t>3J</t>
  </si>
  <si>
    <t>ORANGE</t>
  </si>
  <si>
    <t>OR</t>
  </si>
  <si>
    <t>14.88"</t>
  </si>
  <si>
    <t>END BRACKET</t>
  </si>
  <si>
    <t>EB</t>
  </si>
  <si>
    <t>PURPLE</t>
  </si>
  <si>
    <t>PU</t>
  </si>
  <si>
    <t>4.88"</t>
  </si>
  <si>
    <t>SEPARATORS</t>
  </si>
  <si>
    <t>6.3 A</t>
  </si>
  <si>
    <t>6.8"</t>
  </si>
  <si>
    <t>PUSH BUTTON SILENCE</t>
  </si>
  <si>
    <t>RELAY SOCKET</t>
  </si>
  <si>
    <t>PUMP DOWN RELAY 8 PIN</t>
  </si>
  <si>
    <t>4PDT</t>
  </si>
  <si>
    <t>4P</t>
  </si>
  <si>
    <t>OCTAL RELAY SOCKET 8 PIN</t>
  </si>
  <si>
    <t>SPDT</t>
  </si>
  <si>
    <t>PANEL MOUNT PH CONTROLLER</t>
  </si>
  <si>
    <t>PROGRAMABLE CONTROLLER</t>
  </si>
  <si>
    <t>HU</t>
  </si>
  <si>
    <t>WARRICK ELECTRODE ADAPTOR</t>
  </si>
  <si>
    <t>WARRICK ELECTRODE FITTING</t>
  </si>
  <si>
    <t>EF</t>
  </si>
  <si>
    <t>WARRICK ELECTRODE PROBE</t>
  </si>
  <si>
    <t>EP</t>
  </si>
  <si>
    <t>2.25"</t>
  </si>
  <si>
    <t>WARRICK SUSPENSION WIRE</t>
  </si>
  <si>
    <t>CONNECTION HEAD - GEN PURPOSE</t>
  </si>
  <si>
    <t>0.25"</t>
  </si>
  <si>
    <t>YELLOW</t>
  </si>
  <si>
    <t>YE</t>
  </si>
  <si>
    <t>16 AWG</t>
  </si>
  <si>
    <t>18 AWG</t>
  </si>
  <si>
    <t>GREY</t>
  </si>
  <si>
    <t>20 AWG</t>
  </si>
  <si>
    <t>22 MM</t>
  </si>
  <si>
    <t>3 PROBES, 2" FLANGE</t>
  </si>
  <si>
    <t>3F</t>
  </si>
  <si>
    <t>3 PROBES, 2" NPT</t>
  </si>
  <si>
    <t>3T</t>
  </si>
  <si>
    <t>4 PROBES, 2-1/2" NPT</t>
  </si>
  <si>
    <t>PE X CE</t>
  </si>
  <si>
    <t>SEPERATORS</t>
  </si>
  <si>
    <t>16.88"</t>
  </si>
  <si>
    <t>8.8"</t>
  </si>
  <si>
    <t>10 AWG</t>
  </si>
  <si>
    <t>6.5"</t>
  </si>
  <si>
    <t>65</t>
  </si>
  <si>
    <t>30-81HBPLWMT8L202610</t>
  </si>
  <si>
    <t>PANEL WALL MOUNT FEET, PL, KN-T8, 15 A, 20 AWG X 26 AWG X 10"</t>
  </si>
  <si>
    <t>SAMU50</t>
  </si>
  <si>
    <t>SAMU0923</t>
  </si>
  <si>
    <t>A5</t>
  </si>
  <si>
    <t>ALUMINUM 5052</t>
  </si>
  <si>
    <t>ALUMINUM EXTRUDED</t>
  </si>
  <si>
    <t>ANGLE</t>
  </si>
  <si>
    <t>BAR CHANNEL</t>
  </si>
  <si>
    <t>BAR, RND</t>
  </si>
  <si>
    <t>BAR, SQ</t>
  </si>
  <si>
    <t>CHANNEL</t>
  </si>
  <si>
    <t>CHANNEL, MC</t>
  </si>
  <si>
    <t>W9</t>
  </si>
  <si>
    <t>ELL, WELD 90</t>
  </si>
  <si>
    <t>EM</t>
  </si>
  <si>
    <t>EXPANDED METAL, STD</t>
  </si>
  <si>
    <t>FB</t>
  </si>
  <si>
    <t>FLAT BAR</t>
  </si>
  <si>
    <t>I-BEAM, STD</t>
  </si>
  <si>
    <t>WF</t>
  </si>
  <si>
    <t>I-BEAM, WF</t>
  </si>
  <si>
    <t>PM</t>
  </si>
  <si>
    <t>PERFORATED METAL</t>
  </si>
  <si>
    <t>PLATE</t>
  </si>
  <si>
    <t>FP</t>
  </si>
  <si>
    <t>PLATE, FLOOR</t>
  </si>
  <si>
    <t>PLATE, LIFTING</t>
  </si>
  <si>
    <t>SHEET</t>
  </si>
  <si>
    <t>RT</t>
  </si>
  <si>
    <t>TUBING, RECT</t>
  </si>
  <si>
    <t>TUBING, SQ</t>
  </si>
  <si>
    <t>Pipe Schedule</t>
  </si>
  <si>
    <t>Expanded Metal Standard</t>
  </si>
  <si>
    <t>#9</t>
  </si>
  <si>
    <t>Flange Class</t>
  </si>
  <si>
    <t>#150</t>
  </si>
  <si>
    <t>O. Specs</t>
  </si>
  <si>
    <t>Flange Face and Type</t>
  </si>
  <si>
    <t>FF SO</t>
  </si>
  <si>
    <t>G1G2</t>
  </si>
  <si>
    <t>Dim 1 (Thickness)</t>
  </si>
  <si>
    <t>1/8"</t>
  </si>
  <si>
    <t>14Ga</t>
  </si>
  <si>
    <t>16Ga</t>
  </si>
  <si>
    <t>10Ga</t>
  </si>
  <si>
    <t>11Ga</t>
  </si>
  <si>
    <t>12Ga</t>
  </si>
  <si>
    <t>18Ga</t>
  </si>
  <si>
    <t>20Ga</t>
  </si>
  <si>
    <t>22Ga</t>
  </si>
  <si>
    <t>24Ga</t>
  </si>
  <si>
    <t>26Ga</t>
  </si>
  <si>
    <t>28Ga</t>
  </si>
  <si>
    <t>11 Ga</t>
  </si>
  <si>
    <t>G3G4</t>
  </si>
  <si>
    <t>Dim 2 (Width)</t>
  </si>
  <si>
    <t>1-3/4"</t>
  </si>
  <si>
    <t>C7</t>
  </si>
  <si>
    <t>2-1/4"</t>
  </si>
  <si>
    <t>3-1/2"</t>
  </si>
  <si>
    <t>4-1/2"</t>
  </si>
  <si>
    <t>5-1/2"</t>
  </si>
  <si>
    <t>7"</t>
  </si>
  <si>
    <t>S12</t>
  </si>
  <si>
    <t>S3</t>
  </si>
  <si>
    <t>W10</t>
  </si>
  <si>
    <t>W4</t>
  </si>
  <si>
    <t>W6</t>
  </si>
  <si>
    <t>W8</t>
  </si>
  <si>
    <t>120"</t>
  </si>
  <si>
    <t>0A</t>
  </si>
  <si>
    <t>360"</t>
  </si>
  <si>
    <t>96"</t>
  </si>
  <si>
    <t>G5G6</t>
  </si>
  <si>
    <t>Dim 3 (Length or Weight (lb/ft))</t>
  </si>
  <si>
    <t>10.5</t>
  </si>
  <si>
    <t>11.5</t>
  </si>
  <si>
    <t>13.75</t>
  </si>
  <si>
    <t>15.3</t>
  </si>
  <si>
    <t>4.1</t>
  </si>
  <si>
    <t>5.0</t>
  </si>
  <si>
    <t>5.4</t>
  </si>
  <si>
    <t>7.25</t>
  </si>
  <si>
    <t>8.2</t>
  </si>
  <si>
    <t>9.0</t>
  </si>
  <si>
    <t>9.8</t>
  </si>
  <si>
    <t>8.4</t>
  </si>
  <si>
    <t>5.7</t>
  </si>
  <si>
    <t>144"</t>
  </si>
  <si>
    <t>O0</t>
  </si>
  <si>
    <t>240"</t>
  </si>
  <si>
    <t>Q4</t>
  </si>
  <si>
    <t>264"</t>
  </si>
  <si>
    <t>6A</t>
  </si>
  <si>
    <t>366"</t>
  </si>
  <si>
    <t>0M</t>
  </si>
  <si>
    <t>480"</t>
  </si>
  <si>
    <t>76"</t>
  </si>
  <si>
    <t>#/#"</t>
  </si>
  <si>
    <t>Rating:</t>
  </si>
  <si>
    <t>Dimension 1:</t>
  </si>
  <si>
    <t>Dimension 2:</t>
  </si>
  <si>
    <t>Dimension 3:</t>
  </si>
  <si>
    <t>Other Specs:</t>
  </si>
  <si>
    <t>Ending/Connection</t>
  </si>
  <si>
    <t>Pressure Rating</t>
  </si>
  <si>
    <t>Accessories/Other Specs</t>
  </si>
  <si>
    <t>XX-</t>
  </si>
  <si>
    <t>CLASS</t>
  </si>
  <si>
    <t xml:space="preserve">AA - </t>
  </si>
  <si>
    <t xml:space="preserve"> ITEM CATEGORY</t>
  </si>
  <si>
    <t xml:space="preserve">PUMPS ONLY </t>
  </si>
  <si>
    <t xml:space="preserve">PUMPS ACCESSORIES </t>
  </si>
  <si>
    <t xml:space="preserve">SPECIAL PACKAGES </t>
  </si>
  <si>
    <t>STEEL TANKS AND SEPARATORS</t>
  </si>
  <si>
    <t>SEPTIC TANKS AND OSSF</t>
  </si>
  <si>
    <t xml:space="preserve">CONTROLS COMPONENTS </t>
  </si>
  <si>
    <t xml:space="preserve">BB </t>
  </si>
  <si>
    <t>VENDOR ID</t>
  </si>
  <si>
    <t>MANUFACTURERS</t>
  </si>
  <si>
    <t>NOT APLICABLE</t>
  </si>
  <si>
    <t>DZ</t>
  </si>
  <si>
    <t>DEZU50</t>
  </si>
  <si>
    <t>DEZURIK</t>
  </si>
  <si>
    <t>EAST JORDAN IRON WORKS</t>
  </si>
  <si>
    <t>KE</t>
  </si>
  <si>
    <t>KENN50</t>
  </si>
  <si>
    <t>KENNEDY VALVES</t>
  </si>
  <si>
    <t>KP</t>
  </si>
  <si>
    <t>KUPFERLE FOUNDRY COMPANY</t>
  </si>
  <si>
    <t>MU</t>
  </si>
  <si>
    <t>MUEL45</t>
  </si>
  <si>
    <t>MUELLER</t>
  </si>
  <si>
    <t>BERM50</t>
  </si>
  <si>
    <t>VICTAULIC BERMAD</t>
  </si>
  <si>
    <t>SIGM50</t>
  </si>
  <si>
    <t>SIGMA CORPORATION</t>
  </si>
  <si>
    <t>TIDEFLEX</t>
  </si>
  <si>
    <t>WILK50</t>
  </si>
  <si>
    <t>FLOM50</t>
  </si>
  <si>
    <t>FLOMATIC</t>
  </si>
  <si>
    <t>ZU</t>
  </si>
  <si>
    <t>ZURN50</t>
  </si>
  <si>
    <t>ZURN</t>
  </si>
  <si>
    <t>CONB50</t>
  </si>
  <si>
    <t>DV</t>
  </si>
  <si>
    <t>DELV50</t>
  </si>
  <si>
    <t>DELVAL</t>
  </si>
  <si>
    <t>WATT50</t>
  </si>
  <si>
    <t>WATTS</t>
  </si>
  <si>
    <t>AMES50</t>
  </si>
  <si>
    <t>AMES</t>
  </si>
  <si>
    <t>SV</t>
  </si>
  <si>
    <t>SING45</t>
  </si>
  <si>
    <t>SINGER VALVE</t>
  </si>
  <si>
    <t>CLAV50</t>
  </si>
  <si>
    <t>CLA-VAL</t>
  </si>
  <si>
    <t>OV</t>
  </si>
  <si>
    <t>OCV CONTROL VALVES, LLC</t>
  </si>
  <si>
    <t>AV</t>
  </si>
  <si>
    <t>ABZ VALVES</t>
  </si>
  <si>
    <t>MN</t>
  </si>
  <si>
    <t>MATC50</t>
  </si>
  <si>
    <t>MATCO NORCA</t>
  </si>
  <si>
    <t>UNITED BRASS WORKS</t>
  </si>
  <si>
    <t>NB</t>
  </si>
  <si>
    <t>NIBCO</t>
  </si>
  <si>
    <t xml:space="preserve">AMERICAN FLOW CONTROL </t>
  </si>
  <si>
    <t>VM</t>
  </si>
  <si>
    <t xml:space="preserve">VALMATIC </t>
  </si>
  <si>
    <t>SMIT35</t>
  </si>
  <si>
    <t xml:space="preserve">SMITH COOPER INT. </t>
  </si>
  <si>
    <t>FX</t>
  </si>
  <si>
    <t>FORD METER BOX</t>
  </si>
  <si>
    <t>JW</t>
  </si>
  <si>
    <t>JAMES JONES</t>
  </si>
  <si>
    <t>HAYWARD</t>
  </si>
  <si>
    <t>NORTH AMERICA PIPE CORP</t>
  </si>
  <si>
    <t>JY</t>
  </si>
  <si>
    <t>SMIT50</t>
  </si>
  <si>
    <t xml:space="preserve">JAY R. SMITH MFG. </t>
  </si>
  <si>
    <t>WV</t>
  </si>
  <si>
    <t>CLOW VALVE</t>
  </si>
  <si>
    <t>NS</t>
  </si>
  <si>
    <t>NDS</t>
  </si>
  <si>
    <t>AI</t>
  </si>
  <si>
    <t>ASAHI/AMERICA</t>
  </si>
  <si>
    <t>ACIPCO</t>
  </si>
  <si>
    <t>LV</t>
  </si>
  <si>
    <t xml:space="preserve">LEGEND VALVE </t>
  </si>
  <si>
    <t>HP</t>
  </si>
  <si>
    <t>HENRY PRATT</t>
  </si>
  <si>
    <t>HDL VALVES</t>
  </si>
  <si>
    <t>CANPLAS</t>
  </si>
  <si>
    <t xml:space="preserve"> MATERIAL CATAGORY</t>
  </si>
  <si>
    <t>CAST BRASS</t>
  </si>
  <si>
    <t>FORGED BRASS</t>
  </si>
  <si>
    <t>NY</t>
  </si>
  <si>
    <t>NYLON</t>
  </si>
  <si>
    <t>DW</t>
  </si>
  <si>
    <t>DWV PVC</t>
  </si>
  <si>
    <t>MAIN ITEM TYPE</t>
  </si>
  <si>
    <t xml:space="preserve">MANUAL VALVES </t>
  </si>
  <si>
    <t>BALL VALVE DOMESTIC-STAND PORT</t>
  </si>
  <si>
    <t>BALL VALVE DOMESTIC-FULL PORT</t>
  </si>
  <si>
    <t>BALL VALVE DOMESTIC-FULL PORT UL/FM</t>
  </si>
  <si>
    <t>BALL VALVE IMPORT-STAND PORT</t>
  </si>
  <si>
    <t>BALL  DRIP-STRAIGHT</t>
  </si>
  <si>
    <t>BALL VALVE-CURB STOP</t>
  </si>
  <si>
    <t>HOSE BIBBS/SAMPLE COCK VALVE</t>
  </si>
  <si>
    <t>GATE VALVE NRS-DOMESTIC</t>
  </si>
  <si>
    <t>GATE VALVE NRS-IMPORT</t>
  </si>
  <si>
    <t>GATE VALVE NRS-OPEN RIGHT DOMESTIC</t>
  </si>
  <si>
    <t>GATE VALVE NRS-OPEN RIGHT IMPORT</t>
  </si>
  <si>
    <t>OS&amp;Y GATE VALVE-UL/FM DOMESTIC</t>
  </si>
  <si>
    <t>OS&amp;Y GATE VAVE-UL/FM IMPORT</t>
  </si>
  <si>
    <t>KNIFE GATE VALVE</t>
  </si>
  <si>
    <t>POST INDICATOR VALVE</t>
  </si>
  <si>
    <t>BACKWATER VALVE-TERMINAL LINE</t>
  </si>
  <si>
    <t>BACKWATER VALVE-IN LINE</t>
  </si>
  <si>
    <t>CANAL GATE</t>
  </si>
  <si>
    <t>SLIDE GATE</t>
  </si>
  <si>
    <t>PLUG VALVE</t>
  </si>
  <si>
    <t>BUTTERFLY VALVE-WAFER</t>
  </si>
  <si>
    <t>BUTTERFLY VALVE-LUG</t>
  </si>
  <si>
    <t>CHECK VALVE</t>
  </si>
  <si>
    <t>CHECK VALVE WAFFER-NON UL/ FM</t>
  </si>
  <si>
    <t>CHECK VALVE WAFER-UL/FM</t>
  </si>
  <si>
    <t>CHECK VALVE WAFER-U/L</t>
  </si>
  <si>
    <t>52</t>
  </si>
  <si>
    <t>CHECK VALVE-BALL TYPE</t>
  </si>
  <si>
    <t>53</t>
  </si>
  <si>
    <t>CHECK VALVE SWING</t>
  </si>
  <si>
    <t>CHECK VALVE SWING-UL/FM</t>
  </si>
  <si>
    <t>CHECK VALVE SWING-AWWA</t>
  </si>
  <si>
    <t>CHECK VALVE-DUCKBILL</t>
  </si>
  <si>
    <t xml:space="preserve"> CHECK VALVE SWING-OIL CUSHIONED</t>
  </si>
  <si>
    <t>61</t>
  </si>
  <si>
    <t>CHECK VALVE SWING-AIR CUSHIONED</t>
  </si>
  <si>
    <t xml:space="preserve">AUTOMATIC VALVES </t>
  </si>
  <si>
    <t>FLOAT VALVE-STD</t>
  </si>
  <si>
    <t>FLOAT VALVE-ANGLE</t>
  </si>
  <si>
    <t>FLOAT VALVE-GLOBE</t>
  </si>
  <si>
    <t>CONTROL VALVE-ALTITUDE</t>
  </si>
  <si>
    <t>CONTROL VALVE-SOLENOID</t>
  </si>
  <si>
    <t>CONTROL VALVE-PRESSURE RELIEF/SUSTAINING</t>
  </si>
  <si>
    <t>CONTROL VALVE-PRESSURE REDUCING/SUSTAINING</t>
  </si>
  <si>
    <t>CONTROL VALVE-RATE OF FLOW</t>
  </si>
  <si>
    <t>CONTROL VALVE-FIRE PUMP SUCTION</t>
  </si>
  <si>
    <t>COMB. BACK PRESSURE/SOLENOID VALVE</t>
  </si>
  <si>
    <t>AIR RELEASE VALVE</t>
  </si>
  <si>
    <t>AIR VACUUM(SEWAGE)VALVE</t>
  </si>
  <si>
    <t>AIR RELEASE VALVE-COMBINATION (SEWAGE)</t>
  </si>
  <si>
    <t>AIR VALVE-COMBINATION</t>
  </si>
  <si>
    <t>AIR RELEASE/VACUUM-COMBINATION</t>
  </si>
  <si>
    <t>DF</t>
  </si>
  <si>
    <t>AIR RELEASE VALVE-SEWAGE</t>
  </si>
  <si>
    <t xml:space="preserve">FIRE DEPARTMENT </t>
  </si>
  <si>
    <t>FDC-ANGLE</t>
  </si>
  <si>
    <t xml:space="preserve">FDC-BACK </t>
  </si>
  <si>
    <t>FDC-STORZ</t>
  </si>
  <si>
    <t>FDC-STORZ @30*</t>
  </si>
  <si>
    <t xml:space="preserve">SAMPLING STATION-ECLIPSE </t>
  </si>
  <si>
    <t xml:space="preserve"> EE - </t>
  </si>
  <si>
    <t>ENDINGS/CONNECTIONS</t>
  </si>
  <si>
    <t xml:space="preserve">OTHER OPTIONS: </t>
  </si>
  <si>
    <t>BALL VALVE</t>
  </si>
  <si>
    <t>FIP X FIP</t>
  </si>
  <si>
    <t>FL X FL</t>
  </si>
  <si>
    <t>SOLVENT WELD</t>
  </si>
  <si>
    <t>THD</t>
  </si>
  <si>
    <t>TU</t>
  </si>
  <si>
    <t>TRUE UNION, SOLVENT</t>
  </si>
  <si>
    <t>TRUE UNION, SKT X SKT</t>
  </si>
  <si>
    <t>TRUE UNION, SKT X THD</t>
  </si>
  <si>
    <t>BALL CHECK VALVE</t>
  </si>
  <si>
    <t>GATE VALVE NRS</t>
  </si>
  <si>
    <t>MJ X MJ</t>
  </si>
  <si>
    <t>OSY GATE VALVE</t>
  </si>
  <si>
    <t>KNIFE GATE</t>
  </si>
  <si>
    <t>CHECK VALVE- BALL TYPE</t>
  </si>
  <si>
    <t>SK</t>
  </si>
  <si>
    <t>SKT X SKT</t>
  </si>
  <si>
    <t>FLOAT VALVE</t>
  </si>
  <si>
    <t>CONTROL VALVE-PRESSURE REDUCING/SUSTAINNING</t>
  </si>
  <si>
    <t>AIR VACUUM</t>
  </si>
  <si>
    <t>AIR VALVE</t>
  </si>
  <si>
    <t>CONTROL VALVE</t>
  </si>
  <si>
    <t>BACKWATER VALVE</t>
  </si>
  <si>
    <t>HUB</t>
  </si>
  <si>
    <t>BUTTERFLY VALVE</t>
  </si>
  <si>
    <t>LUG</t>
  </si>
  <si>
    <t>HOSE BIBBS/SAMPLE COOK</t>
  </si>
  <si>
    <t>MIP X HOSE</t>
  </si>
  <si>
    <t>FDC  STORZ</t>
  </si>
  <si>
    <t>NP</t>
  </si>
  <si>
    <t>NPT</t>
  </si>
  <si>
    <t xml:space="preserve">PLUG &amp;CHAINS </t>
  </si>
  <si>
    <t>NST</t>
  </si>
  <si>
    <t xml:space="preserve">CONNECTION COMBINATIONS </t>
  </si>
  <si>
    <t>FL X THD</t>
  </si>
  <si>
    <t>MJ X FLF</t>
  </si>
  <si>
    <t>SLIP X SLIP</t>
  </si>
  <si>
    <t>FDC STYLE AND FINISHED</t>
  </si>
  <si>
    <t>1A</t>
  </si>
  <si>
    <t>SIAMESE FREE WAY STANDING</t>
  </si>
  <si>
    <t>2A</t>
  </si>
  <si>
    <t>SIAMESE 2-WAY STANDING</t>
  </si>
  <si>
    <t>2B</t>
  </si>
  <si>
    <t>SIAMESE 2-WAY STANDING, POL. BRASS</t>
  </si>
  <si>
    <t>2D</t>
  </si>
  <si>
    <t>SIAMESE 2-WAY STANDING, POL. CHROME PLATED</t>
  </si>
  <si>
    <t>3A</t>
  </si>
  <si>
    <t>SIAMESE 3-WAY STANDING</t>
  </si>
  <si>
    <t>3D</t>
  </si>
  <si>
    <t>SIAMESE 3-WAY STANDING, POL. CHROME PLATED</t>
  </si>
  <si>
    <t>4A</t>
  </si>
  <si>
    <t>SIAMESE 4-WAY STANDING</t>
  </si>
  <si>
    <t>4E</t>
  </si>
  <si>
    <t>SIAMESE 4-WAY STANDING- POL. BRASS</t>
  </si>
  <si>
    <t>4B</t>
  </si>
  <si>
    <t>SIAMESE 4-WAY STANDING,RED GLOSSY POL BODYW/POL.CHTRIM</t>
  </si>
  <si>
    <t>FI</t>
  </si>
  <si>
    <t>INLET-2 WAY FOR ANGLE W/SING. CLAP.</t>
  </si>
  <si>
    <t>F1</t>
  </si>
  <si>
    <t>INLET-2 WAY FOR BACK W/SING. CLAP.</t>
  </si>
  <si>
    <t>F2</t>
  </si>
  <si>
    <t>INLET-2 WAY FOR ANGLE W/DBL. CLAP.</t>
  </si>
  <si>
    <t>F3</t>
  </si>
  <si>
    <t>INLET-3 WAY FOR BACK W/TRIP. CLAP.</t>
  </si>
  <si>
    <t xml:space="preserve">F </t>
  </si>
  <si>
    <t xml:space="preserve"> PRESSURE RATING</t>
  </si>
  <si>
    <t>Z</t>
  </si>
  <si>
    <t>0-150 PSI</t>
  </si>
  <si>
    <t>150-300 PSI</t>
  </si>
  <si>
    <t>301-400 PSI</t>
  </si>
  <si>
    <t>401-600 PSI</t>
  </si>
  <si>
    <t>601-900 PSI</t>
  </si>
  <si>
    <t>901-1500 PSI</t>
  </si>
  <si>
    <t xml:space="preserve">GG </t>
  </si>
  <si>
    <t>ACCESSORIES/ OTHER SPECIFICATIONS</t>
  </si>
  <si>
    <t xml:space="preserve">SUPERVISORY/TAMPER SWITCH OS&amp;Y </t>
  </si>
  <si>
    <t>SUPERVISORY/TAMPER SWITCH PIV</t>
  </si>
  <si>
    <t>GATE VALVES ACCESORIES</t>
  </si>
  <si>
    <t>W/HANDWHEEL</t>
  </si>
  <si>
    <t>PIV ACCESORIES</t>
  </si>
  <si>
    <t>W/POST PLATE</t>
  </si>
  <si>
    <t xml:space="preserve">PLUG VALVES </t>
  </si>
  <si>
    <t>LH</t>
  </si>
  <si>
    <t>W/LEVER HANDLE</t>
  </si>
  <si>
    <t>L1</t>
  </si>
  <si>
    <t>GH</t>
  </si>
  <si>
    <t xml:space="preserve">W/GEAR OPERATED HW </t>
  </si>
  <si>
    <t>G1</t>
  </si>
  <si>
    <t>LW</t>
  </si>
  <si>
    <t>W/LEVER&amp;WEIGHT</t>
  </si>
  <si>
    <t>LEVER&amp;WEIGHT (ACCS ONLY)</t>
  </si>
  <si>
    <t>SL</t>
  </si>
  <si>
    <t>W/LEVER&amp;SPRING</t>
  </si>
  <si>
    <t>S1</t>
  </si>
  <si>
    <t xml:space="preserve">LEVER&amp;SPRING (ACCS ONLY) </t>
  </si>
  <si>
    <t>SI</t>
  </si>
  <si>
    <t>W/SPRING</t>
  </si>
  <si>
    <t>FLOAT ROD ASSY. (ACCS ONLY)</t>
  </si>
  <si>
    <t>FLOAT BALL STD (ACCS ONLY)</t>
  </si>
  <si>
    <t>W/FLOAT BALL STD</t>
  </si>
  <si>
    <t>FLOAT CONTROL COMPLETE ASSY. ( ACCS ONLY)</t>
  </si>
  <si>
    <t>STUD FOR PVC FLOAT ROD (ACCS ONLY)</t>
  </si>
  <si>
    <t>W/ATTACHMENTS</t>
  </si>
  <si>
    <t xml:space="preserve">AIR RELEASE VALVE </t>
  </si>
  <si>
    <t>W/BACK FLUSH ATTACHMENT</t>
  </si>
  <si>
    <t>BUTTERFLY VALVES</t>
  </si>
  <si>
    <t>W/GEAR OPERATED HW</t>
  </si>
  <si>
    <t>BALL VALVE PVC SUBCATEGORY</t>
  </si>
  <si>
    <t>GREY SCH80</t>
  </si>
  <si>
    <t>WHITE SCH40</t>
  </si>
  <si>
    <t>ESCUTCHEON PLATE (ACCS ONLY)</t>
  </si>
  <si>
    <t>CAPS (ACCS ONLY)</t>
  </si>
  <si>
    <t>CAP&amp;CHAINS (ACCS ONLY)</t>
  </si>
  <si>
    <t>PLUG&amp;CHAINS (ACCS ONLY)</t>
  </si>
  <si>
    <t>ON</t>
  </si>
  <si>
    <t>OPERATING NUT (ACCSS ONLY)</t>
  </si>
  <si>
    <t xml:space="preserve">BLIND CAPS (ACCS ONLY) </t>
  </si>
  <si>
    <t>DRAIN DEVICE-BALL DRIP STRAIGHT (ACCS ONLY)</t>
  </si>
  <si>
    <t xml:space="preserve">HHHH </t>
  </si>
  <si>
    <t>DIMENSIONS/SIZES</t>
  </si>
  <si>
    <t>ONE SIZE DIMENSION</t>
  </si>
  <si>
    <t>UNIQUE SIZE</t>
  </si>
  <si>
    <t>TWO OR MORE DIMENSIONS</t>
  </si>
  <si>
    <t>5" x 4"</t>
  </si>
  <si>
    <t>6" x 4"</t>
  </si>
  <si>
    <t>4" x 2.5"</t>
  </si>
  <si>
    <t>4" x 2.5" x 2.5"</t>
  </si>
  <si>
    <t>6325</t>
  </si>
  <si>
    <t>6" X 2.5" X 2.5" X 2.5"</t>
  </si>
  <si>
    <t>0625</t>
  </si>
  <si>
    <t>6" X 2.5" X 2.5"</t>
  </si>
  <si>
    <t>6" x 2.5"</t>
  </si>
  <si>
    <t>0401</t>
  </si>
  <si>
    <t>4" X 2-1/2"</t>
  </si>
  <si>
    <t xml:space="preserve">MODEL NUMBER </t>
  </si>
  <si>
    <t>88 MODEL</t>
  </si>
  <si>
    <t>INDICATORS POST VALVE SIZES</t>
  </si>
  <si>
    <t>B060</t>
  </si>
  <si>
    <r>
      <t>HANDWHEEL</t>
    </r>
    <r>
      <rPr>
        <sz val="11"/>
        <color theme="4"/>
        <rFont val="Calibri Light"/>
        <family val="2"/>
        <scheme val="major"/>
      </rPr>
      <t xml:space="preserve"> (ACS ONLY) </t>
    </r>
  </si>
  <si>
    <r>
      <t xml:space="preserve">POST PLATE </t>
    </r>
    <r>
      <rPr>
        <sz val="11"/>
        <color theme="4"/>
        <rFont val="Calibri Light"/>
        <family val="2"/>
        <scheme val="major"/>
      </rPr>
      <t xml:space="preserve">(ACCS ONLY) </t>
    </r>
  </si>
  <si>
    <r>
      <t>LEVER HANDLE</t>
    </r>
    <r>
      <rPr>
        <sz val="11"/>
        <color theme="4"/>
        <rFont val="Calibri Light"/>
        <family val="2"/>
        <scheme val="major"/>
      </rPr>
      <t xml:space="preserve"> (ACCS ONLY) </t>
    </r>
  </si>
  <si>
    <r>
      <t>GEAR OPERATED HW (</t>
    </r>
    <r>
      <rPr>
        <sz val="11"/>
        <color theme="4"/>
        <rFont val="Calibri Light"/>
        <family val="2"/>
        <scheme val="major"/>
      </rPr>
      <t>ACCS ONLY)</t>
    </r>
  </si>
  <si>
    <r>
      <t>INDICATOR POST-</t>
    </r>
    <r>
      <rPr>
        <sz val="11"/>
        <color theme="4"/>
        <rFont val="Calibri Light"/>
        <family val="2"/>
        <scheme val="major"/>
      </rPr>
      <t>ADJUSTABLE</t>
    </r>
  </si>
  <si>
    <r>
      <t>FLOAT VALVE</t>
    </r>
    <r>
      <rPr>
        <b/>
        <sz val="11"/>
        <color theme="4"/>
        <rFont val="Calibri Light"/>
        <family val="2"/>
        <scheme val="major"/>
      </rPr>
      <t xml:space="preserve"> CF1-C1 PACKAGE</t>
    </r>
  </si>
  <si>
    <r>
      <t xml:space="preserve">BLIND CAP&amp;CHAINS </t>
    </r>
    <r>
      <rPr>
        <sz val="11"/>
        <color theme="4"/>
        <rFont val="Calibri Light"/>
        <family val="2"/>
        <scheme val="major"/>
      </rPr>
      <t>(ACCS ONLY)</t>
    </r>
  </si>
  <si>
    <t>ACCESSORIES WITH SIZES FDC/STORZ:</t>
  </si>
  <si>
    <t>Ending/Connection:</t>
  </si>
  <si>
    <t>Pressure Rating:</t>
  </si>
  <si>
    <t>Accessories/Other Specs:</t>
  </si>
  <si>
    <t>BALL VALVE IMPORT-FULL PORT</t>
  </si>
  <si>
    <t>Package Description:</t>
  </si>
  <si>
    <t>Model Name:</t>
  </si>
  <si>
    <t>Model Number/Size</t>
  </si>
  <si>
    <t>Model Number/Size:</t>
  </si>
  <si>
    <t>Package Description</t>
  </si>
  <si>
    <t>Model Name</t>
  </si>
  <si>
    <t xml:space="preserve">AA </t>
  </si>
  <si>
    <t>MANUFACTURER</t>
  </si>
  <si>
    <t>NON APLICABLE</t>
  </si>
  <si>
    <t>MY</t>
  </si>
  <si>
    <t>MYERS</t>
  </si>
  <si>
    <t>CONERY</t>
  </si>
  <si>
    <t>MATERIAL CATEGORY</t>
  </si>
  <si>
    <t>PACKAGE DESCRIPTION</t>
  </si>
  <si>
    <t xml:space="preserve">NON APLICABLE </t>
  </si>
  <si>
    <t>PUMP BASE ELBOW</t>
  </si>
  <si>
    <t>UB</t>
  </si>
  <si>
    <t>LB</t>
  </si>
  <si>
    <t>GUIDE PLATE</t>
  </si>
  <si>
    <t>MB</t>
  </si>
  <si>
    <t>MOUNTING BASE</t>
  </si>
  <si>
    <t>PEDESTAL CONTROL PANEL</t>
  </si>
  <si>
    <t>MODEL NAME</t>
  </si>
  <si>
    <t>SRA</t>
  </si>
  <si>
    <t>SYSTEM RAIL ASSEMBLY</t>
  </si>
  <si>
    <t>SRX</t>
  </si>
  <si>
    <t>SYSTEM RAIL ASSEMBLY EXPLOSION PROOF</t>
  </si>
  <si>
    <t>BER</t>
  </si>
  <si>
    <t>BERS</t>
  </si>
  <si>
    <t>IGB</t>
  </si>
  <si>
    <t>INTERMEDIATE GUIDE BRACKETS</t>
  </si>
  <si>
    <t>TRS</t>
  </si>
  <si>
    <t>TRAIL RAIL ASSEMBLY</t>
  </si>
  <si>
    <t>0PM</t>
  </si>
  <si>
    <t>PEDESTAL MONITOR</t>
  </si>
  <si>
    <t>HHHHHHH</t>
  </si>
  <si>
    <t>MODEL NUMBER/SIZE</t>
  </si>
  <si>
    <t>MODEL NUMBERS FOR SRA, TRA, IGB</t>
  </si>
  <si>
    <t>000000</t>
  </si>
  <si>
    <t>100000</t>
  </si>
  <si>
    <t>100s</t>
  </si>
  <si>
    <t>125000</t>
  </si>
  <si>
    <t>2AS000</t>
  </si>
  <si>
    <t>2AS</t>
  </si>
  <si>
    <t>125CV0</t>
  </si>
  <si>
    <t>125CV</t>
  </si>
  <si>
    <t>150000</t>
  </si>
  <si>
    <t>150CV0</t>
  </si>
  <si>
    <t>150CV</t>
  </si>
  <si>
    <t>200000</t>
  </si>
  <si>
    <t>200CV0</t>
  </si>
  <si>
    <t>200CV</t>
  </si>
  <si>
    <t>300CV0</t>
  </si>
  <si>
    <t>300CV</t>
  </si>
  <si>
    <t>33WG00</t>
  </si>
  <si>
    <t>33WG</t>
  </si>
  <si>
    <t>440000</t>
  </si>
  <si>
    <t>015000</t>
  </si>
  <si>
    <t>750000</t>
  </si>
  <si>
    <t>75S000</t>
  </si>
  <si>
    <t>75S</t>
  </si>
  <si>
    <t>660000</t>
  </si>
  <si>
    <t>100S00</t>
  </si>
  <si>
    <t>100S</t>
  </si>
  <si>
    <t>SIZES</t>
  </si>
  <si>
    <t>000001</t>
  </si>
  <si>
    <t>000002</t>
  </si>
  <si>
    <t>000003</t>
  </si>
  <si>
    <t>000005</t>
  </si>
  <si>
    <t>000006</t>
  </si>
  <si>
    <t>000010</t>
  </si>
  <si>
    <t>000020</t>
  </si>
  <si>
    <t>000024</t>
  </si>
  <si>
    <t>000753</t>
  </si>
  <si>
    <t>ITEM CATEGORY</t>
  </si>
  <si>
    <t>LIFTING BALES</t>
  </si>
  <si>
    <t>33</t>
  </si>
  <si>
    <t>75</t>
  </si>
  <si>
    <t>1-1/4" to 3"</t>
  </si>
  <si>
    <t>UPPER GUIDE BRACKET</t>
  </si>
  <si>
    <t>Column1</t>
  </si>
  <si>
    <t>FRAMES, COVERS, HATCHWAYS&amp;GRATES</t>
  </si>
  <si>
    <t>Manufacturer ID</t>
  </si>
  <si>
    <t>PARK40</t>
  </si>
  <si>
    <t>PARK-STEEL FAB</t>
  </si>
  <si>
    <t>TUFT50</t>
  </si>
  <si>
    <t>TUF-TITE</t>
  </si>
  <si>
    <t>BACK45</t>
  </si>
  <si>
    <t>BACKFLOW CAGES UNLIMITED</t>
  </si>
  <si>
    <t>SF</t>
  </si>
  <si>
    <t>SAFE45</t>
  </si>
  <si>
    <t>SAFE-T-COVER</t>
  </si>
  <si>
    <t>IW</t>
  </si>
  <si>
    <t>INWE50</t>
  </si>
  <si>
    <t>INWESCO INCORPORATED</t>
  </si>
  <si>
    <t>KB</t>
  </si>
  <si>
    <t>K AND B STEEL</t>
  </si>
  <si>
    <t>GUAR60</t>
  </si>
  <si>
    <t>GUARDSHACK ENCLOSURES</t>
  </si>
  <si>
    <t>FACE60</t>
  </si>
  <si>
    <t>PECOFACET</t>
  </si>
  <si>
    <t>CC-</t>
  </si>
  <si>
    <t>POLYESTER</t>
  </si>
  <si>
    <t>HDPE RUBBER</t>
  </si>
  <si>
    <t>ITEM TYPE</t>
  </si>
  <si>
    <t>CMP RACK-WALL MOUNT</t>
  </si>
  <si>
    <t>CMP RACK-FLOOR MOUNT</t>
  </si>
  <si>
    <t>CMP RACK-ROUND</t>
  </si>
  <si>
    <t>COALESCING-M PLATES</t>
  </si>
  <si>
    <t>COALESCING-BOTTOM SUPPORT</t>
  </si>
  <si>
    <t>COALESCING-TOP SUPPORT</t>
  </si>
  <si>
    <t>SLUDGE BAFFLE-ROUND (STANDARD)</t>
  </si>
  <si>
    <t>SLUDGE BAFFLE-AUSTIN STYLE</t>
  </si>
  <si>
    <t>DIFFUSION BAFFLE</t>
  </si>
  <si>
    <t>ENCLOSURE-PEAK TOP (STANDARD)</t>
  </si>
  <si>
    <t>ENCLOSURE-FLAT TOP</t>
  </si>
  <si>
    <t>ENCLOSURE-LIFT OFF IMPORT</t>
  </si>
  <si>
    <t>ENCLOSURE-LIFT OFF DOMESTIC</t>
  </si>
  <si>
    <t>BRACKET-HOOK SINGLE</t>
  </si>
  <si>
    <t>BRACKET-FIVE HOOKS</t>
  </si>
  <si>
    <t>BRACKET-FLOAT SINGLE COUPLING</t>
  </si>
  <si>
    <t>BRACKET- FLOAT DOUBLE COUPLING</t>
  </si>
  <si>
    <t>BRACKET-ANTI FLOAT</t>
  </si>
  <si>
    <t>LEG</t>
  </si>
  <si>
    <t>34</t>
  </si>
  <si>
    <t>LEG RPZ</t>
  </si>
  <si>
    <t>LIFTING PLATES</t>
  </si>
  <si>
    <t>LIFTING EYES-STYLE#3 FOR CMP W/BADGE SHAPE</t>
  </si>
  <si>
    <t>37</t>
  </si>
  <si>
    <t>LIFTING EYES-STYLE#3 FOR CMP W/O BADGE SHAPE</t>
  </si>
  <si>
    <t>FILTER SCREEN W/ HOUSING &amp; BRACKET</t>
  </si>
  <si>
    <t>FLOATABLE SCREENS-PIPE SLEEVE ATTACHMENT (HINGE)</t>
  </si>
  <si>
    <t>FLOATABLE SCREENS-BOLTED TOGETHER EYELET (HINGE)</t>
  </si>
  <si>
    <t>43</t>
  </si>
  <si>
    <t>FLOATABLE COLLECTION SCREEN</t>
  </si>
  <si>
    <t>44</t>
  </si>
  <si>
    <t>DEBRIS SCREEN</t>
  </si>
  <si>
    <t>45</t>
  </si>
  <si>
    <t>LADDER</t>
  </si>
  <si>
    <t>SLEEVE</t>
  </si>
  <si>
    <t>GOOSE NECK VENT</t>
  </si>
  <si>
    <t>57</t>
  </si>
  <si>
    <t>HATCHNET ROD SET</t>
  </si>
  <si>
    <t>RISER LID-GREEN</t>
  </si>
  <si>
    <t>DOMED RISER LID-GREEN</t>
  </si>
  <si>
    <t>62</t>
  </si>
  <si>
    <t>SAFETY PAN LID</t>
  </si>
  <si>
    <t>PLATE-EMERGENCY VENT</t>
  </si>
  <si>
    <t>66</t>
  </si>
  <si>
    <t>WALL MOUNT-REMOTE FILLPORT</t>
  </si>
  <si>
    <t>55</t>
  </si>
  <si>
    <t>BADGE-SQUARE</t>
  </si>
  <si>
    <t>56</t>
  </si>
  <si>
    <t>BADGE-ROUND</t>
  </si>
  <si>
    <t>FF-</t>
  </si>
  <si>
    <t>WIDTHS</t>
  </si>
  <si>
    <t xml:space="preserve">WIDTHS </t>
  </si>
  <si>
    <t>1"W</t>
  </si>
  <si>
    <t>1-5/8"W</t>
  </si>
  <si>
    <t>1-1/2"W</t>
  </si>
  <si>
    <t>1-13/20"W</t>
  </si>
  <si>
    <t>2"W</t>
  </si>
  <si>
    <t>4"W</t>
  </si>
  <si>
    <t>5"W</t>
  </si>
  <si>
    <t>12"W</t>
  </si>
  <si>
    <t>13"W</t>
  </si>
  <si>
    <t>14"W</t>
  </si>
  <si>
    <t>18"W</t>
  </si>
  <si>
    <t>24"W</t>
  </si>
  <si>
    <t>25"W</t>
  </si>
  <si>
    <t>26"W</t>
  </si>
  <si>
    <t>30"W</t>
  </si>
  <si>
    <t>36"W</t>
  </si>
  <si>
    <t>38"W</t>
  </si>
  <si>
    <t>39"W</t>
  </si>
  <si>
    <t>40"W</t>
  </si>
  <si>
    <t>42"W</t>
  </si>
  <si>
    <t>48"W</t>
  </si>
  <si>
    <t>72"W</t>
  </si>
  <si>
    <t>103"W</t>
  </si>
  <si>
    <t>120"W</t>
  </si>
  <si>
    <t>SPACING</t>
  </si>
  <si>
    <t>1/2"SPACING</t>
  </si>
  <si>
    <t>1/4"SPACING</t>
  </si>
  <si>
    <t>CUSTOM SPACING</t>
  </si>
  <si>
    <t xml:space="preserve">FF- </t>
  </si>
  <si>
    <t>LENGTHS/DIAMETERS</t>
  </si>
  <si>
    <t>LENGTHS</t>
  </si>
  <si>
    <t>1" L</t>
  </si>
  <si>
    <t>1-1/2" L</t>
  </si>
  <si>
    <t>2" L</t>
  </si>
  <si>
    <t>3" L</t>
  </si>
  <si>
    <t>4' L</t>
  </si>
  <si>
    <t>5' L</t>
  </si>
  <si>
    <t>6" L</t>
  </si>
  <si>
    <t>6' L</t>
  </si>
  <si>
    <t>7' L</t>
  </si>
  <si>
    <t>8' L</t>
  </si>
  <si>
    <t>8" L</t>
  </si>
  <si>
    <t>9' L</t>
  </si>
  <si>
    <t>10" L</t>
  </si>
  <si>
    <t>10' L</t>
  </si>
  <si>
    <t>12" L</t>
  </si>
  <si>
    <t>12' L</t>
  </si>
  <si>
    <t>14" L</t>
  </si>
  <si>
    <t>18" L</t>
  </si>
  <si>
    <t>20" L</t>
  </si>
  <si>
    <t>23-3/4" L</t>
  </si>
  <si>
    <t>24" L</t>
  </si>
  <si>
    <t>26" L</t>
  </si>
  <si>
    <t>30" L</t>
  </si>
  <si>
    <t>36" L</t>
  </si>
  <si>
    <t>38" L</t>
  </si>
  <si>
    <t>39" L</t>
  </si>
  <si>
    <t>43" L</t>
  </si>
  <si>
    <t>48" L</t>
  </si>
  <si>
    <t>60" L</t>
  </si>
  <si>
    <t>86" L</t>
  </si>
  <si>
    <t>72" L</t>
  </si>
  <si>
    <t>A0</t>
  </si>
  <si>
    <t>100" L</t>
  </si>
  <si>
    <t>103" L</t>
  </si>
  <si>
    <t>144" L</t>
  </si>
  <si>
    <t>DIAMETER</t>
  </si>
  <si>
    <t>4" DIA</t>
  </si>
  <si>
    <t>5" DIA</t>
  </si>
  <si>
    <t>15" DIA</t>
  </si>
  <si>
    <t>19" DIA</t>
  </si>
  <si>
    <t>24" DIA</t>
  </si>
  <si>
    <t>54" DIA</t>
  </si>
  <si>
    <t>CUSTOM DIA</t>
  </si>
  <si>
    <t>HEIGHTS</t>
  </si>
  <si>
    <t>3" H</t>
  </si>
  <si>
    <t>4" H</t>
  </si>
  <si>
    <t>5" H</t>
  </si>
  <si>
    <t>5-1/2" H</t>
  </si>
  <si>
    <t>6" H</t>
  </si>
  <si>
    <t>1 13/20" H</t>
  </si>
  <si>
    <t>12" H</t>
  </si>
  <si>
    <t>14" H</t>
  </si>
  <si>
    <t>18" H</t>
  </si>
  <si>
    <t>24" H</t>
  </si>
  <si>
    <t>30" H</t>
  </si>
  <si>
    <t>38" H</t>
  </si>
  <si>
    <t>26" H</t>
  </si>
  <si>
    <t>29" H</t>
  </si>
  <si>
    <t>35" H</t>
  </si>
  <si>
    <t>36" H</t>
  </si>
  <si>
    <t>44" H</t>
  </si>
  <si>
    <t>47" H</t>
  </si>
  <si>
    <t>51" H</t>
  </si>
  <si>
    <t>54" H</t>
  </si>
  <si>
    <t>56" H</t>
  </si>
  <si>
    <t>64" H</t>
  </si>
  <si>
    <t>66" H</t>
  </si>
  <si>
    <t>70" H</t>
  </si>
  <si>
    <t>80" H</t>
  </si>
  <si>
    <t>CUSTOM H</t>
  </si>
  <si>
    <t xml:space="preserve">NONE </t>
  </si>
  <si>
    <t>Length/Diamter</t>
  </si>
  <si>
    <t>NA:</t>
  </si>
  <si>
    <t>Width:</t>
  </si>
  <si>
    <t>Length/Diameter:</t>
  </si>
  <si>
    <t>Height:</t>
  </si>
  <si>
    <t>1" W</t>
  </si>
  <si>
    <t>1-5/8" W</t>
  </si>
  <si>
    <t>1-1/2" W</t>
  </si>
  <si>
    <t>1-13/20" W</t>
  </si>
  <si>
    <t>2" W</t>
  </si>
  <si>
    <t>4" W</t>
  </si>
  <si>
    <t>5" W</t>
  </si>
  <si>
    <t>12" W</t>
  </si>
  <si>
    <t>13" W</t>
  </si>
  <si>
    <t>14" W</t>
  </si>
  <si>
    <t>18" W</t>
  </si>
  <si>
    <t>24" W</t>
  </si>
  <si>
    <t>25" W</t>
  </si>
  <si>
    <t>26" W</t>
  </si>
  <si>
    <t>30" W</t>
  </si>
  <si>
    <t>36" W</t>
  </si>
  <si>
    <t>38" W</t>
  </si>
  <si>
    <t>39" W</t>
  </si>
  <si>
    <t>40" W</t>
  </si>
  <si>
    <t>42" W</t>
  </si>
  <si>
    <t>48" W</t>
  </si>
  <si>
    <t>72" W</t>
  </si>
  <si>
    <t>103" W</t>
  </si>
  <si>
    <t>120" W</t>
  </si>
  <si>
    <t>1/2" SPACING</t>
  </si>
  <si>
    <t>1/4" SPACING</t>
  </si>
  <si>
    <t>Department Category</t>
  </si>
  <si>
    <t>Model Number</t>
  </si>
  <si>
    <t>Department Category:</t>
  </si>
  <si>
    <t>Model Number:</t>
  </si>
  <si>
    <t>PIPES &amp; FITTINGS</t>
  </si>
  <si>
    <t>CONCRETE PRODUCTS</t>
  </si>
  <si>
    <t>STEEL TANKS &amp; SEPARATORS</t>
  </si>
  <si>
    <t>CONTROLS &amp; ACCESSORIES</t>
  </si>
  <si>
    <t>FLOWLINE</t>
  </si>
  <si>
    <t>FPI SENSOR</t>
  </si>
  <si>
    <t>MERCOID</t>
  </si>
  <si>
    <t>PHIONICS</t>
  </si>
  <si>
    <t>ALDERON</t>
  </si>
  <si>
    <t>SR</t>
  </si>
  <si>
    <t>SJE-RHOMBUS</t>
  </si>
  <si>
    <t>SMITH INSTRUMENT</t>
  </si>
  <si>
    <t>CONTROLS OF HOUSTON</t>
  </si>
  <si>
    <t>P3</t>
  </si>
  <si>
    <t>PARKUSA CONTROLS</t>
  </si>
  <si>
    <t>PNEUMERCATOR</t>
  </si>
  <si>
    <t>AS</t>
  </si>
  <si>
    <t>ANCHOR SCIENTIFIC</t>
  </si>
  <si>
    <t>COUGER CONTROLS</t>
  </si>
  <si>
    <t>FW</t>
  </si>
  <si>
    <t>LIBERTY PUMPS</t>
  </si>
  <si>
    <t>PUMPS OF HOUSTON</t>
  </si>
  <si>
    <t>STAHLIN</t>
  </si>
  <si>
    <t>ENGINEERED FIBERGLASS COMPOSIT</t>
  </si>
  <si>
    <t>EO</t>
  </si>
  <si>
    <t>EASTECH FLOW CONTROLS INC</t>
  </si>
  <si>
    <t>C-</t>
  </si>
  <si>
    <t>ITEM CLASS</t>
  </si>
  <si>
    <t>PANEL</t>
  </si>
  <si>
    <t>SENSOR</t>
  </si>
  <si>
    <t>SYSTEM</t>
  </si>
  <si>
    <t>ACCESSORIES</t>
  </si>
  <si>
    <t>OTHERS</t>
  </si>
  <si>
    <t>DEPARTMENT CATEGORY/ACCESSORIES/OTHERS</t>
  </si>
  <si>
    <t xml:space="preserve">SINGLE DEPARTMENT </t>
  </si>
  <si>
    <t>LIFTSTATIONS</t>
  </si>
  <si>
    <t>BREAK TANK</t>
  </si>
  <si>
    <t>LT</t>
  </si>
  <si>
    <t>LAB TANK</t>
  </si>
  <si>
    <t>FUEL TANK</t>
  </si>
  <si>
    <t>EV</t>
  </si>
  <si>
    <t>ELEVADER</t>
  </si>
  <si>
    <t>OT</t>
  </si>
  <si>
    <t>OIL TROOPER</t>
  </si>
  <si>
    <t>HELICEPTOR</t>
  </si>
  <si>
    <t>DECON TANK</t>
  </si>
  <si>
    <t>GT</t>
  </si>
  <si>
    <t>GREASE TROOPER</t>
  </si>
  <si>
    <t>IT</t>
  </si>
  <si>
    <t>LINT TROOPER</t>
  </si>
  <si>
    <t>HT</t>
  </si>
  <si>
    <t>HOLDING TANK</t>
  </si>
  <si>
    <t>DIVERTER VALVE</t>
  </si>
  <si>
    <t>SOLID TROOPER</t>
  </si>
  <si>
    <t xml:space="preserve">MULTIPLE DEPARTMENTS </t>
  </si>
  <si>
    <t>DL</t>
  </si>
  <si>
    <t>C3</t>
  </si>
  <si>
    <t>C4</t>
  </si>
  <si>
    <t>C5</t>
  </si>
  <si>
    <t>PRESSURE GAUGE, LF 0-100 PSI</t>
  </si>
  <si>
    <t>PRESSURE GAUGE, LF 0-200 PSI</t>
  </si>
  <si>
    <t>SITE GAUGE-(2) VALVES</t>
  </si>
  <si>
    <t>SITE GAUGE- BRASS ROD</t>
  </si>
  <si>
    <t>SITE GAUGE-RIDGID PL TUBING</t>
  </si>
  <si>
    <t>TANK ALERT ALARM</t>
  </si>
  <si>
    <t>TV</t>
  </si>
  <si>
    <t>TANK ALERT ALARM AUDIO/VISUAL</t>
  </si>
  <si>
    <t>FLOWLINE SIDE MT BRACKET</t>
  </si>
  <si>
    <t xml:space="preserve">SWITCH PAK FITTING ONLY PVC 2" PLUG &amp; 3/4" ADAPTOR  </t>
  </si>
  <si>
    <t>FLOWLINE JUNCTION BOX, WITH 4-SENSOR TERMINAL STRIP</t>
  </si>
  <si>
    <t>FLUME PARSHALL ONLY-FIBERGLASS</t>
  </si>
  <si>
    <t>FLUME PARSHALL W/CONTROLS-FIBERGLASS</t>
  </si>
  <si>
    <t>FLUME PALMER BOWLUS ONLY-FIBERGLASS</t>
  </si>
  <si>
    <t>FLUME PALMER BOWLUS W/ CONTROLS-FIBERGLASS</t>
  </si>
  <si>
    <t>FY</t>
  </si>
  <si>
    <t>FLUME CONTROLS ONLY</t>
  </si>
  <si>
    <t>E1E2E3E4E5E6E7E8E9</t>
  </si>
  <si>
    <t>MODEL NUMBER FOR CONTROLS</t>
  </si>
  <si>
    <t>00000000NA</t>
  </si>
  <si>
    <t>00000000N1</t>
  </si>
  <si>
    <t>N1</t>
  </si>
  <si>
    <t>00000000L1</t>
  </si>
  <si>
    <t>00000000G2</t>
  </si>
  <si>
    <t>00000000G1</t>
  </si>
  <si>
    <t>00000000H1</t>
  </si>
  <si>
    <t>00000000A1</t>
  </si>
  <si>
    <t>000000HLA2</t>
  </si>
  <si>
    <t>HLA-2</t>
  </si>
  <si>
    <t>0SO3023DSS</t>
  </si>
  <si>
    <t>SO30-23D-SS</t>
  </si>
  <si>
    <t>SP10043DFB</t>
  </si>
  <si>
    <t>SP100-43D-FB</t>
  </si>
  <si>
    <t>SP10043D3R</t>
  </si>
  <si>
    <t>SP100-43D-3R</t>
  </si>
  <si>
    <t>SP15043DFB</t>
  </si>
  <si>
    <t>SP150-43D-FB</t>
  </si>
  <si>
    <t>0EP1043DFB</t>
  </si>
  <si>
    <t>EP-10-43D-FB</t>
  </si>
  <si>
    <t>0EP0511DFB</t>
  </si>
  <si>
    <t>EP05-11D-FB</t>
  </si>
  <si>
    <t>0EP0521DFB</t>
  </si>
  <si>
    <t>EP05-21D-FB</t>
  </si>
  <si>
    <t>0EP0543DFB</t>
  </si>
  <si>
    <t>EP05-43D-FB</t>
  </si>
  <si>
    <t>0EP1021DFB</t>
  </si>
  <si>
    <t>EP10-21D-FB</t>
  </si>
  <si>
    <t>EP10-43D-FB</t>
  </si>
  <si>
    <t>0EP1503DFB</t>
  </si>
  <si>
    <t>EP15-03D-FB</t>
  </si>
  <si>
    <t>0EP1521DFB</t>
  </si>
  <si>
    <t>EP15-21D-FB</t>
  </si>
  <si>
    <t>EP2001DFBC</t>
  </si>
  <si>
    <t>EP20-01D-FB-C</t>
  </si>
  <si>
    <t>0EP2003DFB</t>
  </si>
  <si>
    <t>EP20-03D-FB</t>
  </si>
  <si>
    <t>0EP2021DFB</t>
  </si>
  <si>
    <t>EP20-21D-FB</t>
  </si>
  <si>
    <t>0EP2023DFB</t>
  </si>
  <si>
    <t>EP20-23D-FB</t>
  </si>
  <si>
    <t>0EP2043DFB</t>
  </si>
  <si>
    <t>EP20-43D-FB</t>
  </si>
  <si>
    <t>0EP3003DFB</t>
  </si>
  <si>
    <t>EP30-03D-FB</t>
  </si>
  <si>
    <t>0EP3021DFB</t>
  </si>
  <si>
    <t>EP30-21D-FB</t>
  </si>
  <si>
    <t>0EP3023DFB</t>
  </si>
  <si>
    <t>EP30-23D-FB</t>
  </si>
  <si>
    <t>0EP3043DFB</t>
  </si>
  <si>
    <t>EP30-43D-FB</t>
  </si>
  <si>
    <t>0EP5021DFB</t>
  </si>
  <si>
    <t>EP50-21D-FB</t>
  </si>
  <si>
    <t>0EP5023DFB</t>
  </si>
  <si>
    <t>EP50-23D-FB</t>
  </si>
  <si>
    <t>0EP5043DFB</t>
  </si>
  <si>
    <t>EP50-43D-FB</t>
  </si>
  <si>
    <t>0EP7503DFB</t>
  </si>
  <si>
    <t>EP75-03D-FB</t>
  </si>
  <si>
    <t>0EP7543DFB</t>
  </si>
  <si>
    <t>EP75-43D-FB</t>
  </si>
  <si>
    <t>00SP20043D</t>
  </si>
  <si>
    <t>SP200-43D</t>
  </si>
  <si>
    <t>0SP2043DFB</t>
  </si>
  <si>
    <t>SP20-43D-FB</t>
  </si>
  <si>
    <t>0SP3021DFB</t>
  </si>
  <si>
    <t>SP30-21D-FB</t>
  </si>
  <si>
    <t>0SP3023DFB</t>
  </si>
  <si>
    <t>SP30-23D-FB</t>
  </si>
  <si>
    <t>0SP3043DFB</t>
  </si>
  <si>
    <t>SP30-43D-FB</t>
  </si>
  <si>
    <t>0SP5043DFB</t>
  </si>
  <si>
    <t>SP50-43D-FB</t>
  </si>
  <si>
    <t>000000HLA3</t>
  </si>
  <si>
    <t>HLA-3</t>
  </si>
  <si>
    <t>000000HLA1</t>
  </si>
  <si>
    <t>HLA-1</t>
  </si>
  <si>
    <t>0ET0511SFB</t>
  </si>
  <si>
    <t>ET05-11S-FB</t>
  </si>
  <si>
    <t>ET10043SFB</t>
  </si>
  <si>
    <t>ET100-43S-FB</t>
  </si>
  <si>
    <t>0ET2023SFB</t>
  </si>
  <si>
    <t>ET20-23S-FB</t>
  </si>
  <si>
    <t>0ET2043SFB</t>
  </si>
  <si>
    <t>ET20-43S-FB</t>
  </si>
  <si>
    <t>0ET3003SFB</t>
  </si>
  <si>
    <t>ET30-03S-FB</t>
  </si>
  <si>
    <t>000MGPS221</t>
  </si>
  <si>
    <t>MGP-S221</t>
  </si>
  <si>
    <t>0000HLA-SP</t>
  </si>
  <si>
    <t>HLA-SPECIAL</t>
  </si>
  <si>
    <t>0ESC05021S</t>
  </si>
  <si>
    <t>ESC-050-21S</t>
  </si>
  <si>
    <t>ESC07521SD</t>
  </si>
  <si>
    <t>ESC-075-21S-SD</t>
  </si>
  <si>
    <t>ESC10021SD</t>
  </si>
  <si>
    <t>ESC-100-21S-SD</t>
  </si>
  <si>
    <t>ESC05011NS</t>
  </si>
  <si>
    <t>ESC-050-11NS</t>
  </si>
  <si>
    <t>ESC05011SP</t>
  </si>
  <si>
    <t>ESC-050-11NS SPECIAL</t>
  </si>
  <si>
    <t>00ESC05011</t>
  </si>
  <si>
    <t>ESC-050-11</t>
  </si>
  <si>
    <t>0000000OT3</t>
  </si>
  <si>
    <t>OT3</t>
  </si>
  <si>
    <t>0000000OTA</t>
  </si>
  <si>
    <t>OTA</t>
  </si>
  <si>
    <t>0000000OTB</t>
  </si>
  <si>
    <t>OTB</t>
  </si>
  <si>
    <t>00000S60NO</t>
  </si>
  <si>
    <t>S60NO</t>
  </si>
  <si>
    <t>00000S30NO</t>
  </si>
  <si>
    <t>S30NO</t>
  </si>
  <si>
    <t>00000S40NO</t>
  </si>
  <si>
    <t>S40NO</t>
  </si>
  <si>
    <t>00000S50NO</t>
  </si>
  <si>
    <t>S50NO</t>
  </si>
  <si>
    <t>000S40NONC</t>
  </si>
  <si>
    <t>S40NO/NC</t>
  </si>
  <si>
    <t>000KOO1067</t>
  </si>
  <si>
    <t>KOO1067</t>
  </si>
  <si>
    <t>000KOO1068</t>
  </si>
  <si>
    <t>KOO1068</t>
  </si>
  <si>
    <t>2900B2S1CK</t>
  </si>
  <si>
    <t>2900-B2S1C1K1-25</t>
  </si>
  <si>
    <t>0000SM25NO</t>
  </si>
  <si>
    <t>SM25NO</t>
  </si>
  <si>
    <t>0000000ESA</t>
  </si>
  <si>
    <t>ESA</t>
  </si>
  <si>
    <t>0000000ESB</t>
  </si>
  <si>
    <t>ESB</t>
  </si>
  <si>
    <t>0000000ES3</t>
  </si>
  <si>
    <t>ES3</t>
  </si>
  <si>
    <t>0000000ES4</t>
  </si>
  <si>
    <t>ES4</t>
  </si>
  <si>
    <t>00ESC05001</t>
  </si>
  <si>
    <t>ESC-050-01</t>
  </si>
  <si>
    <t>00ESC07501</t>
  </si>
  <si>
    <t>ESC-075-01</t>
  </si>
  <si>
    <t>00ESC10001</t>
  </si>
  <si>
    <t>ESC-100-01</t>
  </si>
  <si>
    <t>00ESC15001</t>
  </si>
  <si>
    <t>ESC-150-01</t>
  </si>
  <si>
    <t>00ESC05021</t>
  </si>
  <si>
    <t>ESC-050-21</t>
  </si>
  <si>
    <t>00ESC07521</t>
  </si>
  <si>
    <t>ESC-075-21</t>
  </si>
  <si>
    <t>00ESC10021</t>
  </si>
  <si>
    <t>ESC-100-21</t>
  </si>
  <si>
    <t>00ESC15021</t>
  </si>
  <si>
    <t>ESC-150-21</t>
  </si>
  <si>
    <t>00ESC05003</t>
  </si>
  <si>
    <t>ESC-050-03</t>
  </si>
  <si>
    <t>00ESC10003</t>
  </si>
  <si>
    <t>ESC-100-03</t>
  </si>
  <si>
    <t>00ESC15003</t>
  </si>
  <si>
    <t>ESC-150-03</t>
  </si>
  <si>
    <t>00ESC05023</t>
  </si>
  <si>
    <t>ESC-050-23</t>
  </si>
  <si>
    <t>00ESC10023</t>
  </si>
  <si>
    <t>ESC-100-23</t>
  </si>
  <si>
    <t>00ESC15023</t>
  </si>
  <si>
    <t>ESC-150-23</t>
  </si>
  <si>
    <t>00ESC05043</t>
  </si>
  <si>
    <t>ESC-050-43</t>
  </si>
  <si>
    <t>00ESC10043</t>
  </si>
  <si>
    <t>ESC-100-43</t>
  </si>
  <si>
    <t>00ESC15043</t>
  </si>
  <si>
    <t>ESC-150-43</t>
  </si>
  <si>
    <t>0000000HCA</t>
  </si>
  <si>
    <t>HCA</t>
  </si>
  <si>
    <t>0000000HCB</t>
  </si>
  <si>
    <t>HCB</t>
  </si>
  <si>
    <t>0000000DTA</t>
  </si>
  <si>
    <t>DTA</t>
  </si>
  <si>
    <t>0000000DTB</t>
  </si>
  <si>
    <t>DTB</t>
  </si>
  <si>
    <t>0000000DT3</t>
  </si>
  <si>
    <t>DT3</t>
  </si>
  <si>
    <t>0000000DT4</t>
  </si>
  <si>
    <t>DT4</t>
  </si>
  <si>
    <t>0000000DTR</t>
  </si>
  <si>
    <t>DTR</t>
  </si>
  <si>
    <t>00000DT600</t>
  </si>
  <si>
    <t>DT600</t>
  </si>
  <si>
    <t>0000000GTR</t>
  </si>
  <si>
    <t>GTR</t>
  </si>
  <si>
    <t>0000000LTR</t>
  </si>
  <si>
    <t>LTR</t>
  </si>
  <si>
    <t>0000000HTR</t>
  </si>
  <si>
    <t>HTR</t>
  </si>
  <si>
    <t>000DTDV600</t>
  </si>
  <si>
    <t>DTDV600</t>
  </si>
  <si>
    <t>00000DV600</t>
  </si>
  <si>
    <t>DV600</t>
  </si>
  <si>
    <t>00000pH101</t>
  </si>
  <si>
    <t>pH101</t>
  </si>
  <si>
    <t>00000pH102</t>
  </si>
  <si>
    <t>pH102</t>
  </si>
  <si>
    <t>00000pH600</t>
  </si>
  <si>
    <t>pH600</t>
  </si>
  <si>
    <t>0000HLA601</t>
  </si>
  <si>
    <t>HLA601</t>
  </si>
  <si>
    <t>0000HLA611</t>
  </si>
  <si>
    <t>HLA611</t>
  </si>
  <si>
    <t>0000HLA602</t>
  </si>
  <si>
    <t>HLA602</t>
  </si>
  <si>
    <t>0000HLA612</t>
  </si>
  <si>
    <t>HLA612</t>
  </si>
  <si>
    <t>0000HLA613</t>
  </si>
  <si>
    <t>HLA613</t>
  </si>
  <si>
    <t>0CUSHLA120</t>
  </si>
  <si>
    <t>CUSHLA-120</t>
  </si>
  <si>
    <t>0CUSHLA121</t>
  </si>
  <si>
    <t>CUSHLA-121</t>
  </si>
  <si>
    <t>0CUSHLA220</t>
  </si>
  <si>
    <t>CUSHLA-220</t>
  </si>
  <si>
    <t>0CUSHLA221</t>
  </si>
  <si>
    <t>CUSHLA-221</t>
  </si>
  <si>
    <t>0CUSHLA240</t>
  </si>
  <si>
    <t>CUSHLA-240</t>
  </si>
  <si>
    <t>0CUSHLA241</t>
  </si>
  <si>
    <t>CUSHLA-241</t>
  </si>
  <si>
    <t>0CUSHLA242</t>
  </si>
  <si>
    <t>CUSHLA-242</t>
  </si>
  <si>
    <t>0CUSHLA262</t>
  </si>
  <si>
    <t>CUSHLA-262</t>
  </si>
  <si>
    <t>0CUSHLA342</t>
  </si>
  <si>
    <t>CUSHLA-342</t>
  </si>
  <si>
    <t>000RA200KR</t>
  </si>
  <si>
    <t>RA200KR</t>
  </si>
  <si>
    <t>0000000RS2</t>
  </si>
  <si>
    <t>RS2</t>
  </si>
  <si>
    <t>000000ESAG</t>
  </si>
  <si>
    <t>ESA-G</t>
  </si>
  <si>
    <t>000000ESAN</t>
  </si>
  <si>
    <t>ESA-N</t>
  </si>
  <si>
    <t>00000ESBGN</t>
  </si>
  <si>
    <t>ESB-GN</t>
  </si>
  <si>
    <t>00000ESBNN</t>
  </si>
  <si>
    <t>ESB-NN</t>
  </si>
  <si>
    <t>0000ES3GNN</t>
  </si>
  <si>
    <t>ES3-GNN</t>
  </si>
  <si>
    <t>0000ES3NNN</t>
  </si>
  <si>
    <t>ES3-NNN</t>
  </si>
  <si>
    <t>000ES4GNNN</t>
  </si>
  <si>
    <t>ES4-GNNN</t>
  </si>
  <si>
    <t>000ES4NNNN</t>
  </si>
  <si>
    <t>ES4-NNNN</t>
  </si>
  <si>
    <t>ESC05001SD</t>
  </si>
  <si>
    <t>ESC-050-01S-SD</t>
  </si>
  <si>
    <t>ESC07501SD</t>
  </si>
  <si>
    <t>ESC-075-01S-SD</t>
  </si>
  <si>
    <t>ESC10001SD</t>
  </si>
  <si>
    <t>ESC-100-01S-SD</t>
  </si>
  <si>
    <t>ESC15001SD</t>
  </si>
  <si>
    <t>ESC-150-01S-SD</t>
  </si>
  <si>
    <t>ESC05021SD</t>
  </si>
  <si>
    <t xml:space="preserve">ESC-050-21S-SD </t>
  </si>
  <si>
    <t xml:space="preserve">ESC-075-21S-SD </t>
  </si>
  <si>
    <t xml:space="preserve">ESC-100-21S-SD </t>
  </si>
  <si>
    <t>ESC15021SD</t>
  </si>
  <si>
    <t xml:space="preserve">ESC-150-21S-SD </t>
  </si>
  <si>
    <t>000ESCSTGL</t>
  </si>
  <si>
    <t>ESC-ST-GL</t>
  </si>
  <si>
    <t>0000ESCNSL</t>
  </si>
  <si>
    <t>ESC-NS-L</t>
  </si>
  <si>
    <t>0000ES0305</t>
  </si>
  <si>
    <t>ES-03-05</t>
  </si>
  <si>
    <t>0000ES0310</t>
  </si>
  <si>
    <t>ES-03-10</t>
  </si>
  <si>
    <t>0000ES0315</t>
  </si>
  <si>
    <t>ES-03-15</t>
  </si>
  <si>
    <t>0000ES2305</t>
  </si>
  <si>
    <t>ES-23-05</t>
  </si>
  <si>
    <t>0000ES2310</t>
  </si>
  <si>
    <t>ES-23-10</t>
  </si>
  <si>
    <t>0000ES2315</t>
  </si>
  <si>
    <t>ES-23-15</t>
  </si>
  <si>
    <t>0000ES4305</t>
  </si>
  <si>
    <t>ES-43-05</t>
  </si>
  <si>
    <t>0000ES4310</t>
  </si>
  <si>
    <t>ES-43-10</t>
  </si>
  <si>
    <t>0000ES4315</t>
  </si>
  <si>
    <t>ES-43-15</t>
  </si>
  <si>
    <t>000000OTAG</t>
  </si>
  <si>
    <t>OTA-G</t>
  </si>
  <si>
    <t>00000OTBGA</t>
  </si>
  <si>
    <t>OTB-GA</t>
  </si>
  <si>
    <t>00000OTBGN</t>
  </si>
  <si>
    <t>OTB-GN</t>
  </si>
  <si>
    <t>000000HCAG</t>
  </si>
  <si>
    <t>HCA-G</t>
  </si>
  <si>
    <t>00000HCBGN</t>
  </si>
  <si>
    <t>HCB-GN</t>
  </si>
  <si>
    <t>00000GTRGF</t>
  </si>
  <si>
    <t>GTR-GF</t>
  </si>
  <si>
    <t>000000LTRA</t>
  </si>
  <si>
    <t>LTR-A</t>
  </si>
  <si>
    <t>000000STRA</t>
  </si>
  <si>
    <t>STR-A</t>
  </si>
  <si>
    <t>0000pH100P</t>
  </si>
  <si>
    <t>pH100-P</t>
  </si>
  <si>
    <t>000Ph100PE</t>
  </si>
  <si>
    <t>Ph100-PE</t>
  </si>
  <si>
    <t>000pH600PP</t>
  </si>
  <si>
    <t>pH600-PP</t>
  </si>
  <si>
    <t>000000HLA4</t>
  </si>
  <si>
    <t>HLA-4</t>
  </si>
  <si>
    <t>000000HLA5</t>
  </si>
  <si>
    <t>HLA-5</t>
  </si>
  <si>
    <t>000000HLA6</t>
  </si>
  <si>
    <t>HLA-6</t>
  </si>
  <si>
    <t>HLA-601</t>
  </si>
  <si>
    <t>HLA-602</t>
  </si>
  <si>
    <t>0000HLA603</t>
  </si>
  <si>
    <t>HLA-603</t>
  </si>
  <si>
    <t>000000DTRG</t>
  </si>
  <si>
    <t>DTR-G</t>
  </si>
  <si>
    <t>000000DTRN</t>
  </si>
  <si>
    <t>DTR-N</t>
  </si>
  <si>
    <t>000000DTAG</t>
  </si>
  <si>
    <t>DTA-G</t>
  </si>
  <si>
    <t>000000DTAN</t>
  </si>
  <si>
    <t>DTA-N</t>
  </si>
  <si>
    <t>000000DTBH</t>
  </si>
  <si>
    <t>DTB-H</t>
  </si>
  <si>
    <t>00000DTBGE</t>
  </si>
  <si>
    <t>DTB-GE</t>
  </si>
  <si>
    <t>00000DTBNE</t>
  </si>
  <si>
    <t>DTB-NE</t>
  </si>
  <si>
    <t>00000DT3HE</t>
  </si>
  <si>
    <t>DT3-HE</t>
  </si>
  <si>
    <t>0000DT3CCC</t>
  </si>
  <si>
    <t>DT3-CCC</t>
  </si>
  <si>
    <t>000DT4CCCC</t>
  </si>
  <si>
    <t>DT4-CCCC</t>
  </si>
  <si>
    <t>0000DT600U</t>
  </si>
  <si>
    <t>DT600-U</t>
  </si>
  <si>
    <t>000DT600UE</t>
  </si>
  <si>
    <t>DT600-UE</t>
  </si>
  <si>
    <t>0000DV600E</t>
  </si>
  <si>
    <t>DV600-E</t>
  </si>
  <si>
    <t>0DTDV600UE</t>
  </si>
  <si>
    <t>DTDV600-UE</t>
  </si>
  <si>
    <t>0DTDV600GE</t>
  </si>
  <si>
    <t>DTDV600-GE</t>
  </si>
  <si>
    <t>DTDV600GEE</t>
  </si>
  <si>
    <t>DTDV600-GEE</t>
  </si>
  <si>
    <t>0DTDV600NE</t>
  </si>
  <si>
    <t>DTDV600-NE</t>
  </si>
  <si>
    <t>DTDV600NEE</t>
  </si>
  <si>
    <t>DTDV600-NEE</t>
  </si>
  <si>
    <t>0000PK2RM1</t>
  </si>
  <si>
    <t>PK2-RM1</t>
  </si>
  <si>
    <t>0009004631</t>
  </si>
  <si>
    <t>900463-1</t>
  </si>
  <si>
    <t>00LM401001</t>
  </si>
  <si>
    <t>LM40-1001</t>
  </si>
  <si>
    <t>00LM101401</t>
  </si>
  <si>
    <t>LM10-1401</t>
  </si>
  <si>
    <t>00LM101501</t>
  </si>
  <si>
    <t>LM10-1501</t>
  </si>
  <si>
    <t>00LM101601</t>
  </si>
  <si>
    <t>LM10-1601</t>
  </si>
  <si>
    <t>0090055210</t>
  </si>
  <si>
    <t>900552-10</t>
  </si>
  <si>
    <t>000TMS2000</t>
  </si>
  <si>
    <t>TMS2000</t>
  </si>
  <si>
    <t>00LM101001</t>
  </si>
  <si>
    <t>LM10-1001</t>
  </si>
  <si>
    <t>00LM301001</t>
  </si>
  <si>
    <t>LM30-1001</t>
  </si>
  <si>
    <t>00LM101X01</t>
  </si>
  <si>
    <t>LM10-1X01</t>
  </si>
  <si>
    <t>00LM457001</t>
  </si>
  <si>
    <t>LM45-7001.0000</t>
  </si>
  <si>
    <t>00000000E1</t>
  </si>
  <si>
    <t>E1</t>
  </si>
  <si>
    <t>00000000H2</t>
  </si>
  <si>
    <t>0000000U10</t>
  </si>
  <si>
    <t>U10</t>
  </si>
  <si>
    <t>0000000U24</t>
  </si>
  <si>
    <t>U24</t>
  </si>
  <si>
    <t>0000000U28</t>
  </si>
  <si>
    <t>U28</t>
  </si>
  <si>
    <t>0000000U29</t>
  </si>
  <si>
    <t>U29</t>
  </si>
  <si>
    <t>0PBLT21040</t>
  </si>
  <si>
    <t>PBLT2-10-40-PU</t>
  </si>
  <si>
    <t>0SBLT21040</t>
  </si>
  <si>
    <t>SBLT2-10-40-ETFE</t>
  </si>
  <si>
    <t>00000000C1</t>
  </si>
  <si>
    <t>C1</t>
  </si>
  <si>
    <t>00000000E3</t>
  </si>
  <si>
    <t>E3</t>
  </si>
  <si>
    <t>003W2303SS</t>
  </si>
  <si>
    <t>3W2303SS</t>
  </si>
  <si>
    <t>0000000pHW</t>
  </si>
  <si>
    <t>PHW</t>
  </si>
  <si>
    <t>0000000pHP</t>
  </si>
  <si>
    <t>PHP</t>
  </si>
  <si>
    <t>00LC051001</t>
  </si>
  <si>
    <t>LC05-1001</t>
  </si>
  <si>
    <t>00LV101301</t>
  </si>
  <si>
    <t>LV10-1301</t>
  </si>
  <si>
    <t>LV10130125</t>
  </si>
  <si>
    <t>LV10-1301-25</t>
  </si>
  <si>
    <t>LS6002BBH8</t>
  </si>
  <si>
    <t>LS600-2-BBH-8MB-L01</t>
  </si>
  <si>
    <t>MP450S1242</t>
  </si>
  <si>
    <t>MP450S-124-21</t>
  </si>
  <si>
    <t>000TMS3000</t>
  </si>
  <si>
    <t>TMS3000</t>
  </si>
  <si>
    <t>0009004281</t>
  </si>
  <si>
    <t>900428-1</t>
  </si>
  <si>
    <t>020PMPD1WP</t>
  </si>
  <si>
    <t>20PMPD1WP</t>
  </si>
  <si>
    <t>SINGLE DIMENSION</t>
  </si>
  <si>
    <t>0000000005</t>
  </si>
  <si>
    <t>0000000015</t>
  </si>
  <si>
    <t>0000000002</t>
  </si>
  <si>
    <t>0000000003</t>
  </si>
  <si>
    <t>0000000004</t>
  </si>
  <si>
    <t>0000000006</t>
  </si>
  <si>
    <t>0000000008</t>
  </si>
  <si>
    <t>0000000009</t>
  </si>
  <si>
    <t>9"</t>
  </si>
  <si>
    <t>0000000012</t>
  </si>
  <si>
    <t>0000000025</t>
  </si>
  <si>
    <t>0000000040</t>
  </si>
  <si>
    <t>0000000050</t>
  </si>
  <si>
    <t>50'</t>
  </si>
  <si>
    <t>MULTIPLE DIMENSIONS</t>
  </si>
  <si>
    <t>0000003519</t>
  </si>
  <si>
    <t>3/16" X 36-3/4"</t>
  </si>
  <si>
    <t>0000007263</t>
  </si>
  <si>
    <t>5/8" X 72"</t>
  </si>
  <si>
    <t>0000002880</t>
  </si>
  <si>
    <t>18" X 16" X 10"</t>
  </si>
  <si>
    <t>ACCESSORIES MODELS ONLY  &amp; OTHERS DIMENSIONS</t>
  </si>
  <si>
    <t>VANTAG2210</t>
  </si>
  <si>
    <t>VANTAGE 2210</t>
  </si>
  <si>
    <t>VANTAG5022</t>
  </si>
  <si>
    <t>VANTAGE 5022</t>
  </si>
  <si>
    <t>000XT01HAB</t>
  </si>
  <si>
    <t>XT-01HAB</t>
  </si>
  <si>
    <t>000XT01XTB</t>
  </si>
  <si>
    <t>XT-01XTB</t>
  </si>
  <si>
    <t>0000000ABP</t>
  </si>
  <si>
    <t>ABP</t>
  </si>
  <si>
    <t>0000003FXX</t>
  </si>
  <si>
    <t>3FXX</t>
  </si>
  <si>
    <t>0000003E3A</t>
  </si>
  <si>
    <t>3E3A</t>
  </si>
  <si>
    <t>0000003E4A</t>
  </si>
  <si>
    <t>3E4A</t>
  </si>
  <si>
    <t>Item Class</t>
  </si>
  <si>
    <t>Item Class:</t>
  </si>
  <si>
    <t>DECON TANK, LAB TANK</t>
  </si>
  <si>
    <t>LINT TROOPER, SOLIDS TROOPER</t>
  </si>
  <si>
    <t>HELICEPTOR, OIL TROOPER, GREASE TROOPER (STEEL TANK ONLY)</t>
  </si>
  <si>
    <t>HELICEPTOR, OIL TROOPER (SECONDARY TANK), DECON TANK</t>
  </si>
  <si>
    <t>NOT APPLICABLE</t>
  </si>
  <si>
    <t>ELEVADER, OIL TROOPER, GREASE TROOPER, DECON TANK, HELICEPTOR</t>
  </si>
  <si>
    <t>MFG ID</t>
  </si>
  <si>
    <t>CARB50</t>
  </si>
  <si>
    <t>CARBOLINE COMPANY</t>
  </si>
  <si>
    <t>ERVI50</t>
  </si>
  <si>
    <t>ERVIN INDUSTRIES, INC</t>
  </si>
  <si>
    <t>GSEL50</t>
  </si>
  <si>
    <t>GSE LINING TECHNOLOGY INC</t>
  </si>
  <si>
    <t>ICID50</t>
  </si>
  <si>
    <t>ICI PAINTS</t>
  </si>
  <si>
    <t>JH</t>
  </si>
  <si>
    <t>JOHN40</t>
  </si>
  <si>
    <t>JOHNSON FIBERGLASS &amp; RESIN</t>
  </si>
  <si>
    <t>KO</t>
  </si>
  <si>
    <t>KOAS50</t>
  </si>
  <si>
    <t>KOASTAL PRECAST INC</t>
  </si>
  <si>
    <t>PROF30</t>
  </si>
  <si>
    <t>PROFESSIONAL COATING TECH INC</t>
  </si>
  <si>
    <t>PY</t>
  </si>
  <si>
    <t>POLY55</t>
  </si>
  <si>
    <t>POLYUREA COATING SYSTEMS, INC</t>
  </si>
  <si>
    <t>RAVE50</t>
  </si>
  <si>
    <t>RAVEN LINING SYSTEMS</t>
  </si>
  <si>
    <t>SIKA50</t>
  </si>
  <si>
    <t>SIKA CORPORATION</t>
  </si>
  <si>
    <t>SHEP50</t>
  </si>
  <si>
    <t>SHERWIN WILLIAMS</t>
  </si>
  <si>
    <t>HR</t>
  </si>
  <si>
    <t>HENR50</t>
  </si>
  <si>
    <t>HENRY COMPANY</t>
  </si>
  <si>
    <t xml:space="preserve">CC </t>
  </si>
  <si>
    <t xml:space="preserve">BRAND/ MODEL NAME </t>
  </si>
  <si>
    <t>A-6 THICK</t>
  </si>
  <si>
    <t>PLASITE 4500S</t>
  </si>
  <si>
    <t>M4</t>
  </si>
  <si>
    <t>MC-4</t>
  </si>
  <si>
    <t>PRO-GRADE 113</t>
  </si>
  <si>
    <t>V2</t>
  </si>
  <si>
    <t>VISCOCRETE 2110</t>
  </si>
  <si>
    <t>PLASTIMENT ES</t>
  </si>
  <si>
    <t>STABILIZER 4R</t>
  </si>
  <si>
    <t>R1</t>
  </si>
  <si>
    <t>RAPID-1</t>
  </si>
  <si>
    <t>C8</t>
  </si>
  <si>
    <t>CARBOGUARD 890</t>
  </si>
  <si>
    <t>TG</t>
  </si>
  <si>
    <t>TARGUARD</t>
  </si>
  <si>
    <t>CARBOTHANE 134 HG</t>
  </si>
  <si>
    <t>3M</t>
  </si>
  <si>
    <t>300 M</t>
  </si>
  <si>
    <t>R5</t>
  </si>
  <si>
    <t>RI-150</t>
  </si>
  <si>
    <t>C-150</t>
  </si>
  <si>
    <t xml:space="preserve"> ITEM TYPE </t>
  </si>
  <si>
    <t>AX</t>
  </si>
  <si>
    <t>ADMIXTURE</t>
  </si>
  <si>
    <t>BITUMASTIC COATING</t>
  </si>
  <si>
    <t>EPOXY-ACRYLIC POLYURETHANEL</t>
  </si>
  <si>
    <t>EPOXY-AMINE</t>
  </si>
  <si>
    <t>EPOXY-AQUA</t>
  </si>
  <si>
    <t>EPOXY-COAL TAR</t>
  </si>
  <si>
    <t>FM</t>
  </si>
  <si>
    <t>FIBERGLASS-MAT</t>
  </si>
  <si>
    <t>FIBERGLASS-RESIN</t>
  </si>
  <si>
    <t>FIBERGLASS-WAX SOLUTION</t>
  </si>
  <si>
    <t>FRP LINER</t>
  </si>
  <si>
    <t>HDPE STUDLINER THICKNESS 2MM</t>
  </si>
  <si>
    <t>HDPE STUDLINER THICKNESS 3MM</t>
  </si>
  <si>
    <t>HDPE STUDLINER THICKNESS 4MM</t>
  </si>
  <si>
    <t>PRIMER-ASPHALT</t>
  </si>
  <si>
    <t>PRIMER-UNIVERSAL</t>
  </si>
  <si>
    <t>SODIUM SILCATE</t>
  </si>
  <si>
    <t>TC</t>
  </si>
  <si>
    <t>THANECOAT</t>
  </si>
  <si>
    <t>TM</t>
  </si>
  <si>
    <t>THINNER-MEK</t>
  </si>
  <si>
    <t>TX</t>
  </si>
  <si>
    <t>THINNER-XYLENE</t>
  </si>
  <si>
    <t>STEEL BLAST SHOT</t>
  </si>
  <si>
    <t>COLOR/CHARACTERISTIC</t>
  </si>
  <si>
    <t>MAIN COLORS</t>
  </si>
  <si>
    <t xml:space="preserve">BUFF </t>
  </si>
  <si>
    <t>IV</t>
  </si>
  <si>
    <t>IVORY</t>
  </si>
  <si>
    <t>WI</t>
  </si>
  <si>
    <t>MAIN COLORS ALTERATIONS</t>
  </si>
  <si>
    <t>GREEN-PARK</t>
  </si>
  <si>
    <t>B1</t>
  </si>
  <si>
    <t>BLUE SAPHIRE-PARK'S NEW</t>
  </si>
  <si>
    <t xml:space="preserve">RED IRON OXIDE </t>
  </si>
  <si>
    <t>FFFF</t>
  </si>
  <si>
    <t>GALLONS</t>
  </si>
  <si>
    <t>1 GAL</t>
  </si>
  <si>
    <t>0005</t>
  </si>
  <si>
    <t>5 GAL</t>
  </si>
  <si>
    <t>50 GAL</t>
  </si>
  <si>
    <t>0026</t>
  </si>
  <si>
    <t>2.5 GAL</t>
  </si>
  <si>
    <t>LENGHTS</t>
  </si>
  <si>
    <t>0246</t>
  </si>
  <si>
    <t>246'</t>
  </si>
  <si>
    <t>0213</t>
  </si>
  <si>
    <t>213'</t>
  </si>
  <si>
    <t>0196</t>
  </si>
  <si>
    <t>196'</t>
  </si>
  <si>
    <t>OZ X WIDTH</t>
  </si>
  <si>
    <t>0538</t>
  </si>
  <si>
    <t>1-1/2 OZ x 38 Lbs</t>
  </si>
  <si>
    <t>0550</t>
  </si>
  <si>
    <t>1-1/2 OZ x 50 Lbs</t>
  </si>
  <si>
    <t>0560</t>
  </si>
  <si>
    <t>1-1/2 OZ x 60 Lbs</t>
  </si>
  <si>
    <t>PINS</t>
  </si>
  <si>
    <t>1 PIN</t>
  </si>
  <si>
    <t>GGG</t>
  </si>
  <si>
    <t>Brand/Model Name</t>
  </si>
  <si>
    <t>Characteristic</t>
  </si>
  <si>
    <t>Dimension</t>
  </si>
  <si>
    <t>Brand/Model Name:</t>
  </si>
  <si>
    <t>Characteristic:</t>
  </si>
  <si>
    <t>Dimension:</t>
  </si>
  <si>
    <t>CHEMICALS AND LINERS</t>
  </si>
  <si>
    <t>DIMENSIONS</t>
  </si>
  <si>
    <t>KR</t>
  </si>
  <si>
    <t>KRUE50</t>
  </si>
  <si>
    <t>KRUEGER SENTRY GAUGE</t>
  </si>
  <si>
    <t>CLAY50</t>
  </si>
  <si>
    <t>CLAY&amp;BAILEY</t>
  </si>
  <si>
    <t>CIM-TEK</t>
  </si>
  <si>
    <t>COXREELS</t>
  </si>
  <si>
    <t>DURO MFG INC</t>
  </si>
  <si>
    <t>FAIRFIELD INDUSTRIES INC.</t>
  </si>
  <si>
    <t xml:space="preserve">FRANKLIN FUELING SYSTEM/EBW  </t>
  </si>
  <si>
    <t>FILLRITE</t>
  </si>
  <si>
    <t>GREENLEAF SOLAR GAUGE</t>
  </si>
  <si>
    <t>HN</t>
  </si>
  <si>
    <t>HANNAY REELS</t>
  </si>
  <si>
    <t>HUSK60</t>
  </si>
  <si>
    <t>HUSKY CORP.</t>
  </si>
  <si>
    <t>MO</t>
  </si>
  <si>
    <t>MORR50</t>
  </si>
  <si>
    <t>MORBROS</t>
  </si>
  <si>
    <t>OW</t>
  </si>
  <si>
    <t>OPW GLOBAL</t>
  </si>
  <si>
    <t>PNEU50</t>
  </si>
  <si>
    <t>UV</t>
  </si>
  <si>
    <t>UNIVERSAL VALVE</t>
  </si>
  <si>
    <t>RN</t>
  </si>
  <si>
    <t>ROUGHNECK</t>
  </si>
  <si>
    <t>HBD/THERMOID</t>
  </si>
  <si>
    <t>SEAL FAST</t>
  </si>
  <si>
    <t>DY</t>
  </si>
  <si>
    <t>DAYCO</t>
  </si>
  <si>
    <t>B&amp;K TANK GAUGE CO.</t>
  </si>
  <si>
    <t>SMIT30</t>
  </si>
  <si>
    <t>SMITH BROS INC.</t>
  </si>
  <si>
    <t xml:space="preserve">STEEL GALVANIZED </t>
  </si>
  <si>
    <t>WOOD</t>
  </si>
  <si>
    <t>DDD</t>
  </si>
  <si>
    <t>A01</t>
  </si>
  <si>
    <t>A02</t>
  </si>
  <si>
    <t>VENT- MUSHROOM AIR VENT (POUR PORTS)</t>
  </si>
  <si>
    <t>A03</t>
  </si>
  <si>
    <t>UPDRAFT VENT CAP-SERIES 354</t>
  </si>
  <si>
    <t>A04</t>
  </si>
  <si>
    <t>PRESSURE VENT CAP-SERIES 749</t>
  </si>
  <si>
    <t>A05</t>
  </si>
  <si>
    <t>UPDRAFT VENT</t>
  </si>
  <si>
    <t>B01</t>
  </si>
  <si>
    <t>EMERGENCY VENT</t>
  </si>
  <si>
    <t>B02</t>
  </si>
  <si>
    <t>EMERGENCY VENT-HIGH FLOW</t>
  </si>
  <si>
    <t>C01</t>
  </si>
  <si>
    <t>REMOTE FILLPORT (STAND ALONE)</t>
  </si>
  <si>
    <t>E01</t>
  </si>
  <si>
    <t>OVERFILL PREVENTION VALVE</t>
  </si>
  <si>
    <t>E02</t>
  </si>
  <si>
    <t>MALE COLLAR (ONLY)</t>
  </si>
  <si>
    <t>E03</t>
  </si>
  <si>
    <t>FILL LIMITER (BODY ONLY)</t>
  </si>
  <si>
    <t>E04</t>
  </si>
  <si>
    <t>FILL LIMITER RISER (NIPPLE)</t>
  </si>
  <si>
    <t>F01</t>
  </si>
  <si>
    <t>GAUGE- CLOCK 918 (STD FLOAT)</t>
  </si>
  <si>
    <t>F02</t>
  </si>
  <si>
    <t>GAUGE- CLOCK 818T (TORPEDO FLOAT)</t>
  </si>
  <si>
    <t>F03</t>
  </si>
  <si>
    <t>GAUGE- CLOCK 818 (BAR BELL FLOAT)</t>
  </si>
  <si>
    <t>F04</t>
  </si>
  <si>
    <t>GAUGE-DROP TUBE 1 PER CARTON</t>
  </si>
  <si>
    <t>F05</t>
  </si>
  <si>
    <t>GAUGE-DROP TUBE 4 PER CARTON</t>
  </si>
  <si>
    <t>F06</t>
  </si>
  <si>
    <t>GAUGE KRUEGER-250 GAL</t>
  </si>
  <si>
    <t>F07</t>
  </si>
  <si>
    <t>GAUGE KRUEGER-500/1000 GAL</t>
  </si>
  <si>
    <t>F08</t>
  </si>
  <si>
    <t>GAUGE KRUEGER-2000 GAL</t>
  </si>
  <si>
    <t>F09</t>
  </si>
  <si>
    <t>GAUGE-DIRECT READING</t>
  </si>
  <si>
    <t>F10</t>
  </si>
  <si>
    <t>GAUGE-LEAK AT A GLANCE</t>
  </si>
  <si>
    <t>F11</t>
  </si>
  <si>
    <t>GAUGE KRUEGER-SIGHT PLASTIC THERMAL</t>
  </si>
  <si>
    <t>F12</t>
  </si>
  <si>
    <t>GAUGE STICK-FOLDING</t>
  </si>
  <si>
    <t>F13</t>
  </si>
  <si>
    <t>GAUGE STICK</t>
  </si>
  <si>
    <t>F14</t>
  </si>
  <si>
    <t>GAUGE SOLAR-EFG 4000</t>
  </si>
  <si>
    <t>F15</t>
  </si>
  <si>
    <t>GAUGE SOLAR-PROBE ONLY SECTION (4000 EFG)</t>
  </si>
  <si>
    <t>F16</t>
  </si>
  <si>
    <t>GAUGE SOLAR-EFG 8000</t>
  </si>
  <si>
    <t>F17</t>
  </si>
  <si>
    <t>GAUGE SOLAR-PROBE ONLY SECTION (8000 EFG)</t>
  </si>
  <si>
    <t>G01</t>
  </si>
  <si>
    <t>VALVE-ANGLE CHECK</t>
  </si>
  <si>
    <t>G02</t>
  </si>
  <si>
    <t>VALVE-DOUBLE POPPET FOOT</t>
  </si>
  <si>
    <t>G03</t>
  </si>
  <si>
    <t>VALVE-TRASH STRAINER (FUEL)</t>
  </si>
  <si>
    <t>G04</t>
  </si>
  <si>
    <t>VALVE-SOLENOID (FUEL) BUNA SEAL</t>
  </si>
  <si>
    <t>G05</t>
  </si>
  <si>
    <t>VALVE-DRAIN</t>
  </si>
  <si>
    <t>G06</t>
  </si>
  <si>
    <t>VALVE-BUSHING DOUBLE TAPPED</t>
  </si>
  <si>
    <t>H01</t>
  </si>
  <si>
    <t>ADAPTOR-CAP TOP SEAL 305C</t>
  </si>
  <si>
    <t>H02</t>
  </si>
  <si>
    <t>ADAPTOR-TOP SEAL 305</t>
  </si>
  <si>
    <t>H03</t>
  </si>
  <si>
    <t>ADAPTOR-TOP SEAL (TIGHT FILL)</t>
  </si>
  <si>
    <t>H04</t>
  </si>
  <si>
    <t>ADAPTOR CAP-TOP SEAL (TIGHT FILL)</t>
  </si>
  <si>
    <t>H05</t>
  </si>
  <si>
    <t>ADAPTOR-VAPOR RECOVERY FOR STAGE I</t>
  </si>
  <si>
    <t>H06</t>
  </si>
  <si>
    <t>ADAPTOR-(CAP) VAPOR RECOVERY  FOR STAGE I</t>
  </si>
  <si>
    <t>H07</t>
  </si>
  <si>
    <t>ADAPTOR- DRY BREAK KAMVALOCK</t>
  </si>
  <si>
    <t>H08</t>
  </si>
  <si>
    <t>ADAPTOR- CAP SCH 40</t>
  </si>
  <si>
    <t>H09</t>
  </si>
  <si>
    <t>ADAPTOR-  PLUG SCH 40</t>
  </si>
  <si>
    <t>H10</t>
  </si>
  <si>
    <t>ADAPTOR-  PLUG</t>
  </si>
  <si>
    <t>H11</t>
  </si>
  <si>
    <t>ADAPTOR- MONITOR TUBE TEST WELL PLUG</t>
  </si>
  <si>
    <t>I01</t>
  </si>
  <si>
    <t>PUMP-CABINET (FR702VR) FOR 18 GPM NON-UL</t>
  </si>
  <si>
    <t>I02</t>
  </si>
  <si>
    <t>PUMP-PISTON HAND PUMP (FR150) REMOTE FILL</t>
  </si>
  <si>
    <t>I03</t>
  </si>
  <si>
    <t>PUMP-ROTARY HAND PUMP (FR112)</t>
  </si>
  <si>
    <t>I04</t>
  </si>
  <si>
    <t>PUMP-REMOTE (FR713) FOR 18GPM</t>
  </si>
  <si>
    <t>I05</t>
  </si>
  <si>
    <t>PUMP-REMOTE  (FR313V) FOR 35 GPM</t>
  </si>
  <si>
    <t>I06</t>
  </si>
  <si>
    <t>PUMP-CABINET DISPENSOR (FR902R) NON U.L</t>
  </si>
  <si>
    <t>I07</t>
  </si>
  <si>
    <t>PUMP- MOUNTING PLATE - PARK FR902</t>
  </si>
  <si>
    <t>I08</t>
  </si>
  <si>
    <t>PUMP-RESET KNOB (ASSEMBLY)</t>
  </si>
  <si>
    <t>I09</t>
  </si>
  <si>
    <t>PUMP-COUNTER TOTALIZER (FR702)</t>
  </si>
  <si>
    <t>I10</t>
  </si>
  <si>
    <t>PUMP-COUNTER TOTALIZER (FR902)</t>
  </si>
  <si>
    <t>I11</t>
  </si>
  <si>
    <t>PUMP- HIGH FLOW FR319VB 15GPM</t>
  </si>
  <si>
    <t>I12</t>
  </si>
  <si>
    <t>PUMP-SUBMERSIBLE STP33-049-07  1/3 HP</t>
  </si>
  <si>
    <t>I13</t>
  </si>
  <si>
    <t>PUMP- SUBMERSIBLE STP75  HP 3/4</t>
  </si>
  <si>
    <t>J01</t>
  </si>
  <si>
    <t>HOSE NOZZLE-UNLEADED (BLACK)</t>
  </si>
  <si>
    <t>J02</t>
  </si>
  <si>
    <t>HOSE NOZZLE-DIESEL LEADED (GREEN)</t>
  </si>
  <si>
    <t>J03</t>
  </si>
  <si>
    <t>HOSE NOZZLE-FOR AIRCRAFT FUELING (EBW-495)</t>
  </si>
  <si>
    <t>J04</t>
  </si>
  <si>
    <t>HOSE SWIVEL</t>
  </si>
  <si>
    <t>J05</t>
  </si>
  <si>
    <t>HOSE RETRACTOR</t>
  </si>
  <si>
    <t>J06</t>
  </si>
  <si>
    <t>HOSE RETRACTOR-UNIV 870</t>
  </si>
  <si>
    <t>J07</t>
  </si>
  <si>
    <t>HOSE CLAMP-FOR RETRACTORS</t>
  </si>
  <si>
    <t>J08</t>
  </si>
  <si>
    <t>HOSE BREAKWAY-WHIP HOSE</t>
  </si>
  <si>
    <t>J09</t>
  </si>
  <si>
    <t>HOSE BREAKWAY</t>
  </si>
  <si>
    <t>HOSE-U.L LISTED (STD CURB)</t>
  </si>
  <si>
    <t>J11</t>
  </si>
  <si>
    <t>HOSE REEL-SPRING REWIND</t>
  </si>
  <si>
    <t>J13</t>
  </si>
  <si>
    <t>HOSE REEL-DISPENSER CONNECTION HOSE</t>
  </si>
  <si>
    <t>J14</t>
  </si>
  <si>
    <t>HOSE REEL-AIRCRAFT GROUNDING CABLE</t>
  </si>
  <si>
    <t>J15</t>
  </si>
  <si>
    <t>HOSE REEL-W/FUEL HOSE</t>
  </si>
  <si>
    <t>J16</t>
  </si>
  <si>
    <t>HOSE REEL-BALL STOP FOR FUEL HOSE</t>
  </si>
  <si>
    <t>K01</t>
  </si>
  <si>
    <t xml:space="preserve">FILTER-ADAPTOR FOR AIRCRAFT </t>
  </si>
  <si>
    <t>K02</t>
  </si>
  <si>
    <t xml:space="preserve">FILTER - CARTRIDGE, AV/JET A </t>
  </si>
  <si>
    <t>K03</t>
  </si>
  <si>
    <t>FILTER-ADAPTOR</t>
  </si>
  <si>
    <t>K04</t>
  </si>
  <si>
    <t>FILTER-NO DRAIN COCK</t>
  </si>
  <si>
    <t>K05</t>
  </si>
  <si>
    <t>FILTER-DRAIN COCK</t>
  </si>
  <si>
    <t>M01</t>
  </si>
  <si>
    <t>E.V PLATE (EMERGENCY VENTING, PARK MAKES, 1 1/2"X5"</t>
  </si>
  <si>
    <t>M02</t>
  </si>
  <si>
    <t>UNISTRUT FOR PIPING- PERF/ NON PERF</t>
  </si>
  <si>
    <t>X01</t>
  </si>
  <si>
    <t>CAP-DUST</t>
  </si>
  <si>
    <t>X02</t>
  </si>
  <si>
    <t>CAP-KAMLOK</t>
  </si>
  <si>
    <t>ENDING AND CONNECTION</t>
  </si>
  <si>
    <t>FEMALE</t>
  </si>
  <si>
    <t>MALE</t>
  </si>
  <si>
    <t>QF</t>
  </si>
  <si>
    <t>MALE QUICK DISCONNECT X FEMALE THD</t>
  </si>
  <si>
    <t>MALE X FEMALE</t>
  </si>
  <si>
    <t>MALE X MALE</t>
  </si>
  <si>
    <t>MIP X MALE</t>
  </si>
  <si>
    <t>NPS</t>
  </si>
  <si>
    <t>NH</t>
  </si>
  <si>
    <t>NPSH</t>
  </si>
  <si>
    <t>NPSM</t>
  </si>
  <si>
    <t>SLIP-ON</t>
  </si>
  <si>
    <t>1P</t>
  </si>
  <si>
    <t>1F</t>
  </si>
  <si>
    <t>7T</t>
  </si>
  <si>
    <t>8F</t>
  </si>
  <si>
    <t>3P</t>
  </si>
  <si>
    <t>6P</t>
  </si>
  <si>
    <t>6C</t>
  </si>
  <si>
    <t>1R</t>
  </si>
  <si>
    <t>TP</t>
  </si>
  <si>
    <t>EX</t>
  </si>
  <si>
    <t>Single Dimension</t>
  </si>
  <si>
    <t>1.5"</t>
  </si>
  <si>
    <t>4000</t>
  </si>
  <si>
    <t>6000</t>
  </si>
  <si>
    <t>8000</t>
  </si>
  <si>
    <t>12'</t>
  </si>
  <si>
    <t>20'</t>
  </si>
  <si>
    <t>46"</t>
  </si>
  <si>
    <t>0520</t>
  </si>
  <si>
    <t>52"</t>
  </si>
  <si>
    <t>Two Dimensions</t>
  </si>
  <si>
    <t>0117</t>
  </si>
  <si>
    <t>1'' X 17'</t>
  </si>
  <si>
    <t>1" X 20"</t>
  </si>
  <si>
    <t xml:space="preserve">1" X 20' </t>
  </si>
  <si>
    <t>1'' X 50'</t>
  </si>
  <si>
    <t>1" X 50"</t>
  </si>
  <si>
    <t>2" X 4'</t>
  </si>
  <si>
    <t>2" x 6'</t>
  </si>
  <si>
    <t>2" x 10'</t>
  </si>
  <si>
    <t>2" X 12'</t>
  </si>
  <si>
    <t>0216</t>
  </si>
  <si>
    <t>2" X 16"</t>
  </si>
  <si>
    <t>0219</t>
  </si>
  <si>
    <t>2" X 19"</t>
  </si>
  <si>
    <t>0220</t>
  </si>
  <si>
    <t>2" X 20"</t>
  </si>
  <si>
    <t>2" x 22"</t>
  </si>
  <si>
    <t>0316</t>
  </si>
  <si>
    <t>3" X 16"</t>
  </si>
  <si>
    <t>0328</t>
  </si>
  <si>
    <t>3" X 28"</t>
  </si>
  <si>
    <t>3/4" X 12'</t>
  </si>
  <si>
    <t>0815</t>
  </si>
  <si>
    <t>3/4" X 15'</t>
  </si>
  <si>
    <t>0817</t>
  </si>
  <si>
    <t>3/4" X 17'</t>
  </si>
  <si>
    <t>0820</t>
  </si>
  <si>
    <t>3/4" x 20'</t>
  </si>
  <si>
    <t>Three Dimensions</t>
  </si>
  <si>
    <t>0211</t>
  </si>
  <si>
    <t>2" X 1" X 1"</t>
  </si>
  <si>
    <t>0422</t>
  </si>
  <si>
    <t>4" X 2" X 2"</t>
  </si>
  <si>
    <t>Krueger Gauges Gal</t>
  </si>
  <si>
    <t>H245</t>
  </si>
  <si>
    <t>H2"x24"x10 3/16"</t>
  </si>
  <si>
    <t>H266</t>
  </si>
  <si>
    <t>H2"x35"x10 3/16"</t>
  </si>
  <si>
    <t>H290</t>
  </si>
  <si>
    <t>H2"x48"x10 3/16"</t>
  </si>
  <si>
    <r>
      <t xml:space="preserve">HOSE-AIRCRAFT FUELING </t>
    </r>
    <r>
      <rPr>
        <sz val="11"/>
        <color rgb="FFFF0000"/>
        <rFont val="Calibri"/>
        <family val="2"/>
        <scheme val="minor"/>
      </rPr>
      <t>(REEL ONLY)</t>
    </r>
  </si>
  <si>
    <t>Type of Connection:</t>
  </si>
  <si>
    <t>W/ AUDIBLE ALARM</t>
  </si>
  <si>
    <t>W/ FLAME ARRESTOR SCREEN</t>
  </si>
  <si>
    <t>W/ EXP.RELIEF</t>
  </si>
  <si>
    <t>W/ THREADED PROTECTORS</t>
  </si>
  <si>
    <t>W/ 1 SECTION FLOAT &amp; ALARM</t>
  </si>
  <si>
    <t>W/ "H" KIT</t>
  </si>
  <si>
    <t>W/ 1 PROBE</t>
  </si>
  <si>
    <t>W/ 1 SECTION FLOAT</t>
  </si>
  <si>
    <t>W/ 8-1/2" TUBE</t>
  </si>
  <si>
    <t>W/ 3/4" X 25' FUEL HOSE</t>
  </si>
  <si>
    <t>W/ 3' POLE</t>
  </si>
  <si>
    <t>W/ 6' POLE</t>
  </si>
  <si>
    <t>W/ 6'-6" POLE POMECO</t>
  </si>
  <si>
    <t>W/ 6' CONNECTION HOSE</t>
  </si>
  <si>
    <t xml:space="preserve">W/ 16" RISER </t>
  </si>
  <si>
    <t>ACID NEUTRALIZATION TANK</t>
  </si>
  <si>
    <t>GAL (G)</t>
  </si>
  <si>
    <t>G0005</t>
  </si>
  <si>
    <t>G0015</t>
  </si>
  <si>
    <t>G0030</t>
  </si>
  <si>
    <t>G0055</t>
  </si>
  <si>
    <t>G0100</t>
  </si>
  <si>
    <t>G0150</t>
  </si>
  <si>
    <t>G0200</t>
  </si>
  <si>
    <t>G0275</t>
  </si>
  <si>
    <t>G0360</t>
  </si>
  <si>
    <t>G0500</t>
  </si>
  <si>
    <t>GPM (F)</t>
  </si>
  <si>
    <t>F0004</t>
  </si>
  <si>
    <t>F0007</t>
  </si>
  <si>
    <t>F0015</t>
  </si>
  <si>
    <t>F0020</t>
  </si>
  <si>
    <t>F0035</t>
  </si>
  <si>
    <t>F0050</t>
  </si>
  <si>
    <t>F0075</t>
  </si>
  <si>
    <t>F0100</t>
  </si>
  <si>
    <t>MFG NAME</t>
  </si>
  <si>
    <t>MATERIAL</t>
  </si>
  <si>
    <t>EEEE</t>
  </si>
  <si>
    <t>TYPE</t>
  </si>
  <si>
    <t>CAPACITY/FLOW RATE</t>
  </si>
  <si>
    <t>LIFTSTATION HOLDING TANK</t>
  </si>
  <si>
    <t>MECHANICAL GREASE INTERCEPTOR</t>
  </si>
  <si>
    <t>MECHANICAL GREASE INTERCEPTOR-EXTENSION</t>
  </si>
  <si>
    <t>GREASE TRAP TANK</t>
  </si>
  <si>
    <t>SOCMPF TANK</t>
  </si>
  <si>
    <t>MI</t>
  </si>
  <si>
    <t>15 GAL</t>
  </si>
  <si>
    <t>30 GAL</t>
  </si>
  <si>
    <t>100 GAL</t>
  </si>
  <si>
    <t>150 GAL</t>
  </si>
  <si>
    <t>200 GAL</t>
  </si>
  <si>
    <t>275 GAL</t>
  </si>
  <si>
    <t>360 GAL</t>
  </si>
  <si>
    <t>500 GAL</t>
  </si>
  <si>
    <t>750 GAL</t>
  </si>
  <si>
    <t>1000 GAL</t>
  </si>
  <si>
    <t>1250 GAL</t>
  </si>
  <si>
    <t>1500 GAL</t>
  </si>
  <si>
    <t>2000 GAL</t>
  </si>
  <si>
    <t>2500 GAL</t>
  </si>
  <si>
    <t>3000 GAL</t>
  </si>
  <si>
    <t>3500 GAL</t>
  </si>
  <si>
    <t>4000 GAL</t>
  </si>
  <si>
    <t>5000 GAL</t>
  </si>
  <si>
    <t>4 GPM</t>
  </si>
  <si>
    <t>7 GPM</t>
  </si>
  <si>
    <t>10 GPM</t>
  </si>
  <si>
    <t>15 GPM</t>
  </si>
  <si>
    <t>20 GPM</t>
  </si>
  <si>
    <t>25 GPM</t>
  </si>
  <si>
    <t>35 GPM</t>
  </si>
  <si>
    <t>50 GPM</t>
  </si>
  <si>
    <t>75 GPM</t>
  </si>
  <si>
    <t>100 GPM</t>
  </si>
  <si>
    <t>00000</t>
  </si>
  <si>
    <t>G0750</t>
  </si>
  <si>
    <t>G1000</t>
  </si>
  <si>
    <t>G1250</t>
  </si>
  <si>
    <t>G1500</t>
  </si>
  <si>
    <t>G2000</t>
  </si>
  <si>
    <t>G2500</t>
  </si>
  <si>
    <t>G3000</t>
  </si>
  <si>
    <t>G3500</t>
  </si>
  <si>
    <t>G4000</t>
  </si>
  <si>
    <t>G5000</t>
  </si>
  <si>
    <t>F0010</t>
  </si>
  <si>
    <t>F0025</t>
  </si>
  <si>
    <t>36" DIA</t>
  </si>
  <si>
    <t>48" DIA</t>
  </si>
  <si>
    <t>60" DIA</t>
  </si>
  <si>
    <t>LIFTSTATION</t>
  </si>
  <si>
    <t>4' H</t>
  </si>
  <si>
    <t>5' H</t>
  </si>
  <si>
    <t>6' H</t>
  </si>
  <si>
    <t>7' H</t>
  </si>
  <si>
    <t>8' H</t>
  </si>
  <si>
    <t>DEPTH</t>
  </si>
  <si>
    <t>30-80FI2BT00000000G2</t>
  </si>
  <si>
    <t>SENSOR, BREAK TANK, G2</t>
  </si>
  <si>
    <t>Capactity/Flow Rate</t>
  </si>
  <si>
    <t>Dim 1</t>
  </si>
  <si>
    <t>Dim 2</t>
  </si>
  <si>
    <t>Capacity/Flow Rate:</t>
  </si>
  <si>
    <t>BARNES</t>
  </si>
  <si>
    <t>GU</t>
  </si>
  <si>
    <t>GRUNDFOS</t>
  </si>
  <si>
    <t>PRODUCT CATEGORY</t>
  </si>
  <si>
    <t>VV</t>
  </si>
  <si>
    <t>FRAMES, COVERS, HATCHWAYS &amp; GRATES</t>
  </si>
  <si>
    <t>PUMPS PACKAGES</t>
  </si>
  <si>
    <t>CT</t>
  </si>
  <si>
    <t>CONCRETE ITEMS</t>
  </si>
  <si>
    <t>CL</t>
  </si>
  <si>
    <t>SALES ORDER NUMBER</t>
  </si>
  <si>
    <t>Sales Order Number</t>
  </si>
  <si>
    <t>Product Category</t>
  </si>
  <si>
    <t>Product Category:</t>
  </si>
  <si>
    <t>Sales Order Number:</t>
  </si>
  <si>
    <t>DDDDDDDDDDD</t>
  </si>
  <si>
    <t>SU</t>
  </si>
  <si>
    <t>SULZER/ABS</t>
  </si>
  <si>
    <t>STANCOR</t>
  </si>
  <si>
    <t>HYDROMATIC</t>
  </si>
  <si>
    <t>MFG Model Number</t>
  </si>
  <si>
    <t>MFG Model Number:</t>
  </si>
  <si>
    <t>SHEF50M-11</t>
  </si>
  <si>
    <t>SE-50M-11</t>
  </si>
  <si>
    <t>SSM33IPC-1</t>
  </si>
  <si>
    <t>SSM33IPV-1C</t>
  </si>
  <si>
    <t>2NFL51-20E</t>
  </si>
  <si>
    <t>LIBERTY251</t>
  </si>
  <si>
    <t>ABSEJ07W-2</t>
  </si>
  <si>
    <t>290-2</t>
  </si>
  <si>
    <t>287-VMF</t>
  </si>
  <si>
    <t>253-2</t>
  </si>
  <si>
    <t>257-VMF</t>
  </si>
  <si>
    <t>WGL20-01</t>
  </si>
  <si>
    <t>WGL20-03</t>
  </si>
  <si>
    <t>WGL20-21</t>
  </si>
  <si>
    <t>WGL20-23</t>
  </si>
  <si>
    <t>WGL20-43</t>
  </si>
  <si>
    <t>WG30-03</t>
  </si>
  <si>
    <t>WG20-03</t>
  </si>
  <si>
    <t>WG30-21</t>
  </si>
  <si>
    <t>WG30-43</t>
  </si>
  <si>
    <t>WG50-23</t>
  </si>
  <si>
    <t>WG50-43</t>
  </si>
  <si>
    <t>WG50-03-35</t>
  </si>
  <si>
    <t>WGX75H-43-35</t>
  </si>
  <si>
    <t>WGX50H-43-35</t>
  </si>
  <si>
    <t>3WHV30M4-21</t>
  </si>
  <si>
    <t>4V15M6-21</t>
  </si>
  <si>
    <t>4V20M6-03</t>
  </si>
  <si>
    <t>SRM4P-1</t>
  </si>
  <si>
    <t>ME100S-01</t>
  </si>
  <si>
    <t>ME100D43</t>
  </si>
  <si>
    <t>ME45MC-11</t>
  </si>
  <si>
    <t>ME50S-11</t>
  </si>
  <si>
    <t>ME50S-21</t>
  </si>
  <si>
    <t>WHR5-11</t>
  </si>
  <si>
    <t>WHR10-01</t>
  </si>
  <si>
    <t>WHR10-21C</t>
  </si>
  <si>
    <t>WHR10-43-DS</t>
  </si>
  <si>
    <t>EV280</t>
  </si>
  <si>
    <t>MSK75M7-20</t>
  </si>
  <si>
    <t>MODEL NUMBER</t>
  </si>
  <si>
    <t>PUMP, SUB. EFFLUENT, OUT 2",  1/2 HP/1PH/115V, C.I.</t>
  </si>
  <si>
    <t>PUMP, SUB. ELEVATOR VORTEX, OUT 2", 1/2 HP/1PH/115V , C.I.</t>
  </si>
  <si>
    <t>PUMP, SUB. SUMP, OUT 1-1/2", 1/3 HP/1PH/115V, VERTICAL SWITCH, C.I.</t>
  </si>
  <si>
    <t>PUMP, SUB. EFFLUENT ", 1/2 HP, SUB. EFFLUENT STEP-20</t>
  </si>
  <si>
    <t>PUMP, SUB. EFFLUENT, OUT 2-1/2", 1/3HP/115V/1PH, C.I.</t>
  </si>
  <si>
    <t>PUMP, SUB. EFFLUENT, OUT 2", 3/4 HP/1PH/208V, C.I.</t>
  </si>
  <si>
    <t>PUMP, SUB. EFFLUENT, OUT 1-1/2", 3/4HP/1 PH/115 V, C.I.</t>
  </si>
  <si>
    <t>PUMP, SUB. EFFLUENT, OUT 1-1/2", 1/2 HP/115V/1PH, C.I</t>
  </si>
  <si>
    <t>PUMP, SUB. EFFLUENT, OUT 1-1/2", 1/3 HP/120V/1PH, C.I</t>
  </si>
  <si>
    <t>PUMP, SUB. EFFLUENT, OUT  1-1/2", 1/3HP/115V/1PH, C.I.</t>
  </si>
  <si>
    <t>PUMP, SUB. GRINDER, OUT 1-1/4", 2HP/200V/1PH, C.I.</t>
  </si>
  <si>
    <t>PUMP, SUB. GRINDER, OUT 1-1/4", 2HP/200V/3PH, C.I</t>
  </si>
  <si>
    <t>PUMP, SUB. GRINDER, OUT 1-1/4", 2HP/230V/1PH, C.I.</t>
  </si>
  <si>
    <t>PUMP, SUB. GRINDER, OUT 1-1/4", 2HP/230V/3PH, C.I.</t>
  </si>
  <si>
    <t>PUMP, SUB. GRINDER, OUT 1-1/4", 2HP/460V/3PH, C.I.</t>
  </si>
  <si>
    <t>PUMP, SUB. GRINDER, OUT 1-1/4", 3HP/208V/3PH, C.I.</t>
  </si>
  <si>
    <t>PUMP, SUB. GRINDER, OUT 1-1/4", 2HP/208V/3PH, C.I.</t>
  </si>
  <si>
    <t>PUMP, SUB. GRINDER, OUT 1-1/4", 3HP/230V/1PH, C.I.</t>
  </si>
  <si>
    <t>PUMP, SUB. GRINDER, OUT 1-1/4", 3HP/460V/3PH, C.I.</t>
  </si>
  <si>
    <t>PUMP, SUB. GRINDER, OUT 1-1/4", 5HP/230V/3PH, C.I.</t>
  </si>
  <si>
    <t>PUMP, SUB. GRINDER, OUT 1-1/4", 5HP/460V/3PH, C.I.</t>
  </si>
  <si>
    <t>PUMP, SUB. GRINDER PACKAGE, OUT 2-1/2", 460V/3PH/5HP, C.I.</t>
  </si>
  <si>
    <t>PUMP, SUB. GRINDER PACKAGE, OUT  2-1/2", 460V/3PH/7.5HP, C.I.</t>
  </si>
  <si>
    <t>PUMP, SUB. GRINDER PACKAGE, OUT 2-1/2", 460V/3PH/5HP W/35' CORD, C.I.</t>
  </si>
  <si>
    <t>PUMP, SUB. NON-CLOG, OUT 3", 3HP/230V/1PH, C.I.</t>
  </si>
  <si>
    <t>PUMP, SUB. NON-CLOG, OUT 4", 1.5HP/230V/1PH, C.I.</t>
  </si>
  <si>
    <t>PUMP, SUB. NON-CLOG, OUT 4", 2HP/200V/3PH, C.I.</t>
  </si>
  <si>
    <t>PUMP, SUB. SEWAGE, OUT 2", 4/10HP/115V/1PH, C.I.</t>
  </si>
  <si>
    <t>PUMP, SUB. SEWAGE, OUT 2", 1HP/200V/1PH, C.I.</t>
  </si>
  <si>
    <t>PUMP, SUB. EFFLUENT, OUT 2", 1HP/460V/3PH, C.I.</t>
  </si>
  <si>
    <t>PUMP, SUB. EFFLUENT, OUT 2", 1/2 HP/115V/1PH. C.I</t>
  </si>
  <si>
    <t xml:space="preserve">PUMP, SUB. EFFLUENT, OUT 2", 1/2HP/115V/1PH, C.I. </t>
  </si>
  <si>
    <t xml:space="preserve">PUMP, SUB. EFFLUENT, OUT 2", 1/2HP/230V/1PH, C.I. </t>
  </si>
  <si>
    <t>PUMP, SUB. SEWAGE, OUT 2", 1/2HP/115V/1PH, C.I.</t>
  </si>
  <si>
    <t>PUMP, SUB. SEWAGE, OUT 2", 1HP/230V/1PH, C.I.</t>
  </si>
  <si>
    <t>PUMP, SUB. SEWAGE, OUT 2", 1HP/460V/3PH, C.I.</t>
  </si>
  <si>
    <t>PUMP, SUB. SUMP ELEVATOR, OUT 1/2", 1/2HP/115V/1PH, W/25 FT OIL SJEOOW CORD, C.I.</t>
  </si>
  <si>
    <t>PUMP, SUB. SEWAGE, OUT 1-1/2", 3/4HP/200V/1PH, C.I.</t>
  </si>
  <si>
    <t>WHR5H-11</t>
  </si>
  <si>
    <t xml:space="preserve">PUMP, SUB. SEWAGE, OUT 2",1/2HP/115V/1PH, C.I.  </t>
  </si>
  <si>
    <t>TEST</t>
  </si>
  <si>
    <t>COUPLING, STANDARD</t>
  </si>
  <si>
    <t>COUPLING ADAPTER, FLG</t>
  </si>
  <si>
    <t>CROSS, STANDARD</t>
  </si>
  <si>
    <t>FLANGE, STANDARD</t>
  </si>
  <si>
    <t>NIPPLE, STANDARD</t>
  </si>
  <si>
    <t>PIPE, STANDARD</t>
  </si>
  <si>
    <t>ADAPTER, FLANGED</t>
  </si>
  <si>
    <t>30-35ATBRBOHEXNA5002</t>
  </si>
  <si>
    <t>BOLT, HEX, BRONZE, 1/2" x 2"</t>
  </si>
  <si>
    <t>PUMP, SUB. SUMP, OUT 1-1/2", 1/3 HP/1PH/115V, TETHERED SWITCH, C.I.</t>
  </si>
  <si>
    <t>30-71CBALB02MF1R0800</t>
  </si>
  <si>
    <t>EMERGENCY VENT-HIGH FLOW, ALUM, MALE X FEMALE, W/ 16" RISER , 3/4"</t>
  </si>
  <si>
    <t>30-72NASTLTG00153604</t>
  </si>
  <si>
    <t>LIFTSTATION HOLDING TANK, STEEL, 15 GAL, 36" DIA, 4' H</t>
  </si>
  <si>
    <t>40-70NAALSB100061503</t>
  </si>
  <si>
    <t>BAR, SQ, SCH 10, ALUM, 6" x 1-1/2" x 3"</t>
  </si>
  <si>
    <t>40-80EVA6EPBL0005NON</t>
  </si>
  <si>
    <t>EPOXY-ACRYLIC POLYURETHANEL, A-6 THICK, BLACK, 5 GAL</t>
  </si>
  <si>
    <t>3524532</t>
  </si>
  <si>
    <t>30-50BAVV00003524532</t>
  </si>
  <si>
    <t>SPECIAL PACKAGES for VALVES, BARNES, SO: 3524532</t>
  </si>
  <si>
    <t>30-40LP00SSM33IPV-1C</t>
  </si>
  <si>
    <t>30-60NA17FJD4P442SNA</t>
  </si>
  <si>
    <t>RECT BOTTOM, 2 MOD BAFFLE W/ FLAT, 11'-2" x 21'-2" x 3'-6"</t>
  </si>
  <si>
    <t>User Login &amp; Security Rights</t>
  </si>
  <si>
    <t>User Name</t>
  </si>
  <si>
    <t>Password</t>
  </si>
  <si>
    <t>All Sheets</t>
  </si>
  <si>
    <t>UserName</t>
  </si>
  <si>
    <t>Ð</t>
  </si>
  <si>
    <t>PW Correct</t>
  </si>
  <si>
    <t>UserRow</t>
  </si>
  <si>
    <t>knguyen</t>
  </si>
  <si>
    <t>kn1116</t>
  </si>
  <si>
    <t>avr</t>
  </si>
  <si>
    <t>ar0181</t>
  </si>
  <si>
    <t>ceberly</t>
  </si>
  <si>
    <t>ce1234</t>
  </si>
  <si>
    <t>jhale</t>
  </si>
  <si>
    <t>jh1234</t>
  </si>
  <si>
    <t>x</t>
  </si>
  <si>
    <t>Product ID Generator</t>
  </si>
  <si>
    <t>guest</t>
  </si>
  <si>
    <t>nothing</t>
  </si>
  <si>
    <t>30-30NABLFAFFSNA0200</t>
  </si>
  <si>
    <t>ADAPTER, FEMALE, BLACK STEEL, SCH 60, FPT X SOC, 2"</t>
  </si>
  <si>
    <t>30-38EJFGFC103EE0018</t>
  </si>
  <si>
    <t>FRAME &amp; COVER, FG, MH - "SANITARY SEWER", "C.O. CONROE", HD, 18" w/ FLANGE 2 SIDES - L AND B</t>
  </si>
  <si>
    <t>30-41COICIBSRX100000</t>
  </si>
  <si>
    <t>INTERMEDIATE GUIDE BRACKETS, CAST IRON, SYSTEM RAIL ASSEMBLY EXPLOSION PROOF, 100s</t>
  </si>
  <si>
    <t>30-15FCBR3BFTKFL0125</t>
  </si>
  <si>
    <t>DDBP, BRONZE, BUTTERFLY VALVES - MONITORED, BACKFLOW TEST KIT, FLANGED, 1-1/4"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</si>
</sst>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;;;"/>
    <numFmt numFmtId="165" formatCode=";;&quot;=&quot;"/>
    <numFmt numFmtId="166" formatCode=";;;&quot;ADAPTER&quot;"/>
  </numFmts>
  <fonts count="45">
    <font>
      <sz val="11"/>
      <color theme="1"/>
      <name val="Calibri"/>
      <family val="2"/>
      <scheme val="minor"/>
    </font>
    <font>
      <sz val="11"/>
      <color theme="1"/>
      <name val="Tahoma"/>
      <family val="2"/>
    </font>
    <font>
      <b/>
      <sz val="11"/>
      <color theme="4" tint="-0.499984740745262"/>
      <name val="Tahoma"/>
      <family val="2"/>
    </font>
    <font>
      <b/>
      <sz val="11"/>
      <color theme="1"/>
      <name val="Tahoma"/>
      <family val="2"/>
    </font>
    <font>
      <b/>
      <sz val="11"/>
      <name val="Tahoma"/>
      <family val="2"/>
    </font>
    <font>
      <b/>
      <sz val="11"/>
      <color theme="1"/>
      <name val="Calibri"/>
      <family val="2"/>
      <scheme val="minor"/>
    </font>
    <font>
      <sz val="11"/>
      <name val="Tahoma"/>
      <family val="2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Tahoma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0" tint="-4.9989318521683403E-2"/>
      <name val="Tahoma"/>
      <family val="2"/>
    </font>
    <font>
      <b/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rgb="FF000000"/>
      <name val="Arial"/>
      <family val="2"/>
    </font>
    <font>
      <sz val="11"/>
      <color theme="4"/>
      <name val="Calibri Light"/>
      <family val="2"/>
      <scheme val="major"/>
    </font>
    <font>
      <b/>
      <sz val="11"/>
      <color theme="4"/>
      <name val="Calibri Light"/>
      <family val="2"/>
      <scheme val="major"/>
    </font>
    <font>
      <b/>
      <sz val="11"/>
      <color indexed="81"/>
      <name val="Tahoma"/>
      <family val="2"/>
    </font>
    <font>
      <sz val="11"/>
      <color indexed="81"/>
      <name val="Tahoma"/>
      <family val="2"/>
    </font>
    <font>
      <b/>
      <sz val="11"/>
      <color rgb="FF000000"/>
      <name val="Calibri"/>
      <family val="2"/>
      <scheme val="minor"/>
    </font>
    <font>
      <b/>
      <sz val="1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i/>
      <sz val="11"/>
      <color theme="0"/>
      <name val="Calibri"/>
      <family val="2"/>
      <scheme val="minor"/>
    </font>
    <font>
      <b/>
      <u/>
      <sz val="11"/>
      <color rgb="FF000000"/>
      <name val="Calibri"/>
      <family val="2"/>
      <scheme val="minor"/>
    </font>
    <font>
      <sz val="10"/>
      <color indexed="8"/>
      <name val="Arial"/>
      <family val="2"/>
    </font>
    <font>
      <b/>
      <sz val="11"/>
      <color theme="9" tint="-0.499984740745262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theme="2" tint="-0.89999084444715716"/>
      <name val="Calibri"/>
      <family val="2"/>
      <scheme val="minor"/>
    </font>
    <font>
      <b/>
      <i/>
      <sz val="11"/>
      <color rgb="FF000000"/>
      <name val="Calibri"/>
      <family val="2"/>
      <scheme val="minor"/>
    </font>
    <font>
      <strike/>
      <sz val="11"/>
      <color rgb="FF000000"/>
      <name val="Calibri"/>
      <family val="2"/>
      <scheme val="minor"/>
    </font>
    <font>
      <b/>
      <strike/>
      <sz val="11"/>
      <color theme="1"/>
      <name val="Calibri"/>
      <family val="2"/>
      <scheme val="minor"/>
    </font>
    <font>
      <b/>
      <sz val="11"/>
      <color theme="4"/>
      <name val="Calibri"/>
      <family val="2"/>
      <scheme val="minor"/>
    </font>
    <font>
      <u/>
      <sz val="11"/>
      <color theme="2" tint="-0.89999084444715716"/>
      <name val="Calibri"/>
      <family val="2"/>
      <scheme val="minor"/>
    </font>
    <font>
      <sz val="24"/>
      <color rgb="FF0070C0"/>
      <name val="Myriad Pro Black"/>
      <family val="2"/>
    </font>
    <font>
      <sz val="14"/>
      <color theme="1"/>
      <name val="Webdings"/>
      <family val="1"/>
      <charset val="2"/>
    </font>
    <font>
      <sz val="40"/>
      <color theme="0"/>
      <name val="Tahoma"/>
      <family val="2"/>
    </font>
    <font>
      <sz val="11"/>
      <color theme="9" tint="0.79998168889431442"/>
      <name val="Calibri"/>
      <family val="2"/>
      <scheme val="minor"/>
    </font>
  </fonts>
  <fills count="28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/>
      </patternFill>
    </fill>
    <fill>
      <patternFill patternType="solid">
        <fgColor theme="8"/>
        <bgColor theme="9"/>
      </patternFill>
    </fill>
    <fill>
      <patternFill patternType="solid">
        <fgColor theme="8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93C2"/>
        <bgColor indexed="64"/>
      </patternFill>
    </fill>
    <fill>
      <patternFill patternType="solid">
        <fgColor rgb="FF7FBD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FC000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gradientFill degree="90">
        <stop position="0">
          <color theme="4" tint="0.40000610370189521"/>
        </stop>
        <stop position="1">
          <color theme="4" tint="0.80001220740379042"/>
        </stop>
      </gradient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4" tint="0.40000610370189521"/>
        </stop>
        <stop position="1">
          <color theme="4" tint="0.59999389629810485"/>
        </stop>
      </gradientFill>
    </fill>
    <fill>
      <patternFill patternType="solid">
        <fgColor theme="6" tint="0.79998168889431442"/>
        <bgColor indexed="64"/>
      </patternFill>
    </fill>
    <fill>
      <patternFill patternType="solid">
        <fgColor rgb="FF7FB402"/>
        <bgColor indexed="64"/>
      </patternFill>
    </fill>
    <fill>
      <patternFill patternType="solid">
        <fgColor theme="9" tint="0.79998168889431442"/>
        <bgColor indexed="64"/>
      </patternFill>
    </fill>
  </fills>
  <borders count="5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theme="8"/>
      </left>
      <right style="thin">
        <color theme="8"/>
      </right>
      <top style="thin">
        <color theme="8"/>
      </top>
      <bottom style="thin">
        <color theme="8"/>
      </bottom>
      <diagonal/>
    </border>
    <border>
      <left style="hair">
        <color rgb="FF0096C5"/>
      </left>
      <right/>
      <top style="hair">
        <color rgb="FF0096C5"/>
      </top>
      <bottom style="hair">
        <color rgb="FF0096C5"/>
      </bottom>
      <diagonal/>
    </border>
    <border>
      <left/>
      <right/>
      <top style="hair">
        <color rgb="FF0096C5"/>
      </top>
      <bottom style="hair">
        <color rgb="FF0096C5"/>
      </bottom>
      <diagonal/>
    </border>
    <border>
      <left/>
      <right style="hair">
        <color rgb="FF0096C5"/>
      </right>
      <top style="hair">
        <color rgb="FF0096C5"/>
      </top>
      <bottom style="hair">
        <color rgb="FF0096C5"/>
      </bottom>
      <diagonal/>
    </border>
    <border>
      <left/>
      <right/>
      <top style="thin">
        <color theme="9"/>
      </top>
      <bottom/>
      <diagonal/>
    </border>
    <border>
      <left style="hair">
        <color rgb="FF0096C5"/>
      </left>
      <right/>
      <top/>
      <bottom/>
      <diagonal/>
    </border>
    <border>
      <left style="hair">
        <color rgb="FF0096C5"/>
      </left>
      <right/>
      <top style="hair">
        <color rgb="FF0096C5"/>
      </top>
      <bottom/>
      <diagonal/>
    </border>
    <border>
      <left/>
      <right/>
      <top style="hair">
        <color rgb="FF0096C5"/>
      </top>
      <bottom/>
      <diagonal/>
    </border>
    <border>
      <left/>
      <right style="hair">
        <color rgb="FF0096C5"/>
      </right>
      <top style="hair">
        <color rgb="FF0096C5"/>
      </top>
      <bottom/>
      <diagonal/>
    </border>
    <border>
      <left/>
      <right style="hair">
        <color rgb="FF0096C5"/>
      </right>
      <top/>
      <bottom/>
      <diagonal/>
    </border>
    <border>
      <left style="hair">
        <color rgb="FF0096C5"/>
      </left>
      <right/>
      <top/>
      <bottom style="hair">
        <color rgb="FF0096C5"/>
      </bottom>
      <diagonal/>
    </border>
    <border>
      <left/>
      <right/>
      <top/>
      <bottom style="hair">
        <color rgb="FF0096C5"/>
      </bottom>
      <diagonal/>
    </border>
    <border>
      <left/>
      <right style="hair">
        <color rgb="FF0096C5"/>
      </right>
      <top/>
      <bottom style="hair">
        <color rgb="FF0096C5"/>
      </bottom>
      <diagonal/>
    </border>
    <border>
      <left style="thin">
        <color theme="9"/>
      </left>
      <right/>
      <top style="thin">
        <color theme="9"/>
      </top>
      <bottom/>
      <diagonal/>
    </border>
    <border>
      <left/>
      <right style="thin">
        <color theme="9"/>
      </right>
      <top style="thin">
        <color theme="9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rgb="FF0070C0"/>
      </left>
      <right style="thin">
        <color rgb="FF0070C0"/>
      </right>
      <top style="medium">
        <color rgb="FF0070C0"/>
      </top>
      <bottom style="medium">
        <color rgb="FF0070C0"/>
      </bottom>
      <diagonal/>
    </border>
    <border>
      <left/>
      <right style="thin">
        <color rgb="FF0070C0"/>
      </right>
      <top style="medium">
        <color rgb="FF0070C0"/>
      </top>
      <bottom style="medium">
        <color rgb="FF0070C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070C0"/>
      </left>
      <right style="hair">
        <color rgb="FF0070C0"/>
      </right>
      <top style="medium">
        <color rgb="FF0070C0"/>
      </top>
      <bottom style="hair">
        <color rgb="FF0070C0"/>
      </bottom>
      <diagonal/>
    </border>
    <border>
      <left/>
      <right/>
      <top style="medium">
        <color rgb="FF0070C0"/>
      </top>
      <bottom style="hair">
        <color rgb="FF0070C0"/>
      </bottom>
      <diagonal/>
    </border>
    <border>
      <left style="dashed">
        <color rgb="FF0070C0"/>
      </left>
      <right style="dashed">
        <color rgb="FF0070C0"/>
      </right>
      <top style="medium">
        <color rgb="FF0070C0"/>
      </top>
      <bottom style="hair">
        <color rgb="FF0070C0"/>
      </bottom>
      <diagonal/>
    </border>
    <border>
      <left/>
      <right style="hair">
        <color rgb="FF0070C0"/>
      </right>
      <top style="medium">
        <color rgb="FF0070C0"/>
      </top>
      <bottom style="hair">
        <color rgb="FF0070C0"/>
      </bottom>
      <diagonal/>
    </border>
    <border>
      <left style="hair">
        <color rgb="FF0070C0"/>
      </left>
      <right style="hair">
        <color rgb="FF0070C0"/>
      </right>
      <top style="medium">
        <color rgb="FF0070C0"/>
      </top>
      <bottom style="hair">
        <color rgb="FF0070C0"/>
      </bottom>
      <diagonal/>
    </border>
    <border>
      <left style="hair">
        <color rgb="FF0070C0"/>
      </left>
      <right/>
      <top style="medium">
        <color rgb="FF0070C0"/>
      </top>
      <bottom style="hair">
        <color rgb="FF0070C0"/>
      </bottom>
      <diagonal/>
    </border>
    <border>
      <left style="medium">
        <color rgb="FF0070C0"/>
      </left>
      <right style="hair">
        <color rgb="FF0070C0"/>
      </right>
      <top style="hair">
        <color rgb="FF0070C0"/>
      </top>
      <bottom style="hair">
        <color rgb="FF0070C0"/>
      </bottom>
      <diagonal/>
    </border>
    <border>
      <left/>
      <right/>
      <top style="hair">
        <color rgb="FF0070C0"/>
      </top>
      <bottom style="hair">
        <color rgb="FF0070C0"/>
      </bottom>
      <diagonal/>
    </border>
    <border>
      <left style="dashed">
        <color rgb="FF0070C0"/>
      </left>
      <right style="dashed">
        <color rgb="FF0070C0"/>
      </right>
      <top style="hair">
        <color rgb="FF0070C0"/>
      </top>
      <bottom style="hair">
        <color rgb="FF0070C0"/>
      </bottom>
      <diagonal/>
    </border>
    <border>
      <left/>
      <right style="hair">
        <color rgb="FF0070C0"/>
      </right>
      <top style="hair">
        <color rgb="FF0070C0"/>
      </top>
      <bottom style="hair">
        <color rgb="FF0070C0"/>
      </bottom>
      <diagonal/>
    </border>
    <border>
      <left style="hair">
        <color rgb="FF0070C0"/>
      </left>
      <right style="hair">
        <color rgb="FF0070C0"/>
      </right>
      <top style="hair">
        <color rgb="FF0070C0"/>
      </top>
      <bottom style="hair">
        <color rgb="FF0070C0"/>
      </bottom>
      <diagonal/>
    </border>
    <border>
      <left style="medium">
        <color rgb="FF0070C0"/>
      </left>
      <right style="hair">
        <color rgb="FF0070C0"/>
      </right>
      <top/>
      <bottom style="hair">
        <color rgb="FF0070C0"/>
      </bottom>
      <diagonal/>
    </border>
    <border>
      <left/>
      <right/>
      <top/>
      <bottom style="hair">
        <color rgb="FF0070C0"/>
      </bottom>
      <diagonal/>
    </border>
    <border>
      <left style="dashed">
        <color rgb="FF0070C0"/>
      </left>
      <right style="dashed">
        <color rgb="FF0070C0"/>
      </right>
      <top/>
      <bottom style="hair">
        <color rgb="FF0070C0"/>
      </bottom>
      <diagonal/>
    </border>
    <border>
      <left/>
      <right style="hair">
        <color rgb="FF0070C0"/>
      </right>
      <top/>
      <bottom style="hair">
        <color rgb="FF0070C0"/>
      </bottom>
      <diagonal/>
    </border>
    <border>
      <left style="hair">
        <color rgb="FF0070C0"/>
      </left>
      <right style="hair">
        <color rgb="FF0070C0"/>
      </right>
      <top/>
      <bottom style="hair">
        <color rgb="FF0070C0"/>
      </bottom>
      <diagonal/>
    </border>
    <border>
      <left style="medium">
        <color rgb="FF0070C0"/>
      </left>
      <right style="hair">
        <color rgb="FF0070C0"/>
      </right>
      <top style="hair">
        <color rgb="FF0070C0"/>
      </top>
      <bottom style="medium">
        <color rgb="FF0070C0"/>
      </bottom>
      <diagonal/>
    </border>
    <border>
      <left/>
      <right/>
      <top style="hair">
        <color rgb="FF0070C0"/>
      </top>
      <bottom style="medium">
        <color rgb="FF0070C0"/>
      </bottom>
      <diagonal/>
    </border>
    <border>
      <left style="dashed">
        <color rgb="FF0070C0"/>
      </left>
      <right style="dashed">
        <color rgb="FF0070C0"/>
      </right>
      <top style="hair">
        <color rgb="FF0070C0"/>
      </top>
      <bottom style="medium">
        <color rgb="FF0070C0"/>
      </bottom>
      <diagonal/>
    </border>
    <border>
      <left/>
      <right style="hair">
        <color rgb="FF0070C0"/>
      </right>
      <top style="hair">
        <color rgb="FF0070C0"/>
      </top>
      <bottom style="medium">
        <color rgb="FF0070C0"/>
      </bottom>
      <diagonal/>
    </border>
    <border>
      <left style="hair">
        <color rgb="FF0070C0"/>
      </left>
      <right style="hair">
        <color rgb="FF0070C0"/>
      </right>
      <top style="hair">
        <color rgb="FF0070C0"/>
      </top>
      <bottom style="medium">
        <color rgb="FF0070C0"/>
      </bottom>
      <diagonal/>
    </border>
    <border>
      <left/>
      <right/>
      <top style="medium">
        <color rgb="FF0070C0"/>
      </top>
      <bottom/>
      <diagonal/>
    </border>
    <border>
      <left/>
      <right style="medium">
        <color rgb="FF0070C0"/>
      </right>
      <top style="medium">
        <color rgb="FF0070C0"/>
      </top>
      <bottom/>
      <diagonal/>
    </border>
    <border>
      <left/>
      <right style="medium">
        <color rgb="FF0070C0"/>
      </right>
      <top/>
      <bottom/>
      <diagonal/>
    </border>
    <border>
      <left/>
      <right/>
      <top/>
      <bottom style="medium">
        <color rgb="FF0070C0"/>
      </bottom>
      <diagonal/>
    </border>
    <border>
      <left/>
      <right style="medium">
        <color rgb="FF0070C0"/>
      </right>
      <top/>
      <bottom style="medium">
        <color rgb="FF0070C0"/>
      </bottom>
      <diagonal/>
    </border>
  </borders>
  <cellStyleXfs count="4">
    <xf numFmtId="0" fontId="0" fillId="0" borderId="0"/>
    <xf numFmtId="0" fontId="13" fillId="5" borderId="0" applyNumberFormat="0" applyBorder="0" applyAlignment="0" applyProtection="0"/>
    <xf numFmtId="0" fontId="20" fillId="0" borderId="0"/>
    <xf numFmtId="0" fontId="31" fillId="0" borderId="0">
      <alignment vertical="top"/>
    </xf>
  </cellStyleXfs>
  <cellXfs count="390">
    <xf numFmtId="0" fontId="0" fillId="0" borderId="0" xfId="0"/>
    <xf numFmtId="0" fontId="1" fillId="0" borderId="0" xfId="0" applyFont="1"/>
    <xf numFmtId="0" fontId="1" fillId="2" borderId="0" xfId="0" applyFont="1" applyFill="1"/>
    <xf numFmtId="0" fontId="1" fillId="2" borderId="0" xfId="0" applyFont="1" applyFill="1" applyAlignment="1">
      <alignment horizontal="right"/>
    </xf>
    <xf numFmtId="0" fontId="0" fillId="0" borderId="0" xfId="0" quotePrefix="1"/>
    <xf numFmtId="0" fontId="2" fillId="2" borderId="0" xfId="0" applyFont="1" applyFill="1" applyAlignment="1">
      <alignment horizontal="left"/>
    </xf>
    <xf numFmtId="0" fontId="3" fillId="0" borderId="0" xfId="0" applyFont="1"/>
    <xf numFmtId="0" fontId="0" fillId="3" borderId="0" xfId="0" applyFill="1"/>
    <xf numFmtId="0" fontId="4" fillId="3" borderId="1" xfId="0" applyFont="1" applyFill="1" applyBorder="1" applyAlignment="1">
      <alignment horizontal="right" vertical="center"/>
    </xf>
    <xf numFmtId="0" fontId="6" fillId="3" borderId="2" xfId="0" applyFont="1" applyFill="1" applyBorder="1" applyAlignment="1">
      <alignment horizontal="fill"/>
    </xf>
    <xf numFmtId="0" fontId="4" fillId="3" borderId="3" xfId="0" applyFont="1" applyFill="1" applyBorder="1" applyAlignment="1">
      <alignment horizontal="right" vertical="center"/>
    </xf>
    <xf numFmtId="0" fontId="6" fillId="3" borderId="4" xfId="0" applyFont="1" applyFill="1" applyBorder="1" applyAlignment="1">
      <alignment horizontal="fill"/>
    </xf>
    <xf numFmtId="0" fontId="7" fillId="0" borderId="0" xfId="0" quotePrefix="1" applyFont="1"/>
    <xf numFmtId="0" fontId="5" fillId="3" borderId="0" xfId="0" applyFont="1" applyFill="1"/>
    <xf numFmtId="0" fontId="2" fillId="2" borderId="5" xfId="0" applyFont="1" applyFill="1" applyBorder="1" applyAlignment="1">
      <alignment horizontal="right" vertical="center"/>
    </xf>
    <xf numFmtId="0" fontId="8" fillId="0" borderId="0" xfId="0" applyFont="1"/>
    <xf numFmtId="0" fontId="5" fillId="0" borderId="0" xfId="0" applyFont="1"/>
    <xf numFmtId="49" fontId="5" fillId="4" borderId="0" xfId="0" applyNumberFormat="1" applyFont="1" applyFill="1" applyAlignment="1">
      <alignment horizontal="right"/>
    </xf>
    <xf numFmtId="0" fontId="8" fillId="4" borderId="0" xfId="0" applyFont="1" applyFill="1"/>
    <xf numFmtId="0" fontId="5" fillId="0" borderId="0" xfId="0" applyFont="1" applyAlignment="1">
      <alignment horizontal="right"/>
    </xf>
    <xf numFmtId="49" fontId="5" fillId="0" borderId="0" xfId="0" applyNumberFormat="1" applyFont="1" applyAlignment="1">
      <alignment horizontal="right"/>
    </xf>
    <xf numFmtId="49" fontId="8" fillId="0" borderId="0" xfId="0" applyNumberFormat="1" applyFont="1" applyAlignment="1">
      <alignment horizontal="left" vertical="center" wrapText="1"/>
    </xf>
    <xf numFmtId="49" fontId="0" fillId="0" borderId="0" xfId="0" applyNumberFormat="1"/>
    <xf numFmtId="0" fontId="9" fillId="0" borderId="0" xfId="0" applyFont="1"/>
    <xf numFmtId="0" fontId="5" fillId="4" borderId="0" xfId="0" applyFont="1" applyFill="1" applyAlignment="1">
      <alignment horizontal="right"/>
    </xf>
    <xf numFmtId="49" fontId="0" fillId="0" borderId="0" xfId="0" applyNumberFormat="1" applyAlignment="1">
      <alignment horizontal="left"/>
    </xf>
    <xf numFmtId="49" fontId="8" fillId="0" borderId="0" xfId="0" applyNumberFormat="1" applyFont="1"/>
    <xf numFmtId="49" fontId="14" fillId="0" borderId="0" xfId="0" applyNumberFormat="1" applyFont="1"/>
    <xf numFmtId="49" fontId="5" fillId="0" borderId="0" xfId="0" applyNumberFormat="1" applyFont="1" applyAlignment="1">
      <alignment horizontal="left"/>
    </xf>
    <xf numFmtId="0" fontId="6" fillId="3" borderId="2" xfId="0" quotePrefix="1" applyFont="1" applyFill="1" applyBorder="1" applyAlignment="1">
      <alignment horizontal="fill"/>
    </xf>
    <xf numFmtId="0" fontId="0" fillId="0" borderId="0" xfId="0" applyAlignment="1">
      <alignment horizontal="right"/>
    </xf>
    <xf numFmtId="0" fontId="0" fillId="4" borderId="0" xfId="0" applyFill="1"/>
    <xf numFmtId="49" fontId="0" fillId="4" borderId="0" xfId="0" applyNumberFormat="1" applyFill="1" applyAlignment="1">
      <alignment horizontal="right"/>
    </xf>
    <xf numFmtId="49" fontId="0" fillId="0" borderId="0" xfId="0" applyNumberFormat="1" applyAlignment="1">
      <alignment horizontal="right"/>
    </xf>
    <xf numFmtId="0" fontId="5" fillId="0" borderId="0" xfId="0" applyFont="1" applyAlignment="1">
      <alignment horizontal="left"/>
    </xf>
    <xf numFmtId="165" fontId="5" fillId="0" borderId="0" xfId="0" applyNumberFormat="1" applyFont="1" applyAlignment="1">
      <alignment horizontal="right"/>
    </xf>
    <xf numFmtId="165" fontId="8" fillId="0" borderId="0" xfId="0" applyNumberFormat="1" applyFont="1"/>
    <xf numFmtId="166" fontId="1" fillId="2" borderId="0" xfId="0" applyNumberFormat="1" applyFont="1" applyFill="1"/>
    <xf numFmtId="164" fontId="1" fillId="2" borderId="0" xfId="0" applyNumberFormat="1" applyFont="1" applyFill="1"/>
    <xf numFmtId="0" fontId="12" fillId="6" borderId="9" xfId="0" applyFont="1" applyFill="1" applyBorder="1" applyAlignment="1">
      <alignment horizontal="right"/>
    </xf>
    <xf numFmtId="0" fontId="0" fillId="0" borderId="0" xfId="0" applyAlignment="1">
      <alignment horizontal="left"/>
    </xf>
    <xf numFmtId="0" fontId="12" fillId="6" borderId="19" xfId="0" applyFont="1" applyFill="1" applyBorder="1" applyAlignment="1">
      <alignment horizontal="left"/>
    </xf>
    <xf numFmtId="0" fontId="12" fillId="6" borderId="18" xfId="0" applyFont="1" applyFill="1" applyBorder="1" applyAlignment="1">
      <alignment horizontal="center"/>
    </xf>
    <xf numFmtId="0" fontId="12" fillId="6" borderId="0" xfId="0" applyFont="1" applyFill="1" applyAlignment="1">
      <alignment horizontal="left"/>
    </xf>
    <xf numFmtId="0" fontId="12" fillId="7" borderId="0" xfId="0" applyFont="1" applyFill="1"/>
    <xf numFmtId="0" fontId="3" fillId="0" borderId="0" xfId="0" applyFont="1" applyBorder="1" applyAlignment="1">
      <alignment vertical="center" wrapText="1"/>
    </xf>
    <xf numFmtId="49" fontId="0" fillId="0" borderId="0" xfId="0" applyNumberFormat="1" applyFont="1" applyFill="1"/>
    <xf numFmtId="49" fontId="5" fillId="0" borderId="0" xfId="0" applyNumberFormat="1" applyFont="1" applyFill="1" applyAlignment="1">
      <alignment horizontal="right"/>
    </xf>
    <xf numFmtId="0" fontId="0" fillId="0" borderId="9" xfId="0" applyFont="1" applyBorder="1"/>
    <xf numFmtId="0" fontId="0" fillId="0" borderId="0" xfId="0" applyFont="1"/>
    <xf numFmtId="49" fontId="0" fillId="0" borderId="0" xfId="0" applyNumberFormat="1" applyFont="1"/>
    <xf numFmtId="0" fontId="15" fillId="2" borderId="0" xfId="0" applyFont="1" applyFill="1"/>
    <xf numFmtId="49" fontId="5" fillId="0" borderId="0" xfId="0" pivotButton="1" applyNumberFormat="1" applyFont="1" applyAlignment="1">
      <alignment horizontal="left"/>
    </xf>
    <xf numFmtId="49" fontId="5" fillId="0" borderId="0" xfId="0" applyNumberFormat="1" applyFont="1" applyFill="1"/>
    <xf numFmtId="0" fontId="8" fillId="0" borderId="0" xfId="0" applyFont="1" applyAlignment="1">
      <alignment horizontal="center"/>
    </xf>
    <xf numFmtId="0" fontId="0" fillId="0" borderId="0" xfId="0" applyAlignment="1"/>
    <xf numFmtId="0" fontId="0" fillId="0" borderId="0" xfId="0" applyAlignment="1">
      <alignment horizontal="center"/>
    </xf>
    <xf numFmtId="0" fontId="5" fillId="0" borderId="0" xfId="0" applyFont="1" applyAlignment="1"/>
    <xf numFmtId="49" fontId="12" fillId="8" borderId="0" xfId="1" applyNumberFormat="1" applyFont="1" applyFill="1" applyAlignment="1">
      <alignment horizontal="left"/>
    </xf>
    <xf numFmtId="0" fontId="12" fillId="7" borderId="0" xfId="0" applyFont="1" applyFill="1" applyAlignment="1"/>
    <xf numFmtId="49" fontId="12" fillId="0" borderId="0" xfId="1" applyNumberFormat="1" applyFont="1" applyFill="1" applyAlignment="1">
      <alignment horizontal="center"/>
    </xf>
    <xf numFmtId="0" fontId="5" fillId="0" borderId="0" xfId="0" applyFont="1" applyAlignment="1">
      <alignment horizontal="center"/>
    </xf>
    <xf numFmtId="49" fontId="12" fillId="0" borderId="0" xfId="1" applyNumberFormat="1" applyFont="1" applyFill="1" applyAlignment="1">
      <alignment horizontal="right"/>
    </xf>
    <xf numFmtId="49" fontId="13" fillId="0" borderId="0" xfId="1" applyNumberFormat="1" applyFont="1" applyFill="1" applyAlignment="1">
      <alignment horizontal="center"/>
    </xf>
    <xf numFmtId="49" fontId="0" fillId="0" borderId="0" xfId="0" applyNumberFormat="1" applyFont="1" applyAlignment="1">
      <alignment horizontal="left"/>
    </xf>
    <xf numFmtId="49" fontId="0" fillId="0" borderId="0" xfId="0" pivotButton="1" applyNumberFormat="1" applyFont="1"/>
    <xf numFmtId="49" fontId="12" fillId="6" borderId="18" xfId="1" applyNumberFormat="1" applyFont="1" applyFill="1" applyBorder="1" applyAlignment="1">
      <alignment horizontal="center"/>
    </xf>
    <xf numFmtId="0" fontId="12" fillId="6" borderId="19" xfId="0" applyFont="1" applyFill="1" applyBorder="1" applyAlignment="1">
      <alignment horizontal="center"/>
    </xf>
    <xf numFmtId="49" fontId="5" fillId="0" borderId="0" xfId="0" applyNumberFormat="1" applyFont="1"/>
    <xf numFmtId="0" fontId="12" fillId="6" borderId="18" xfId="0" applyFont="1" applyFill="1" applyBorder="1"/>
    <xf numFmtId="0" fontId="12" fillId="6" borderId="9" xfId="0" applyFont="1" applyFill="1" applyBorder="1"/>
    <xf numFmtId="0" fontId="12" fillId="6" borderId="19" xfId="0" applyFont="1" applyFill="1" applyBorder="1"/>
    <xf numFmtId="49" fontId="12" fillId="6" borderId="19" xfId="0" applyNumberFormat="1" applyFont="1" applyFill="1" applyBorder="1"/>
    <xf numFmtId="0" fontId="3" fillId="0" borderId="0" xfId="0" applyNumberFormat="1" applyFont="1"/>
    <xf numFmtId="164" fontId="15" fillId="2" borderId="0" xfId="0" applyNumberFormat="1" applyFont="1" applyFill="1"/>
    <xf numFmtId="0" fontId="5" fillId="0" borderId="0" xfId="0" applyNumberFormat="1" applyFont="1" applyAlignment="1">
      <alignment horizontal="left"/>
    </xf>
    <xf numFmtId="0" fontId="0" fillId="2" borderId="0" xfId="0" applyFill="1"/>
    <xf numFmtId="0" fontId="0" fillId="0" borderId="0" xfId="0" applyNumberFormat="1"/>
    <xf numFmtId="0" fontId="5" fillId="9" borderId="0" xfId="0" applyFont="1" applyFill="1" applyAlignment="1">
      <alignment horizontal="center"/>
    </xf>
    <xf numFmtId="0" fontId="0" fillId="10" borderId="0" xfId="0" applyFill="1" applyAlignment="1">
      <alignment horizontal="center"/>
    </xf>
    <xf numFmtId="0" fontId="0" fillId="10" borderId="0" xfId="0" applyFill="1"/>
    <xf numFmtId="0" fontId="0" fillId="0" borderId="0" xfId="0" applyFont="1" applyAlignment="1">
      <alignment horizontal="center"/>
    </xf>
    <xf numFmtId="0" fontId="0" fillId="0" borderId="0" xfId="0" applyFont="1" applyFill="1"/>
    <xf numFmtId="49" fontId="5" fillId="0" borderId="0" xfId="0" applyNumberFormat="1" applyFont="1" applyFill="1" applyAlignment="1">
      <alignment horizontal="left"/>
    </xf>
    <xf numFmtId="0" fontId="16" fillId="0" borderId="0" xfId="0" applyFont="1" applyAlignment="1">
      <alignment horizontal="center"/>
    </xf>
    <xf numFmtId="0" fontId="16" fillId="0" borderId="0" xfId="0" applyFont="1" applyAlignment="1">
      <alignment horizontal="right"/>
    </xf>
    <xf numFmtId="0" fontId="5" fillId="0" borderId="0" xfId="0" applyFont="1" applyBorder="1" applyAlignment="1">
      <alignment horizontal="left"/>
    </xf>
    <xf numFmtId="0" fontId="0" fillId="11" borderId="0" xfId="0" applyFont="1" applyFill="1"/>
    <xf numFmtId="0" fontId="0" fillId="0" borderId="0" xfId="0" applyBorder="1" applyAlignment="1">
      <alignment horizontal="left" indent="1"/>
    </xf>
    <xf numFmtId="0" fontId="5" fillId="4" borderId="0" xfId="0" applyFont="1" applyFill="1"/>
    <xf numFmtId="0" fontId="0" fillId="4" borderId="0" xfId="0" applyFont="1" applyFill="1"/>
    <xf numFmtId="0" fontId="0" fillId="0" borderId="0" xfId="0" applyBorder="1" applyAlignment="1">
      <alignment horizontal="left"/>
    </xf>
    <xf numFmtId="0" fontId="17" fillId="0" borderId="0" xfId="0" applyFont="1"/>
    <xf numFmtId="0" fontId="18" fillId="0" borderId="0" xfId="0" applyFont="1" applyAlignment="1">
      <alignment horizontal="right"/>
    </xf>
    <xf numFmtId="49" fontId="18" fillId="0" borderId="0" xfId="0" applyNumberFormat="1" applyFont="1" applyAlignment="1">
      <alignment horizontal="right"/>
    </xf>
    <xf numFmtId="0" fontId="19" fillId="0" borderId="0" xfId="0" applyFont="1" applyAlignment="1">
      <alignment vertical="center"/>
    </xf>
    <xf numFmtId="0" fontId="0" fillId="0" borderId="0" xfId="0" applyFill="1"/>
    <xf numFmtId="0" fontId="5" fillId="0" borderId="0" xfId="0" applyFont="1" applyFill="1" applyAlignment="1">
      <alignment horizontal="right"/>
    </xf>
    <xf numFmtId="0" fontId="5" fillId="0" borderId="0" xfId="0" applyFont="1" applyBorder="1" applyAlignment="1">
      <alignment horizontal="right"/>
    </xf>
    <xf numFmtId="0" fontId="0" fillId="0" borderId="0" xfId="0" applyFont="1" applyAlignment="1">
      <alignment vertical="center"/>
    </xf>
    <xf numFmtId="0" fontId="5" fillId="0" borderId="0" xfId="0" applyFont="1" applyBorder="1" applyAlignment="1">
      <alignment horizontal="right" indent="1"/>
    </xf>
    <xf numFmtId="0" fontId="5" fillId="9" borderId="0" xfId="0" applyFont="1" applyFill="1" applyAlignment="1">
      <alignment horizontal="right"/>
    </xf>
    <xf numFmtId="0" fontId="0" fillId="0" borderId="0" xfId="0" applyBorder="1"/>
    <xf numFmtId="0" fontId="5" fillId="0" borderId="0" xfId="0" applyNumberFormat="1" applyFont="1" applyBorder="1" applyAlignment="1">
      <alignment horizontal="right" indent="1"/>
    </xf>
    <xf numFmtId="0" fontId="0" fillId="0" borderId="0" xfId="0" applyNumberFormat="1" applyBorder="1"/>
    <xf numFmtId="0" fontId="0" fillId="11" borderId="0" xfId="0" applyFill="1"/>
    <xf numFmtId="0" fontId="0" fillId="0" borderId="0" xfId="0" applyAlignment="1">
      <alignment horizontal="left" indent="1"/>
    </xf>
    <xf numFmtId="0" fontId="5" fillId="0" borderId="0" xfId="0" applyFont="1" applyBorder="1" applyAlignment="1">
      <alignment horizontal="left" indent="1"/>
    </xf>
    <xf numFmtId="0" fontId="0" fillId="0" borderId="0" xfId="0" applyFont="1" applyBorder="1" applyAlignment="1">
      <alignment horizontal="left" indent="1"/>
    </xf>
    <xf numFmtId="0" fontId="6" fillId="3" borderId="4" xfId="0" quotePrefix="1" applyFont="1" applyFill="1" applyBorder="1" applyAlignment="1">
      <alignment horizontal="fill"/>
    </xf>
    <xf numFmtId="0" fontId="13" fillId="0" borderId="0" xfId="2" applyFont="1" applyFill="1" applyBorder="1" applyAlignment="1">
      <alignment horizontal="center"/>
    </xf>
    <xf numFmtId="0" fontId="13" fillId="13" borderId="0" xfId="2" applyFont="1" applyFill="1" applyBorder="1" applyAlignment="1">
      <alignment horizontal="center"/>
    </xf>
    <xf numFmtId="0" fontId="8" fillId="0" borderId="20" xfId="0" applyFont="1" applyFill="1" applyBorder="1"/>
    <xf numFmtId="0" fontId="8" fillId="0" borderId="23" xfId="0" applyFont="1" applyFill="1" applyBorder="1"/>
    <xf numFmtId="0" fontId="5" fillId="0" borderId="20" xfId="0" applyFont="1" applyFill="1" applyBorder="1" applyAlignment="1">
      <alignment horizontal="right"/>
    </xf>
    <xf numFmtId="0" fontId="8" fillId="0" borderId="0" xfId="0" applyFont="1" applyFill="1" applyBorder="1" applyAlignment="1">
      <alignment horizontal="left" vertical="center"/>
    </xf>
    <xf numFmtId="0" fontId="5" fillId="0" borderId="22" xfId="2" applyFont="1" applyFill="1" applyBorder="1" applyAlignment="1">
      <alignment horizontal="right" vertical="center"/>
    </xf>
    <xf numFmtId="0" fontId="19" fillId="0" borderId="0" xfId="2" applyFont="1" applyBorder="1" applyAlignment="1"/>
    <xf numFmtId="0" fontId="25" fillId="0" borderId="21" xfId="2" applyFont="1" applyBorder="1" applyAlignment="1">
      <alignment horizontal="right"/>
    </xf>
    <xf numFmtId="0" fontId="19" fillId="0" borderId="0" xfId="2" applyFont="1" applyFill="1" applyBorder="1" applyAlignment="1"/>
    <xf numFmtId="0" fontId="25" fillId="0" borderId="0" xfId="2" applyFont="1" applyFill="1" applyBorder="1" applyAlignment="1">
      <alignment horizontal="right"/>
    </xf>
    <xf numFmtId="0" fontId="7" fillId="0" borderId="0" xfId="2" applyFont="1" applyFill="1" applyBorder="1" applyAlignment="1">
      <alignment horizontal="left"/>
    </xf>
    <xf numFmtId="0" fontId="26" fillId="0" borderId="0" xfId="2" applyFont="1" applyFill="1" applyBorder="1" applyAlignment="1">
      <alignment horizontal="right"/>
    </xf>
    <xf numFmtId="0" fontId="8" fillId="0" borderId="22" xfId="0" applyFont="1" applyFill="1" applyBorder="1"/>
    <xf numFmtId="0" fontId="8" fillId="0" borderId="0" xfId="0" applyFont="1" applyFill="1" applyBorder="1"/>
    <xf numFmtId="0" fontId="5" fillId="0" borderId="22" xfId="0" applyFont="1" applyFill="1" applyBorder="1" applyAlignment="1">
      <alignment horizontal="right"/>
    </xf>
    <xf numFmtId="0" fontId="8" fillId="0" borderId="23" xfId="0" applyFont="1" applyFill="1" applyBorder="1" applyAlignment="1">
      <alignment horizontal="left" vertical="top"/>
    </xf>
    <xf numFmtId="0" fontId="25" fillId="0" borderId="20" xfId="2" applyFont="1" applyFill="1" applyBorder="1" applyAlignment="1">
      <alignment horizontal="right"/>
    </xf>
    <xf numFmtId="0" fontId="7" fillId="0" borderId="0" xfId="2" applyFont="1" applyFill="1" applyBorder="1"/>
    <xf numFmtId="0" fontId="8" fillId="0" borderId="0" xfId="0" applyFont="1" applyBorder="1"/>
    <xf numFmtId="0" fontId="8" fillId="12" borderId="22" xfId="0" applyFont="1" applyFill="1" applyBorder="1" applyAlignment="1"/>
    <xf numFmtId="49" fontId="8" fillId="12" borderId="22" xfId="0" applyNumberFormat="1" applyFont="1" applyFill="1" applyBorder="1" applyAlignment="1">
      <alignment horizontal="right"/>
    </xf>
    <xf numFmtId="0" fontId="8" fillId="0" borderId="0" xfId="0" applyFont="1" applyFill="1" applyBorder="1" applyAlignment="1">
      <alignment horizontal="left" vertical="top"/>
    </xf>
    <xf numFmtId="0" fontId="25" fillId="0" borderId="22" xfId="2" applyFont="1" applyFill="1" applyBorder="1" applyAlignment="1">
      <alignment horizontal="right"/>
    </xf>
    <xf numFmtId="0" fontId="8" fillId="0" borderId="0" xfId="0" applyFont="1" applyFill="1" applyBorder="1" applyAlignment="1">
      <alignment horizontal="left"/>
    </xf>
    <xf numFmtId="49" fontId="26" fillId="0" borderId="0" xfId="2" applyNumberFormat="1" applyFont="1" applyFill="1" applyBorder="1" applyAlignment="1">
      <alignment horizontal="right"/>
    </xf>
    <xf numFmtId="49" fontId="5" fillId="0" borderId="22" xfId="2" applyNumberFormat="1" applyFont="1" applyFill="1" applyBorder="1" applyAlignment="1">
      <alignment horizontal="right"/>
    </xf>
    <xf numFmtId="0" fontId="25" fillId="0" borderId="0" xfId="2" applyFont="1" applyBorder="1" applyAlignment="1">
      <alignment horizontal="right"/>
    </xf>
    <xf numFmtId="0" fontId="5" fillId="12" borderId="22" xfId="0" applyFont="1" applyFill="1" applyBorder="1" applyAlignment="1">
      <alignment horizontal="right"/>
    </xf>
    <xf numFmtId="0" fontId="5" fillId="0" borderId="0" xfId="0" applyFont="1" applyFill="1" applyBorder="1" applyAlignment="1">
      <alignment horizontal="right"/>
    </xf>
    <xf numFmtId="49" fontId="5" fillId="0" borderId="0" xfId="2" applyNumberFormat="1" applyFont="1" applyFill="1" applyBorder="1" applyAlignment="1">
      <alignment horizontal="right"/>
    </xf>
    <xf numFmtId="49" fontId="8" fillId="0" borderId="0" xfId="2" applyNumberFormat="1" applyFont="1" applyFill="1" applyBorder="1" applyAlignment="1">
      <alignment horizontal="left"/>
    </xf>
    <xf numFmtId="0" fontId="0" fillId="12" borderId="0" xfId="0" applyFont="1" applyFill="1" applyBorder="1"/>
    <xf numFmtId="49" fontId="3" fillId="0" borderId="0" xfId="0" applyNumberFormat="1" applyFont="1"/>
    <xf numFmtId="49" fontId="7" fillId="0" borderId="0" xfId="2" applyNumberFormat="1" applyFont="1" applyFill="1" applyBorder="1" applyAlignment="1">
      <alignment horizontal="left"/>
    </xf>
    <xf numFmtId="49" fontId="27" fillId="0" borderId="0" xfId="0" applyNumberFormat="1" applyFont="1" applyBorder="1" applyAlignment="1"/>
    <xf numFmtId="49" fontId="8" fillId="0" borderId="0" xfId="0" applyNumberFormat="1" applyFont="1" applyFill="1" applyBorder="1" applyAlignment="1">
      <alignment horizontal="left"/>
    </xf>
    <xf numFmtId="49" fontId="8" fillId="0" borderId="0" xfId="0" applyNumberFormat="1" applyFont="1" applyFill="1" applyAlignment="1">
      <alignment horizontal="left"/>
    </xf>
    <xf numFmtId="49" fontId="7" fillId="0" borderId="0" xfId="0" applyNumberFormat="1" applyFont="1" applyFill="1" applyBorder="1" applyAlignment="1">
      <alignment horizontal="left" vertical="top"/>
    </xf>
    <xf numFmtId="49" fontId="8" fillId="0" borderId="0" xfId="0" applyNumberFormat="1" applyFont="1" applyFill="1" applyBorder="1" applyAlignment="1">
      <alignment horizontal="left" vertical="top"/>
    </xf>
    <xf numFmtId="49" fontId="27" fillId="0" borderId="0" xfId="2" applyNumberFormat="1" applyFont="1" applyFill="1" applyBorder="1"/>
    <xf numFmtId="49" fontId="0" fillId="0" borderId="0" xfId="0" applyNumberFormat="1" applyFont="1" applyFill="1" applyBorder="1" applyAlignment="1">
      <alignment horizontal="left" vertical="top"/>
    </xf>
    <xf numFmtId="49" fontId="0" fillId="0" borderId="22" xfId="0" applyNumberFormat="1" applyFont="1" applyFill="1" applyBorder="1"/>
    <xf numFmtId="49" fontId="5" fillId="0" borderId="0" xfId="0" applyNumberFormat="1" applyFont="1" applyFill="1" applyBorder="1" applyAlignment="1">
      <alignment horizontal="right"/>
    </xf>
    <xf numFmtId="49" fontId="0" fillId="0" borderId="0" xfId="0" applyNumberFormat="1" applyFont="1" applyFill="1" applyBorder="1"/>
    <xf numFmtId="0" fontId="29" fillId="0" borderId="0" xfId="2" applyFont="1" applyFill="1" applyBorder="1" applyAlignment="1"/>
    <xf numFmtId="0" fontId="29" fillId="0" borderId="0" xfId="2" applyFont="1" applyFill="1" applyBorder="1" applyAlignment="1">
      <alignment horizontal="right"/>
    </xf>
    <xf numFmtId="0" fontId="29" fillId="0" borderId="0" xfId="2" applyFont="1" applyFill="1" applyBorder="1" applyAlignment="1">
      <alignment horizontal="center"/>
    </xf>
    <xf numFmtId="0" fontId="7" fillId="0" borderId="0" xfId="2" applyNumberFormat="1" applyFont="1" applyFill="1" applyBorder="1" applyAlignment="1"/>
    <xf numFmtId="0" fontId="25" fillId="0" borderId="0" xfId="2" applyNumberFormat="1" applyFont="1" applyFill="1" applyBorder="1" applyAlignment="1">
      <alignment horizontal="right"/>
    </xf>
    <xf numFmtId="0" fontId="26" fillId="0" borderId="0" xfId="2" applyNumberFormat="1" applyFont="1" applyFill="1" applyBorder="1" applyAlignment="1">
      <alignment horizontal="right"/>
    </xf>
    <xf numFmtId="0" fontId="7" fillId="0" borderId="0" xfId="2" applyNumberFormat="1" applyFont="1" applyFill="1" applyAlignment="1"/>
    <xf numFmtId="49" fontId="25" fillId="0" borderId="0" xfId="2" applyNumberFormat="1" applyFont="1" applyFill="1" applyBorder="1" applyAlignment="1">
      <alignment horizontal="right"/>
    </xf>
    <xf numFmtId="0" fontId="19" fillId="0" borderId="0" xfId="2" applyNumberFormat="1" applyFont="1" applyFill="1" applyBorder="1" applyAlignment="1"/>
    <xf numFmtId="49" fontId="7" fillId="0" borderId="0" xfId="2" applyNumberFormat="1" applyFont="1" applyFill="1" applyAlignment="1"/>
    <xf numFmtId="0" fontId="19" fillId="0" borderId="0" xfId="2" applyNumberFormat="1" applyFont="1" applyFill="1" applyBorder="1" applyAlignment="1">
      <alignment horizontal="left"/>
    </xf>
    <xf numFmtId="0" fontId="25" fillId="0" borderId="0" xfId="2" applyNumberFormat="1" applyFont="1" applyFill="1" applyBorder="1" applyAlignment="1"/>
    <xf numFmtId="0" fontId="26" fillId="0" borderId="0" xfId="2" applyNumberFormat="1" applyFont="1" applyFill="1" applyBorder="1" applyAlignment="1"/>
    <xf numFmtId="49" fontId="26" fillId="0" borderId="0" xfId="2" applyNumberFormat="1" applyFont="1" applyFill="1" applyBorder="1" applyAlignment="1"/>
    <xf numFmtId="0" fontId="7" fillId="0" borderId="0" xfId="2" applyNumberFormat="1" applyFont="1" applyFill="1" applyBorder="1" applyAlignment="1">
      <alignment horizontal="left"/>
    </xf>
    <xf numFmtId="0" fontId="8" fillId="16" borderId="0" xfId="0" applyFont="1" applyFill="1" applyBorder="1"/>
    <xf numFmtId="49" fontId="26" fillId="0" borderId="0" xfId="2" applyNumberFormat="1" applyFont="1" applyFill="1" applyBorder="1" applyAlignment="1">
      <alignment horizontal="left"/>
    </xf>
    <xf numFmtId="0" fontId="8" fillId="0" borderId="0" xfId="0" applyNumberFormat="1" applyFont="1" applyFill="1" applyBorder="1"/>
    <xf numFmtId="0" fontId="8" fillId="0" borderId="0" xfId="2" applyNumberFormat="1" applyFont="1" applyFill="1" applyBorder="1" applyAlignment="1"/>
    <xf numFmtId="0" fontId="5" fillId="0" borderId="0" xfId="2" applyNumberFormat="1" applyFont="1" applyFill="1" applyBorder="1" applyAlignment="1">
      <alignment horizontal="right"/>
    </xf>
    <xf numFmtId="49" fontId="7" fillId="0" borderId="0" xfId="2" applyNumberFormat="1" applyFont="1" applyFill="1" applyBorder="1" applyAlignment="1"/>
    <xf numFmtId="0" fontId="8" fillId="16" borderId="0" xfId="0" applyNumberFormat="1" applyFont="1" applyFill="1" applyBorder="1" applyAlignment="1"/>
    <xf numFmtId="0" fontId="8" fillId="16" borderId="0" xfId="0" applyNumberFormat="1" applyFont="1" applyFill="1" applyBorder="1" applyAlignment="1">
      <alignment horizontal="right"/>
    </xf>
    <xf numFmtId="49" fontId="5" fillId="0" borderId="0" xfId="2" applyNumberFormat="1" applyFont="1" applyFill="1" applyBorder="1" applyAlignment="1"/>
    <xf numFmtId="0" fontId="8" fillId="0" borderId="0" xfId="2" applyNumberFormat="1" applyFont="1" applyFill="1" applyBorder="1" applyAlignment="1">
      <alignment horizontal="left"/>
    </xf>
    <xf numFmtId="0" fontId="5" fillId="16" borderId="0" xfId="0" applyFont="1" applyFill="1" applyBorder="1" applyAlignment="1">
      <alignment horizontal="right"/>
    </xf>
    <xf numFmtId="0" fontId="5" fillId="0" borderId="0" xfId="2" applyNumberFormat="1" applyFont="1" applyFill="1" applyBorder="1" applyAlignment="1"/>
    <xf numFmtId="49" fontId="30" fillId="0" borderId="0" xfId="2" applyNumberFormat="1" applyFont="1" applyFill="1" applyBorder="1" applyAlignment="1">
      <alignment horizontal="right"/>
    </xf>
    <xf numFmtId="0" fontId="5" fillId="15" borderId="0" xfId="0" applyFont="1" applyFill="1" applyBorder="1" applyAlignment="1">
      <alignment horizontal="right"/>
    </xf>
    <xf numFmtId="0" fontId="0" fillId="0" borderId="0" xfId="2" applyNumberFormat="1" applyFont="1" applyFill="1" applyBorder="1" applyAlignment="1"/>
    <xf numFmtId="0" fontId="29" fillId="14" borderId="0" xfId="2" applyNumberFormat="1" applyFont="1" applyFill="1" applyBorder="1" applyAlignment="1">
      <alignment horizontal="center"/>
    </xf>
    <xf numFmtId="0" fontId="8" fillId="0" borderId="0" xfId="0" applyNumberFormat="1" applyFont="1" applyFill="1" applyBorder="1" applyAlignment="1"/>
    <xf numFmtId="0" fontId="5" fillId="0" borderId="0" xfId="0" applyNumberFormat="1" applyFont="1" applyFill="1" applyBorder="1" applyAlignment="1">
      <alignment horizontal="right"/>
    </xf>
    <xf numFmtId="0" fontId="8" fillId="17" borderId="0" xfId="0" applyNumberFormat="1" applyFont="1" applyFill="1" applyBorder="1" applyAlignment="1"/>
    <xf numFmtId="0" fontId="8" fillId="17" borderId="0" xfId="0" applyNumberFormat="1" applyFont="1" applyFill="1" applyBorder="1" applyAlignment="1">
      <alignment horizontal="right"/>
    </xf>
    <xf numFmtId="0" fontId="7" fillId="16" borderId="0" xfId="2" applyNumberFormat="1" applyFont="1" applyFill="1" applyBorder="1" applyAlignment="1"/>
    <xf numFmtId="0" fontId="26" fillId="16" borderId="0" xfId="2" applyNumberFormat="1" applyFont="1" applyFill="1" applyBorder="1" applyAlignment="1"/>
    <xf numFmtId="0" fontId="7" fillId="0" borderId="0" xfId="0" applyFont="1" applyBorder="1"/>
    <xf numFmtId="0" fontId="29" fillId="14" borderId="0" xfId="2" applyNumberFormat="1" applyFont="1" applyFill="1" applyBorder="1" applyAlignment="1"/>
    <xf numFmtId="0" fontId="29" fillId="14" borderId="0" xfId="2" applyNumberFormat="1" applyFont="1" applyFill="1" applyBorder="1" applyAlignment="1">
      <alignment horizontal="right"/>
    </xf>
    <xf numFmtId="0" fontId="8" fillId="15" borderId="0" xfId="0" applyFont="1" applyFill="1" applyBorder="1"/>
    <xf numFmtId="0" fontId="25" fillId="15" borderId="0" xfId="2" applyNumberFormat="1" applyFont="1" applyFill="1" applyBorder="1" applyAlignment="1">
      <alignment horizontal="right"/>
    </xf>
    <xf numFmtId="0" fontId="5" fillId="0" borderId="0" xfId="0" applyFont="1" applyBorder="1"/>
    <xf numFmtId="49" fontId="19" fillId="0" borderId="0" xfId="2" applyNumberFormat="1" applyFont="1" applyFill="1" applyBorder="1" applyAlignment="1" applyProtection="1">
      <protection locked="0" hidden="1"/>
    </xf>
    <xf numFmtId="49" fontId="5" fillId="0" borderId="0" xfId="2" applyNumberFormat="1" applyFont="1" applyBorder="1" applyAlignment="1" applyProtection="1">
      <alignment horizontal="right"/>
      <protection hidden="1"/>
    </xf>
    <xf numFmtId="0" fontId="25" fillId="0" borderId="0" xfId="2" applyNumberFormat="1" applyFont="1" applyBorder="1" applyAlignment="1">
      <alignment horizontal="right"/>
    </xf>
    <xf numFmtId="49" fontId="5" fillId="0" borderId="0" xfId="2" applyNumberFormat="1" applyFont="1" applyFill="1" applyBorder="1" applyAlignment="1" applyProtection="1">
      <alignment horizontal="right"/>
      <protection hidden="1"/>
    </xf>
    <xf numFmtId="49" fontId="7" fillId="0" borderId="0" xfId="0" applyNumberFormat="1" applyFont="1" applyFill="1" applyBorder="1" applyAlignment="1">
      <alignment horizontal="left"/>
    </xf>
    <xf numFmtId="49" fontId="8" fillId="0" borderId="0" xfId="2" applyNumberFormat="1" applyFont="1" applyFill="1" applyBorder="1" applyAlignment="1" applyProtection="1">
      <alignment horizontal="left"/>
      <protection locked="0" hidden="1"/>
    </xf>
    <xf numFmtId="49" fontId="32" fillId="0" borderId="0" xfId="3" applyNumberFormat="1" applyFont="1" applyFill="1" applyBorder="1" applyAlignment="1">
      <alignment horizontal="left" vertical="top"/>
    </xf>
    <xf numFmtId="0" fontId="5" fillId="0" borderId="0" xfId="0" applyFont="1" applyFill="1" applyBorder="1"/>
    <xf numFmtId="0" fontId="19" fillId="0" borderId="0" xfId="2" applyNumberFormat="1" applyFont="1" applyFill="1" applyBorder="1" applyAlignment="1" applyProtection="1">
      <protection hidden="1"/>
    </xf>
    <xf numFmtId="0" fontId="5" fillId="0" borderId="0" xfId="2" applyNumberFormat="1" applyFont="1" applyFill="1" applyBorder="1" applyAlignment="1" applyProtection="1">
      <alignment horizontal="right"/>
      <protection hidden="1"/>
    </xf>
    <xf numFmtId="0" fontId="7" fillId="15" borderId="0" xfId="0" applyFont="1" applyFill="1" applyBorder="1" applyAlignment="1">
      <alignment vertical="top"/>
    </xf>
    <xf numFmtId="0" fontId="7" fillId="0" borderId="0" xfId="0" applyFont="1" applyBorder="1" applyAlignment="1">
      <alignment vertical="top"/>
    </xf>
    <xf numFmtId="0" fontId="19" fillId="0" borderId="0" xfId="2" applyNumberFormat="1" applyFont="1" applyBorder="1" applyAlignment="1">
      <alignment horizontal="left"/>
    </xf>
    <xf numFmtId="0" fontId="26" fillId="0" borderId="0" xfId="2" applyNumberFormat="1" applyFont="1" applyBorder="1" applyAlignment="1">
      <alignment horizontal="right"/>
    </xf>
    <xf numFmtId="0" fontId="19" fillId="15" borderId="0" xfId="2" applyNumberFormat="1" applyFont="1" applyFill="1" applyBorder="1" applyAlignment="1">
      <alignment horizontal="left"/>
    </xf>
    <xf numFmtId="49" fontId="33" fillId="0" borderId="0" xfId="2" applyNumberFormat="1" applyFont="1" applyFill="1" applyBorder="1" applyAlignment="1" applyProtection="1">
      <alignment horizontal="left"/>
      <protection hidden="1"/>
    </xf>
    <xf numFmtId="49" fontId="33" fillId="0" borderId="0" xfId="2" applyNumberFormat="1" applyFont="1" applyFill="1" applyBorder="1" applyAlignment="1" applyProtection="1">
      <alignment horizontal="right"/>
      <protection hidden="1"/>
    </xf>
    <xf numFmtId="0" fontId="8" fillId="0" borderId="0" xfId="0" applyFont="1" applyFill="1" applyBorder="1" applyAlignment="1">
      <alignment vertical="center"/>
    </xf>
    <xf numFmtId="0" fontId="7" fillId="0" borderId="0" xfId="2" applyNumberFormat="1" applyFont="1" applyFill="1" applyBorder="1" applyAlignment="1">
      <alignment vertical="center"/>
    </xf>
    <xf numFmtId="49" fontId="7" fillId="0" borderId="0" xfId="2" applyNumberFormat="1" applyFont="1" applyFill="1" applyBorder="1" applyAlignment="1">
      <alignment horizontal="left" vertical="center"/>
    </xf>
    <xf numFmtId="0" fontId="19" fillId="0" borderId="0" xfId="2" applyFont="1" applyFill="1" applyBorder="1" applyAlignment="1" applyProtection="1">
      <protection hidden="1"/>
    </xf>
    <xf numFmtId="0" fontId="19" fillId="0" borderId="0" xfId="2" applyFont="1" applyFill="1" applyBorder="1" applyAlignment="1" applyProtection="1">
      <alignment horizontal="left"/>
      <protection hidden="1"/>
    </xf>
    <xf numFmtId="49" fontId="25" fillId="0" borderId="0" xfId="2" applyNumberFormat="1" applyFont="1" applyFill="1" applyBorder="1" applyAlignment="1">
      <alignment horizontal="left"/>
    </xf>
    <xf numFmtId="49" fontId="32" fillId="0" borderId="0" xfId="2" applyNumberFormat="1" applyFont="1" applyFill="1" applyBorder="1" applyAlignment="1">
      <alignment horizontal="left"/>
    </xf>
    <xf numFmtId="0" fontId="19" fillId="0" borderId="0" xfId="2" applyFont="1" applyFill="1" applyBorder="1" applyAlignment="1">
      <alignment horizontal="left"/>
    </xf>
    <xf numFmtId="49" fontId="19" fillId="0" borderId="0" xfId="2" applyNumberFormat="1" applyFont="1" applyFill="1" applyBorder="1" applyAlignment="1">
      <alignment horizontal="left"/>
    </xf>
    <xf numFmtId="49" fontId="5" fillId="0" borderId="0" xfId="2" applyNumberFormat="1" applyFont="1" applyFill="1" applyAlignment="1" applyProtection="1">
      <alignment horizontal="right"/>
      <protection hidden="1"/>
    </xf>
    <xf numFmtId="49" fontId="19" fillId="0" borderId="0" xfId="2" applyNumberFormat="1" applyFont="1" applyFill="1" applyBorder="1" applyAlignment="1" applyProtection="1">
      <alignment horizontal="left"/>
      <protection locked="0" hidden="1"/>
    </xf>
    <xf numFmtId="0" fontId="19" fillId="0" borderId="0" xfId="2" applyNumberFormat="1" applyFont="1" applyFill="1" applyAlignment="1">
      <alignment horizontal="left"/>
    </xf>
    <xf numFmtId="0" fontId="28" fillId="0" borderId="0" xfId="2" applyNumberFormat="1" applyFont="1" applyFill="1" applyBorder="1" applyAlignment="1">
      <alignment horizontal="left"/>
    </xf>
    <xf numFmtId="49" fontId="5" fillId="0" borderId="0" xfId="2" applyNumberFormat="1" applyFont="1" applyFill="1" applyBorder="1" applyAlignment="1" applyProtection="1">
      <alignment horizontal="left"/>
      <protection hidden="1"/>
    </xf>
    <xf numFmtId="49" fontId="25" fillId="0" borderId="0" xfId="2" applyNumberFormat="1" applyFont="1" applyFill="1" applyAlignment="1">
      <alignment horizontal="left"/>
    </xf>
    <xf numFmtId="0" fontId="0" fillId="0" borderId="0" xfId="0" applyFont="1" applyFill="1" applyBorder="1" applyAlignment="1">
      <alignment horizontal="left"/>
    </xf>
    <xf numFmtId="0" fontId="29" fillId="0" borderId="0" xfId="2" applyFont="1" applyFill="1" applyBorder="1" applyAlignment="1" applyProtection="1">
      <alignment horizontal="center"/>
      <protection hidden="1"/>
    </xf>
    <xf numFmtId="0" fontId="5" fillId="0" borderId="0" xfId="2" applyFont="1" applyFill="1" applyBorder="1" applyAlignment="1" applyProtection="1">
      <alignment horizontal="right"/>
      <protection hidden="1"/>
    </xf>
    <xf numFmtId="49" fontId="25" fillId="0" borderId="0" xfId="2" applyNumberFormat="1" applyFont="1" applyFill="1" applyBorder="1" applyAlignment="1" applyProtection="1">
      <alignment horizontal="right"/>
      <protection hidden="1"/>
    </xf>
    <xf numFmtId="0" fontId="5" fillId="0" borderId="0" xfId="2" applyFont="1" applyFill="1" applyBorder="1" applyAlignment="1" applyProtection="1">
      <protection hidden="1"/>
    </xf>
    <xf numFmtId="0" fontId="14" fillId="0" borderId="0" xfId="0" applyFont="1" applyFill="1" applyBorder="1" applyAlignment="1">
      <alignment horizontal="left" vertical="top"/>
    </xf>
    <xf numFmtId="0" fontId="26" fillId="0" borderId="0" xfId="2" applyFont="1" applyFill="1" applyBorder="1" applyAlignment="1" applyProtection="1">
      <alignment horizontal="right"/>
      <protection hidden="1"/>
    </xf>
    <xf numFmtId="0" fontId="8" fillId="0" borderId="0" xfId="2" applyFont="1" applyFill="1" applyBorder="1" applyAlignment="1" applyProtection="1">
      <alignment horizontal="left"/>
      <protection hidden="1"/>
    </xf>
    <xf numFmtId="0" fontId="25" fillId="0" borderId="0" xfId="2" applyFont="1" applyFill="1" applyBorder="1" applyAlignment="1" applyProtection="1">
      <alignment horizontal="right"/>
      <protection hidden="1"/>
    </xf>
    <xf numFmtId="49" fontId="19" fillId="0" borderId="0" xfId="2" applyNumberFormat="1" applyFont="1" applyFill="1" applyBorder="1" applyAlignment="1" applyProtection="1">
      <protection hidden="1"/>
    </xf>
    <xf numFmtId="49" fontId="19" fillId="0" borderId="0" xfId="2" applyNumberFormat="1" applyFont="1" applyFill="1" applyBorder="1" applyProtection="1">
      <protection hidden="1"/>
    </xf>
    <xf numFmtId="49" fontId="14" fillId="0" borderId="0" xfId="0" applyNumberFormat="1" applyFont="1" applyFill="1" applyBorder="1" applyAlignment="1">
      <alignment vertical="top"/>
    </xf>
    <xf numFmtId="49" fontId="19" fillId="0" borderId="0" xfId="0" applyNumberFormat="1" applyFont="1" applyFill="1" applyBorder="1"/>
    <xf numFmtId="0" fontId="29" fillId="0" borderId="0" xfId="2" applyFont="1" applyFill="1" applyBorder="1" applyAlignment="1" applyProtection="1">
      <protection hidden="1"/>
    </xf>
    <xf numFmtId="0" fontId="35" fillId="0" borderId="0" xfId="2" applyFont="1" applyFill="1" applyBorder="1" applyAlignment="1" applyProtection="1">
      <protection hidden="1"/>
    </xf>
    <xf numFmtId="0" fontId="8" fillId="0" borderId="0" xfId="0" applyFont="1" applyFill="1" applyBorder="1" applyAlignment="1"/>
    <xf numFmtId="0" fontId="8" fillId="19" borderId="0" xfId="0" applyFont="1" applyFill="1" applyBorder="1"/>
    <xf numFmtId="0" fontId="5" fillId="19" borderId="0" xfId="0" applyFont="1" applyFill="1" applyBorder="1" applyAlignment="1">
      <alignment horizontal="right"/>
    </xf>
    <xf numFmtId="0" fontId="36" fillId="0" borderId="0" xfId="2" applyFont="1" applyFill="1" applyBorder="1" applyAlignment="1" applyProtection="1">
      <protection hidden="1"/>
    </xf>
    <xf numFmtId="0" fontId="5" fillId="19" borderId="0" xfId="0" applyFont="1" applyFill="1" applyBorder="1"/>
    <xf numFmtId="0" fontId="8" fillId="0" borderId="0" xfId="2" applyFont="1" applyFill="1" applyBorder="1" applyAlignment="1" applyProtection="1">
      <protection hidden="1"/>
    </xf>
    <xf numFmtId="49" fontId="36" fillId="0" borderId="0" xfId="2" applyNumberFormat="1" applyFont="1" applyFill="1" applyBorder="1" applyAlignment="1" applyProtection="1">
      <alignment horizontal="left"/>
      <protection hidden="1"/>
    </xf>
    <xf numFmtId="49" fontId="25" fillId="0" borderId="0" xfId="2" applyNumberFormat="1" applyFont="1" applyFill="1" applyBorder="1" applyAlignment="1" applyProtection="1">
      <alignment horizontal="left"/>
      <protection hidden="1"/>
    </xf>
    <xf numFmtId="0" fontId="0" fillId="0" borderId="0" xfId="0" applyFont="1" applyFill="1" applyBorder="1"/>
    <xf numFmtId="0" fontId="29" fillId="0" borderId="0" xfId="2" applyFont="1" applyFill="1" applyBorder="1" applyAlignment="1" applyProtection="1">
      <alignment horizontal="left"/>
      <protection hidden="1"/>
    </xf>
    <xf numFmtId="0" fontId="34" fillId="0" borderId="0" xfId="2" applyFont="1" applyFill="1" applyBorder="1" applyAlignment="1" applyProtection="1">
      <alignment horizontal="left"/>
      <protection hidden="1"/>
    </xf>
    <xf numFmtId="0" fontId="7" fillId="0" borderId="0" xfId="2" applyFont="1" applyFill="1" applyBorder="1" applyAlignment="1" applyProtection="1">
      <alignment horizontal="left"/>
      <protection hidden="1"/>
    </xf>
    <xf numFmtId="0" fontId="0" fillId="0" borderId="0" xfId="2" applyFont="1" applyFill="1" applyAlignment="1" applyProtection="1">
      <alignment horizontal="left"/>
      <protection hidden="1"/>
    </xf>
    <xf numFmtId="0" fontId="8" fillId="0" borderId="0" xfId="0" applyFont="1" applyBorder="1" applyAlignment="1">
      <alignment horizontal="left"/>
    </xf>
    <xf numFmtId="0" fontId="25" fillId="20" borderId="0" xfId="2" applyFont="1" applyFill="1" applyAlignment="1" applyProtection="1">
      <alignment horizontal="right"/>
      <protection hidden="1"/>
    </xf>
    <xf numFmtId="0" fontId="0" fillId="19" borderId="0" xfId="0" applyFont="1" applyFill="1" applyBorder="1"/>
    <xf numFmtId="0" fontId="7" fillId="17" borderId="0" xfId="2" applyNumberFormat="1" applyFont="1" applyFill="1" applyBorder="1" applyAlignment="1"/>
    <xf numFmtId="0" fontId="26" fillId="17" borderId="0" xfId="2" applyNumberFormat="1" applyFont="1" applyFill="1" applyBorder="1" applyAlignment="1">
      <alignment horizontal="right"/>
    </xf>
    <xf numFmtId="0" fontId="25" fillId="18" borderId="0" xfId="2" applyFont="1" applyFill="1" applyBorder="1" applyAlignment="1">
      <alignment horizontal="right"/>
    </xf>
    <xf numFmtId="0" fontId="19" fillId="0" borderId="0" xfId="2" applyFont="1" applyBorder="1" applyAlignment="1" applyProtection="1">
      <protection hidden="1"/>
    </xf>
    <xf numFmtId="0" fontId="25" fillId="0" borderId="0" xfId="2" applyFont="1" applyBorder="1" applyAlignment="1" applyProtection="1">
      <alignment horizontal="right"/>
      <protection hidden="1"/>
    </xf>
    <xf numFmtId="49" fontId="5" fillId="0" borderId="0" xfId="3" applyNumberFormat="1" applyFont="1" applyFill="1" applyBorder="1" applyAlignment="1">
      <alignment horizontal="right" vertical="top" wrapText="1"/>
    </xf>
    <xf numFmtId="0" fontId="25" fillId="0" borderId="0" xfId="2" applyFont="1" applyBorder="1" applyAlignment="1" applyProtection="1">
      <alignment horizontal="left"/>
      <protection hidden="1"/>
    </xf>
    <xf numFmtId="0" fontId="14" fillId="0" borderId="0" xfId="3" applyFont="1" applyFill="1" applyBorder="1" applyAlignment="1" applyProtection="1">
      <alignment horizontal="left" vertical="top" wrapText="1"/>
      <protection locked="0"/>
    </xf>
    <xf numFmtId="49" fontId="37" fillId="0" borderId="0" xfId="2" applyNumberFormat="1" applyFont="1" applyFill="1" applyBorder="1" applyAlignment="1" applyProtection="1">
      <protection locked="0" hidden="1"/>
    </xf>
    <xf numFmtId="49" fontId="38" fillId="0" borderId="0" xfId="2" applyNumberFormat="1" applyFont="1" applyFill="1" applyBorder="1" applyAlignment="1" applyProtection="1">
      <alignment horizontal="right"/>
      <protection hidden="1"/>
    </xf>
    <xf numFmtId="49" fontId="8" fillId="0" borderId="0" xfId="2" applyNumberFormat="1" applyFont="1" applyBorder="1" applyAlignment="1" applyProtection="1">
      <protection hidden="1"/>
    </xf>
    <xf numFmtId="0" fontId="19" fillId="0" borderId="0" xfId="2" applyFont="1" applyBorder="1" applyAlignment="1" applyProtection="1">
      <alignment horizontal="left"/>
      <protection hidden="1"/>
    </xf>
    <xf numFmtId="0" fontId="8" fillId="0" borderId="0" xfId="3" applyFont="1" applyFill="1" applyBorder="1" applyAlignment="1" applyProtection="1">
      <alignment horizontal="left" vertical="top" wrapText="1"/>
      <protection locked="0"/>
    </xf>
    <xf numFmtId="0" fontId="8" fillId="0" borderId="0" xfId="2" applyFont="1" applyFill="1" applyBorder="1" applyAlignment="1" applyProtection="1">
      <alignment horizontal="left" vertical="center"/>
      <protection locked="0"/>
    </xf>
    <xf numFmtId="49" fontId="5" fillId="0" borderId="0" xfId="2" applyNumberFormat="1" applyFont="1" applyFill="1" applyBorder="1" applyAlignment="1">
      <alignment horizontal="right" vertical="center"/>
    </xf>
    <xf numFmtId="0" fontId="8" fillId="0" borderId="0" xfId="2" applyFont="1" applyBorder="1" applyAlignment="1" applyProtection="1">
      <protection hidden="1"/>
    </xf>
    <xf numFmtId="0" fontId="7" fillId="0" borderId="0" xfId="2" applyFont="1" applyFill="1" applyBorder="1" applyAlignment="1" applyProtection="1">
      <alignment horizontal="left" vertical="center"/>
      <protection locked="0"/>
    </xf>
    <xf numFmtId="0" fontId="8" fillId="0" borderId="0" xfId="2" applyFont="1" applyBorder="1" applyAlignment="1" applyProtection="1">
      <alignment horizontal="left"/>
      <protection hidden="1"/>
    </xf>
    <xf numFmtId="0" fontId="25" fillId="0" borderId="0" xfId="2" applyNumberFormat="1" applyFont="1" applyFill="1" applyBorder="1" applyAlignment="1" applyProtection="1">
      <alignment horizontal="right"/>
      <protection hidden="1"/>
    </xf>
    <xf numFmtId="49" fontId="5" fillId="0" borderId="0" xfId="2" applyNumberFormat="1" applyFont="1" applyBorder="1" applyAlignment="1" applyProtection="1">
      <alignment horizontal="left"/>
      <protection hidden="1"/>
    </xf>
    <xf numFmtId="0" fontId="37" fillId="0" borderId="0" xfId="2" applyNumberFormat="1" applyFont="1" applyFill="1" applyBorder="1" applyAlignment="1"/>
    <xf numFmtId="49" fontId="8" fillId="0" borderId="0" xfId="2" applyNumberFormat="1" applyFont="1" applyFill="1" applyBorder="1" applyAlignment="1" applyProtection="1">
      <alignment horizontal="left"/>
      <protection hidden="1"/>
    </xf>
    <xf numFmtId="49" fontId="8" fillId="0" borderId="0" xfId="2" applyNumberFormat="1" applyFont="1" applyFill="1" applyBorder="1" applyAlignment="1"/>
    <xf numFmtId="49" fontId="39" fillId="0" borderId="0" xfId="2" applyNumberFormat="1" applyFont="1" applyFill="1" applyBorder="1" applyAlignment="1">
      <alignment horizontal="right"/>
    </xf>
    <xf numFmtId="0" fontId="19" fillId="18" borderId="0" xfId="2" applyFont="1" applyFill="1" applyBorder="1" applyAlignment="1"/>
    <xf numFmtId="0" fontId="25" fillId="0" borderId="0" xfId="2" applyNumberFormat="1" applyFont="1" applyFill="1" applyAlignment="1">
      <alignment horizontal="right"/>
    </xf>
    <xf numFmtId="0" fontId="0" fillId="0" borderId="0" xfId="0" applyFont="1" applyBorder="1"/>
    <xf numFmtId="49" fontId="30" fillId="0" borderId="0" xfId="2" applyNumberFormat="1" applyFont="1" applyFill="1" applyBorder="1" applyAlignment="1" applyProtection="1">
      <protection hidden="1"/>
    </xf>
    <xf numFmtId="0" fontId="5" fillId="0" borderId="0" xfId="2" applyFont="1" applyFill="1" applyBorder="1" applyAlignment="1" applyProtection="1">
      <alignment horizontal="left"/>
      <protection hidden="1"/>
    </xf>
    <xf numFmtId="49" fontId="25" fillId="0" borderId="0" xfId="2" applyNumberFormat="1" applyFont="1" applyFill="1" applyAlignment="1" applyProtection="1">
      <alignment horizontal="right"/>
      <protection hidden="1"/>
    </xf>
    <xf numFmtId="0" fontId="35" fillId="0" borderId="0" xfId="2" applyFont="1" applyFill="1" applyBorder="1" applyAlignment="1" applyProtection="1">
      <alignment horizontal="left"/>
      <protection hidden="1"/>
    </xf>
    <xf numFmtId="0" fontId="19" fillId="0" borderId="0" xfId="2" applyFont="1" applyFill="1" applyBorder="1" applyProtection="1">
      <protection hidden="1"/>
    </xf>
    <xf numFmtId="49" fontId="25" fillId="0" borderId="0" xfId="2" applyNumberFormat="1" applyFont="1" applyBorder="1" applyAlignment="1" applyProtection="1">
      <alignment horizontal="right"/>
      <protection hidden="1"/>
    </xf>
    <xf numFmtId="0" fontId="19" fillId="0" borderId="0" xfId="0" applyFont="1" applyFill="1" applyBorder="1" applyAlignment="1" applyProtection="1">
      <alignment horizontal="left" wrapText="1"/>
      <protection hidden="1"/>
    </xf>
    <xf numFmtId="0" fontId="26" fillId="0" borderId="0" xfId="2" applyFont="1" applyFill="1" applyAlignment="1" applyProtection="1">
      <alignment horizontal="right"/>
      <protection hidden="1"/>
    </xf>
    <xf numFmtId="0" fontId="25" fillId="0" borderId="0" xfId="2" applyFont="1" applyFill="1" applyAlignment="1" applyProtection="1">
      <alignment horizontal="right"/>
      <protection hidden="1"/>
    </xf>
    <xf numFmtId="0" fontId="19" fillId="0" borderId="0" xfId="2" applyFont="1" applyFill="1" applyAlignment="1" applyProtection="1">
      <alignment horizontal="left"/>
      <protection hidden="1"/>
    </xf>
    <xf numFmtId="0" fontId="5" fillId="0" borderId="0" xfId="2" applyFont="1" applyFill="1" applyAlignment="1" applyProtection="1">
      <alignment horizontal="left"/>
      <protection hidden="1"/>
    </xf>
    <xf numFmtId="49" fontId="19" fillId="0" borderId="0" xfId="2" applyNumberFormat="1" applyFont="1" applyFill="1" applyBorder="1" applyAlignment="1" applyProtection="1">
      <alignment horizontal="left"/>
      <protection hidden="1"/>
    </xf>
    <xf numFmtId="0" fontId="40" fillId="0" borderId="0" xfId="2" applyFont="1" applyFill="1" applyBorder="1" applyAlignment="1" applyProtection="1">
      <alignment horizontal="left"/>
      <protection hidden="1"/>
    </xf>
    <xf numFmtId="49" fontId="25" fillId="0" borderId="0" xfId="2" applyNumberFormat="1" applyFont="1" applyFill="1" applyAlignment="1" applyProtection="1">
      <alignment horizontal="left"/>
      <protection hidden="1"/>
    </xf>
    <xf numFmtId="0" fontId="13" fillId="13" borderId="21" xfId="2" applyFont="1" applyFill="1" applyBorder="1" applyAlignment="1">
      <alignment horizontal="center"/>
    </xf>
    <xf numFmtId="0" fontId="5" fillId="0" borderId="24" xfId="0" applyFont="1" applyFill="1" applyBorder="1" applyAlignment="1">
      <alignment horizontal="right"/>
    </xf>
    <xf numFmtId="0" fontId="5" fillId="0" borderId="25" xfId="0" applyFont="1" applyFill="1" applyBorder="1" applyAlignment="1">
      <alignment horizontal="right"/>
    </xf>
    <xf numFmtId="0" fontId="8" fillId="12" borderId="0" xfId="0" applyFont="1" applyFill="1" applyBorder="1" applyAlignment="1"/>
    <xf numFmtId="0" fontId="5" fillId="0" borderId="22" xfId="2" applyFont="1" applyFill="1" applyBorder="1" applyAlignment="1">
      <alignment horizontal="right"/>
    </xf>
    <xf numFmtId="0" fontId="19" fillId="0" borderId="0" xfId="2" applyFont="1" applyFill="1" applyAlignment="1"/>
    <xf numFmtId="0" fontId="25" fillId="0" borderId="21" xfId="2" applyFont="1" applyFill="1" applyBorder="1" applyAlignment="1">
      <alignment horizontal="right"/>
    </xf>
    <xf numFmtId="0" fontId="8" fillId="12" borderId="0" xfId="0" applyFont="1" applyFill="1" applyBorder="1"/>
    <xf numFmtId="0" fontId="2" fillId="2" borderId="0" xfId="0" applyFont="1" applyFill="1" applyBorder="1" applyAlignment="1">
      <alignment horizontal="right" vertical="center"/>
    </xf>
    <xf numFmtId="49" fontId="15" fillId="2" borderId="0" xfId="0" applyNumberFormat="1" applyFont="1" applyFill="1"/>
    <xf numFmtId="2" fontId="3" fillId="0" borderId="0" xfId="0" applyNumberFormat="1" applyFont="1"/>
    <xf numFmtId="0" fontId="0" fillId="0" borderId="0" xfId="0" applyFont="1" applyFill="1" applyBorder="1" applyAlignment="1">
      <alignment horizontal="left" vertical="center"/>
    </xf>
    <xf numFmtId="0" fontId="25" fillId="0" borderId="22" xfId="2" applyFont="1" applyFill="1" applyBorder="1" applyAlignment="1">
      <alignment horizontal="right" vertical="center"/>
    </xf>
    <xf numFmtId="0" fontId="13" fillId="13" borderId="0" xfId="2" applyFont="1" applyFill="1" applyBorder="1" applyAlignment="1"/>
    <xf numFmtId="0" fontId="0" fillId="0" borderId="22" xfId="2" applyFont="1" applyFill="1" applyBorder="1" applyAlignment="1"/>
    <xf numFmtId="0" fontId="0" fillId="0" borderId="22" xfId="0" applyFont="1" applyFill="1" applyBorder="1" applyAlignment="1"/>
    <xf numFmtId="0" fontId="8" fillId="0" borderId="0" xfId="0" applyFont="1" applyAlignment="1"/>
    <xf numFmtId="0" fontId="19" fillId="0" borderId="22" xfId="2" applyFont="1" applyFill="1" applyBorder="1" applyAlignment="1"/>
    <xf numFmtId="0" fontId="4" fillId="0" borderId="0" xfId="0" applyFont="1"/>
    <xf numFmtId="0" fontId="0" fillId="21" borderId="0" xfId="0" applyFill="1"/>
    <xf numFmtId="0" fontId="0" fillId="21" borderId="0" xfId="0" applyFill="1" applyAlignment="1">
      <alignment horizontal="center"/>
    </xf>
    <xf numFmtId="0" fontId="0" fillId="23" borderId="0" xfId="0" applyFill="1"/>
    <xf numFmtId="0" fontId="5" fillId="24" borderId="26" xfId="0" applyFont="1" applyFill="1" applyBorder="1" applyAlignment="1">
      <alignment horizontal="center"/>
    </xf>
    <xf numFmtId="0" fontId="5" fillId="24" borderId="27" xfId="0" applyFont="1" applyFill="1" applyBorder="1" applyAlignment="1">
      <alignment horizontal="center"/>
    </xf>
    <xf numFmtId="0" fontId="5" fillId="24" borderId="27" xfId="0" applyFont="1" applyFill="1" applyBorder="1" applyAlignment="1">
      <alignment horizontal="center" textRotation="45"/>
    </xf>
    <xf numFmtId="0" fontId="0" fillId="21" borderId="28" xfId="0" applyFill="1" applyBorder="1"/>
    <xf numFmtId="0" fontId="0" fillId="25" borderId="28" xfId="0" applyFill="1" applyBorder="1" applyProtection="1">
      <protection locked="0"/>
    </xf>
    <xf numFmtId="0" fontId="0" fillId="20" borderId="29" xfId="0" applyFill="1" applyBorder="1"/>
    <xf numFmtId="0" fontId="0" fillId="20" borderId="30" xfId="0" applyNumberFormat="1" applyFill="1" applyBorder="1"/>
    <xf numFmtId="0" fontId="42" fillId="23" borderId="31" xfId="0" applyNumberFormat="1" applyFont="1" applyFill="1" applyBorder="1" applyAlignment="1">
      <alignment horizontal="left"/>
    </xf>
    <xf numFmtId="0" fontId="42" fillId="20" borderId="32" xfId="0" applyNumberFormat="1" applyFont="1" applyFill="1" applyBorder="1" applyAlignment="1">
      <alignment horizontal="left"/>
    </xf>
    <xf numFmtId="0" fontId="42" fillId="20" borderId="33" xfId="0" applyNumberFormat="1" applyFont="1" applyFill="1" applyBorder="1"/>
    <xf numFmtId="0" fontId="42" fillId="20" borderId="34" xfId="0" applyNumberFormat="1" applyFont="1" applyFill="1" applyBorder="1"/>
    <xf numFmtId="0" fontId="0" fillId="20" borderId="35" xfId="0" applyFill="1" applyBorder="1"/>
    <xf numFmtId="0" fontId="0" fillId="20" borderId="36" xfId="0" applyNumberFormat="1" applyFill="1" applyBorder="1"/>
    <xf numFmtId="0" fontId="42" fillId="23" borderId="37" xfId="0" applyNumberFormat="1" applyFont="1" applyFill="1" applyBorder="1" applyAlignment="1">
      <alignment horizontal="left"/>
    </xf>
    <xf numFmtId="0" fontId="42" fillId="20" borderId="38" xfId="0" applyNumberFormat="1" applyFont="1" applyFill="1" applyBorder="1" applyAlignment="1">
      <alignment horizontal="left"/>
    </xf>
    <xf numFmtId="0" fontId="42" fillId="20" borderId="39" xfId="0" applyNumberFormat="1" applyFont="1" applyFill="1" applyBorder="1"/>
    <xf numFmtId="0" fontId="42" fillId="20" borderId="39" xfId="0" applyNumberFormat="1" applyFont="1" applyFill="1" applyBorder="1" applyAlignment="1">
      <alignment horizontal="left"/>
    </xf>
    <xf numFmtId="0" fontId="0" fillId="20" borderId="40" xfId="0" applyFill="1" applyBorder="1"/>
    <xf numFmtId="0" fontId="0" fillId="20" borderId="41" xfId="0" applyNumberFormat="1" applyFill="1" applyBorder="1"/>
    <xf numFmtId="0" fontId="42" fillId="23" borderId="42" xfId="0" applyNumberFormat="1" applyFont="1" applyFill="1" applyBorder="1" applyAlignment="1">
      <alignment horizontal="left"/>
    </xf>
    <xf numFmtId="0" fontId="42" fillId="20" borderId="43" xfId="0" applyNumberFormat="1" applyFont="1" applyFill="1" applyBorder="1" applyAlignment="1">
      <alignment horizontal="left"/>
    </xf>
    <xf numFmtId="0" fontId="42" fillId="20" borderId="44" xfId="0" applyNumberFormat="1" applyFont="1" applyFill="1" applyBorder="1"/>
    <xf numFmtId="0" fontId="42" fillId="20" borderId="44" xfId="0" applyNumberFormat="1" applyFont="1" applyFill="1" applyBorder="1" applyAlignment="1">
      <alignment horizontal="left"/>
    </xf>
    <xf numFmtId="0" fontId="0" fillId="20" borderId="45" xfId="0" applyFill="1" applyBorder="1"/>
    <xf numFmtId="0" fontId="0" fillId="20" borderId="46" xfId="0" applyNumberFormat="1" applyFill="1" applyBorder="1"/>
    <xf numFmtId="0" fontId="42" fillId="23" borderId="47" xfId="0" applyNumberFormat="1" applyFont="1" applyFill="1" applyBorder="1" applyAlignment="1">
      <alignment horizontal="left"/>
    </xf>
    <xf numFmtId="0" fontId="42" fillId="20" borderId="48" xfId="0" applyNumberFormat="1" applyFont="1" applyFill="1" applyBorder="1" applyAlignment="1">
      <alignment horizontal="left"/>
    </xf>
    <xf numFmtId="0" fontId="42" fillId="20" borderId="49" xfId="0" applyNumberFormat="1" applyFont="1" applyFill="1" applyBorder="1"/>
    <xf numFmtId="0" fontId="42" fillId="20" borderId="49" xfId="0" applyNumberFormat="1" applyFont="1" applyFill="1" applyBorder="1" applyAlignment="1">
      <alignment horizontal="left"/>
    </xf>
    <xf numFmtId="0" fontId="0" fillId="23" borderId="50" xfId="0" applyFill="1" applyBorder="1"/>
    <xf numFmtId="0" fontId="0" fillId="23" borderId="51" xfId="0" applyFill="1" applyBorder="1"/>
    <xf numFmtId="0" fontId="0" fillId="23" borderId="0" xfId="0" applyFill="1" applyBorder="1"/>
    <xf numFmtId="0" fontId="0" fillId="23" borderId="52" xfId="0" applyFill="1" applyBorder="1"/>
    <xf numFmtId="0" fontId="0" fillId="23" borderId="53" xfId="0" applyFill="1" applyBorder="1"/>
    <xf numFmtId="0" fontId="0" fillId="23" borderId="54" xfId="0" applyFill="1" applyBorder="1"/>
    <xf numFmtId="0" fontId="44" fillId="26" borderId="0" xfId="0" applyFont="1" applyFill="1"/>
    <xf numFmtId="0" fontId="44" fillId="27" borderId="0" xfId="0" applyFont="1" applyFill="1"/>
    <xf numFmtId="0" fontId="43" fillId="26" borderId="0" xfId="0" applyFont="1" applyFill="1" applyAlignment="1">
      <alignment horizontal="center"/>
    </xf>
    <xf numFmtId="0" fontId="0" fillId="22" borderId="0" xfId="0" applyFill="1" applyAlignment="1">
      <alignment horizontal="center"/>
    </xf>
    <xf numFmtId="0" fontId="41" fillId="22" borderId="0" xfId="0" applyFont="1" applyFill="1" applyAlignment="1">
      <alignment horizontal="center"/>
    </xf>
    <xf numFmtId="0" fontId="3" fillId="0" borderId="11" xfId="0" applyFont="1" applyBorder="1" applyAlignment="1">
      <alignment horizontal="left" vertical="center" wrapText="1"/>
    </xf>
    <xf numFmtId="0" fontId="3" fillId="0" borderId="12" xfId="0" applyFont="1" applyBorder="1" applyAlignment="1">
      <alignment horizontal="left" vertical="center" wrapText="1"/>
    </xf>
    <xf numFmtId="0" fontId="3" fillId="0" borderId="13" xfId="0" applyFont="1" applyBorder="1" applyAlignment="1">
      <alignment horizontal="left" vertical="center" wrapText="1"/>
    </xf>
    <xf numFmtId="0" fontId="3" fillId="0" borderId="10" xfId="0" applyFont="1" applyBorder="1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0" fontId="3" fillId="0" borderId="14" xfId="0" applyFont="1" applyBorder="1" applyAlignment="1">
      <alignment horizontal="left" vertical="center" wrapText="1"/>
    </xf>
    <xf numFmtId="0" fontId="3" fillId="0" borderId="15" xfId="0" applyFont="1" applyBorder="1" applyAlignment="1">
      <alignment horizontal="left" vertical="center" wrapText="1"/>
    </xf>
    <xf numFmtId="0" fontId="3" fillId="0" borderId="16" xfId="0" applyFont="1" applyBorder="1" applyAlignment="1">
      <alignment horizontal="left" vertical="center" wrapText="1"/>
    </xf>
    <xf numFmtId="0" fontId="3" fillId="0" borderId="17" xfId="0" applyFont="1" applyBorder="1" applyAlignment="1">
      <alignment horizontal="left" vertical="center" wrapText="1"/>
    </xf>
    <xf numFmtId="0" fontId="2" fillId="2" borderId="0" xfId="0" applyFont="1" applyFill="1" applyAlignment="1">
      <alignment horizontal="left" vertical="center"/>
    </xf>
    <xf numFmtId="0" fontId="4" fillId="0" borderId="6" xfId="0" quotePrefix="1" applyFont="1" applyBorder="1" applyAlignment="1">
      <alignment horizontal="left"/>
    </xf>
    <xf numFmtId="0" fontId="4" fillId="0" borderId="7" xfId="0" quotePrefix="1" applyFont="1" applyBorder="1" applyAlignment="1">
      <alignment horizontal="left"/>
    </xf>
    <xf numFmtId="0" fontId="4" fillId="0" borderId="8" xfId="0" quotePrefix="1" applyFont="1" applyBorder="1" applyAlignment="1">
      <alignment horizontal="left"/>
    </xf>
    <xf numFmtId="0" fontId="4" fillId="0" borderId="11" xfId="0" quotePrefix="1" applyFont="1" applyBorder="1" applyAlignment="1">
      <alignment horizontal="left" vertical="center" wrapText="1"/>
    </xf>
    <xf numFmtId="0" fontId="4" fillId="0" borderId="12" xfId="0" quotePrefix="1" applyFont="1" applyBorder="1" applyAlignment="1">
      <alignment horizontal="left" vertical="center" wrapText="1"/>
    </xf>
    <xf numFmtId="0" fontId="4" fillId="0" borderId="13" xfId="0" quotePrefix="1" applyFont="1" applyBorder="1" applyAlignment="1">
      <alignment horizontal="left" vertical="center" wrapText="1"/>
    </xf>
    <xf numFmtId="0" fontId="4" fillId="0" borderId="10" xfId="0" quotePrefix="1" applyFont="1" applyBorder="1" applyAlignment="1">
      <alignment horizontal="left" vertical="center" wrapText="1"/>
    </xf>
    <xf numFmtId="0" fontId="4" fillId="0" borderId="0" xfId="0" quotePrefix="1" applyFont="1" applyBorder="1" applyAlignment="1">
      <alignment horizontal="left" vertical="center" wrapText="1"/>
    </xf>
    <xf numFmtId="0" fontId="4" fillId="0" borderId="14" xfId="0" quotePrefix="1" applyFont="1" applyBorder="1" applyAlignment="1">
      <alignment horizontal="left" vertical="center" wrapText="1"/>
    </xf>
    <xf numFmtId="0" fontId="4" fillId="0" borderId="15" xfId="0" quotePrefix="1" applyFont="1" applyBorder="1" applyAlignment="1">
      <alignment horizontal="left" vertical="center" wrapText="1"/>
    </xf>
    <xf numFmtId="0" fontId="4" fillId="0" borderId="16" xfId="0" quotePrefix="1" applyFont="1" applyBorder="1" applyAlignment="1">
      <alignment horizontal="left" vertical="center" wrapText="1"/>
    </xf>
    <xf numFmtId="0" fontId="4" fillId="0" borderId="17" xfId="0" quotePrefix="1" applyFont="1" applyBorder="1" applyAlignment="1">
      <alignment horizontal="left" vertical="center" wrapText="1"/>
    </xf>
    <xf numFmtId="0" fontId="3" fillId="0" borderId="6" xfId="0" applyFont="1" applyBorder="1" applyAlignment="1">
      <alignment horizontal="left" vertical="center" wrapText="1"/>
    </xf>
    <xf numFmtId="0" fontId="3" fillId="0" borderId="7" xfId="0" applyFont="1" applyBorder="1" applyAlignment="1">
      <alignment horizontal="left" vertical="center" wrapText="1"/>
    </xf>
    <xf numFmtId="0" fontId="3" fillId="0" borderId="8" xfId="0" applyFont="1" applyBorder="1" applyAlignment="1">
      <alignment horizontal="left" vertical="center" wrapText="1"/>
    </xf>
    <xf numFmtId="0" fontId="1" fillId="0" borderId="0" xfId="0" applyFont="1" applyAlignment="1">
      <alignment wrapText="1"/>
    </xf>
  </cellXfs>
  <cellStyles count="4">
    <cellStyle name="Accent6" xfId="1" builtinId="49"/>
    <cellStyle name="Normal" xfId="0" builtinId="0"/>
    <cellStyle name="Normal 2" xfId="2" xr:uid="{7FA78D8C-18F8-444E-8272-A77F5A011135}"/>
    <cellStyle name="Normal_12-31-2008 INV WORK FILE" xfId="3" xr:uid="{C325DF9E-6857-44B5-A348-AF8103804787}"/>
  </cellStyles>
  <dxfs count="645">
    <dxf>
      <font>
        <strike val="0"/>
        <outline val="0"/>
        <shadow val="0"/>
        <u val="none"/>
        <vertAlign val="baseline"/>
        <sz val="11"/>
        <name val="Tahoma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name val="Tahoma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11"/>
        <name val="Tahoma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border outline="0">
        <left style="thin">
          <color rgb="FF000000"/>
        </lef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</dxf>
    <dxf>
      <font>
        <outline val="0"/>
        <shadow val="0"/>
        <u val="none"/>
        <vertAlign val="baseline"/>
        <sz val="1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outline val="0"/>
        <shadow val="0"/>
        <u val="none"/>
        <vertAlign val="baseline"/>
        <sz val="11"/>
        <name val="Calibri"/>
        <family val="2"/>
        <scheme val="minor"/>
      </font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1"/>
    </dxf>
    <dxf>
      <font>
        <outline val="0"/>
        <shadow val="0"/>
        <u val="none"/>
        <vertAlign val="baseline"/>
        <sz val="11"/>
        <name val="Calibri"/>
        <family val="2"/>
        <scheme val="minor"/>
      </font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left" vertical="bottom" textRotation="0" wrapText="0" indent="0" justifyLastLine="0" shrinkToFit="0" readingOrder="0"/>
    </dxf>
    <dxf>
      <border outline="0">
        <top style="medium">
          <color theme="1"/>
        </top>
        <bottom style="medium">
          <color theme="1"/>
        </bottom>
      </border>
    </dxf>
    <dxf>
      <font>
        <outline val="0"/>
        <shadow val="0"/>
        <u val="none"/>
        <vertAlign val="baseline"/>
        <sz val="11"/>
        <name val="Calibri"/>
        <family val="2"/>
        <scheme val="minor"/>
      </font>
    </dxf>
    <dxf>
      <border outline="0">
        <bottom style="medium">
          <color theme="1"/>
        </bottom>
      </border>
    </dxf>
    <dxf>
      <font>
        <outline val="0"/>
        <shadow val="0"/>
        <u val="none"/>
        <vertAlign val="baseline"/>
        <sz val="1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outline val="0"/>
        <shadow val="0"/>
        <u val="none"/>
        <vertAlign val="baseline"/>
        <sz val="11"/>
        <name val="Calibri"/>
        <family val="2"/>
        <scheme val="minor"/>
      </font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outline val="0"/>
        <shadow val="0"/>
        <u val="none"/>
        <vertAlign val="baseline"/>
        <sz val="1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outline val="0"/>
        <shadow val="0"/>
        <u val="none"/>
        <vertAlign val="baseline"/>
        <sz val="1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border outline="0">
        <top style="thin">
          <color rgb="FF000000"/>
        </top>
      </border>
    </dxf>
    <dxf>
      <font>
        <outline val="0"/>
        <shadow val="0"/>
        <u val="none"/>
        <vertAlign val="baseline"/>
        <sz val="11"/>
        <name val="Calibri"/>
        <family val="2"/>
        <scheme val="minor"/>
      </font>
      <fill>
        <patternFill patternType="none">
          <fgColor rgb="FF000000"/>
          <bgColor auto="1"/>
        </patternFill>
      </fill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numFmt numFmtId="30" formatCode="@"/>
      <alignment horizontal="right" vertical="bottom" textRotation="0" wrapText="0" indent="0" justifyLastLine="0" shrinkToFit="0" readingOrder="0"/>
    </dxf>
    <dxf>
      <alignment horizontal="left" vertical="bottom" textRotation="0" wrapText="0" indent="1" justifyLastLine="0" shrinkToFit="0" readingOrder="0"/>
    </dxf>
    <dxf>
      <font>
        <b/>
      </font>
      <numFmt numFmtId="30" formatCode="@"/>
      <alignment horizontal="right" vertical="bottom" textRotation="0" wrapText="0" indent="0" justifyLastLine="0" shrinkToFit="0" readingOrder="0"/>
    </dxf>
    <dxf>
      <alignment horizontal="left" vertical="bottom" textRotation="0" wrapText="0" indent="1" justifyLastLine="0" shrinkToFit="0" readingOrder="0"/>
    </dxf>
    <dxf>
      <font>
        <b/>
      </font>
      <numFmt numFmtId="30" formatCode="@"/>
      <alignment horizontal="right" vertical="bottom" textRotation="0" wrapText="0" indent="0" justifyLastLine="0" shrinkToFit="0" readingOrder="0"/>
    </dxf>
    <dxf>
      <alignment horizontal="left" vertical="bottom" textRotation="0" wrapText="0" indent="1" justifyLastLine="0" shrinkToFit="0" readingOrder="0"/>
    </dxf>
    <dxf>
      <font>
        <b/>
      </font>
    </dxf>
    <dxf>
      <font>
        <b/>
      </font>
      <numFmt numFmtId="30" formatCode="@"/>
      <alignment horizontal="right" vertical="bottom" textRotation="0" indent="0" justifyLastLine="0" readingOrder="0"/>
    </dxf>
    <dxf>
      <font>
        <b/>
      </font>
      <alignment horizontal="right" vertical="bottom" textRotation="0" justifyLastLine="0" readingOrder="0"/>
    </dxf>
    <dxf>
      <font>
        <b/>
      </font>
      <alignment horizontal="right" vertical="bottom" textRotation="0" justifyLastLine="0" readingOrder="0"/>
    </dxf>
    <dxf>
      <numFmt numFmtId="0" formatCode="General"/>
    </dxf>
    <dxf>
      <numFmt numFmtId="0" formatCode="General"/>
    </dxf>
    <dxf>
      <font>
        <b/>
      </font>
      <numFmt numFmtId="0" formatCode="General"/>
      <alignment horizontal="right" vertical="bottom" textRotation="0" wrapText="0" relativeIndent="1" justifyLastLine="0" shrinkToFit="0" readingOrder="0"/>
    </dxf>
    <dxf>
      <numFmt numFmtId="0" formatCode="General"/>
    </dxf>
    <dxf>
      <font>
        <b/>
      </font>
      <alignment horizontal="right" vertical="bottom" textRotation="0" justifyLastLine="0" readingOrder="0"/>
    </dxf>
    <dxf>
      <font>
        <b/>
      </font>
      <alignment horizontal="right" vertical="bottom" textRotation="0" wrapText="0" indent="0" justifyLastLine="0" shrinkToFit="0" readingOrder="0"/>
    </dxf>
    <dxf>
      <font>
        <b/>
      </font>
      <fill>
        <patternFill patternType="solid">
          <fgColor indexed="64"/>
          <bgColor rgb="FF0093C2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fill>
        <patternFill>
          <bgColor theme="0"/>
        </patternFill>
      </fill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fill>
        <patternFill>
          <bgColor theme="0"/>
        </patternFill>
      </fill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fill>
        <patternFill>
          <bgColor rgb="FFFFFFFF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>
          <bgColor theme="0"/>
        </patternFill>
      </fill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1"/>
    </dxf>
    <dxf>
      <border outline="0">
        <top style="thin">
          <color rgb="FF000000"/>
        </top>
      </border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fill>
        <patternFill patternType="none">
          <fgColor rgb="FF000000"/>
          <bgColor auto="1"/>
        </patternFill>
      </fill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>
          <bgColor theme="0"/>
        </patternFill>
      </fill>
      <alignment horizontal="right" vertical="bottom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fill>
        <patternFill>
          <bgColor theme="0"/>
        </patternFill>
      </fill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fill>
        <patternFill>
          <bgColor rgb="FFFFFFFF"/>
        </patternFill>
      </fill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1"/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fill>
        <patternFill patternType="none">
          <fgColor rgb="FF000000"/>
          <bgColor auto="1"/>
        </patternFill>
      </fill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1"/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none">
          <fgColor rgb="FF000000"/>
          <bgColor auto="1"/>
        </patternFill>
      </fill>
      <alignment horizontal="general" vertical="bottom" textRotation="0" wrapText="0" indent="0" justifyLastLine="0" shrinkToFit="0" readingOrder="0"/>
      <protection locked="1" hidden="1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  <protection locked="1" hidden="1"/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fill>
        <patternFill patternType="none">
          <fgColor rgb="FF000000"/>
          <bgColor auto="1"/>
        </patternFill>
      </fill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protection locked="1" hidden="1"/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none">
          <fgColor rgb="FF000000"/>
          <bgColor auto="1"/>
        </patternFill>
      </fill>
      <alignment horizontal="general" vertical="bottom" textRotation="0" wrapText="0" indent="0" justifyLastLine="0" shrinkToFit="0" readingOrder="0"/>
      <protection locked="1" hidden="1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fill>
        <patternFill patternType="none">
          <bgColor auto="1"/>
        </patternFill>
      </fill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fill>
        <patternFill patternType="none">
          <bgColor auto="1"/>
        </patternFill>
      </fill>
    </dxf>
    <dxf>
      <border outline="0"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fill>
        <patternFill patternType="none">
          <bgColor auto="1"/>
        </patternFill>
      </fill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protection locked="1" hidden="1"/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protection locked="1" hidden="1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outline val="0"/>
        <shadow val="0"/>
        <vertAlign val="baseline"/>
        <sz val="11"/>
        <name val="Calibri"/>
        <family val="2"/>
        <scheme val="minor"/>
      </font>
    </dxf>
    <dxf>
      <font>
        <outline val="0"/>
        <shadow val="0"/>
        <vertAlign val="baseline"/>
        <sz val="1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protection locked="1" hidden="1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outline val="0"/>
        <shadow val="0"/>
        <vertAlign val="baseline"/>
        <sz val="11"/>
        <name val="Calibri"/>
        <family val="2"/>
        <scheme val="minor"/>
      </font>
    </dxf>
    <dxf>
      <font>
        <outline val="0"/>
        <shadow val="0"/>
        <vertAlign val="baseline"/>
        <sz val="1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1"/>
    </dxf>
    <dxf>
      <border outline="0">
        <right style="thin">
          <color indexed="64"/>
        </right>
      </border>
    </dxf>
    <dxf>
      <font>
        <outline val="0"/>
        <shadow val="0"/>
        <vertAlign val="baseline"/>
        <sz val="11"/>
        <name val="Calibri"/>
        <family val="2"/>
        <scheme val="minor"/>
      </font>
    </dxf>
    <dxf>
      <font>
        <outline val="0"/>
        <shadow val="0"/>
        <vertAlign val="baseline"/>
        <sz val="1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protection locked="1" hidden="1"/>
    </dxf>
    <dxf>
      <font>
        <outline val="0"/>
        <shadow val="0"/>
        <vertAlign val="baseline"/>
        <sz val="11"/>
        <name val="Calibri"/>
        <family val="2"/>
        <scheme val="minor"/>
      </font>
    </dxf>
    <dxf>
      <font>
        <outline val="0"/>
        <shadow val="0"/>
        <vertAlign val="baseline"/>
        <sz val="11"/>
        <name val="Calibri"/>
        <family val="2"/>
        <scheme val="minor"/>
      </font>
    </dxf>
    <dxf>
      <font>
        <outline val="0"/>
        <shadow val="0"/>
        <vertAlign val="baseline"/>
        <sz val="1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1"/>
    </dxf>
    <dxf>
      <border outline="0">
        <left style="thin">
          <color indexed="64"/>
        </left>
      </border>
    </dxf>
    <dxf>
      <font>
        <outline val="0"/>
        <shadow val="0"/>
        <vertAlign val="baseline"/>
        <sz val="11"/>
        <name val="Calibri"/>
        <family val="2"/>
        <scheme val="minor"/>
      </font>
    </dxf>
    <dxf>
      <font>
        <outline val="0"/>
        <shadow val="0"/>
        <vertAlign val="baseline"/>
        <sz val="1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outline val="0"/>
        <shadow val="0"/>
        <vertAlign val="baseline"/>
        <sz val="11"/>
        <name val="Calibri"/>
        <family val="2"/>
        <scheme val="minor"/>
      </font>
    </dxf>
    <dxf>
      <font>
        <outline val="0"/>
        <shadow val="0"/>
        <vertAlign val="baseline"/>
        <sz val="1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outline val="0"/>
        <shadow val="0"/>
        <u val="none"/>
        <vertAlign val="baseline"/>
        <sz val="11"/>
        <name val="Calibri"/>
        <family val="2"/>
        <scheme val="minor"/>
      </font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outline val="0"/>
        <shadow val="0"/>
        <u val="none"/>
        <vertAlign val="baseline"/>
        <sz val="1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outline val="0"/>
        <shadow val="0"/>
        <u val="none"/>
        <vertAlign val="baseline"/>
        <sz val="1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border outline="0">
        <top style="thin">
          <color rgb="FF000000"/>
        </top>
      </border>
    </dxf>
    <dxf>
      <font>
        <outline val="0"/>
        <shadow val="0"/>
        <u val="none"/>
        <vertAlign val="baseline"/>
        <sz val="11"/>
        <name val="Calibri"/>
        <family val="2"/>
        <scheme val="minor"/>
      </font>
      <fill>
        <patternFill patternType="none">
          <fgColor rgb="FF000000"/>
          <bgColor auto="1"/>
        </patternFill>
      </fill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rgb="FF000000"/>
          <bgColor rgb="FFFFFFFF"/>
        </patternFill>
      </fill>
      <alignment horizontal="general" vertical="bottom" textRotation="0" wrapText="0" indent="0" justifyLastLine="0" shrinkToFit="0" readingOrder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rgb="FF000000"/>
          <bgColor rgb="FFFFFFFF"/>
        </patternFill>
      </fill>
      <alignment horizontal="general" vertical="bottom" textRotation="0" wrapText="0" indent="0" justifyLastLine="0" shrinkToFit="0" readingOrder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outline val="0"/>
        <shadow val="0"/>
        <u val="none"/>
        <vertAlign val="baseline"/>
        <sz val="11"/>
        <name val="Calibri"/>
        <family val="2"/>
        <scheme val="minor"/>
      </font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outline val="0"/>
        <shadow val="0"/>
        <u val="none"/>
        <vertAlign val="baseline"/>
        <sz val="11"/>
        <name val="Calibri"/>
        <family val="2"/>
        <scheme val="minor"/>
      </font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1"/>
    </dxf>
    <dxf>
      <font>
        <outline val="0"/>
        <shadow val="0"/>
        <u val="none"/>
        <vertAlign val="baseline"/>
        <sz val="11"/>
        <name val="Calibri"/>
        <family val="2"/>
        <scheme val="minor"/>
      </font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outline val="0"/>
        <shadow val="0"/>
        <u val="none"/>
        <vertAlign val="baseline"/>
        <sz val="11"/>
        <name val="Calibri"/>
        <family val="2"/>
        <scheme val="minor"/>
      </font>
      <fill>
        <patternFill patternType="none">
          <fgColor rgb="FF000000"/>
          <bgColor auto="1"/>
        </patternFill>
      </fill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outline val="0"/>
        <shadow val="0"/>
        <u val="none"/>
        <vertAlign val="baseline"/>
        <sz val="11"/>
        <name val="Calibri"/>
        <family val="2"/>
        <scheme val="minor"/>
      </font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outline val="0"/>
        <shadow val="0"/>
        <u val="none"/>
        <vertAlign val="baseline"/>
        <sz val="1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outline val="0"/>
        <shadow val="0"/>
        <u val="none"/>
        <vertAlign val="baseline"/>
        <sz val="1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border outline="0">
        <top style="thin">
          <color rgb="FF000000"/>
        </top>
      </border>
    </dxf>
    <dxf>
      <font>
        <outline val="0"/>
        <shadow val="0"/>
        <u val="none"/>
        <vertAlign val="baseline"/>
        <sz val="11"/>
        <name val="Calibri"/>
        <family val="2"/>
        <scheme val="minor"/>
      </font>
      <fill>
        <patternFill patternType="none">
          <fgColor rgb="FF000000"/>
          <bgColor auto="1"/>
        </patternFill>
      </fill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vertAlign val="baseline"/>
        <sz val="11"/>
        <name val="Calibri"/>
        <family val="2"/>
        <scheme val="minor"/>
      </font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none">
          <fgColor rgb="FF000000"/>
          <bgColor rgb="FFFFFFFF"/>
        </patternFill>
      </fill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rgb="FF000000"/>
          <bgColor rgb="FFFFFFFF"/>
        </patternFill>
      </fill>
      <alignment horizontal="general" vertical="bottom" textRotation="0" wrapText="0" indent="0" justifyLastLine="0" shrinkToFit="0" readingOrder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rgb="FF000000"/>
          <bgColor rgb="FFFFFFFF"/>
        </patternFill>
      </fill>
      <alignment horizontal="general" vertical="bottom" textRotation="0" wrapText="0" indent="0" justifyLastLine="0" shrinkToFit="0" readingOrder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vertAlign val="baseline"/>
        <sz val="11"/>
        <name val="Calibri"/>
        <family val="2"/>
        <scheme val="minor"/>
      </font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vertAlign val="baseline"/>
        <sz val="11"/>
        <name val="Calibri"/>
        <family val="2"/>
        <scheme val="minor"/>
      </font>
    </dxf>
    <dxf>
      <border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vertAlign val="baseline"/>
        <sz val="11"/>
        <name val="Calibri"/>
        <family val="2"/>
        <scheme val="minor"/>
      </font>
    </dxf>
    <dxf>
      <border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vertAlign val="baseline"/>
        <sz val="11"/>
        <name val="Calibri"/>
        <family val="2"/>
        <scheme val="minor"/>
      </font>
    </dxf>
    <dxf>
      <border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border outline="0">
        <top style="thin">
          <color rgb="FF000000"/>
        </top>
      </border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fill>
        <patternFill patternType="none">
          <fgColor rgb="FF000000"/>
          <bgColor auto="1"/>
        </patternFill>
      </fill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</dxf>
    <dxf>
      <font>
        <b/>
      </font>
    </dxf>
    <dxf>
      <font>
        <b/>
      </font>
      <numFmt numFmtId="30" formatCode="@"/>
    </dxf>
    <dxf>
      <font>
        <b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right" vertical="bottom" textRotation="0" wrapText="0" indent="0" justifyLastLine="0" shrinkToFit="0" readingOrder="0"/>
    </dxf>
    <dxf>
      <fill>
        <patternFill patternType="solid">
          <fgColor indexed="64"/>
          <bgColor rgb="FF7FBD0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0093C2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0093C2"/>
        </patternFill>
      </fill>
      <alignment horizontal="center" vertical="bottom" textRotation="0" wrapText="0" indent="0" justifyLastLine="0" shrinkToFit="0" readingOrder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right" vertical="bottom" textRotation="0" wrapText="0" indent="0" justifyLastLine="0" shrinkToFit="0" readingOrder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</font>
      <numFmt numFmtId="30" formatCode="@"/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0093C2"/>
        </patternFill>
      </fill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font>
        <b/>
      </font>
      <numFmt numFmtId="0" formatCode="General"/>
      <alignment horizontal="left" vertical="bottom" textRotation="0" wrapText="0" indent="0" justifyLastLine="0" shrinkToFit="0" readingOrder="0"/>
    </dxf>
    <dxf>
      <font>
        <b/>
      </font>
    </dxf>
    <dxf>
      <font>
        <b/>
      </font>
      <numFmt numFmtId="0" formatCode="General"/>
      <alignment horizontal="left" vertical="bottom" textRotation="0" wrapText="0" indent="0" justifyLastLine="0" shrinkToFit="0" readingOrder="0"/>
    </dxf>
    <dxf>
      <font>
        <b/>
      </font>
    </dxf>
    <dxf>
      <font>
        <b/>
      </font>
      <numFmt numFmtId="0" formatCode="General"/>
      <alignment horizontal="left" vertical="bottom" textRotation="0" wrapText="0" indent="0" justifyLastLine="0" shrinkToFit="0" readingOrder="0"/>
    </dxf>
    <dxf>
      <font>
        <b/>
      </font>
      <numFmt numFmtId="30" formatCode="@"/>
    </dxf>
    <dxf>
      <font>
        <b/>
      </font>
      <numFmt numFmtId="30" formatCode="@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</dxf>
    <dxf>
      <font>
        <b/>
      </font>
      <numFmt numFmtId="30" formatCode="@"/>
      <alignment horizontal="right" vertical="bottom" textRotation="0" wrapText="0" indent="0" justifyLastLine="0" shrinkToFit="0" readingOrder="0"/>
    </dxf>
    <dxf>
      <font>
        <b/>
      </font>
      <numFmt numFmtId="30" formatCode="@"/>
      <alignment horizontal="right" vertical="bottom" textRotation="0" wrapText="0" indent="0" justifyLastLine="0" shrinkToFit="0" readingOrder="0"/>
    </dxf>
    <dxf>
      <font>
        <b/>
      </font>
      <numFmt numFmtId="30" formatCode="@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9" tint="-0.249977111117893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9" tint="-0.249977111117893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border outline="0"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9" tint="-0.249977111117893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none">
          <fgColor rgb="FF000000"/>
          <bgColor rgb="FFFFFFFF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9" tint="-0.249977111117893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9" tint="-0.249977111117893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9" tint="-0.249977111117893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border outline="0"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9" tint="-0.249977111117893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none">
          <fgColor rgb="FF000000"/>
          <bgColor rgb="FFFFFFFF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9" tint="-0.249977111117893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9" tint="-0.249977111117893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9" tint="-0.249977111117893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9" tint="-0.249977111117893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vertAlign val="baseline"/>
        <sz val="1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9" tint="-0.249977111117893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border outline="0"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vertAlign val="baseline"/>
        <sz val="1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9" tint="-0.249977111117893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none">
          <fgColor rgb="FF000000"/>
          <bgColor rgb="FFFFFFFF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1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1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1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right" vertical="bottom" textRotation="0" indent="0" justifyLastLine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1"/>
        <name val="Calibri"/>
        <family val="2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right" vertical="bottom" textRotation="0" indent="0" justifyLastLine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outline val="0"/>
        <shadow val="0"/>
        <u val="none"/>
        <vertAlign val="baseline"/>
        <sz val="11"/>
        <name val="Calibri"/>
        <family val="2"/>
        <scheme val="minor"/>
      </font>
      <numFmt numFmtId="30" formatCode="@"/>
      <fill>
        <patternFill patternType="none"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theme="6" tint="0.59999389629810485"/>
          <bgColor auto="1"/>
        </patternFill>
      </fill>
      <alignment horizontal="left" vertical="bottom" textRotation="0" wrapText="0" indent="0" justifyLastLine="0" shrinkToFit="0" readingOrder="0"/>
    </dxf>
    <dxf>
      <font>
        <b val="0"/>
        <outline val="0"/>
        <shadow val="0"/>
        <u val="none"/>
        <vertAlign val="baseline"/>
        <sz val="1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outline val="0"/>
        <shadow val="0"/>
        <u val="none"/>
        <vertAlign val="baseline"/>
        <sz val="11"/>
        <name val="Calibri"/>
        <family val="2"/>
        <scheme val="minor"/>
      </font>
      <numFmt numFmtId="30" formatCode="@"/>
      <fill>
        <patternFill patternType="none"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/>
      </font>
    </dxf>
    <dxf>
      <font>
        <b/>
        <outline val="0"/>
        <shadow val="0"/>
        <u val="none"/>
        <vertAlign val="baseline"/>
        <sz val="11"/>
        <name val="Calibri"/>
        <family val="2"/>
        <scheme val="minor"/>
      </font>
      <alignment horizontal="right" textRotation="0" wrapText="0" indent="0" justifyLastLine="0" shrinkToFit="0" readingOrder="0"/>
    </dxf>
    <dxf>
      <font>
        <outline val="0"/>
        <shadow val="0"/>
        <u val="none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outline val="0"/>
        <shadow val="0"/>
        <u val="none"/>
        <vertAlign val="baseline"/>
        <sz val="11"/>
        <name val="Calibri"/>
        <family val="2"/>
        <scheme val="minor"/>
      </font>
      <numFmt numFmtId="30" formatCode="@"/>
      <alignment horizontal="left" vertical="bottom" textRotation="0" indent="0" justifyLastLine="0" shrinkToFit="0" readingOrder="0"/>
    </dxf>
    <dxf>
      <font>
        <b/>
      </font>
    </dxf>
    <dxf>
      <font>
        <outline val="0"/>
        <shadow val="0"/>
        <u val="none"/>
        <vertAlign val="baseline"/>
        <sz val="11"/>
        <name val="Calibri"/>
        <family val="2"/>
        <scheme val="minor"/>
      </font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0" formatCode="@"/>
      <fill>
        <patternFill patternType="solid">
          <fgColor indexed="64"/>
          <bgColor theme="9"/>
        </patternFill>
      </fill>
      <alignment horizontal="center" vertical="bottom" textRotation="0" wrapText="0" indent="0" justifyLastLine="0" shrinkToFit="0" readingOrder="0"/>
    </dxf>
    <dxf>
      <font>
        <b/>
        <outline val="0"/>
        <shadow val="0"/>
        <u val="none"/>
        <vertAlign val="baseline"/>
        <sz val="11"/>
        <name val="Calibri"/>
        <family val="2"/>
        <scheme val="minor"/>
      </font>
      <alignment horizontal="right" textRotation="0" indent="0" justifyLastLine="0" shrinkToFit="0" readingOrder="0"/>
    </dxf>
    <dxf>
      <font>
        <outline val="0"/>
        <shadow val="0"/>
        <u val="none"/>
        <vertAlign val="baseline"/>
        <sz val="11"/>
        <name val="Calibri"/>
        <family val="2"/>
        <scheme val="minor"/>
      </font>
    </dxf>
    <dxf>
      <font>
        <outline val="0"/>
        <shadow val="0"/>
        <u val="none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outline val="0"/>
        <shadow val="0"/>
        <u val="none"/>
        <vertAlign val="baseline"/>
        <sz val="11"/>
        <name val="Calibri"/>
        <family val="2"/>
        <scheme val="minor"/>
      </font>
      <alignment horizontal="right" textRotation="0" indent="0" justifyLastLine="0" shrinkToFit="0" readingOrder="0"/>
    </dxf>
    <dxf>
      <font>
        <outline val="0"/>
        <shadow val="0"/>
        <u val="none"/>
        <vertAlign val="baseline"/>
        <sz val="11"/>
        <name val="Calibri"/>
        <family val="2"/>
        <scheme val="minor"/>
      </font>
    </dxf>
    <dxf>
      <font>
        <outline val="0"/>
        <shadow val="0"/>
        <u val="none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outline val="0"/>
        <shadow val="0"/>
        <u val="none"/>
        <vertAlign val="baseline"/>
        <sz val="11"/>
        <name val="Calibri"/>
        <family val="2"/>
        <scheme val="minor"/>
      </font>
    </dxf>
    <dxf>
      <font>
        <outline val="0"/>
        <shadow val="0"/>
        <u val="none"/>
        <vertAlign val="baseline"/>
        <sz val="11"/>
        <name val="Calibri"/>
        <family val="2"/>
        <scheme val="minor"/>
      </font>
    </dxf>
    <dxf>
      <font>
        <b/>
        <outline val="0"/>
        <shadow val="0"/>
        <u val="none"/>
        <vertAlign val="baseline"/>
        <sz val="11"/>
        <name val="Calibri"/>
        <family val="2"/>
        <scheme val="minor"/>
      </font>
      <alignment horizontal="right" textRotation="0" indent="0" justifyLastLine="0" shrinkToFit="0" readingOrder="0"/>
    </dxf>
    <dxf>
      <font>
        <outline val="0"/>
        <shadow val="0"/>
        <u val="none"/>
        <vertAlign val="baseline"/>
        <sz val="1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outline val="0"/>
        <shadow val="0"/>
        <u val="none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outline val="0"/>
        <shadow val="0"/>
        <u val="none"/>
        <vertAlign val="baseline"/>
        <sz val="11"/>
        <name val="Calibri"/>
        <family val="2"/>
        <scheme val="minor"/>
      </font>
      <alignment horizontal="right" textRotation="0" indent="0" justifyLastLine="0" shrinkToFit="0" readingOrder="0"/>
    </dxf>
    <dxf>
      <font>
        <outline val="0"/>
        <shadow val="0"/>
        <u val="none"/>
        <vertAlign val="baseline"/>
        <sz val="11"/>
        <name val="Calibri"/>
        <family val="2"/>
        <scheme val="minor"/>
      </font>
    </dxf>
    <dxf>
      <font>
        <outline val="0"/>
        <shadow val="0"/>
        <u val="none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outline val="0"/>
        <shadow val="0"/>
        <u val="none"/>
        <vertAlign val="baseline"/>
        <sz val="11"/>
        <name val="Calibri"/>
        <family val="2"/>
        <scheme val="minor"/>
      </font>
      <alignment horizontal="right" vertical="bottom" textRotation="0" wrapText="0" indent="0" justifyLastLine="0" shrinkToFit="0" readingOrder="0"/>
    </dxf>
    <dxf>
      <font>
        <outline val="0"/>
        <shadow val="0"/>
        <u val="none"/>
        <vertAlign val="baseline"/>
        <sz val="11"/>
        <name val="Calibri"/>
        <family val="2"/>
        <scheme val="minor"/>
      </font>
    </dxf>
    <dxf>
      <font>
        <outline val="0"/>
        <shadow val="0"/>
        <u val="none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/>
      </font>
    </dxf>
    <dxf>
      <numFmt numFmtId="30" formatCode="@"/>
    </dxf>
    <dxf>
      <font>
        <b/>
      </font>
    </dxf>
    <dxf>
      <font>
        <b/>
      </font>
    </dxf>
    <dxf>
      <font>
        <b/>
      </font>
      <alignment horizontal="left" vertical="bottom" textRotation="0" wrapText="0" indent="0" justifyLastLine="0" shrinkToFit="0" readingOrder="0"/>
    </dxf>
    <dxf>
      <font>
        <b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30" formatCode="@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30" formatCode="@"/>
    </dxf>
    <dxf>
      <font>
        <b/>
      </font>
      <numFmt numFmtId="30" formatCode="@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/>
      </font>
      <numFmt numFmtId="30" formatCode="@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/>
      </font>
      <numFmt numFmtId="30" formatCode="@"/>
      <alignment horizontal="right" vertical="bottom" textRotation="0" wrapText="0" indent="0" justifyLastLine="0" shrinkToFit="0" readingOrder="0"/>
    </dxf>
    <dxf>
      <alignment horizontal="left" vertical="bottom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/>
      </font>
      <alignment horizontal="right" textRotation="0" indent="0" justifyLastLine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/>
        <outline val="0"/>
        <shadow val="0"/>
        <u val="none"/>
        <vertAlign val="baseline"/>
        <sz val="12"/>
        <name val="Calibri"/>
        <family val="2"/>
        <scheme val="minor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outline val="0"/>
        <shadow val="0"/>
        <u val="none"/>
        <vertAlign val="baseline"/>
        <sz val="12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/>
      </font>
      <alignment horizontal="right" textRotation="0" indent="0" justifyLastLine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/>
      </font>
      <alignment horizontal="right" textRotation="0" indent="0" justifyLastLine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/>
      </font>
      <alignment horizontal="left" vertical="bottom" textRotation="0" wrapText="0" indent="0" justifyLastLine="0" shrinkToFit="0" readingOrder="0"/>
    </dxf>
    <dxf>
      <font>
        <b/>
      </font>
      <alignment horizontal="left" vertical="bottom" textRotation="0" wrapText="0" indent="0" justifyLastLine="0" shrinkToFit="0" readingOrder="0"/>
    </dxf>
    <dxf>
      <font>
        <b/>
      </font>
      <alignment horizontal="left" vertical="bottom" textRotation="0" wrapText="0" indent="0" justifyLastLine="0" shrinkToFit="0" readingOrder="0"/>
    </dxf>
    <dxf>
      <font>
        <b/>
      </font>
      <alignment horizontal="left" vertical="bottom" textRotation="0" wrapText="0" indent="0" justifyLastLine="0" shrinkToFit="0" readingOrder="0"/>
    </dxf>
    <dxf>
      <font>
        <b/>
      </font>
      <alignment horizontal="left" vertical="bottom" textRotation="0" wrapText="0" indent="0" justifyLastLine="0" shrinkToFit="0" readingOrder="0"/>
    </dxf>
    <dxf>
      <font>
        <b/>
      </font>
      <alignment horizontal="left" vertical="bottom" textRotation="0" wrapText="0" indent="0" justifyLastLine="0" shrinkToFit="0" readingOrder="0"/>
    </dxf>
    <dxf>
      <font>
        <b/>
      </font>
      <alignment horizontal="left" vertical="bottom" textRotation="0" wrapText="0" indent="0" justifyLastLine="0" shrinkToFit="0" readingOrder="0"/>
    </dxf>
    <dxf>
      <font>
        <b/>
      </font>
      <alignment horizontal="left" vertical="bottom" textRotation="0" wrapText="0" indent="0" justifyLastLine="0" shrinkToFit="0" readingOrder="0"/>
    </dxf>
    <dxf>
      <font>
        <b/>
      </font>
      <alignment horizontal="left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64" formatCode=";;;"/>
      <border>
        <left/>
        <right/>
        <top/>
        <bottom/>
        <vertical/>
        <horizontal/>
      </border>
    </dxf>
    <dxf>
      <numFmt numFmtId="164" formatCode=";;;"/>
      <border>
        <left/>
        <right/>
        <top/>
        <bottom/>
        <vertical/>
        <horizontal/>
      </border>
    </dxf>
    <dxf>
      <numFmt numFmtId="164" formatCode=";;;"/>
      <border>
        <left/>
        <right/>
        <top/>
        <bottom/>
        <vertical/>
        <horizontal/>
      </border>
    </dxf>
    <dxf>
      <numFmt numFmtId="164" formatCode=";;;"/>
      <border>
        <left/>
        <right/>
        <top/>
        <bottom/>
        <vertical/>
        <horizontal/>
      </border>
    </dxf>
    <dxf>
      <numFmt numFmtId="164" formatCode=";;;"/>
      <border>
        <left/>
        <right/>
        <top/>
        <bottom/>
        <vertical/>
        <horizontal/>
      </border>
    </dxf>
    <dxf>
      <numFmt numFmtId="164" formatCode=";;;"/>
      <border>
        <left/>
        <right/>
        <top/>
        <bottom/>
        <vertical/>
        <horizontal/>
      </border>
    </dxf>
    <dxf>
      <numFmt numFmtId="164" formatCode=";;;"/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</border>
    </dxf>
    <dxf>
      <fill>
        <patternFill patternType="none">
          <bgColor auto="1"/>
        </patternFill>
      </fill>
    </dxf>
    <dxf>
      <numFmt numFmtId="164" formatCode=";;;"/>
      <border>
        <left/>
        <right/>
        <top/>
        <bottom/>
        <vertical/>
        <horizontal/>
      </border>
    </dxf>
    <dxf>
      <numFmt numFmtId="164" formatCode=";;;"/>
      <border>
        <left/>
        <right/>
        <top/>
        <bottom/>
        <vertical/>
        <horizontal/>
      </border>
    </dxf>
    <dxf>
      <numFmt numFmtId="164" formatCode=";;;"/>
      <border>
        <left/>
        <right/>
        <top/>
        <bottom/>
        <vertical/>
        <horizontal/>
      </border>
    </dxf>
    <dxf>
      <numFmt numFmtId="164" formatCode=";;;"/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ill>
        <patternFill>
          <bgColor rgb="FFECF2F8"/>
        </patternFill>
      </fill>
    </dxf>
    <dxf>
      <font>
        <color rgb="FF00B050"/>
      </font>
    </dxf>
    <dxf>
      <font>
        <color rgb="FFFFC000"/>
      </font>
    </dxf>
    <dxf>
      <font>
        <color rgb="FFFF0000"/>
      </font>
    </dxf>
    <dxf>
      <fill>
        <patternFill>
          <bgColor rgb="FFECF2F8"/>
        </patternFill>
      </fill>
    </dxf>
    <dxf>
      <font>
        <color rgb="FF00B050"/>
      </font>
    </dxf>
    <dxf>
      <font>
        <color rgb="FFFFC000"/>
      </font>
    </dxf>
    <dxf>
      <font>
        <color rgb="FFFF0000"/>
      </font>
    </dxf>
    <dxf>
      <fill>
        <patternFill>
          <bgColor rgb="FFECF2F8"/>
        </patternFill>
      </fill>
    </dxf>
    <dxf>
      <font>
        <color rgb="FF00B050"/>
      </font>
    </dxf>
    <dxf>
      <font>
        <color rgb="FFFFC000"/>
      </font>
    </dxf>
    <dxf>
      <font>
        <color rgb="FFFF0000"/>
      </font>
    </dxf>
    <dxf>
      <fill>
        <patternFill>
          <bgColor rgb="FFECF2F8"/>
        </patternFill>
      </fill>
    </dxf>
    <dxf>
      <font>
        <color rgb="FF00B050"/>
      </font>
    </dxf>
    <dxf>
      <font>
        <color rgb="FFFFC000"/>
      </font>
    </dxf>
    <dxf>
      <font>
        <color rgb="FFFF0000"/>
      </font>
    </dxf>
    <dxf>
      <fill>
        <patternFill>
          <bgColor rgb="FFECF2F8"/>
        </patternFill>
      </fill>
    </dxf>
    <dxf>
      <font>
        <color rgb="FF00B050"/>
      </font>
    </dxf>
    <dxf>
      <font>
        <color rgb="FFFFC000"/>
      </font>
    </dxf>
    <dxf>
      <font>
        <color rgb="FFFF0000"/>
      </font>
    </dxf>
    <dxf>
      <fill>
        <patternFill>
          <bgColor rgb="FFECF2F8"/>
        </patternFill>
      </fill>
    </dxf>
    <dxf>
      <font>
        <color rgb="FF00B050"/>
      </font>
    </dxf>
    <dxf>
      <font>
        <color rgb="FFFFC000"/>
      </font>
    </dxf>
    <dxf>
      <font>
        <color rgb="FFFF0000"/>
      </font>
    </dxf>
    <dxf>
      <fill>
        <patternFill>
          <bgColor rgb="FFECF2F8"/>
        </patternFill>
      </fill>
    </dxf>
    <dxf>
      <font>
        <color rgb="FF00B050"/>
      </font>
    </dxf>
    <dxf>
      <font>
        <color rgb="FFFFC000"/>
      </font>
    </dxf>
    <dxf>
      <font>
        <color rgb="FFFF0000"/>
      </font>
    </dxf>
    <dxf>
      <fill>
        <patternFill>
          <bgColor rgb="FFECF2F8"/>
        </patternFill>
      </fill>
    </dxf>
    <dxf>
      <font>
        <color rgb="FF00B050"/>
      </font>
    </dxf>
    <dxf>
      <font>
        <color rgb="FFFFC000"/>
      </font>
    </dxf>
    <dxf>
      <font>
        <color rgb="FFFF0000"/>
      </font>
    </dxf>
    <dxf>
      <fill>
        <patternFill>
          <bgColor rgb="FFECF2F8"/>
        </patternFill>
      </fill>
    </dxf>
    <dxf>
      <font>
        <color rgb="FF00B050"/>
      </font>
    </dxf>
    <dxf>
      <font>
        <color rgb="FFFFC000"/>
      </font>
    </dxf>
    <dxf>
      <font>
        <color rgb="FFFF0000"/>
      </font>
    </dxf>
    <dxf>
      <fill>
        <patternFill>
          <bgColor rgb="FFECF2F8"/>
        </patternFill>
      </fill>
    </dxf>
    <dxf>
      <font>
        <color rgb="FF00B050"/>
      </font>
    </dxf>
    <dxf>
      <font>
        <color rgb="FFFFC000"/>
      </font>
    </dxf>
    <dxf>
      <font>
        <color rgb="FFFF0000"/>
      </font>
    </dxf>
    <dxf>
      <fill>
        <patternFill>
          <bgColor rgb="FFECF2F8"/>
        </patternFill>
      </fill>
    </dxf>
    <dxf>
      <font>
        <color rgb="FF00B050"/>
      </font>
    </dxf>
    <dxf>
      <font>
        <color rgb="FFFFC000"/>
      </font>
    </dxf>
    <dxf>
      <font>
        <color rgb="FFFF0000"/>
      </font>
    </dxf>
    <dxf>
      <fill>
        <patternFill>
          <bgColor rgb="FFECF2F8"/>
        </patternFill>
      </fill>
    </dxf>
    <dxf>
      <font>
        <color rgb="FF00B050"/>
      </font>
    </dxf>
    <dxf>
      <font>
        <color rgb="FFFFC000"/>
      </font>
    </dxf>
    <dxf>
      <font>
        <color rgb="FFFF0000"/>
      </font>
    </dxf>
    <dxf>
      <fill>
        <patternFill>
          <bgColor rgb="FFECF2F8"/>
        </patternFill>
      </fill>
    </dxf>
    <dxf>
      <font>
        <color rgb="FF00B050"/>
      </font>
    </dxf>
    <dxf>
      <font>
        <color rgb="FFFFC000"/>
      </font>
    </dxf>
    <dxf>
      <font>
        <color rgb="FFFF0000"/>
      </font>
    </dxf>
    <dxf>
      <fill>
        <patternFill>
          <bgColor rgb="FFECF2F8"/>
        </patternFill>
      </fill>
    </dxf>
    <dxf>
      <font>
        <color rgb="FF00B050"/>
      </font>
    </dxf>
    <dxf>
      <font>
        <color rgb="FFFFC000"/>
      </font>
    </dxf>
    <dxf>
      <font>
        <color rgb="FFFF0000"/>
      </font>
    </dxf>
    <dxf>
      <fill>
        <patternFill>
          <bgColor rgb="FFECF2F8"/>
        </patternFill>
      </fill>
    </dxf>
    <dxf>
      <font>
        <color rgb="FF00B050"/>
      </font>
    </dxf>
    <dxf>
      <font>
        <color rgb="FFFFC000"/>
      </font>
    </dxf>
    <dxf>
      <font>
        <color rgb="FFFF0000"/>
      </font>
    </dxf>
    <dxf>
      <fill>
        <patternFill>
          <bgColor rgb="FFECF2F8"/>
        </patternFill>
      </fill>
    </dxf>
    <dxf>
      <font>
        <color rgb="FF00B050"/>
      </font>
    </dxf>
    <dxf>
      <font>
        <color rgb="FFFFC000"/>
      </font>
    </dxf>
    <dxf>
      <font>
        <color rgb="FFFF0000"/>
      </font>
    </dxf>
    <dxf>
      <fill>
        <patternFill>
          <bgColor rgb="FFECF2F8"/>
        </patternFill>
      </fill>
    </dxf>
    <dxf>
      <font>
        <color rgb="FF00B050"/>
      </font>
    </dxf>
    <dxf>
      <font>
        <color rgb="FFFFC000"/>
      </font>
    </dxf>
    <dxf>
      <font>
        <color rgb="FFFF0000"/>
      </font>
    </dxf>
    <dxf>
      <fill>
        <patternFill>
          <bgColor rgb="FFECF2F8"/>
        </patternFill>
      </fill>
    </dxf>
    <dxf>
      <font>
        <color rgb="FF00B050"/>
      </font>
    </dxf>
    <dxf>
      <font>
        <color rgb="FFFFC000"/>
      </font>
    </dxf>
    <dxf>
      <font>
        <color rgb="FFFF0000"/>
      </font>
    </dxf>
    <dxf>
      <fill>
        <patternFill>
          <bgColor rgb="FFECF2F8"/>
        </patternFill>
      </fill>
    </dxf>
    <dxf>
      <font>
        <b/>
        <i val="0"/>
        <color theme="0"/>
      </font>
      <fill>
        <patternFill>
          <bgColor theme="9"/>
        </patternFill>
      </fill>
    </dxf>
    <dxf>
      <border>
        <left style="medium">
          <color theme="9"/>
        </left>
        <right style="medium">
          <color theme="9"/>
        </right>
        <top style="medium">
          <color theme="9"/>
        </top>
        <bottom style="medium">
          <color theme="9"/>
        </bottom>
        <vertical style="thin">
          <color theme="9"/>
        </vertical>
        <horizontal style="thin">
          <color theme="9"/>
        </horizontal>
      </border>
    </dxf>
    <dxf>
      <border>
        <bottom style="medium">
          <color auto="1"/>
        </bottom>
      </border>
    </dxf>
    <dxf>
      <font>
        <b/>
        <i val="0"/>
        <color auto="1"/>
      </font>
    </dxf>
    <dxf>
      <font>
        <b/>
        <i val="0"/>
        <color theme="0"/>
      </font>
      <fill>
        <patternFill>
          <bgColor rgb="FF80BD00"/>
        </patternFill>
      </fill>
      <border>
        <bottom/>
      </border>
    </dxf>
    <dxf>
      <border>
        <left style="thin">
          <color rgb="FF80BD00"/>
        </left>
        <right style="thin">
          <color rgb="FF80BD00"/>
        </right>
        <top style="thin">
          <color rgb="FF80BD00"/>
        </top>
        <bottom style="thin">
          <color rgb="FF80BD00"/>
        </bottom>
        <vertical style="thin">
          <color rgb="FF80BD00"/>
        </vertical>
        <horizontal style="thin">
          <color rgb="FF80BD00"/>
        </horizontal>
      </border>
    </dxf>
    <dxf>
      <border>
        <bottom style="medium">
          <color auto="1"/>
        </bottom>
      </border>
    </dxf>
    <dxf>
      <font>
        <b/>
        <i val="0"/>
        <color auto="1"/>
      </font>
    </dxf>
    <dxf>
      <font>
        <b/>
        <i val="0"/>
        <color theme="0"/>
      </font>
      <fill>
        <patternFill>
          <bgColor rgb="FF0094C4"/>
        </patternFill>
      </fill>
      <border>
        <bottom/>
      </border>
    </dxf>
    <dxf>
      <border>
        <left style="thin">
          <color rgb="FF0094C4"/>
        </left>
        <right style="thin">
          <color rgb="FF0094C4"/>
        </right>
        <top style="thin">
          <color rgb="FF0094C4"/>
        </top>
        <bottom style="thin">
          <color rgb="FF0094C4"/>
        </bottom>
        <vertical style="thin">
          <color rgb="FF0094C4"/>
        </vertical>
        <horizontal style="thin">
          <color rgb="FF0094C4"/>
        </horizontal>
      </border>
    </dxf>
  </dxfs>
  <tableStyles count="3" defaultTableStyle="TableStyleMedium2" defaultPivotStyle="PivotStyleLight16">
    <tableStyle name="MyTable" pivot="0" count="4" xr9:uid="{E6BE1DD5-764E-4F41-ABB0-7D082F384ED6}">
      <tableStyleElement type="wholeTable" dxfId="644"/>
      <tableStyleElement type="headerRow" dxfId="643"/>
      <tableStyleElement type="firstColumn" dxfId="642"/>
      <tableStyleElement type="lastTotalCell" dxfId="641"/>
    </tableStyle>
    <tableStyle name="MyTable 2" pivot="0" count="4" xr9:uid="{2C259D7E-8B0E-4469-BE93-660CF1B0826E}">
      <tableStyleElement type="wholeTable" dxfId="640"/>
      <tableStyleElement type="headerRow" dxfId="639"/>
      <tableStyleElement type="firstColumn" dxfId="638"/>
      <tableStyleElement type="lastTotalCell" dxfId="637"/>
    </tableStyle>
    <tableStyle name="Table Style 1" pivot="0" count="2" xr9:uid="{3EB0860F-EED4-4757-A5A9-4A2C09536043}">
      <tableStyleElement type="wholeTable" dxfId="636"/>
      <tableStyleElement type="headerRow" dxfId="635"/>
    </tableStyle>
  </tableStyles>
  <colors>
    <mruColors>
      <color rgb="FF7FB402"/>
      <color rgb="FF0096C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externalLink" Target="externalLinks/externalLink1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externalLink" Target="externalLinks/externalLink4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externalLink" Target="externalLinks/externalLink2.xml"/><Relationship Id="rId45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alcChain" Target="calcChain.xml"/><Relationship Id="rId20" Type="http://schemas.openxmlformats.org/officeDocument/2006/relationships/worksheet" Target="worksheets/sheet20.xml"/><Relationship Id="rId41" Type="http://schemas.openxmlformats.org/officeDocument/2006/relationships/externalLink" Target="externalLinks/externalLink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
<Relationships xmlns="http://schemas.openxmlformats.org/package/2006/relationships"><Relationship Id="rId1" Type="http://schemas.microsoft.com/office/2006/relationships/activeXControlBinary" Target="activeX117.bin"/></Relationships>
</file>

<file path=xl/activeX/_rels/activeX118.xml.rels><?xml version="1.0" encoding="UTF-8" standalone="yes"?>
<Relationships xmlns="http://schemas.openxmlformats.org/package/2006/relationships"><Relationship Id="rId1" Type="http://schemas.microsoft.com/office/2006/relationships/activeXControlBinary" Target="activeX118.bin"/></Relationships>
</file>

<file path=xl/activeX/_rels/activeX119.xml.rels><?xml version="1.0" encoding="UTF-8" standalone="yes"?>
<Relationships xmlns="http://schemas.openxmlformats.org/package/2006/relationships"><Relationship Id="rId1" Type="http://schemas.microsoft.com/office/2006/relationships/activeXControlBinary" Target="activeX119.bin"/></Relationships>
</file>

<file path=xl/activeX/_rels/activeX120.xml.rels><?xml version="1.0" encoding="UTF-8" standalone="yes"?>
<Relationships xmlns="http://schemas.openxmlformats.org/package/2006/relationships"><Relationship Id="rId1" Type="http://schemas.microsoft.com/office/2006/relationships/activeXControlBinary" Target="activeX120.bin"/></Relationships>
</file>

<file path=xl/activeX/_rels/activeX121.xml.rels><?xml version="1.0" encoding="UTF-8" standalone="yes"?>
<Relationships xmlns="http://schemas.openxmlformats.org/package/2006/relationships"><Relationship Id="rId1" Type="http://schemas.microsoft.com/office/2006/relationships/activeXControlBinary" Target="activeX121.bin"/></Relationships>
</file>

<file path=xl/activeX/_rels/activeX122.xml.rels><?xml version="1.0" encoding="UTF-8" standalone="yes"?>
<Relationships xmlns="http://schemas.openxmlformats.org/package/2006/relationships"><Relationship Id="rId1" Type="http://schemas.microsoft.com/office/2006/relationships/activeXControlBinary" Target="activeX122.bin"/></Relationships>
</file>

<file path=xl/activeX/_rels/activeX123.xml.rels><?xml version="1.0" encoding="UTF-8" standalone="yes"?>
<Relationships xmlns="http://schemas.openxmlformats.org/package/2006/relationships"><Relationship Id="rId1" Type="http://schemas.microsoft.com/office/2006/relationships/activeXControlBinary" Target="activeX123.bin"/></Relationships>
</file>

<file path=xl/activeX/_rels/activeX124.xml.rels><?xml version="1.0" encoding="UTF-8" standalone="yes"?>
<Relationships xmlns="http://schemas.openxmlformats.org/package/2006/relationships"><Relationship Id="rId1" Type="http://schemas.microsoft.com/office/2006/relationships/activeXControlBinary" Target="activeX124.bin"/></Relationships>
</file>

<file path=xl/activeX/_rels/activeX125.xml.rels><?xml version="1.0" encoding="UTF-8" standalone="yes"?>
<Relationships xmlns="http://schemas.openxmlformats.org/package/2006/relationships"><Relationship Id="rId1" Type="http://schemas.microsoft.com/office/2006/relationships/activeXControlBinary" Target="activeX125.bin"/></Relationships>
</file>

<file path=xl/activeX/_rels/activeX126.xml.rels><?xml version="1.0" encoding="UTF-8" standalone="yes"?>
<Relationships xmlns="http://schemas.openxmlformats.org/package/2006/relationships"><Relationship Id="rId1" Type="http://schemas.microsoft.com/office/2006/relationships/activeXControlBinary" Target="activeX126.bin"/></Relationships>
</file>

<file path=xl/activeX/_rels/activeX127.xml.rels><?xml version="1.0" encoding="UTF-8" standalone="yes"?>
<Relationships xmlns="http://schemas.openxmlformats.org/package/2006/relationships"><Relationship Id="rId1" Type="http://schemas.microsoft.com/office/2006/relationships/activeXControlBinary" Target="activeX127.bin"/></Relationships>
</file>

<file path=xl/activeX/_rels/activeX128.xml.rels><?xml version="1.0" encoding="UTF-8" standalone="yes"?>
<Relationships xmlns="http://schemas.openxmlformats.org/package/2006/relationships"><Relationship Id="rId1" Type="http://schemas.microsoft.com/office/2006/relationships/activeXControlBinary" Target="activeX128.bin"/></Relationships>
</file>

<file path=xl/activeX/_rels/activeX129.xml.rels><?xml version="1.0" encoding="UTF-8" standalone="yes"?>
<Relationships xmlns="http://schemas.openxmlformats.org/package/2006/relationships"><Relationship Id="rId1" Type="http://schemas.microsoft.com/office/2006/relationships/activeXControlBinary" Target="activeX129.bin"/></Relationships>
</file>

<file path=xl/activeX/_rels/activeX130.xml.rels><?xml version="1.0" encoding="UTF-8" standalone="yes"?>
<Relationships xmlns="http://schemas.openxmlformats.org/package/2006/relationships"><Relationship Id="rId1" Type="http://schemas.microsoft.com/office/2006/relationships/activeXControlBinary" Target="activeX130.bin"/></Relationships>
</file>

<file path=xl/activeX/_rels/activeX131.xml.rels><?xml version="1.0" encoding="UTF-8" standalone="yes"?>
<Relationships xmlns="http://schemas.openxmlformats.org/package/2006/relationships"><Relationship Id="rId1" Type="http://schemas.microsoft.com/office/2006/relationships/activeXControlBinary" Target="activeX131.bin"/></Relationships>
</file>

<file path=xl/activeX/_rels/activeX132.xml.rels><?xml version="1.0" encoding="UTF-8" standalone="yes"?>
<Relationships xmlns="http://schemas.openxmlformats.org/package/2006/relationships"><Relationship Id="rId1" Type="http://schemas.microsoft.com/office/2006/relationships/activeXControlBinary" Target="activeX132.bin"/></Relationships>
</file>

<file path=xl/activeX/_rels/activeX133.xml.rels><?xml version="1.0" encoding="UTF-8" standalone="yes"?>
<Relationships xmlns="http://schemas.openxmlformats.org/package/2006/relationships"><Relationship Id="rId1" Type="http://schemas.microsoft.com/office/2006/relationships/activeXControlBinary" Target="activeX133.bin"/></Relationships>
</file>

<file path=xl/activeX/_rels/activeX134.xml.rels><?xml version="1.0" encoding="UTF-8" standalone="yes"?>
<Relationships xmlns="http://schemas.openxmlformats.org/package/2006/relationships"><Relationship Id="rId1" Type="http://schemas.microsoft.com/office/2006/relationships/activeXControlBinary" Target="activeX134.bin"/></Relationships>
</file>

<file path=xl/activeX/_rels/activeX135.xml.rels><?xml version="1.0" encoding="UTF-8" standalone="yes"?>
<Relationships xmlns="http://schemas.openxmlformats.org/package/2006/relationships"><Relationship Id="rId1" Type="http://schemas.microsoft.com/office/2006/relationships/activeXControlBinary" Target="activeX135.bin"/></Relationships>
</file>

<file path=xl/activeX/_rels/activeX136.xml.rels><?xml version="1.0" encoding="UTF-8" standalone="yes"?>
<Relationships xmlns="http://schemas.openxmlformats.org/package/2006/relationships"><Relationship Id="rId1" Type="http://schemas.microsoft.com/office/2006/relationships/activeXControlBinary" Target="activeX136.bin"/></Relationships>
</file>

<file path=xl/activeX/_rels/activeX137.xml.rels><?xml version="1.0" encoding="UTF-8" standalone="yes"?>
<Relationships xmlns="http://schemas.openxmlformats.org/package/2006/relationships"><Relationship Id="rId1" Type="http://schemas.microsoft.com/office/2006/relationships/activeXControlBinary" Target="activeX137.bin"/></Relationships>
</file>

<file path=xl/activeX/_rels/activeX138.xml.rels><?xml version="1.0" encoding="UTF-8" standalone="yes"?>
<Relationships xmlns="http://schemas.openxmlformats.org/package/2006/relationships"><Relationship Id="rId1" Type="http://schemas.microsoft.com/office/2006/relationships/activeXControlBinary" Target="activeX138.bin"/></Relationships>
</file>

<file path=xl/activeX/_rels/activeX139.xml.rels><?xml version="1.0" encoding="UTF-8" standalone="yes"?>
<Relationships xmlns="http://schemas.openxmlformats.org/package/2006/relationships"><Relationship Id="rId1" Type="http://schemas.microsoft.com/office/2006/relationships/activeXControlBinary" Target="activeX139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3.png"/><Relationship Id="rId2" Type="http://schemas.openxmlformats.org/officeDocument/2006/relationships/image" Target="../media/image12.svg"/><Relationship Id="rId1" Type="http://schemas.openxmlformats.org/officeDocument/2006/relationships/image" Target="../media/image11.png"/><Relationship Id="rId4" Type="http://schemas.openxmlformats.org/officeDocument/2006/relationships/image" Target="../media/image14.sv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3.png"/><Relationship Id="rId2" Type="http://schemas.openxmlformats.org/officeDocument/2006/relationships/image" Target="../media/image12.svg"/><Relationship Id="rId1" Type="http://schemas.openxmlformats.org/officeDocument/2006/relationships/image" Target="../media/image11.png"/><Relationship Id="rId4" Type="http://schemas.openxmlformats.org/officeDocument/2006/relationships/image" Target="../media/image14.sv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3.png"/><Relationship Id="rId2" Type="http://schemas.openxmlformats.org/officeDocument/2006/relationships/image" Target="../media/image12.svg"/><Relationship Id="rId1" Type="http://schemas.openxmlformats.org/officeDocument/2006/relationships/image" Target="../media/image11.png"/><Relationship Id="rId4" Type="http://schemas.openxmlformats.org/officeDocument/2006/relationships/image" Target="../media/image14.sv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3.png"/><Relationship Id="rId2" Type="http://schemas.openxmlformats.org/officeDocument/2006/relationships/image" Target="../media/image12.svg"/><Relationship Id="rId1" Type="http://schemas.openxmlformats.org/officeDocument/2006/relationships/image" Target="../media/image11.png"/><Relationship Id="rId4" Type="http://schemas.openxmlformats.org/officeDocument/2006/relationships/image" Target="../media/image14.sv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3.png"/><Relationship Id="rId2" Type="http://schemas.openxmlformats.org/officeDocument/2006/relationships/image" Target="../media/image12.svg"/><Relationship Id="rId1" Type="http://schemas.openxmlformats.org/officeDocument/2006/relationships/image" Target="../media/image11.png"/><Relationship Id="rId4" Type="http://schemas.openxmlformats.org/officeDocument/2006/relationships/image" Target="../media/image14.sv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13.png"/><Relationship Id="rId2" Type="http://schemas.openxmlformats.org/officeDocument/2006/relationships/image" Target="../media/image12.svg"/><Relationship Id="rId1" Type="http://schemas.openxmlformats.org/officeDocument/2006/relationships/image" Target="../media/image11.png"/><Relationship Id="rId4" Type="http://schemas.openxmlformats.org/officeDocument/2006/relationships/image" Target="../media/image14.sv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13.png"/><Relationship Id="rId2" Type="http://schemas.openxmlformats.org/officeDocument/2006/relationships/image" Target="../media/image12.svg"/><Relationship Id="rId1" Type="http://schemas.openxmlformats.org/officeDocument/2006/relationships/image" Target="../media/image11.png"/><Relationship Id="rId4" Type="http://schemas.openxmlformats.org/officeDocument/2006/relationships/image" Target="../media/image14.sv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3.png"/><Relationship Id="rId2" Type="http://schemas.openxmlformats.org/officeDocument/2006/relationships/image" Target="../media/image12.svg"/><Relationship Id="rId1" Type="http://schemas.openxmlformats.org/officeDocument/2006/relationships/image" Target="../media/image11.png"/><Relationship Id="rId4" Type="http://schemas.openxmlformats.org/officeDocument/2006/relationships/image" Target="../media/image14.sv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3.png"/><Relationship Id="rId2" Type="http://schemas.openxmlformats.org/officeDocument/2006/relationships/image" Target="../media/image12.svg"/><Relationship Id="rId1" Type="http://schemas.openxmlformats.org/officeDocument/2006/relationships/image" Target="../media/image11.png"/><Relationship Id="rId4" Type="http://schemas.openxmlformats.org/officeDocument/2006/relationships/image" Target="../media/image14.sv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3.png"/><Relationship Id="rId2" Type="http://schemas.openxmlformats.org/officeDocument/2006/relationships/image" Target="../media/image12.svg"/><Relationship Id="rId1" Type="http://schemas.openxmlformats.org/officeDocument/2006/relationships/image" Target="../media/image11.png"/><Relationship Id="rId4" Type="http://schemas.openxmlformats.org/officeDocument/2006/relationships/image" Target="../media/image14.sv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3.png"/><Relationship Id="rId2" Type="http://schemas.openxmlformats.org/officeDocument/2006/relationships/image" Target="../media/image12.svg"/><Relationship Id="rId1" Type="http://schemas.openxmlformats.org/officeDocument/2006/relationships/image" Target="../media/image11.png"/><Relationship Id="rId4" Type="http://schemas.openxmlformats.org/officeDocument/2006/relationships/image" Target="../media/image14.svg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3.png"/><Relationship Id="rId2" Type="http://schemas.openxmlformats.org/officeDocument/2006/relationships/image" Target="../media/image12.svg"/><Relationship Id="rId1" Type="http://schemas.openxmlformats.org/officeDocument/2006/relationships/image" Target="../media/image11.png"/><Relationship Id="rId4" Type="http://schemas.openxmlformats.org/officeDocument/2006/relationships/image" Target="../media/image14.svg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3.png"/><Relationship Id="rId2" Type="http://schemas.openxmlformats.org/officeDocument/2006/relationships/image" Target="../media/image12.svg"/><Relationship Id="rId1" Type="http://schemas.openxmlformats.org/officeDocument/2006/relationships/image" Target="../media/image11.png"/><Relationship Id="rId4" Type="http://schemas.openxmlformats.org/officeDocument/2006/relationships/image" Target="../media/image14.svg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3.png"/><Relationship Id="rId2" Type="http://schemas.openxmlformats.org/officeDocument/2006/relationships/image" Target="../media/image12.svg"/><Relationship Id="rId1" Type="http://schemas.openxmlformats.org/officeDocument/2006/relationships/image" Target="../media/image11.png"/><Relationship Id="rId4" Type="http://schemas.openxmlformats.org/officeDocument/2006/relationships/image" Target="../media/image14.svg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3.png"/><Relationship Id="rId2" Type="http://schemas.openxmlformats.org/officeDocument/2006/relationships/image" Target="../media/image12.svg"/><Relationship Id="rId1" Type="http://schemas.openxmlformats.org/officeDocument/2006/relationships/image" Target="../media/image11.png"/><Relationship Id="rId4" Type="http://schemas.openxmlformats.org/officeDocument/2006/relationships/image" Target="../media/image14.svg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13.png"/><Relationship Id="rId2" Type="http://schemas.openxmlformats.org/officeDocument/2006/relationships/image" Target="../media/image12.svg"/><Relationship Id="rId1" Type="http://schemas.openxmlformats.org/officeDocument/2006/relationships/image" Target="../media/image11.png"/><Relationship Id="rId4" Type="http://schemas.openxmlformats.org/officeDocument/2006/relationships/image" Target="../media/image14.sv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image" Target="../media/image7.emf"/><Relationship Id="rId7" Type="http://schemas.openxmlformats.org/officeDocument/2006/relationships/image" Target="../media/image3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6" Type="http://schemas.openxmlformats.org/officeDocument/2006/relationships/image" Target="../media/image4.emf"/><Relationship Id="rId5" Type="http://schemas.openxmlformats.org/officeDocument/2006/relationships/image" Target="../media/image5.emf"/><Relationship Id="rId4" Type="http://schemas.openxmlformats.org/officeDocument/2006/relationships/image" Target="../media/image6.emf"/><Relationship Id="rId9" Type="http://schemas.openxmlformats.org/officeDocument/2006/relationships/image" Target="../media/image10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6.emf"/><Relationship Id="rId1" Type="http://schemas.openxmlformats.org/officeDocument/2006/relationships/image" Target="../media/image15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25.emf"/><Relationship Id="rId3" Type="http://schemas.openxmlformats.org/officeDocument/2006/relationships/image" Target="../media/image20.emf"/><Relationship Id="rId7" Type="http://schemas.openxmlformats.org/officeDocument/2006/relationships/image" Target="../media/image24.emf"/><Relationship Id="rId2" Type="http://schemas.openxmlformats.org/officeDocument/2006/relationships/image" Target="../media/image19.emf"/><Relationship Id="rId1" Type="http://schemas.openxmlformats.org/officeDocument/2006/relationships/image" Target="../media/image18.emf"/><Relationship Id="rId6" Type="http://schemas.openxmlformats.org/officeDocument/2006/relationships/image" Target="../media/image23.emf"/><Relationship Id="rId5" Type="http://schemas.openxmlformats.org/officeDocument/2006/relationships/image" Target="../media/image22.emf"/><Relationship Id="rId4" Type="http://schemas.openxmlformats.org/officeDocument/2006/relationships/image" Target="../media/image21.emf"/><Relationship Id="rId9" Type="http://schemas.openxmlformats.org/officeDocument/2006/relationships/image" Target="../media/image26.emf"/></Relationships>
</file>

<file path=xl/drawings/_rels/vmlDrawing4.vml.rels><?xml version="1.0" encoding="UTF-8" standalone="yes"?>
<Relationships xmlns="http://schemas.openxmlformats.org/package/2006/relationships"><Relationship Id="rId8" Type="http://schemas.openxmlformats.org/officeDocument/2006/relationships/image" Target="../media/image27.emf"/><Relationship Id="rId3" Type="http://schemas.openxmlformats.org/officeDocument/2006/relationships/image" Target="../media/image32.emf"/><Relationship Id="rId7" Type="http://schemas.openxmlformats.org/officeDocument/2006/relationships/image" Target="../media/image28.emf"/><Relationship Id="rId2" Type="http://schemas.openxmlformats.org/officeDocument/2006/relationships/image" Target="../media/image33.emf"/><Relationship Id="rId1" Type="http://schemas.openxmlformats.org/officeDocument/2006/relationships/image" Target="../media/image34.emf"/><Relationship Id="rId6" Type="http://schemas.openxmlformats.org/officeDocument/2006/relationships/image" Target="../media/image29.emf"/><Relationship Id="rId5" Type="http://schemas.openxmlformats.org/officeDocument/2006/relationships/image" Target="../media/image30.emf"/><Relationship Id="rId4" Type="http://schemas.openxmlformats.org/officeDocument/2006/relationships/image" Target="../media/image31.emf"/></Relationships>
</file>

<file path=xl/drawings/_rels/vmlDrawing5.vml.rels><?xml version="1.0" encoding="UTF-8" standalone="yes"?>
<Relationships xmlns="http://schemas.openxmlformats.org/package/2006/relationships"><Relationship Id="rId8" Type="http://schemas.openxmlformats.org/officeDocument/2006/relationships/image" Target="../media/image37.emf"/><Relationship Id="rId3" Type="http://schemas.openxmlformats.org/officeDocument/2006/relationships/image" Target="../media/image42.emf"/><Relationship Id="rId7" Type="http://schemas.openxmlformats.org/officeDocument/2006/relationships/image" Target="../media/image38.emf"/><Relationship Id="rId2" Type="http://schemas.openxmlformats.org/officeDocument/2006/relationships/image" Target="../media/image43.emf"/><Relationship Id="rId1" Type="http://schemas.openxmlformats.org/officeDocument/2006/relationships/image" Target="../media/image44.emf"/><Relationship Id="rId6" Type="http://schemas.openxmlformats.org/officeDocument/2006/relationships/image" Target="../media/image39.emf"/><Relationship Id="rId5" Type="http://schemas.openxmlformats.org/officeDocument/2006/relationships/image" Target="../media/image40.emf"/><Relationship Id="rId10" Type="http://schemas.openxmlformats.org/officeDocument/2006/relationships/image" Target="../media/image35.emf"/><Relationship Id="rId4" Type="http://schemas.openxmlformats.org/officeDocument/2006/relationships/image" Target="../media/image41.emf"/><Relationship Id="rId9" Type="http://schemas.openxmlformats.org/officeDocument/2006/relationships/image" Target="../media/image36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47.emf"/><Relationship Id="rId2" Type="http://schemas.openxmlformats.org/officeDocument/2006/relationships/image" Target="../media/image48.emf"/><Relationship Id="rId1" Type="http://schemas.openxmlformats.org/officeDocument/2006/relationships/image" Target="../media/image49.emf"/><Relationship Id="rId5" Type="http://schemas.openxmlformats.org/officeDocument/2006/relationships/image" Target="../media/image45.emf"/><Relationship Id="rId4" Type="http://schemas.openxmlformats.org/officeDocument/2006/relationships/image" Target="../media/image46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51.emf"/><Relationship Id="rId2" Type="http://schemas.openxmlformats.org/officeDocument/2006/relationships/image" Target="../media/image52.emf"/><Relationship Id="rId1" Type="http://schemas.openxmlformats.org/officeDocument/2006/relationships/image" Target="../media/image53.emf"/><Relationship Id="rId4" Type="http://schemas.openxmlformats.org/officeDocument/2006/relationships/image" Target="../media/image50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56.emf"/><Relationship Id="rId7" Type="http://schemas.openxmlformats.org/officeDocument/2006/relationships/image" Target="../media/image60.emf"/><Relationship Id="rId2" Type="http://schemas.openxmlformats.org/officeDocument/2006/relationships/image" Target="../media/image55.emf"/><Relationship Id="rId1" Type="http://schemas.openxmlformats.org/officeDocument/2006/relationships/image" Target="../media/image54.emf"/><Relationship Id="rId6" Type="http://schemas.openxmlformats.org/officeDocument/2006/relationships/image" Target="../media/image59.emf"/><Relationship Id="rId5" Type="http://schemas.openxmlformats.org/officeDocument/2006/relationships/image" Target="../media/image58.emf"/><Relationship Id="rId4" Type="http://schemas.openxmlformats.org/officeDocument/2006/relationships/image" Target="../media/image57.emf"/></Relationships>
</file>

<file path=xl/drawings/_rels/vmlDrawing9.vml.rels><?xml version="1.0" encoding="UTF-8" standalone="yes"?>
<Relationships xmlns="http://schemas.openxmlformats.org/package/2006/relationships"><Relationship Id="rId8" Type="http://schemas.openxmlformats.org/officeDocument/2006/relationships/image" Target="../media/image71.emf"/><Relationship Id="rId13" Type="http://schemas.openxmlformats.org/officeDocument/2006/relationships/image" Target="../media/image66.emf"/><Relationship Id="rId18" Type="http://schemas.openxmlformats.org/officeDocument/2006/relationships/image" Target="../media/image61.emf"/><Relationship Id="rId3" Type="http://schemas.openxmlformats.org/officeDocument/2006/relationships/image" Target="../media/image76.emf"/><Relationship Id="rId7" Type="http://schemas.openxmlformats.org/officeDocument/2006/relationships/image" Target="../media/image72.emf"/><Relationship Id="rId12" Type="http://schemas.openxmlformats.org/officeDocument/2006/relationships/image" Target="../media/image67.emf"/><Relationship Id="rId17" Type="http://schemas.openxmlformats.org/officeDocument/2006/relationships/image" Target="../media/image62.emf"/><Relationship Id="rId2" Type="http://schemas.openxmlformats.org/officeDocument/2006/relationships/image" Target="../media/image77.emf"/><Relationship Id="rId16" Type="http://schemas.openxmlformats.org/officeDocument/2006/relationships/image" Target="../media/image63.emf"/><Relationship Id="rId1" Type="http://schemas.openxmlformats.org/officeDocument/2006/relationships/image" Target="../media/image78.emf"/><Relationship Id="rId6" Type="http://schemas.openxmlformats.org/officeDocument/2006/relationships/image" Target="../media/image73.emf"/><Relationship Id="rId11" Type="http://schemas.openxmlformats.org/officeDocument/2006/relationships/image" Target="../media/image68.emf"/><Relationship Id="rId5" Type="http://schemas.openxmlformats.org/officeDocument/2006/relationships/image" Target="../media/image74.emf"/><Relationship Id="rId15" Type="http://schemas.openxmlformats.org/officeDocument/2006/relationships/image" Target="../media/image64.emf"/><Relationship Id="rId10" Type="http://schemas.openxmlformats.org/officeDocument/2006/relationships/image" Target="../media/image69.emf"/><Relationship Id="rId4" Type="http://schemas.openxmlformats.org/officeDocument/2006/relationships/image" Target="../media/image75.emf"/><Relationship Id="rId9" Type="http://schemas.openxmlformats.org/officeDocument/2006/relationships/image" Target="../media/image70.emf"/><Relationship Id="rId14" Type="http://schemas.openxmlformats.org/officeDocument/2006/relationships/image" Target="../media/image65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79.emf"/><Relationship Id="rId2" Type="http://schemas.openxmlformats.org/officeDocument/2006/relationships/image" Target="../media/image15.emf"/><Relationship Id="rId1" Type="http://schemas.openxmlformats.org/officeDocument/2006/relationships/image" Target="../media/image80.emf"/></Relationships>
</file>

<file path=xl/drawings/_rels/vmlDrawing1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1.emf"/><Relationship Id="rId3" Type="http://schemas.openxmlformats.org/officeDocument/2006/relationships/image" Target="../media/image86.emf"/><Relationship Id="rId7" Type="http://schemas.openxmlformats.org/officeDocument/2006/relationships/image" Target="../media/image82.emf"/><Relationship Id="rId2" Type="http://schemas.openxmlformats.org/officeDocument/2006/relationships/image" Target="../media/image87.emf"/><Relationship Id="rId1" Type="http://schemas.openxmlformats.org/officeDocument/2006/relationships/image" Target="../media/image88.emf"/><Relationship Id="rId6" Type="http://schemas.openxmlformats.org/officeDocument/2006/relationships/image" Target="../media/image83.emf"/><Relationship Id="rId5" Type="http://schemas.openxmlformats.org/officeDocument/2006/relationships/image" Target="../media/image84.emf"/><Relationship Id="rId4" Type="http://schemas.openxmlformats.org/officeDocument/2006/relationships/image" Target="../media/image85.emf"/></Relationships>
</file>

<file path=xl/drawings/_rels/vmlDrawing12.vml.rels><?xml version="1.0" encoding="UTF-8" standalone="yes"?>
<Relationships xmlns="http://schemas.openxmlformats.org/package/2006/relationships"><Relationship Id="rId8" Type="http://schemas.openxmlformats.org/officeDocument/2006/relationships/image" Target="../media/image89.emf"/><Relationship Id="rId3" Type="http://schemas.openxmlformats.org/officeDocument/2006/relationships/image" Target="../media/image94.emf"/><Relationship Id="rId7" Type="http://schemas.openxmlformats.org/officeDocument/2006/relationships/image" Target="../media/image90.emf"/><Relationship Id="rId2" Type="http://schemas.openxmlformats.org/officeDocument/2006/relationships/image" Target="../media/image95.emf"/><Relationship Id="rId1" Type="http://schemas.openxmlformats.org/officeDocument/2006/relationships/image" Target="../media/image96.emf"/><Relationship Id="rId6" Type="http://schemas.openxmlformats.org/officeDocument/2006/relationships/image" Target="../media/image91.emf"/><Relationship Id="rId5" Type="http://schemas.openxmlformats.org/officeDocument/2006/relationships/image" Target="../media/image92.emf"/><Relationship Id="rId4" Type="http://schemas.openxmlformats.org/officeDocument/2006/relationships/image" Target="../media/image93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0.emf"/><Relationship Id="rId2" Type="http://schemas.openxmlformats.org/officeDocument/2006/relationships/image" Target="../media/image101.emf"/><Relationship Id="rId1" Type="http://schemas.openxmlformats.org/officeDocument/2006/relationships/image" Target="../media/image102.emf"/><Relationship Id="rId6" Type="http://schemas.openxmlformats.org/officeDocument/2006/relationships/image" Target="../media/image97.emf"/><Relationship Id="rId5" Type="http://schemas.openxmlformats.org/officeDocument/2006/relationships/image" Target="../media/image98.emf"/><Relationship Id="rId4" Type="http://schemas.openxmlformats.org/officeDocument/2006/relationships/image" Target="../media/image99.emf"/></Relationships>
</file>

<file path=xl/drawings/_rels/vmlDrawing14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5.emf"/><Relationship Id="rId3" Type="http://schemas.openxmlformats.org/officeDocument/2006/relationships/image" Target="../media/image110.emf"/><Relationship Id="rId7" Type="http://schemas.openxmlformats.org/officeDocument/2006/relationships/image" Target="../media/image106.emf"/><Relationship Id="rId2" Type="http://schemas.openxmlformats.org/officeDocument/2006/relationships/image" Target="../media/image111.emf"/><Relationship Id="rId1" Type="http://schemas.openxmlformats.org/officeDocument/2006/relationships/image" Target="../media/image112.emf"/><Relationship Id="rId6" Type="http://schemas.openxmlformats.org/officeDocument/2006/relationships/image" Target="../media/image107.emf"/><Relationship Id="rId5" Type="http://schemas.openxmlformats.org/officeDocument/2006/relationships/image" Target="../media/image108.emf"/><Relationship Id="rId10" Type="http://schemas.openxmlformats.org/officeDocument/2006/relationships/image" Target="../media/image103.emf"/><Relationship Id="rId4" Type="http://schemas.openxmlformats.org/officeDocument/2006/relationships/image" Target="../media/image109.emf"/><Relationship Id="rId9" Type="http://schemas.openxmlformats.org/officeDocument/2006/relationships/image" Target="../media/image104.emf"/></Relationships>
</file>

<file path=xl/drawings/_rels/vmlDrawing15.vml.rels><?xml version="1.0" encoding="UTF-8" standalone="yes"?>
<Relationships xmlns="http://schemas.openxmlformats.org/package/2006/relationships"><Relationship Id="rId8" Type="http://schemas.openxmlformats.org/officeDocument/2006/relationships/image" Target="../media/image120.emf"/><Relationship Id="rId3" Type="http://schemas.openxmlformats.org/officeDocument/2006/relationships/image" Target="../media/image115.emf"/><Relationship Id="rId7" Type="http://schemas.openxmlformats.org/officeDocument/2006/relationships/image" Target="../media/image119.emf"/><Relationship Id="rId2" Type="http://schemas.openxmlformats.org/officeDocument/2006/relationships/image" Target="../media/image114.emf"/><Relationship Id="rId1" Type="http://schemas.openxmlformats.org/officeDocument/2006/relationships/image" Target="../media/image113.emf"/><Relationship Id="rId6" Type="http://schemas.openxmlformats.org/officeDocument/2006/relationships/image" Target="../media/image118.emf"/><Relationship Id="rId5" Type="http://schemas.openxmlformats.org/officeDocument/2006/relationships/image" Target="../media/image117.emf"/><Relationship Id="rId10" Type="http://schemas.openxmlformats.org/officeDocument/2006/relationships/image" Target="../media/image122.emf"/><Relationship Id="rId4" Type="http://schemas.openxmlformats.org/officeDocument/2006/relationships/image" Target="../media/image116.emf"/><Relationship Id="rId9" Type="http://schemas.openxmlformats.org/officeDocument/2006/relationships/image" Target="../media/image121.emf"/></Relationships>
</file>

<file path=xl/drawings/_rels/vmlDrawing16.vml.rels><?xml version="1.0" encoding="UTF-8" standalone="yes"?>
<Relationships xmlns="http://schemas.openxmlformats.org/package/2006/relationships"><Relationship Id="rId8" Type="http://schemas.openxmlformats.org/officeDocument/2006/relationships/image" Target="../media/image123.emf"/><Relationship Id="rId3" Type="http://schemas.openxmlformats.org/officeDocument/2006/relationships/image" Target="../media/image127.emf"/><Relationship Id="rId7" Type="http://schemas.openxmlformats.org/officeDocument/2006/relationships/image" Target="../media/image15.emf"/><Relationship Id="rId2" Type="http://schemas.openxmlformats.org/officeDocument/2006/relationships/image" Target="../media/image128.emf"/><Relationship Id="rId1" Type="http://schemas.openxmlformats.org/officeDocument/2006/relationships/image" Target="../media/image129.emf"/><Relationship Id="rId6" Type="http://schemas.openxmlformats.org/officeDocument/2006/relationships/image" Target="../media/image124.emf"/><Relationship Id="rId5" Type="http://schemas.openxmlformats.org/officeDocument/2006/relationships/image" Target="../media/image125.emf"/><Relationship Id="rId4" Type="http://schemas.openxmlformats.org/officeDocument/2006/relationships/image" Target="../media/image12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590550</xdr:colOff>
      <xdr:row>8</xdr:row>
      <xdr:rowOff>85726</xdr:rowOff>
    </xdr:from>
    <xdr:to>
      <xdr:col>10</xdr:col>
      <xdr:colOff>0</xdr:colOff>
      <xdr:row>14</xdr:row>
      <xdr:rowOff>116900</xdr:rowOff>
    </xdr:to>
    <xdr:sp macro="[0]!StartWorkbook" textlink="">
      <xdr:nvSpPr>
        <xdr:cNvPr id="4" name="SaveItemBtnShape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7791450" y="2038351"/>
          <a:ext cx="2495550" cy="1174174"/>
        </a:xfrm>
        <a:prstGeom prst="roundRect">
          <a:avLst/>
        </a:prstGeom>
        <a:solidFill>
          <a:srgbClr val="0096C5"/>
        </a:solidFill>
        <a:ln>
          <a:noFill/>
        </a:ln>
        <a:effectLst/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Log</a:t>
          </a:r>
          <a:r>
            <a:rPr lang="en-US" sz="16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in </a:t>
          </a:r>
        </a:p>
        <a:p>
          <a:pPr algn="ctr"/>
          <a:r>
            <a:rPr lang="en-US" sz="16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or </a:t>
          </a:r>
        </a:p>
        <a:p>
          <a:pPr algn="ctr"/>
          <a:r>
            <a:rPr lang="en-US" sz="16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Sign in as Guest</a:t>
          </a:r>
          <a:endParaRPr lang="en-US" sz="16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66675</xdr:colOff>
      <xdr:row>0</xdr:row>
      <xdr:rowOff>0</xdr:rowOff>
    </xdr:from>
    <xdr:to>
      <xdr:col>4</xdr:col>
      <xdr:colOff>57151</xdr:colOff>
      <xdr:row>3</xdr:row>
      <xdr:rowOff>180975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43075" y="0"/>
          <a:ext cx="762001" cy="762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0</xdr:rowOff>
        </xdr:from>
        <xdr:to>
          <xdr:col>5</xdr:col>
          <xdr:colOff>676275</xdr:colOff>
          <xdr:row>8</xdr:row>
          <xdr:rowOff>9525</xdr:rowOff>
        </xdr:to>
        <xdr:sp macro="" textlink="">
          <xdr:nvSpPr>
            <xdr:cNvPr id="1057" name="BF_Manufacturer_Combo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2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</xdr:row>
          <xdr:rowOff>0</xdr:rowOff>
        </xdr:from>
        <xdr:to>
          <xdr:col>5</xdr:col>
          <xdr:colOff>676275</xdr:colOff>
          <xdr:row>6</xdr:row>
          <xdr:rowOff>9525</xdr:rowOff>
        </xdr:to>
        <xdr:sp macro="" textlink="">
          <xdr:nvSpPr>
            <xdr:cNvPr id="1058" name="BF_ItemCategory_Combo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2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</xdr:row>
          <xdr:rowOff>0</xdr:rowOff>
        </xdr:from>
        <xdr:to>
          <xdr:col>5</xdr:col>
          <xdr:colOff>676275</xdr:colOff>
          <xdr:row>10</xdr:row>
          <xdr:rowOff>9525</xdr:rowOff>
        </xdr:to>
        <xdr:sp macro="" textlink="">
          <xdr:nvSpPr>
            <xdr:cNvPr id="1059" name="BF_Material_Combo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2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</xdr:row>
          <xdr:rowOff>0</xdr:rowOff>
        </xdr:from>
        <xdr:to>
          <xdr:col>12</xdr:col>
          <xdr:colOff>0</xdr:colOff>
          <xdr:row>4</xdr:row>
          <xdr:rowOff>9525</xdr:rowOff>
        </xdr:to>
        <xdr:sp macro="" textlink="">
          <xdr:nvSpPr>
            <xdr:cNvPr id="1060" name="BF_Type_Combo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2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9</xdr:row>
          <xdr:rowOff>0</xdr:rowOff>
        </xdr:from>
        <xdr:to>
          <xdr:col>12</xdr:col>
          <xdr:colOff>0</xdr:colOff>
          <xdr:row>10</xdr:row>
          <xdr:rowOff>9525</xdr:rowOff>
        </xdr:to>
        <xdr:sp macro="" textlink="">
          <xdr:nvSpPr>
            <xdr:cNvPr id="1061" name="BF_EndConnection_Combo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2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5</xdr:row>
          <xdr:rowOff>0</xdr:rowOff>
        </xdr:from>
        <xdr:to>
          <xdr:col>12</xdr:col>
          <xdr:colOff>0</xdr:colOff>
          <xdr:row>6</xdr:row>
          <xdr:rowOff>9525</xdr:rowOff>
        </xdr:to>
        <xdr:sp macro="" textlink="">
          <xdr:nvSpPr>
            <xdr:cNvPr id="1062" name="BF_Valve_Combo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2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7</xdr:row>
          <xdr:rowOff>0</xdr:rowOff>
        </xdr:from>
        <xdr:to>
          <xdr:col>12</xdr:col>
          <xdr:colOff>0</xdr:colOff>
          <xdr:row>8</xdr:row>
          <xdr:rowOff>9525</xdr:rowOff>
        </xdr:to>
        <xdr:sp macro="" textlink="">
          <xdr:nvSpPr>
            <xdr:cNvPr id="1063" name="BF_Accessories_Combo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2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11</xdr:row>
          <xdr:rowOff>0</xdr:rowOff>
        </xdr:from>
        <xdr:to>
          <xdr:col>12</xdr:col>
          <xdr:colOff>0</xdr:colOff>
          <xdr:row>12</xdr:row>
          <xdr:rowOff>9525</xdr:rowOff>
        </xdr:to>
        <xdr:sp macro="" textlink="">
          <xdr:nvSpPr>
            <xdr:cNvPr id="1064" name="BF_Size_Combo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2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 editAs="oneCell">
    <xdr:from>
      <xdr:col>12</xdr:col>
      <xdr:colOff>761238</xdr:colOff>
      <xdr:row>4</xdr:row>
      <xdr:rowOff>164020</xdr:rowOff>
    </xdr:from>
    <xdr:to>
      <xdr:col>14</xdr:col>
      <xdr:colOff>0</xdr:colOff>
      <xdr:row>6</xdr:row>
      <xdr:rowOff>0</xdr:rowOff>
    </xdr:to>
    <xdr:grpSp>
      <xdr:nvGrpSpPr>
        <xdr:cNvPr id="28" name="ClearButton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GrpSpPr/>
      </xdr:nvGrpSpPr>
      <xdr:grpSpPr>
        <a:xfrm>
          <a:off x="12638913" y="2030920"/>
          <a:ext cx="1124712" cy="331280"/>
          <a:chOff x="5476876" y="3505202"/>
          <a:chExt cx="978408" cy="338328"/>
        </a:xfrm>
      </xdr:grpSpPr>
      <xdr:sp macro="[0]!ClearOptions" textlink="">
        <xdr:nvSpPr>
          <xdr:cNvPr id="19" name="CancelBtnShape">
            <a:extLst>
              <a:ext uri="{FF2B5EF4-FFF2-40B4-BE49-F238E27FC236}">
                <a16:creationId xmlns:a16="http://schemas.microsoft.com/office/drawing/2014/main" id="{00000000-0008-0000-0200-000013000000}"/>
              </a:ext>
            </a:extLst>
          </xdr:cNvPr>
          <xdr:cNvSpPr/>
        </xdr:nvSpPr>
        <xdr:spPr>
          <a:xfrm>
            <a:off x="5476876" y="3505202"/>
            <a:ext cx="978408" cy="338328"/>
          </a:xfrm>
          <a:prstGeom prst="roundRect">
            <a:avLst/>
          </a:prstGeom>
          <a:solidFill>
            <a:srgbClr val="0096C5"/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vertOverflow="clip" horzOverflow="clip" lIns="0" rtlCol="0" anchor="t"/>
          <a:lstStyle/>
          <a:p>
            <a:pPr algn="r"/>
            <a:r>
              <a:rPr lang="en-US" sz="140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Reset</a:t>
            </a:r>
          </a:p>
        </xdr:txBody>
      </xdr:sp>
      <xdr:pic macro="[0]!ClearOptions">
        <xdr:nvPicPr>
          <xdr:cNvPr id="23" name="Graphic 22" descr="Back">
            <a:extLst>
              <a:ext uri="{FF2B5EF4-FFF2-40B4-BE49-F238E27FC236}">
                <a16:creationId xmlns:a16="http://schemas.microsoft.com/office/drawing/2014/main" id="{00000000-0008-0000-0200-00001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5524500" y="3562350"/>
            <a:ext cx="219456" cy="219456"/>
          </a:xfrm>
          <a:prstGeom prst="rect">
            <a:avLst/>
          </a:prstGeom>
          <a:ln>
            <a:noFill/>
          </a:ln>
          <a:effectLst/>
        </xdr:spPr>
      </xdr:pic>
    </xdr:grpSp>
    <xdr:clientData/>
  </xdr:twoCellAnchor>
  <xdr:twoCellAnchor editAs="oneCell">
    <xdr:from>
      <xdr:col>12</xdr:col>
      <xdr:colOff>765810</xdr:colOff>
      <xdr:row>3</xdr:row>
      <xdr:rowOff>0</xdr:rowOff>
    </xdr:from>
    <xdr:to>
      <xdr:col>14</xdr:col>
      <xdr:colOff>0</xdr:colOff>
      <xdr:row>4</xdr:row>
      <xdr:rowOff>83630</xdr:rowOff>
    </xdr:to>
    <xdr:grpSp>
      <xdr:nvGrpSpPr>
        <xdr:cNvPr id="27" name="GenerateButton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pSpPr/>
      </xdr:nvGrpSpPr>
      <xdr:grpSpPr>
        <a:xfrm>
          <a:off x="12643485" y="1619250"/>
          <a:ext cx="1120140" cy="331280"/>
          <a:chOff x="6867525" y="3495675"/>
          <a:chExt cx="1254632" cy="338328"/>
        </a:xfrm>
      </xdr:grpSpPr>
      <xdr:sp macro="[0]!Generate" textlink="">
        <xdr:nvSpPr>
          <xdr:cNvPr id="24" name="SaveItemBtnShape">
            <a:extLst>
              <a:ext uri="{FF2B5EF4-FFF2-40B4-BE49-F238E27FC236}">
                <a16:creationId xmlns:a16="http://schemas.microsoft.com/office/drawing/2014/main" id="{00000000-0008-0000-0200-000018000000}"/>
              </a:ext>
            </a:extLst>
          </xdr:cNvPr>
          <xdr:cNvSpPr/>
        </xdr:nvSpPr>
        <xdr:spPr>
          <a:xfrm>
            <a:off x="6867525" y="3495675"/>
            <a:ext cx="1254632" cy="338328"/>
          </a:xfrm>
          <a:prstGeom prst="roundRect">
            <a:avLst/>
          </a:prstGeom>
          <a:solidFill>
            <a:srgbClr val="0096C5"/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r"/>
            <a:r>
              <a:rPr lang="en-US" sz="140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Generate</a:t>
            </a:r>
          </a:p>
        </xdr:txBody>
      </xdr:sp>
      <xdr:pic macro="[0]!Generate">
        <xdr:nvPicPr>
          <xdr:cNvPr id="26" name="Graphic 25" descr="Checkmark">
            <a:extLst>
              <a:ext uri="{FF2B5EF4-FFF2-40B4-BE49-F238E27FC236}">
                <a16:creationId xmlns:a16="http://schemas.microsoft.com/office/drawing/2014/main" id="{00000000-0008-0000-0200-00001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943725" y="3562350"/>
            <a:ext cx="219456" cy="219456"/>
          </a:xfrm>
          <a:prstGeom prst="rect">
            <a:avLst/>
          </a:prstGeom>
          <a:ln>
            <a:noFill/>
          </a:ln>
          <a:effectLst/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</xdr:row>
          <xdr:rowOff>0</xdr:rowOff>
        </xdr:from>
        <xdr:to>
          <xdr:col>5</xdr:col>
          <xdr:colOff>676275</xdr:colOff>
          <xdr:row>4</xdr:row>
          <xdr:rowOff>9525</xdr:rowOff>
        </xdr:to>
        <xdr:sp macro="" textlink="">
          <xdr:nvSpPr>
            <xdr:cNvPr id="1066" name="BF_Class_Combo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2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0</xdr:colOff>
      <xdr:row>0</xdr:row>
      <xdr:rowOff>0</xdr:rowOff>
    </xdr:from>
    <xdr:to>
      <xdr:col>14</xdr:col>
      <xdr:colOff>578651</xdr:colOff>
      <xdr:row>2</xdr:row>
      <xdr:rowOff>116565</xdr:rowOff>
    </xdr:to>
    <xdr:grpSp>
      <xdr:nvGrpSpPr>
        <xdr:cNvPr id="54" name="Group 53">
          <a:extLst>
            <a:ext uri="{FF2B5EF4-FFF2-40B4-BE49-F238E27FC236}">
              <a16:creationId xmlns:a16="http://schemas.microsoft.com/office/drawing/2014/main" id="{00000000-0008-0000-0200-000036000000}"/>
            </a:ext>
          </a:extLst>
        </xdr:cNvPr>
        <xdr:cNvGrpSpPr/>
      </xdr:nvGrpSpPr>
      <xdr:grpSpPr>
        <a:xfrm>
          <a:off x="0" y="0"/>
          <a:ext cx="14332751" cy="1545315"/>
          <a:chOff x="0" y="0"/>
          <a:chExt cx="14328648" cy="1545315"/>
        </a:xfrm>
      </xdr:grpSpPr>
      <xdr:sp macro="[0]!DeliverSlicerToSheet" textlink="">
        <xdr:nvSpPr>
          <xdr:cNvPr id="55" name="Header Format">
            <a:extLst>
              <a:ext uri="{FF2B5EF4-FFF2-40B4-BE49-F238E27FC236}">
                <a16:creationId xmlns:a16="http://schemas.microsoft.com/office/drawing/2014/main" id="{00000000-0008-0000-0200-000037000000}"/>
              </a:ext>
            </a:extLst>
          </xdr:cNvPr>
          <xdr:cNvSpPr>
            <a:spLocks noChangeAspect="1"/>
          </xdr:cNvSpPr>
        </xdr:nvSpPr>
        <xdr:spPr>
          <a:xfrm>
            <a:off x="0" y="457199"/>
            <a:ext cx="14328648" cy="1088116"/>
          </a:xfrm>
          <a:prstGeom prst="rect">
            <a:avLst/>
          </a:prstGeom>
          <a:gradFill flip="none" rotWithShape="1">
            <a:gsLst>
              <a:gs pos="76000">
                <a:schemeClr val="bg1">
                  <a:lumMod val="95000"/>
                </a:schemeClr>
              </a:gs>
              <a:gs pos="0">
                <a:srgbClr val="0096C5"/>
              </a:gs>
            </a:gsLst>
            <a:lin ang="5400000" scaled="0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4"/>
          </a:fillRef>
          <a:effectRef idx="1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[0]!ShowFrames" textlink="">
        <xdr:nvSpPr>
          <xdr:cNvPr id="56" name="Frames On" hidden="1">
            <a:extLst>
              <a:ext uri="{FF2B5EF4-FFF2-40B4-BE49-F238E27FC236}">
                <a16:creationId xmlns:a16="http://schemas.microsoft.com/office/drawing/2014/main" id="{00000000-0008-0000-0200-000038000000}"/>
              </a:ext>
            </a:extLst>
          </xdr:cNvPr>
          <xdr:cNvSpPr>
            <a:spLocks/>
          </xdr:cNvSpPr>
        </xdr:nvSpPr>
        <xdr:spPr>
          <a:xfrm>
            <a:off x="2558243" y="1039839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Frames, Covers,</a:t>
            </a:r>
            <a:r>
              <a:rPr lang="en-US" sz="1400" b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 Hatchways</a:t>
            </a:r>
          </a:p>
        </xdr:txBody>
      </xdr:sp>
      <xdr:sp macro="[0]!ShowControlComps" textlink="">
        <xdr:nvSpPr>
          <xdr:cNvPr id="57" name="Control Comps On" hidden="1">
            <a:extLst>
              <a:ext uri="{FF2B5EF4-FFF2-40B4-BE49-F238E27FC236}">
                <a16:creationId xmlns:a16="http://schemas.microsoft.com/office/drawing/2014/main" id="{00000000-0008-0000-0200-000039000000}"/>
              </a:ext>
            </a:extLst>
          </xdr:cNvPr>
          <xdr:cNvSpPr>
            <a:spLocks/>
          </xdr:cNvSpPr>
        </xdr:nvSpPr>
        <xdr:spPr>
          <a:xfrm>
            <a:off x="9453212" y="1045548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Control Components</a:t>
            </a:r>
          </a:p>
        </xdr:txBody>
      </xdr:sp>
      <xdr:sp macro="[0]!ShowControls" textlink="">
        <xdr:nvSpPr>
          <xdr:cNvPr id="58" name="Controls On" hidden="1">
            <a:extLst>
              <a:ext uri="{FF2B5EF4-FFF2-40B4-BE49-F238E27FC236}">
                <a16:creationId xmlns:a16="http://schemas.microsoft.com/office/drawing/2014/main" id="{00000000-0008-0000-0200-00003A000000}"/>
              </a:ext>
            </a:extLst>
          </xdr:cNvPr>
          <xdr:cNvSpPr>
            <a:spLocks/>
          </xdr:cNvSpPr>
        </xdr:nvSpPr>
        <xdr:spPr>
          <a:xfrm>
            <a:off x="9453212" y="771872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Controls</a:t>
            </a:r>
          </a:p>
        </xdr:txBody>
      </xdr:sp>
      <xdr:sp macro="[0]!ShowTanks" textlink="">
        <xdr:nvSpPr>
          <xdr:cNvPr id="59" name="Tanks On" hidden="1">
            <a:extLst>
              <a:ext uri="{FF2B5EF4-FFF2-40B4-BE49-F238E27FC236}">
                <a16:creationId xmlns:a16="http://schemas.microsoft.com/office/drawing/2014/main" id="{00000000-0008-0000-0200-00003B000000}"/>
              </a:ext>
            </a:extLst>
          </xdr:cNvPr>
          <xdr:cNvSpPr>
            <a:spLocks/>
          </xdr:cNvSpPr>
        </xdr:nvSpPr>
        <xdr:spPr>
          <a:xfrm>
            <a:off x="9453212" y="498196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Tanks and Separators</a:t>
            </a:r>
          </a:p>
        </xdr:txBody>
      </xdr:sp>
      <xdr:sp macro="[0]!ShowFuel" textlink="">
        <xdr:nvSpPr>
          <xdr:cNvPr id="60" name="Fuel On" hidden="1">
            <a:extLst>
              <a:ext uri="{FF2B5EF4-FFF2-40B4-BE49-F238E27FC236}">
                <a16:creationId xmlns:a16="http://schemas.microsoft.com/office/drawing/2014/main" id="{00000000-0008-0000-0200-00003C000000}"/>
              </a:ext>
            </a:extLst>
          </xdr:cNvPr>
          <xdr:cNvSpPr>
            <a:spLocks/>
          </xdr:cNvSpPr>
        </xdr:nvSpPr>
        <xdr:spPr>
          <a:xfrm>
            <a:off x="7152973" y="1041093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Fuel Tanks</a:t>
            </a:r>
          </a:p>
        </xdr:txBody>
      </xdr:sp>
      <xdr:sp macro="[0]!ShowOEM" textlink="">
        <xdr:nvSpPr>
          <xdr:cNvPr id="61" name="OEM On" hidden="1">
            <a:extLst>
              <a:ext uri="{FF2B5EF4-FFF2-40B4-BE49-F238E27FC236}">
                <a16:creationId xmlns:a16="http://schemas.microsoft.com/office/drawing/2014/main" id="{00000000-0008-0000-0200-00003D000000}"/>
              </a:ext>
            </a:extLst>
          </xdr:cNvPr>
          <xdr:cNvSpPr>
            <a:spLocks/>
          </xdr:cNvSpPr>
        </xdr:nvSpPr>
        <xdr:spPr>
          <a:xfrm>
            <a:off x="7152973" y="770476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OEM</a:t>
            </a:r>
          </a:p>
        </xdr:txBody>
      </xdr:sp>
      <xdr:sp macro="[0]!ShowConcrete" textlink="">
        <xdr:nvSpPr>
          <xdr:cNvPr id="62" name="Concrete On" hidden="1">
            <a:extLst>
              <a:ext uri="{FF2B5EF4-FFF2-40B4-BE49-F238E27FC236}">
                <a16:creationId xmlns:a16="http://schemas.microsoft.com/office/drawing/2014/main" id="{00000000-0008-0000-0200-00003E000000}"/>
              </a:ext>
            </a:extLst>
          </xdr:cNvPr>
          <xdr:cNvSpPr>
            <a:spLocks/>
          </xdr:cNvSpPr>
        </xdr:nvSpPr>
        <xdr:spPr>
          <a:xfrm>
            <a:off x="7152973" y="499762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Concrete</a:t>
            </a:r>
          </a:p>
        </xdr:txBody>
      </xdr:sp>
      <xdr:sp macro="[0]!ShowSpecialPackages" textlink="">
        <xdr:nvSpPr>
          <xdr:cNvPr id="67" name="Special Packages On" hidden="1">
            <a:extLst>
              <a:ext uri="{FF2B5EF4-FFF2-40B4-BE49-F238E27FC236}">
                <a16:creationId xmlns:a16="http://schemas.microsoft.com/office/drawing/2014/main" id="{00000000-0008-0000-0200-000043000000}"/>
              </a:ext>
            </a:extLst>
          </xdr:cNvPr>
          <xdr:cNvSpPr>
            <a:spLocks/>
          </xdr:cNvSpPr>
        </xdr:nvSpPr>
        <xdr:spPr>
          <a:xfrm>
            <a:off x="4855157" y="1026404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Special Packages</a:t>
            </a:r>
          </a:p>
        </xdr:txBody>
      </xdr:sp>
      <xdr:sp macro="[0]!ShowPumpAccessories" textlink="">
        <xdr:nvSpPr>
          <xdr:cNvPr id="68" name="Pumps Accs On" hidden="1">
            <a:extLst>
              <a:ext uri="{FF2B5EF4-FFF2-40B4-BE49-F238E27FC236}">
                <a16:creationId xmlns:a16="http://schemas.microsoft.com/office/drawing/2014/main" id="{00000000-0008-0000-0200-000044000000}"/>
              </a:ext>
            </a:extLst>
          </xdr:cNvPr>
          <xdr:cNvSpPr>
            <a:spLocks/>
          </xdr:cNvSpPr>
        </xdr:nvSpPr>
        <xdr:spPr>
          <a:xfrm>
            <a:off x="4855157" y="760469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Pump Accessories</a:t>
            </a:r>
          </a:p>
        </xdr:txBody>
      </xdr:sp>
      <xdr:sp macro="[0]!ShowPumps" textlink="">
        <xdr:nvSpPr>
          <xdr:cNvPr id="69" name="Pumps On" hidden="1">
            <a:extLst>
              <a:ext uri="{FF2B5EF4-FFF2-40B4-BE49-F238E27FC236}">
                <a16:creationId xmlns:a16="http://schemas.microsoft.com/office/drawing/2014/main" id="{00000000-0008-0000-0200-000045000000}"/>
              </a:ext>
            </a:extLst>
          </xdr:cNvPr>
          <xdr:cNvSpPr>
            <a:spLocks/>
          </xdr:cNvSpPr>
        </xdr:nvSpPr>
        <xdr:spPr>
          <a:xfrm>
            <a:off x="4855157" y="494437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Pumps Only</a:t>
            </a:r>
          </a:p>
        </xdr:txBody>
      </xdr:sp>
      <xdr:sp macro="[0]!ShowHardwares" textlink="">
        <xdr:nvSpPr>
          <xdr:cNvPr id="70" name="Hardwares On" hidden="1">
            <a:extLst>
              <a:ext uri="{FF2B5EF4-FFF2-40B4-BE49-F238E27FC236}">
                <a16:creationId xmlns:a16="http://schemas.microsoft.com/office/drawing/2014/main" id="{00000000-0008-0000-0200-000046000000}"/>
              </a:ext>
            </a:extLst>
          </xdr:cNvPr>
          <xdr:cNvSpPr>
            <a:spLocks/>
          </xdr:cNvSpPr>
        </xdr:nvSpPr>
        <xdr:spPr>
          <a:xfrm>
            <a:off x="2558243" y="768253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Hardware</a:t>
            </a:r>
          </a:p>
          <a:p>
            <a:pPr algn="ctr"/>
            <a:endParaRPr lang="en-US" sz="1400" b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[0]!ShowPipesFittings" textlink="">
        <xdr:nvSpPr>
          <xdr:cNvPr id="71" name="Pipes Fittings On" hidden="1">
            <a:extLst>
              <a:ext uri="{FF2B5EF4-FFF2-40B4-BE49-F238E27FC236}">
                <a16:creationId xmlns:a16="http://schemas.microsoft.com/office/drawing/2014/main" id="{00000000-0008-0000-0200-000047000000}"/>
              </a:ext>
            </a:extLst>
          </xdr:cNvPr>
          <xdr:cNvSpPr>
            <a:spLocks/>
          </xdr:cNvSpPr>
        </xdr:nvSpPr>
        <xdr:spPr>
          <a:xfrm>
            <a:off x="2558243" y="506096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Pipe</a:t>
            </a:r>
            <a:r>
              <a:rPr lang="en-US" sz="1400" b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 and Fittings</a:t>
            </a:r>
            <a:endParaRPr lang="en-US" sz="1400" b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[0]!ShowValves" textlink="">
        <xdr:nvSpPr>
          <xdr:cNvPr id="72" name="Valves On" hidden="1">
            <a:extLst>
              <a:ext uri="{FF2B5EF4-FFF2-40B4-BE49-F238E27FC236}">
                <a16:creationId xmlns:a16="http://schemas.microsoft.com/office/drawing/2014/main" id="{00000000-0008-0000-0200-000048000000}"/>
              </a:ext>
            </a:extLst>
          </xdr:cNvPr>
          <xdr:cNvSpPr>
            <a:spLocks/>
          </xdr:cNvSpPr>
        </xdr:nvSpPr>
        <xdr:spPr>
          <a:xfrm>
            <a:off x="269162" y="1028209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Valves</a:t>
            </a:r>
          </a:p>
        </xdr:txBody>
      </xdr:sp>
      <xdr:sp macro="ShapeClick" textlink="">
        <xdr:nvSpPr>
          <xdr:cNvPr id="73" name="Meters On" hidden="1">
            <a:extLst>
              <a:ext uri="{FF2B5EF4-FFF2-40B4-BE49-F238E27FC236}">
                <a16:creationId xmlns:a16="http://schemas.microsoft.com/office/drawing/2014/main" id="{00000000-0008-0000-0200-000049000000}"/>
              </a:ext>
            </a:extLst>
          </xdr:cNvPr>
          <xdr:cNvSpPr>
            <a:spLocks/>
          </xdr:cNvSpPr>
        </xdr:nvSpPr>
        <xdr:spPr>
          <a:xfrm>
            <a:off x="269162" y="493148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Meters</a:t>
            </a:r>
          </a:p>
        </xdr:txBody>
      </xdr:sp>
      <xdr:sp macro="[0]!ShowBackflows" textlink="">
        <xdr:nvSpPr>
          <xdr:cNvPr id="74" name="Backflows Off" hidden="1">
            <a:extLst>
              <a:ext uri="{FF2B5EF4-FFF2-40B4-BE49-F238E27FC236}">
                <a16:creationId xmlns:a16="http://schemas.microsoft.com/office/drawing/2014/main" id="{00000000-0008-0000-0200-00004A000000}"/>
              </a:ext>
            </a:extLst>
          </xdr:cNvPr>
          <xdr:cNvSpPr>
            <a:spLocks/>
          </xdr:cNvSpPr>
        </xdr:nvSpPr>
        <xdr:spPr>
          <a:xfrm>
            <a:off x="269162" y="762026"/>
            <a:ext cx="2286000" cy="278336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Backflows</a:t>
            </a:r>
          </a:p>
        </xdr:txBody>
      </xdr:sp>
      <xdr:sp macro="ShapeClick" textlink="">
        <xdr:nvSpPr>
          <xdr:cNvPr id="75" name="Backflows On">
            <a:extLst>
              <a:ext uri="{FF2B5EF4-FFF2-40B4-BE49-F238E27FC236}">
                <a16:creationId xmlns:a16="http://schemas.microsoft.com/office/drawing/2014/main" id="{00000000-0008-0000-0200-00004B000000}"/>
              </a:ext>
            </a:extLst>
          </xdr:cNvPr>
          <xdr:cNvSpPr>
            <a:spLocks/>
          </xdr:cNvSpPr>
        </xdr:nvSpPr>
        <xdr:spPr>
          <a:xfrm>
            <a:off x="269162" y="762026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Backflows</a:t>
            </a:r>
          </a:p>
        </xdr:txBody>
      </xdr:sp>
      <xdr:sp macro="[0]!ShowFrames" textlink="">
        <xdr:nvSpPr>
          <xdr:cNvPr id="76" name="Frames Off">
            <a:extLst>
              <a:ext uri="{FF2B5EF4-FFF2-40B4-BE49-F238E27FC236}">
                <a16:creationId xmlns:a16="http://schemas.microsoft.com/office/drawing/2014/main" id="{00000000-0008-0000-0200-00004C000000}"/>
              </a:ext>
            </a:extLst>
          </xdr:cNvPr>
          <xdr:cNvSpPr>
            <a:spLocks/>
          </xdr:cNvSpPr>
        </xdr:nvSpPr>
        <xdr:spPr>
          <a:xfrm>
            <a:off x="2558243" y="1039839"/>
            <a:ext cx="2286000" cy="275575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Frames, Covers,</a:t>
            </a:r>
            <a:r>
              <a:rPr lang="en-US" sz="1400" b="0" baseline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 Hatchways</a:t>
            </a:r>
          </a:p>
        </xdr:txBody>
      </xdr:sp>
      <xdr:sp macro="[0]!ShowControlComps" textlink="">
        <xdr:nvSpPr>
          <xdr:cNvPr id="77" name="Control Comps Off">
            <a:extLst>
              <a:ext uri="{FF2B5EF4-FFF2-40B4-BE49-F238E27FC236}">
                <a16:creationId xmlns:a16="http://schemas.microsoft.com/office/drawing/2014/main" id="{00000000-0008-0000-0200-00004D000000}"/>
              </a:ext>
            </a:extLst>
          </xdr:cNvPr>
          <xdr:cNvSpPr>
            <a:spLocks/>
          </xdr:cNvSpPr>
        </xdr:nvSpPr>
        <xdr:spPr>
          <a:xfrm>
            <a:off x="9453212" y="1045548"/>
            <a:ext cx="2286000" cy="274320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Control Components</a:t>
            </a:r>
          </a:p>
        </xdr:txBody>
      </xdr:sp>
      <xdr:sp macro="[0]!ShowControls" textlink="">
        <xdr:nvSpPr>
          <xdr:cNvPr id="78" name="Controls Off">
            <a:extLst>
              <a:ext uri="{FF2B5EF4-FFF2-40B4-BE49-F238E27FC236}">
                <a16:creationId xmlns:a16="http://schemas.microsoft.com/office/drawing/2014/main" id="{00000000-0008-0000-0200-00004E000000}"/>
              </a:ext>
            </a:extLst>
          </xdr:cNvPr>
          <xdr:cNvSpPr>
            <a:spLocks/>
          </xdr:cNvSpPr>
        </xdr:nvSpPr>
        <xdr:spPr>
          <a:xfrm>
            <a:off x="9453212" y="771872"/>
            <a:ext cx="2286000" cy="274320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Controls</a:t>
            </a:r>
          </a:p>
        </xdr:txBody>
      </xdr:sp>
      <xdr:sp macro="[0]!ShowTanks" textlink="">
        <xdr:nvSpPr>
          <xdr:cNvPr id="79" name="Tanks Off">
            <a:extLst>
              <a:ext uri="{FF2B5EF4-FFF2-40B4-BE49-F238E27FC236}">
                <a16:creationId xmlns:a16="http://schemas.microsoft.com/office/drawing/2014/main" id="{00000000-0008-0000-0200-00004F000000}"/>
              </a:ext>
            </a:extLst>
          </xdr:cNvPr>
          <xdr:cNvSpPr>
            <a:spLocks/>
          </xdr:cNvSpPr>
        </xdr:nvSpPr>
        <xdr:spPr>
          <a:xfrm>
            <a:off x="9453212" y="498196"/>
            <a:ext cx="2286000" cy="274320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Tanks and Separators</a:t>
            </a:r>
          </a:p>
        </xdr:txBody>
      </xdr:sp>
      <xdr:sp macro="[0]!ShowFuel" textlink="">
        <xdr:nvSpPr>
          <xdr:cNvPr id="80" name="Fuel Off">
            <a:extLst>
              <a:ext uri="{FF2B5EF4-FFF2-40B4-BE49-F238E27FC236}">
                <a16:creationId xmlns:a16="http://schemas.microsoft.com/office/drawing/2014/main" id="{00000000-0008-0000-0200-000050000000}"/>
              </a:ext>
            </a:extLst>
          </xdr:cNvPr>
          <xdr:cNvSpPr>
            <a:spLocks/>
          </xdr:cNvSpPr>
        </xdr:nvSpPr>
        <xdr:spPr>
          <a:xfrm>
            <a:off x="7152973" y="1041093"/>
            <a:ext cx="2286000" cy="275575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Fuel Tanks</a:t>
            </a:r>
          </a:p>
        </xdr:txBody>
      </xdr:sp>
      <xdr:sp macro="[0]!ShowOEM" textlink="">
        <xdr:nvSpPr>
          <xdr:cNvPr id="81" name="OEM Off">
            <a:extLst>
              <a:ext uri="{FF2B5EF4-FFF2-40B4-BE49-F238E27FC236}">
                <a16:creationId xmlns:a16="http://schemas.microsoft.com/office/drawing/2014/main" id="{00000000-0008-0000-0200-000051000000}"/>
              </a:ext>
            </a:extLst>
          </xdr:cNvPr>
          <xdr:cNvSpPr>
            <a:spLocks/>
          </xdr:cNvSpPr>
        </xdr:nvSpPr>
        <xdr:spPr>
          <a:xfrm>
            <a:off x="7152973" y="770476"/>
            <a:ext cx="2286000" cy="271373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OEM</a:t>
            </a:r>
          </a:p>
        </xdr:txBody>
      </xdr:sp>
      <xdr:sp macro="[0]!ShowConcrete" textlink="">
        <xdr:nvSpPr>
          <xdr:cNvPr id="82" name="Concrete Off">
            <a:extLst>
              <a:ext uri="{FF2B5EF4-FFF2-40B4-BE49-F238E27FC236}">
                <a16:creationId xmlns:a16="http://schemas.microsoft.com/office/drawing/2014/main" id="{00000000-0008-0000-0200-000052000000}"/>
              </a:ext>
            </a:extLst>
          </xdr:cNvPr>
          <xdr:cNvSpPr>
            <a:spLocks/>
          </xdr:cNvSpPr>
        </xdr:nvSpPr>
        <xdr:spPr>
          <a:xfrm>
            <a:off x="7152973" y="499762"/>
            <a:ext cx="2286000" cy="271472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Concrete</a:t>
            </a:r>
          </a:p>
        </xdr:txBody>
      </xdr:sp>
      <xdr:sp macro="[0]!ShowSpecialPackages" textlink="">
        <xdr:nvSpPr>
          <xdr:cNvPr id="83" name="Special Packages Off">
            <a:extLst>
              <a:ext uri="{FF2B5EF4-FFF2-40B4-BE49-F238E27FC236}">
                <a16:creationId xmlns:a16="http://schemas.microsoft.com/office/drawing/2014/main" id="{00000000-0008-0000-0200-000053000000}"/>
              </a:ext>
            </a:extLst>
          </xdr:cNvPr>
          <xdr:cNvSpPr>
            <a:spLocks/>
          </xdr:cNvSpPr>
        </xdr:nvSpPr>
        <xdr:spPr>
          <a:xfrm>
            <a:off x="4855157" y="1026404"/>
            <a:ext cx="2286000" cy="275575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Special Packages</a:t>
            </a:r>
          </a:p>
        </xdr:txBody>
      </xdr:sp>
      <xdr:sp macro="[0]!ShowPumpAccessories" textlink="">
        <xdr:nvSpPr>
          <xdr:cNvPr id="84" name="Pumps Accs Off">
            <a:extLst>
              <a:ext uri="{FF2B5EF4-FFF2-40B4-BE49-F238E27FC236}">
                <a16:creationId xmlns:a16="http://schemas.microsoft.com/office/drawing/2014/main" id="{00000000-0008-0000-0200-000054000000}"/>
              </a:ext>
            </a:extLst>
          </xdr:cNvPr>
          <xdr:cNvSpPr>
            <a:spLocks/>
          </xdr:cNvSpPr>
        </xdr:nvSpPr>
        <xdr:spPr>
          <a:xfrm>
            <a:off x="4855157" y="760469"/>
            <a:ext cx="2286000" cy="271373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Pump Accessories</a:t>
            </a:r>
          </a:p>
        </xdr:txBody>
      </xdr:sp>
      <xdr:sp macro="[0]!ShowPumps" textlink="">
        <xdr:nvSpPr>
          <xdr:cNvPr id="85" name="Pumps Off">
            <a:extLst>
              <a:ext uri="{FF2B5EF4-FFF2-40B4-BE49-F238E27FC236}">
                <a16:creationId xmlns:a16="http://schemas.microsoft.com/office/drawing/2014/main" id="{00000000-0008-0000-0200-000055000000}"/>
              </a:ext>
            </a:extLst>
          </xdr:cNvPr>
          <xdr:cNvSpPr>
            <a:spLocks/>
          </xdr:cNvSpPr>
        </xdr:nvSpPr>
        <xdr:spPr>
          <a:xfrm>
            <a:off x="4855157" y="494437"/>
            <a:ext cx="2286000" cy="271472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Pumps Only</a:t>
            </a:r>
          </a:p>
        </xdr:txBody>
      </xdr:sp>
      <xdr:sp macro="[0]!ShowHardwares" textlink="">
        <xdr:nvSpPr>
          <xdr:cNvPr id="86" name="Hardwares Off">
            <a:extLst>
              <a:ext uri="{FF2B5EF4-FFF2-40B4-BE49-F238E27FC236}">
                <a16:creationId xmlns:a16="http://schemas.microsoft.com/office/drawing/2014/main" id="{00000000-0008-0000-0200-000056000000}"/>
              </a:ext>
            </a:extLst>
          </xdr:cNvPr>
          <xdr:cNvSpPr>
            <a:spLocks/>
          </xdr:cNvSpPr>
        </xdr:nvSpPr>
        <xdr:spPr>
          <a:xfrm>
            <a:off x="2558243" y="768253"/>
            <a:ext cx="2286000" cy="271373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Hardware</a:t>
            </a:r>
          </a:p>
          <a:p>
            <a:pPr algn="ctr"/>
            <a:endParaRPr lang="en-US" sz="1400" b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[0]!ShowPipesFittings" textlink="">
        <xdr:nvSpPr>
          <xdr:cNvPr id="87" name="Pipes Fittings Off">
            <a:extLst>
              <a:ext uri="{FF2B5EF4-FFF2-40B4-BE49-F238E27FC236}">
                <a16:creationId xmlns:a16="http://schemas.microsoft.com/office/drawing/2014/main" id="{00000000-0008-0000-0200-000057000000}"/>
              </a:ext>
            </a:extLst>
          </xdr:cNvPr>
          <xdr:cNvSpPr>
            <a:spLocks/>
          </xdr:cNvSpPr>
        </xdr:nvSpPr>
        <xdr:spPr>
          <a:xfrm>
            <a:off x="2558243" y="506096"/>
            <a:ext cx="2286000" cy="271472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Pipe</a:t>
            </a:r>
            <a:r>
              <a:rPr lang="en-US" sz="1400" b="0" baseline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 and Fittings</a:t>
            </a:r>
            <a:endParaRPr lang="en-US" sz="1400" b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[0]!ShowValves" textlink="">
        <xdr:nvSpPr>
          <xdr:cNvPr id="88" name="Valves Off">
            <a:extLst>
              <a:ext uri="{FF2B5EF4-FFF2-40B4-BE49-F238E27FC236}">
                <a16:creationId xmlns:a16="http://schemas.microsoft.com/office/drawing/2014/main" id="{00000000-0008-0000-0200-000058000000}"/>
              </a:ext>
            </a:extLst>
          </xdr:cNvPr>
          <xdr:cNvSpPr>
            <a:spLocks/>
          </xdr:cNvSpPr>
        </xdr:nvSpPr>
        <xdr:spPr>
          <a:xfrm>
            <a:off x="269162" y="1028209"/>
            <a:ext cx="2286000" cy="273399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Valves</a:t>
            </a:r>
          </a:p>
        </xdr:txBody>
      </xdr:sp>
      <xdr:sp macro="[0]!ShowMeters" textlink="">
        <xdr:nvSpPr>
          <xdr:cNvPr id="89" name="Meters Off">
            <a:extLst>
              <a:ext uri="{FF2B5EF4-FFF2-40B4-BE49-F238E27FC236}">
                <a16:creationId xmlns:a16="http://schemas.microsoft.com/office/drawing/2014/main" id="{00000000-0008-0000-0200-000059000000}"/>
              </a:ext>
            </a:extLst>
          </xdr:cNvPr>
          <xdr:cNvSpPr>
            <a:spLocks/>
          </xdr:cNvSpPr>
        </xdr:nvSpPr>
        <xdr:spPr>
          <a:xfrm>
            <a:off x="269162" y="493148"/>
            <a:ext cx="2286000" cy="271472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Meters</a:t>
            </a:r>
          </a:p>
        </xdr:txBody>
      </xdr:sp>
      <xdr:sp macro="" textlink="">
        <xdr:nvSpPr>
          <xdr:cNvPr id="90" name="Headings">
            <a:extLst>
              <a:ext uri="{FF2B5EF4-FFF2-40B4-BE49-F238E27FC236}">
                <a16:creationId xmlns:a16="http://schemas.microsoft.com/office/drawing/2014/main" id="{00000000-0008-0000-0200-00005A000000}"/>
              </a:ext>
            </a:extLst>
          </xdr:cNvPr>
          <xdr:cNvSpPr txBox="1"/>
        </xdr:nvSpPr>
        <xdr:spPr>
          <a:xfrm>
            <a:off x="0" y="0"/>
            <a:ext cx="14328647" cy="466724"/>
          </a:xfrm>
          <a:prstGeom prst="rect">
            <a:avLst/>
          </a:prstGeom>
          <a:solidFill>
            <a:srgbClr val="0096C5"/>
          </a:solidFill>
          <a:ln>
            <a:noFill/>
          </a:ln>
        </xdr:spPr>
        <xdr:style>
          <a:lnRef idx="3">
            <a:schemeClr val="lt1"/>
          </a:lnRef>
          <a:fillRef idx="1">
            <a:schemeClr val="accent6"/>
          </a:fillRef>
          <a:effectRef idx="1">
            <a:schemeClr val="accent6"/>
          </a:effectRef>
          <a:fontRef idx="minor">
            <a:schemeClr val="lt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2800" b="1" baseline="0">
                <a:ln w="3175">
                  <a:solidFill>
                    <a:schemeClr val="bg1"/>
                  </a:solidFill>
                </a:ln>
                <a:solidFill>
                  <a:srgbClr val="7FB402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Product ID Generator</a:t>
            </a:r>
            <a:endParaRPr lang="en-US" sz="2800" b="1">
              <a:ln w="3175">
                <a:solidFill>
                  <a:schemeClr val="bg1"/>
                </a:solidFill>
              </a:ln>
              <a:solidFill>
                <a:srgbClr val="7FB402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[0]!ShowControlComps" textlink="">
        <xdr:nvSpPr>
          <xdr:cNvPr id="91" name="Chemicals and Liners On">
            <a:extLst>
              <a:ext uri="{FF2B5EF4-FFF2-40B4-BE49-F238E27FC236}">
                <a16:creationId xmlns:a16="http://schemas.microsoft.com/office/drawing/2014/main" id="{00000000-0008-0000-0200-00005B000000}"/>
              </a:ext>
            </a:extLst>
          </xdr:cNvPr>
          <xdr:cNvSpPr>
            <a:spLocks/>
          </xdr:cNvSpPr>
        </xdr:nvSpPr>
        <xdr:spPr>
          <a:xfrm>
            <a:off x="11744325" y="768976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Chemicals</a:t>
            </a:r>
            <a:r>
              <a:rPr lang="en-US" sz="1400" b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 and Liners</a:t>
            </a:r>
            <a:endParaRPr lang="en-US" sz="1400" b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[0]!ShowMetal" textlink="">
        <xdr:nvSpPr>
          <xdr:cNvPr id="92" name="Metal On" hidden="1">
            <a:extLst>
              <a:ext uri="{FF2B5EF4-FFF2-40B4-BE49-F238E27FC236}">
                <a16:creationId xmlns:a16="http://schemas.microsoft.com/office/drawing/2014/main" id="{00000000-0008-0000-0200-00005C000000}"/>
              </a:ext>
            </a:extLst>
          </xdr:cNvPr>
          <xdr:cNvSpPr>
            <a:spLocks/>
          </xdr:cNvSpPr>
        </xdr:nvSpPr>
        <xdr:spPr>
          <a:xfrm>
            <a:off x="11744325" y="495300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Metal</a:t>
            </a:r>
          </a:p>
        </xdr:txBody>
      </xdr:sp>
      <xdr:sp macro="[0]!ShowChemandLiner" textlink="">
        <xdr:nvSpPr>
          <xdr:cNvPr id="93" name="Chemicals and Liners Off">
            <a:extLst>
              <a:ext uri="{FF2B5EF4-FFF2-40B4-BE49-F238E27FC236}">
                <a16:creationId xmlns:a16="http://schemas.microsoft.com/office/drawing/2014/main" id="{00000000-0008-0000-0200-00005D000000}"/>
              </a:ext>
            </a:extLst>
          </xdr:cNvPr>
          <xdr:cNvSpPr>
            <a:spLocks/>
          </xdr:cNvSpPr>
        </xdr:nvSpPr>
        <xdr:spPr>
          <a:xfrm>
            <a:off x="11744325" y="768976"/>
            <a:ext cx="2286000" cy="274320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Chemicals and Liners</a:t>
            </a:r>
          </a:p>
        </xdr:txBody>
      </xdr:sp>
      <xdr:sp macro="[0]!ShowMetal" textlink="">
        <xdr:nvSpPr>
          <xdr:cNvPr id="94" name="Metal Off">
            <a:extLst>
              <a:ext uri="{FF2B5EF4-FFF2-40B4-BE49-F238E27FC236}">
                <a16:creationId xmlns:a16="http://schemas.microsoft.com/office/drawing/2014/main" id="{00000000-0008-0000-0200-00005E000000}"/>
              </a:ext>
            </a:extLst>
          </xdr:cNvPr>
          <xdr:cNvSpPr>
            <a:spLocks/>
          </xdr:cNvSpPr>
        </xdr:nvSpPr>
        <xdr:spPr>
          <a:xfrm>
            <a:off x="11744325" y="495300"/>
            <a:ext cx="2286000" cy="274320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 baseline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Metal</a:t>
            </a:r>
            <a:endParaRPr lang="en-US" sz="1400" b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904676</xdr:colOff>
      <xdr:row>1</xdr:row>
      <xdr:rowOff>542583</xdr:rowOff>
    </xdr:from>
    <xdr:to>
      <xdr:col>6</xdr:col>
      <xdr:colOff>828476</xdr:colOff>
      <xdr:row>1</xdr:row>
      <xdr:rowOff>818158</xdr:rowOff>
    </xdr:to>
    <xdr:sp macro="[0]!ShowFrames" textlink="">
      <xdr:nvSpPr>
        <xdr:cNvPr id="246" name="Frames On" hidden="1">
          <a:extLst>
            <a:ext uri="{FF2B5EF4-FFF2-40B4-BE49-F238E27FC236}">
              <a16:creationId xmlns:a16="http://schemas.microsoft.com/office/drawing/2014/main" id="{00000000-0008-0000-0400-0000F6000000}"/>
            </a:ext>
          </a:extLst>
        </xdr:cNvPr>
        <xdr:cNvSpPr>
          <a:spLocks/>
        </xdr:cNvSpPr>
      </xdr:nvSpPr>
      <xdr:spPr>
        <a:xfrm>
          <a:off x="3609776" y="1009308"/>
          <a:ext cx="2743200" cy="275575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 w="12700">
          <a:solidFill>
            <a:schemeClr val="bg1"/>
          </a:solidFill>
        </a:ln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0">
              <a:solidFill>
                <a:schemeClr val="tx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Frames, Covers,</a:t>
          </a:r>
          <a:r>
            <a:rPr lang="en-US" sz="1400" b="0" baseline="0">
              <a:solidFill>
                <a:schemeClr val="tx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Hatchways</a:t>
          </a:r>
        </a:p>
      </xdr:txBody>
    </xdr:sp>
    <xdr:clientData/>
  </xdr:twoCellAnchor>
  <xdr:twoCellAnchor editAs="absolute">
    <xdr:from>
      <xdr:col>12</xdr:col>
      <xdr:colOff>512464</xdr:colOff>
      <xdr:row>1</xdr:row>
      <xdr:rowOff>556504</xdr:rowOff>
    </xdr:from>
    <xdr:to>
      <xdr:col>16</xdr:col>
      <xdr:colOff>312439</xdr:colOff>
      <xdr:row>1</xdr:row>
      <xdr:rowOff>830824</xdr:rowOff>
    </xdr:to>
    <xdr:sp macro="[0]!ShowControlComps" textlink="">
      <xdr:nvSpPr>
        <xdr:cNvPr id="247" name="Control Comps On" hidden="1">
          <a:extLst>
            <a:ext uri="{FF2B5EF4-FFF2-40B4-BE49-F238E27FC236}">
              <a16:creationId xmlns:a16="http://schemas.microsoft.com/office/drawing/2014/main" id="{00000000-0008-0000-0400-0000F7000000}"/>
            </a:ext>
          </a:extLst>
        </xdr:cNvPr>
        <xdr:cNvSpPr>
          <a:spLocks/>
        </xdr:cNvSpPr>
      </xdr:nvSpPr>
      <xdr:spPr>
        <a:xfrm>
          <a:off x="11904364" y="1023229"/>
          <a:ext cx="2743200" cy="274320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 w="12700">
          <a:solidFill>
            <a:schemeClr val="bg1"/>
          </a:solidFill>
        </a:ln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0">
              <a:solidFill>
                <a:schemeClr val="tx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Control Components</a:t>
          </a:r>
        </a:p>
      </xdr:txBody>
    </xdr:sp>
    <xdr:clientData/>
  </xdr:twoCellAnchor>
  <xdr:twoCellAnchor editAs="absolute">
    <xdr:from>
      <xdr:col>12</xdr:col>
      <xdr:colOff>512464</xdr:colOff>
      <xdr:row>1</xdr:row>
      <xdr:rowOff>276984</xdr:rowOff>
    </xdr:from>
    <xdr:to>
      <xdr:col>16</xdr:col>
      <xdr:colOff>312439</xdr:colOff>
      <xdr:row>1</xdr:row>
      <xdr:rowOff>551304</xdr:rowOff>
    </xdr:to>
    <xdr:sp macro="[0]!ShowControls" textlink="">
      <xdr:nvSpPr>
        <xdr:cNvPr id="248" name="Controls On" hidden="1">
          <a:extLst>
            <a:ext uri="{FF2B5EF4-FFF2-40B4-BE49-F238E27FC236}">
              <a16:creationId xmlns:a16="http://schemas.microsoft.com/office/drawing/2014/main" id="{00000000-0008-0000-0400-0000F8000000}"/>
            </a:ext>
          </a:extLst>
        </xdr:cNvPr>
        <xdr:cNvSpPr>
          <a:spLocks/>
        </xdr:cNvSpPr>
      </xdr:nvSpPr>
      <xdr:spPr>
        <a:xfrm>
          <a:off x="11904364" y="743709"/>
          <a:ext cx="2743200" cy="274320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 w="12700">
          <a:solidFill>
            <a:schemeClr val="bg1"/>
          </a:solidFill>
        </a:ln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0">
              <a:solidFill>
                <a:schemeClr val="tx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Controls</a:t>
          </a:r>
        </a:p>
      </xdr:txBody>
    </xdr:sp>
    <xdr:clientData/>
  </xdr:twoCellAnchor>
  <xdr:twoCellAnchor editAs="absolute">
    <xdr:from>
      <xdr:col>12</xdr:col>
      <xdr:colOff>512464</xdr:colOff>
      <xdr:row>1</xdr:row>
      <xdr:rowOff>940</xdr:rowOff>
    </xdr:from>
    <xdr:to>
      <xdr:col>16</xdr:col>
      <xdr:colOff>312439</xdr:colOff>
      <xdr:row>1</xdr:row>
      <xdr:rowOff>275260</xdr:rowOff>
    </xdr:to>
    <xdr:sp macro="[0]!ShowTanks" textlink="">
      <xdr:nvSpPr>
        <xdr:cNvPr id="249" name="Tanks On" hidden="1">
          <a:extLst>
            <a:ext uri="{FF2B5EF4-FFF2-40B4-BE49-F238E27FC236}">
              <a16:creationId xmlns:a16="http://schemas.microsoft.com/office/drawing/2014/main" id="{00000000-0008-0000-0400-0000F9000000}"/>
            </a:ext>
          </a:extLst>
        </xdr:cNvPr>
        <xdr:cNvSpPr>
          <a:spLocks/>
        </xdr:cNvSpPr>
      </xdr:nvSpPr>
      <xdr:spPr>
        <a:xfrm>
          <a:off x="11904364" y="467665"/>
          <a:ext cx="2743200" cy="274320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 w="12700">
          <a:solidFill>
            <a:schemeClr val="bg1"/>
          </a:solidFill>
        </a:ln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50" b="0">
              <a:solidFill>
                <a:schemeClr val="tx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Tanks and Separators</a:t>
          </a:r>
        </a:p>
      </xdr:txBody>
    </xdr:sp>
    <xdr:clientData/>
  </xdr:twoCellAnchor>
  <xdr:twoCellAnchor editAs="absolute">
    <xdr:from>
      <xdr:col>9</xdr:col>
      <xdr:colOff>363628</xdr:colOff>
      <xdr:row>1</xdr:row>
      <xdr:rowOff>547943</xdr:rowOff>
    </xdr:from>
    <xdr:to>
      <xdr:col>12</xdr:col>
      <xdr:colOff>496978</xdr:colOff>
      <xdr:row>1</xdr:row>
      <xdr:rowOff>823518</xdr:rowOff>
    </xdr:to>
    <xdr:sp macro="[0]!ShowFuel" textlink="">
      <xdr:nvSpPr>
        <xdr:cNvPr id="250" name="Fuel On" hidden="1">
          <a:extLst>
            <a:ext uri="{FF2B5EF4-FFF2-40B4-BE49-F238E27FC236}">
              <a16:creationId xmlns:a16="http://schemas.microsoft.com/office/drawing/2014/main" id="{00000000-0008-0000-0400-0000FA000000}"/>
            </a:ext>
          </a:extLst>
        </xdr:cNvPr>
        <xdr:cNvSpPr>
          <a:spLocks/>
        </xdr:cNvSpPr>
      </xdr:nvSpPr>
      <xdr:spPr>
        <a:xfrm>
          <a:off x="9145678" y="1014668"/>
          <a:ext cx="2743200" cy="275575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 w="12700">
          <a:solidFill>
            <a:schemeClr val="bg1"/>
          </a:solidFill>
        </a:ln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0">
              <a:solidFill>
                <a:schemeClr val="tx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Fuel Tanks</a:t>
          </a:r>
        </a:p>
      </xdr:txBody>
    </xdr:sp>
    <xdr:clientData/>
  </xdr:twoCellAnchor>
  <xdr:twoCellAnchor editAs="absolute">
    <xdr:from>
      <xdr:col>9</xdr:col>
      <xdr:colOff>363628</xdr:colOff>
      <xdr:row>1</xdr:row>
      <xdr:rowOff>279415</xdr:rowOff>
    </xdr:from>
    <xdr:to>
      <xdr:col>12</xdr:col>
      <xdr:colOff>496978</xdr:colOff>
      <xdr:row>1</xdr:row>
      <xdr:rowOff>550788</xdr:rowOff>
    </xdr:to>
    <xdr:sp macro="[0]!ShowOEM" textlink="">
      <xdr:nvSpPr>
        <xdr:cNvPr id="251" name="OEM On" hidden="1">
          <a:extLst>
            <a:ext uri="{FF2B5EF4-FFF2-40B4-BE49-F238E27FC236}">
              <a16:creationId xmlns:a16="http://schemas.microsoft.com/office/drawing/2014/main" id="{00000000-0008-0000-0400-0000FB000000}"/>
            </a:ext>
          </a:extLst>
        </xdr:cNvPr>
        <xdr:cNvSpPr>
          <a:spLocks/>
        </xdr:cNvSpPr>
      </xdr:nvSpPr>
      <xdr:spPr>
        <a:xfrm>
          <a:off x="9145678" y="746140"/>
          <a:ext cx="2743200" cy="271373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 w="12700">
          <a:solidFill>
            <a:schemeClr val="bg1"/>
          </a:solidFill>
        </a:ln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0">
              <a:solidFill>
                <a:schemeClr val="tx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OEM</a:t>
          </a:r>
        </a:p>
      </xdr:txBody>
    </xdr:sp>
    <xdr:clientData/>
  </xdr:twoCellAnchor>
  <xdr:twoCellAnchor editAs="absolute">
    <xdr:from>
      <xdr:col>9</xdr:col>
      <xdr:colOff>363628</xdr:colOff>
      <xdr:row>1</xdr:row>
      <xdr:rowOff>6612</xdr:rowOff>
    </xdr:from>
    <xdr:to>
      <xdr:col>12</xdr:col>
      <xdr:colOff>496978</xdr:colOff>
      <xdr:row>1</xdr:row>
      <xdr:rowOff>278084</xdr:rowOff>
    </xdr:to>
    <xdr:sp macro="[0]!ShowConcrete" textlink="">
      <xdr:nvSpPr>
        <xdr:cNvPr id="252" name="Concrete On" hidden="1">
          <a:extLst>
            <a:ext uri="{FF2B5EF4-FFF2-40B4-BE49-F238E27FC236}">
              <a16:creationId xmlns:a16="http://schemas.microsoft.com/office/drawing/2014/main" id="{00000000-0008-0000-0400-0000FC000000}"/>
            </a:ext>
          </a:extLst>
        </xdr:cNvPr>
        <xdr:cNvSpPr>
          <a:spLocks/>
        </xdr:cNvSpPr>
      </xdr:nvSpPr>
      <xdr:spPr>
        <a:xfrm>
          <a:off x="9145678" y="473337"/>
          <a:ext cx="2743200" cy="271472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 w="12700">
          <a:solidFill>
            <a:schemeClr val="bg1"/>
          </a:solidFill>
        </a:ln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0">
              <a:solidFill>
                <a:schemeClr val="tx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Concrete</a:t>
          </a:r>
        </a:p>
      </xdr:txBody>
    </xdr:sp>
    <xdr:clientData/>
  </xdr:twoCellAnchor>
  <xdr:twoCellAnchor editAs="absolute">
    <xdr:from>
      <xdr:col>6</xdr:col>
      <xdr:colOff>850996</xdr:colOff>
      <xdr:row>1</xdr:row>
      <xdr:rowOff>542779</xdr:rowOff>
    </xdr:from>
    <xdr:to>
      <xdr:col>9</xdr:col>
      <xdr:colOff>336646</xdr:colOff>
      <xdr:row>1</xdr:row>
      <xdr:rowOff>818354</xdr:rowOff>
    </xdr:to>
    <xdr:sp macro="[0]!ShowSpecialPackages" textlink="">
      <xdr:nvSpPr>
        <xdr:cNvPr id="253" name="Special Packages On" hidden="1">
          <a:extLst>
            <a:ext uri="{FF2B5EF4-FFF2-40B4-BE49-F238E27FC236}">
              <a16:creationId xmlns:a16="http://schemas.microsoft.com/office/drawing/2014/main" id="{00000000-0008-0000-0400-0000FD000000}"/>
            </a:ext>
          </a:extLst>
        </xdr:cNvPr>
        <xdr:cNvSpPr>
          <a:spLocks/>
        </xdr:cNvSpPr>
      </xdr:nvSpPr>
      <xdr:spPr>
        <a:xfrm>
          <a:off x="6375496" y="1009504"/>
          <a:ext cx="2743200" cy="275575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 w="12700">
          <a:solidFill>
            <a:schemeClr val="bg1"/>
          </a:solidFill>
        </a:ln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0">
              <a:solidFill>
                <a:schemeClr val="tx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Special Packages</a:t>
          </a:r>
        </a:p>
      </xdr:txBody>
    </xdr:sp>
    <xdr:clientData/>
  </xdr:twoCellAnchor>
  <xdr:twoCellAnchor editAs="absolute">
    <xdr:from>
      <xdr:col>6</xdr:col>
      <xdr:colOff>850996</xdr:colOff>
      <xdr:row>1</xdr:row>
      <xdr:rowOff>273425</xdr:rowOff>
    </xdr:from>
    <xdr:to>
      <xdr:col>9</xdr:col>
      <xdr:colOff>336646</xdr:colOff>
      <xdr:row>1</xdr:row>
      <xdr:rowOff>544798</xdr:rowOff>
    </xdr:to>
    <xdr:sp macro="[0]!ShowPumpAccessories" textlink="">
      <xdr:nvSpPr>
        <xdr:cNvPr id="254" name="Pumps Accs On" hidden="1">
          <a:extLst>
            <a:ext uri="{FF2B5EF4-FFF2-40B4-BE49-F238E27FC236}">
              <a16:creationId xmlns:a16="http://schemas.microsoft.com/office/drawing/2014/main" id="{00000000-0008-0000-0400-0000FE000000}"/>
            </a:ext>
          </a:extLst>
        </xdr:cNvPr>
        <xdr:cNvSpPr>
          <a:spLocks/>
        </xdr:cNvSpPr>
      </xdr:nvSpPr>
      <xdr:spPr>
        <a:xfrm>
          <a:off x="6375496" y="740150"/>
          <a:ext cx="2743200" cy="271373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 w="12700">
          <a:solidFill>
            <a:schemeClr val="bg1"/>
          </a:solidFill>
        </a:ln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0">
              <a:solidFill>
                <a:schemeClr val="tx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Pump Accessories</a:t>
          </a:r>
        </a:p>
      </xdr:txBody>
    </xdr:sp>
    <xdr:clientData/>
  </xdr:twoCellAnchor>
  <xdr:twoCellAnchor editAs="absolute">
    <xdr:from>
      <xdr:col>6</xdr:col>
      <xdr:colOff>850996</xdr:colOff>
      <xdr:row>1</xdr:row>
      <xdr:rowOff>6706</xdr:rowOff>
    </xdr:from>
    <xdr:to>
      <xdr:col>9</xdr:col>
      <xdr:colOff>336646</xdr:colOff>
      <xdr:row>1</xdr:row>
      <xdr:rowOff>278178</xdr:rowOff>
    </xdr:to>
    <xdr:sp macro="[0]!ShowPumps" textlink="">
      <xdr:nvSpPr>
        <xdr:cNvPr id="255" name="Pumps On" hidden="1">
          <a:extLst>
            <a:ext uri="{FF2B5EF4-FFF2-40B4-BE49-F238E27FC236}">
              <a16:creationId xmlns:a16="http://schemas.microsoft.com/office/drawing/2014/main" id="{00000000-0008-0000-0400-0000FF000000}"/>
            </a:ext>
          </a:extLst>
        </xdr:cNvPr>
        <xdr:cNvSpPr>
          <a:spLocks/>
        </xdr:cNvSpPr>
      </xdr:nvSpPr>
      <xdr:spPr>
        <a:xfrm>
          <a:off x="6375496" y="473431"/>
          <a:ext cx="2743200" cy="271472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 w="12700">
          <a:solidFill>
            <a:schemeClr val="bg1"/>
          </a:solidFill>
        </a:ln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0">
              <a:solidFill>
                <a:schemeClr val="tx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Pumps Only</a:t>
          </a:r>
        </a:p>
      </xdr:txBody>
    </xdr:sp>
    <xdr:clientData/>
  </xdr:twoCellAnchor>
  <xdr:twoCellAnchor editAs="absolute">
    <xdr:from>
      <xdr:col>4</xdr:col>
      <xdr:colOff>902319</xdr:colOff>
      <xdr:row>1</xdr:row>
      <xdr:rowOff>266981</xdr:rowOff>
    </xdr:from>
    <xdr:to>
      <xdr:col>6</xdr:col>
      <xdr:colOff>826119</xdr:colOff>
      <xdr:row>1</xdr:row>
      <xdr:rowOff>538354</xdr:rowOff>
    </xdr:to>
    <xdr:sp macro="[0]!ShowHardwares" textlink="">
      <xdr:nvSpPr>
        <xdr:cNvPr id="256" name="Hardwares On" hidden="1">
          <a:extLst>
            <a:ext uri="{FF2B5EF4-FFF2-40B4-BE49-F238E27FC236}">
              <a16:creationId xmlns:a16="http://schemas.microsoft.com/office/drawing/2014/main" id="{00000000-0008-0000-0400-000000010000}"/>
            </a:ext>
          </a:extLst>
        </xdr:cNvPr>
        <xdr:cNvSpPr>
          <a:spLocks/>
        </xdr:cNvSpPr>
      </xdr:nvSpPr>
      <xdr:spPr>
        <a:xfrm>
          <a:off x="3607419" y="733706"/>
          <a:ext cx="2743200" cy="271373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 w="12700">
          <a:solidFill>
            <a:schemeClr val="bg1"/>
          </a:solidFill>
        </a:ln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0">
              <a:solidFill>
                <a:schemeClr val="tx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Hardware</a:t>
          </a:r>
        </a:p>
        <a:p>
          <a:pPr algn="ctr"/>
          <a:endParaRPr lang="en-US" sz="1400" b="0">
            <a:solidFill>
              <a:schemeClr val="tx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absolute">
    <xdr:from>
      <xdr:col>4</xdr:col>
      <xdr:colOff>900374</xdr:colOff>
      <xdr:row>1</xdr:row>
      <xdr:rowOff>3421</xdr:rowOff>
    </xdr:from>
    <xdr:to>
      <xdr:col>6</xdr:col>
      <xdr:colOff>824174</xdr:colOff>
      <xdr:row>1</xdr:row>
      <xdr:rowOff>274893</xdr:rowOff>
    </xdr:to>
    <xdr:sp macro="[0]!ShowPipesFittings" textlink="">
      <xdr:nvSpPr>
        <xdr:cNvPr id="257" name="Pipes Fittings On" hidden="1">
          <a:extLst>
            <a:ext uri="{FF2B5EF4-FFF2-40B4-BE49-F238E27FC236}">
              <a16:creationId xmlns:a16="http://schemas.microsoft.com/office/drawing/2014/main" id="{00000000-0008-0000-0400-000001010000}"/>
            </a:ext>
          </a:extLst>
        </xdr:cNvPr>
        <xdr:cNvSpPr>
          <a:spLocks/>
        </xdr:cNvSpPr>
      </xdr:nvSpPr>
      <xdr:spPr>
        <a:xfrm>
          <a:off x="3605474" y="470146"/>
          <a:ext cx="2743200" cy="271472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 w="12700">
          <a:solidFill>
            <a:schemeClr val="bg1"/>
          </a:solidFill>
        </a:ln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0">
              <a:solidFill>
                <a:schemeClr val="tx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Pipe</a:t>
          </a:r>
          <a:r>
            <a:rPr lang="en-US" sz="1400" b="0" baseline="0">
              <a:solidFill>
                <a:schemeClr val="tx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s and Fittings</a:t>
          </a:r>
          <a:endParaRPr lang="en-US" sz="1400" b="0">
            <a:solidFill>
              <a:schemeClr val="tx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absolute">
    <xdr:from>
      <xdr:col>2</xdr:col>
      <xdr:colOff>848423</xdr:colOff>
      <xdr:row>1</xdr:row>
      <xdr:rowOff>539165</xdr:rowOff>
    </xdr:from>
    <xdr:to>
      <xdr:col>4</xdr:col>
      <xdr:colOff>886523</xdr:colOff>
      <xdr:row>1</xdr:row>
      <xdr:rowOff>817115</xdr:rowOff>
    </xdr:to>
    <xdr:sp macro="[0]!ShowValves" textlink="">
      <xdr:nvSpPr>
        <xdr:cNvPr id="258" name="Valves On" hidden="1">
          <a:extLst>
            <a:ext uri="{FF2B5EF4-FFF2-40B4-BE49-F238E27FC236}">
              <a16:creationId xmlns:a16="http://schemas.microsoft.com/office/drawing/2014/main" id="{00000000-0008-0000-0400-000002010000}"/>
            </a:ext>
          </a:extLst>
        </xdr:cNvPr>
        <xdr:cNvSpPr>
          <a:spLocks/>
        </xdr:cNvSpPr>
      </xdr:nvSpPr>
      <xdr:spPr>
        <a:xfrm>
          <a:off x="848423" y="1005890"/>
          <a:ext cx="2743200" cy="277950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 w="12700">
          <a:solidFill>
            <a:schemeClr val="bg1"/>
          </a:solidFill>
        </a:ln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0">
              <a:solidFill>
                <a:schemeClr val="tx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Valves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15</xdr:col>
      <xdr:colOff>355473</xdr:colOff>
      <xdr:row>2</xdr:row>
      <xdr:rowOff>116565</xdr:rowOff>
    </xdr:to>
    <xdr:grpSp>
      <xdr:nvGrpSpPr>
        <xdr:cNvPr id="87" name="Group 86">
          <a:extLst>
            <a:ext uri="{FF2B5EF4-FFF2-40B4-BE49-F238E27FC236}">
              <a16:creationId xmlns:a16="http://schemas.microsoft.com/office/drawing/2014/main" id="{00000000-0008-0000-0400-000057000000}"/>
            </a:ext>
          </a:extLst>
        </xdr:cNvPr>
        <xdr:cNvGrpSpPr/>
      </xdr:nvGrpSpPr>
      <xdr:grpSpPr>
        <a:xfrm>
          <a:off x="0" y="0"/>
          <a:ext cx="14328648" cy="1545315"/>
          <a:chOff x="0" y="0"/>
          <a:chExt cx="14328648" cy="1545315"/>
        </a:xfrm>
      </xdr:grpSpPr>
      <xdr:sp macro="[0]!DeliverSlicerToSheet" textlink="">
        <xdr:nvSpPr>
          <xdr:cNvPr id="88" name="Header Format">
            <a:extLst>
              <a:ext uri="{FF2B5EF4-FFF2-40B4-BE49-F238E27FC236}">
                <a16:creationId xmlns:a16="http://schemas.microsoft.com/office/drawing/2014/main" id="{00000000-0008-0000-0400-000058000000}"/>
              </a:ext>
            </a:extLst>
          </xdr:cNvPr>
          <xdr:cNvSpPr>
            <a:spLocks noChangeAspect="1"/>
          </xdr:cNvSpPr>
        </xdr:nvSpPr>
        <xdr:spPr>
          <a:xfrm>
            <a:off x="0" y="457199"/>
            <a:ext cx="14328648" cy="1088116"/>
          </a:xfrm>
          <a:prstGeom prst="rect">
            <a:avLst/>
          </a:prstGeom>
          <a:gradFill flip="none" rotWithShape="1">
            <a:gsLst>
              <a:gs pos="76000">
                <a:schemeClr val="bg1">
                  <a:lumMod val="95000"/>
                </a:schemeClr>
              </a:gs>
              <a:gs pos="0">
                <a:srgbClr val="0096C5"/>
              </a:gs>
            </a:gsLst>
            <a:lin ang="5400000" scaled="0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4"/>
          </a:fillRef>
          <a:effectRef idx="1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[0]!ShowFrames" textlink="">
        <xdr:nvSpPr>
          <xdr:cNvPr id="89" name="Frames On" hidden="1">
            <a:extLst>
              <a:ext uri="{FF2B5EF4-FFF2-40B4-BE49-F238E27FC236}">
                <a16:creationId xmlns:a16="http://schemas.microsoft.com/office/drawing/2014/main" id="{00000000-0008-0000-0400-000059000000}"/>
              </a:ext>
            </a:extLst>
          </xdr:cNvPr>
          <xdr:cNvSpPr>
            <a:spLocks/>
          </xdr:cNvSpPr>
        </xdr:nvSpPr>
        <xdr:spPr>
          <a:xfrm>
            <a:off x="2558243" y="1039839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Frames, Covers,</a:t>
            </a:r>
            <a:r>
              <a:rPr lang="en-US" sz="1400" b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 Hatchways</a:t>
            </a:r>
          </a:p>
        </xdr:txBody>
      </xdr:sp>
      <xdr:sp macro="[0]!ShowControlComps" textlink="">
        <xdr:nvSpPr>
          <xdr:cNvPr id="90" name="Control Comps On">
            <a:extLst>
              <a:ext uri="{FF2B5EF4-FFF2-40B4-BE49-F238E27FC236}">
                <a16:creationId xmlns:a16="http://schemas.microsoft.com/office/drawing/2014/main" id="{00000000-0008-0000-0400-00005A000000}"/>
              </a:ext>
            </a:extLst>
          </xdr:cNvPr>
          <xdr:cNvSpPr>
            <a:spLocks/>
          </xdr:cNvSpPr>
        </xdr:nvSpPr>
        <xdr:spPr>
          <a:xfrm>
            <a:off x="9453212" y="1045548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Control Components</a:t>
            </a:r>
          </a:p>
        </xdr:txBody>
      </xdr:sp>
      <xdr:sp macro="[0]!ShowControls" textlink="">
        <xdr:nvSpPr>
          <xdr:cNvPr id="91" name="Controls On" hidden="1">
            <a:extLst>
              <a:ext uri="{FF2B5EF4-FFF2-40B4-BE49-F238E27FC236}">
                <a16:creationId xmlns:a16="http://schemas.microsoft.com/office/drawing/2014/main" id="{00000000-0008-0000-0400-00005B000000}"/>
              </a:ext>
            </a:extLst>
          </xdr:cNvPr>
          <xdr:cNvSpPr>
            <a:spLocks/>
          </xdr:cNvSpPr>
        </xdr:nvSpPr>
        <xdr:spPr>
          <a:xfrm>
            <a:off x="9453212" y="771872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Controls</a:t>
            </a:r>
          </a:p>
        </xdr:txBody>
      </xdr:sp>
      <xdr:sp macro="[0]!ShowTanks" textlink="">
        <xdr:nvSpPr>
          <xdr:cNvPr id="92" name="Tanks On" hidden="1">
            <a:extLst>
              <a:ext uri="{FF2B5EF4-FFF2-40B4-BE49-F238E27FC236}">
                <a16:creationId xmlns:a16="http://schemas.microsoft.com/office/drawing/2014/main" id="{00000000-0008-0000-0400-00005C000000}"/>
              </a:ext>
            </a:extLst>
          </xdr:cNvPr>
          <xdr:cNvSpPr>
            <a:spLocks/>
          </xdr:cNvSpPr>
        </xdr:nvSpPr>
        <xdr:spPr>
          <a:xfrm>
            <a:off x="9453212" y="498196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Tanks and Separators</a:t>
            </a:r>
          </a:p>
        </xdr:txBody>
      </xdr:sp>
      <xdr:sp macro="[0]!ShowFuel" textlink="">
        <xdr:nvSpPr>
          <xdr:cNvPr id="93" name="Fuel On" hidden="1">
            <a:extLst>
              <a:ext uri="{FF2B5EF4-FFF2-40B4-BE49-F238E27FC236}">
                <a16:creationId xmlns:a16="http://schemas.microsoft.com/office/drawing/2014/main" id="{00000000-0008-0000-0400-00005D000000}"/>
              </a:ext>
            </a:extLst>
          </xdr:cNvPr>
          <xdr:cNvSpPr>
            <a:spLocks/>
          </xdr:cNvSpPr>
        </xdr:nvSpPr>
        <xdr:spPr>
          <a:xfrm>
            <a:off x="7152973" y="1041093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Fuel Tanks</a:t>
            </a:r>
          </a:p>
        </xdr:txBody>
      </xdr:sp>
      <xdr:sp macro="[0]!ShowOEM" textlink="">
        <xdr:nvSpPr>
          <xdr:cNvPr id="94" name="OEM On" hidden="1">
            <a:extLst>
              <a:ext uri="{FF2B5EF4-FFF2-40B4-BE49-F238E27FC236}">
                <a16:creationId xmlns:a16="http://schemas.microsoft.com/office/drawing/2014/main" id="{00000000-0008-0000-0400-00005E000000}"/>
              </a:ext>
            </a:extLst>
          </xdr:cNvPr>
          <xdr:cNvSpPr>
            <a:spLocks/>
          </xdr:cNvSpPr>
        </xdr:nvSpPr>
        <xdr:spPr>
          <a:xfrm>
            <a:off x="7152973" y="770476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OEM</a:t>
            </a:r>
          </a:p>
        </xdr:txBody>
      </xdr:sp>
      <xdr:sp macro="[0]!ShowConcrete" textlink="">
        <xdr:nvSpPr>
          <xdr:cNvPr id="95" name="Concrete On" hidden="1">
            <a:extLst>
              <a:ext uri="{FF2B5EF4-FFF2-40B4-BE49-F238E27FC236}">
                <a16:creationId xmlns:a16="http://schemas.microsoft.com/office/drawing/2014/main" id="{00000000-0008-0000-0400-00005F000000}"/>
              </a:ext>
            </a:extLst>
          </xdr:cNvPr>
          <xdr:cNvSpPr>
            <a:spLocks/>
          </xdr:cNvSpPr>
        </xdr:nvSpPr>
        <xdr:spPr>
          <a:xfrm>
            <a:off x="7152973" y="499762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Concrete</a:t>
            </a:r>
          </a:p>
        </xdr:txBody>
      </xdr:sp>
      <xdr:sp macro="[0]!ShowSpecialPackages" textlink="">
        <xdr:nvSpPr>
          <xdr:cNvPr id="96" name="Special Packages On" hidden="1">
            <a:extLst>
              <a:ext uri="{FF2B5EF4-FFF2-40B4-BE49-F238E27FC236}">
                <a16:creationId xmlns:a16="http://schemas.microsoft.com/office/drawing/2014/main" id="{00000000-0008-0000-0400-000060000000}"/>
              </a:ext>
            </a:extLst>
          </xdr:cNvPr>
          <xdr:cNvSpPr>
            <a:spLocks/>
          </xdr:cNvSpPr>
        </xdr:nvSpPr>
        <xdr:spPr>
          <a:xfrm>
            <a:off x="4855157" y="1026404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Special Packages</a:t>
            </a:r>
          </a:p>
        </xdr:txBody>
      </xdr:sp>
      <xdr:sp macro="[0]!ShowPumpAccessories" textlink="">
        <xdr:nvSpPr>
          <xdr:cNvPr id="97" name="Pumps Accs On" hidden="1">
            <a:extLst>
              <a:ext uri="{FF2B5EF4-FFF2-40B4-BE49-F238E27FC236}">
                <a16:creationId xmlns:a16="http://schemas.microsoft.com/office/drawing/2014/main" id="{00000000-0008-0000-0400-000061000000}"/>
              </a:ext>
            </a:extLst>
          </xdr:cNvPr>
          <xdr:cNvSpPr>
            <a:spLocks/>
          </xdr:cNvSpPr>
        </xdr:nvSpPr>
        <xdr:spPr>
          <a:xfrm>
            <a:off x="4855157" y="760469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Pump Accessories</a:t>
            </a:r>
          </a:p>
        </xdr:txBody>
      </xdr:sp>
      <xdr:sp macro="[0]!ShowPumps" textlink="">
        <xdr:nvSpPr>
          <xdr:cNvPr id="98" name="Pumps On" hidden="1">
            <a:extLst>
              <a:ext uri="{FF2B5EF4-FFF2-40B4-BE49-F238E27FC236}">
                <a16:creationId xmlns:a16="http://schemas.microsoft.com/office/drawing/2014/main" id="{00000000-0008-0000-0400-000062000000}"/>
              </a:ext>
            </a:extLst>
          </xdr:cNvPr>
          <xdr:cNvSpPr>
            <a:spLocks/>
          </xdr:cNvSpPr>
        </xdr:nvSpPr>
        <xdr:spPr>
          <a:xfrm>
            <a:off x="4855157" y="494437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Pumps Only</a:t>
            </a:r>
          </a:p>
        </xdr:txBody>
      </xdr:sp>
      <xdr:sp macro="[0]!ShowHardwares" textlink="">
        <xdr:nvSpPr>
          <xdr:cNvPr id="99" name="Hardwares On" hidden="1">
            <a:extLst>
              <a:ext uri="{FF2B5EF4-FFF2-40B4-BE49-F238E27FC236}">
                <a16:creationId xmlns:a16="http://schemas.microsoft.com/office/drawing/2014/main" id="{00000000-0008-0000-0400-000063000000}"/>
              </a:ext>
            </a:extLst>
          </xdr:cNvPr>
          <xdr:cNvSpPr>
            <a:spLocks/>
          </xdr:cNvSpPr>
        </xdr:nvSpPr>
        <xdr:spPr>
          <a:xfrm>
            <a:off x="2558243" y="768253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Hardware</a:t>
            </a:r>
          </a:p>
          <a:p>
            <a:pPr algn="ctr"/>
            <a:endParaRPr lang="en-US" sz="1400" b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[0]!ShowPipesFittings" textlink="">
        <xdr:nvSpPr>
          <xdr:cNvPr id="100" name="Pipes Fittings On" hidden="1">
            <a:extLst>
              <a:ext uri="{FF2B5EF4-FFF2-40B4-BE49-F238E27FC236}">
                <a16:creationId xmlns:a16="http://schemas.microsoft.com/office/drawing/2014/main" id="{00000000-0008-0000-0400-000064000000}"/>
              </a:ext>
            </a:extLst>
          </xdr:cNvPr>
          <xdr:cNvSpPr>
            <a:spLocks/>
          </xdr:cNvSpPr>
        </xdr:nvSpPr>
        <xdr:spPr>
          <a:xfrm>
            <a:off x="2558243" y="506096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Pipe</a:t>
            </a:r>
            <a:r>
              <a:rPr lang="en-US" sz="1400" b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 and Fittings</a:t>
            </a:r>
            <a:endParaRPr lang="en-US" sz="1400" b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[0]!ShowValves" textlink="">
        <xdr:nvSpPr>
          <xdr:cNvPr id="101" name="Valves On" hidden="1">
            <a:extLst>
              <a:ext uri="{FF2B5EF4-FFF2-40B4-BE49-F238E27FC236}">
                <a16:creationId xmlns:a16="http://schemas.microsoft.com/office/drawing/2014/main" id="{00000000-0008-0000-0400-000065000000}"/>
              </a:ext>
            </a:extLst>
          </xdr:cNvPr>
          <xdr:cNvSpPr>
            <a:spLocks/>
          </xdr:cNvSpPr>
        </xdr:nvSpPr>
        <xdr:spPr>
          <a:xfrm>
            <a:off x="269162" y="1028209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Valves</a:t>
            </a:r>
          </a:p>
        </xdr:txBody>
      </xdr:sp>
      <xdr:sp macro="ShapeClick" textlink="">
        <xdr:nvSpPr>
          <xdr:cNvPr id="102" name="Meters On">
            <a:extLst>
              <a:ext uri="{FF2B5EF4-FFF2-40B4-BE49-F238E27FC236}">
                <a16:creationId xmlns:a16="http://schemas.microsoft.com/office/drawing/2014/main" id="{00000000-0008-0000-0400-000066000000}"/>
              </a:ext>
            </a:extLst>
          </xdr:cNvPr>
          <xdr:cNvSpPr>
            <a:spLocks/>
          </xdr:cNvSpPr>
        </xdr:nvSpPr>
        <xdr:spPr>
          <a:xfrm>
            <a:off x="269162" y="493148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Meters</a:t>
            </a:r>
          </a:p>
        </xdr:txBody>
      </xdr:sp>
      <xdr:sp macro="[0]!ShowBackflows" textlink="">
        <xdr:nvSpPr>
          <xdr:cNvPr id="103" name="Backflows Off">
            <a:extLst>
              <a:ext uri="{FF2B5EF4-FFF2-40B4-BE49-F238E27FC236}">
                <a16:creationId xmlns:a16="http://schemas.microsoft.com/office/drawing/2014/main" id="{00000000-0008-0000-0400-000067000000}"/>
              </a:ext>
            </a:extLst>
          </xdr:cNvPr>
          <xdr:cNvSpPr>
            <a:spLocks/>
          </xdr:cNvSpPr>
        </xdr:nvSpPr>
        <xdr:spPr>
          <a:xfrm>
            <a:off x="269162" y="762026"/>
            <a:ext cx="2286000" cy="278336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Backflows</a:t>
            </a:r>
          </a:p>
        </xdr:txBody>
      </xdr:sp>
      <xdr:sp macro="ShapeClick" textlink="">
        <xdr:nvSpPr>
          <xdr:cNvPr id="104" name="Backflows On" hidden="1">
            <a:extLst>
              <a:ext uri="{FF2B5EF4-FFF2-40B4-BE49-F238E27FC236}">
                <a16:creationId xmlns:a16="http://schemas.microsoft.com/office/drawing/2014/main" id="{00000000-0008-0000-0400-000068000000}"/>
              </a:ext>
            </a:extLst>
          </xdr:cNvPr>
          <xdr:cNvSpPr>
            <a:spLocks/>
          </xdr:cNvSpPr>
        </xdr:nvSpPr>
        <xdr:spPr>
          <a:xfrm>
            <a:off x="269162" y="762026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Backflows</a:t>
            </a:r>
          </a:p>
        </xdr:txBody>
      </xdr:sp>
      <xdr:sp macro="[0]!ShowFrames" textlink="">
        <xdr:nvSpPr>
          <xdr:cNvPr id="105" name="Frames Off">
            <a:extLst>
              <a:ext uri="{FF2B5EF4-FFF2-40B4-BE49-F238E27FC236}">
                <a16:creationId xmlns:a16="http://schemas.microsoft.com/office/drawing/2014/main" id="{00000000-0008-0000-0400-000069000000}"/>
              </a:ext>
            </a:extLst>
          </xdr:cNvPr>
          <xdr:cNvSpPr>
            <a:spLocks/>
          </xdr:cNvSpPr>
        </xdr:nvSpPr>
        <xdr:spPr>
          <a:xfrm>
            <a:off x="2558243" y="1039839"/>
            <a:ext cx="2286000" cy="275575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Frames, Covers,</a:t>
            </a:r>
            <a:r>
              <a:rPr lang="en-US" sz="1400" b="0" baseline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 Hatchways</a:t>
            </a:r>
          </a:p>
        </xdr:txBody>
      </xdr:sp>
      <xdr:sp macro="[0]!ShowControlComps" textlink="">
        <xdr:nvSpPr>
          <xdr:cNvPr id="106" name="Control Comps Off">
            <a:extLst>
              <a:ext uri="{FF2B5EF4-FFF2-40B4-BE49-F238E27FC236}">
                <a16:creationId xmlns:a16="http://schemas.microsoft.com/office/drawing/2014/main" id="{00000000-0008-0000-0400-00006A000000}"/>
              </a:ext>
            </a:extLst>
          </xdr:cNvPr>
          <xdr:cNvSpPr>
            <a:spLocks/>
          </xdr:cNvSpPr>
        </xdr:nvSpPr>
        <xdr:spPr>
          <a:xfrm>
            <a:off x="9453212" y="1045548"/>
            <a:ext cx="2286000" cy="274320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Control Components</a:t>
            </a:r>
          </a:p>
        </xdr:txBody>
      </xdr:sp>
      <xdr:sp macro="[0]!ShowControls" textlink="">
        <xdr:nvSpPr>
          <xdr:cNvPr id="107" name="Controls Off">
            <a:extLst>
              <a:ext uri="{FF2B5EF4-FFF2-40B4-BE49-F238E27FC236}">
                <a16:creationId xmlns:a16="http://schemas.microsoft.com/office/drawing/2014/main" id="{00000000-0008-0000-0400-00006B000000}"/>
              </a:ext>
            </a:extLst>
          </xdr:cNvPr>
          <xdr:cNvSpPr>
            <a:spLocks/>
          </xdr:cNvSpPr>
        </xdr:nvSpPr>
        <xdr:spPr>
          <a:xfrm>
            <a:off x="9453212" y="771872"/>
            <a:ext cx="2286000" cy="274320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Controls</a:t>
            </a:r>
          </a:p>
        </xdr:txBody>
      </xdr:sp>
      <xdr:sp macro="[0]!ShowTanks" textlink="">
        <xdr:nvSpPr>
          <xdr:cNvPr id="108" name="Tanks Off">
            <a:extLst>
              <a:ext uri="{FF2B5EF4-FFF2-40B4-BE49-F238E27FC236}">
                <a16:creationId xmlns:a16="http://schemas.microsoft.com/office/drawing/2014/main" id="{00000000-0008-0000-0400-00006C000000}"/>
              </a:ext>
            </a:extLst>
          </xdr:cNvPr>
          <xdr:cNvSpPr>
            <a:spLocks/>
          </xdr:cNvSpPr>
        </xdr:nvSpPr>
        <xdr:spPr>
          <a:xfrm>
            <a:off x="9453212" y="498196"/>
            <a:ext cx="2286000" cy="274320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Tanks and Separators</a:t>
            </a:r>
          </a:p>
        </xdr:txBody>
      </xdr:sp>
      <xdr:sp macro="[0]!ShowFuel" textlink="">
        <xdr:nvSpPr>
          <xdr:cNvPr id="109" name="Fuel Off">
            <a:extLst>
              <a:ext uri="{FF2B5EF4-FFF2-40B4-BE49-F238E27FC236}">
                <a16:creationId xmlns:a16="http://schemas.microsoft.com/office/drawing/2014/main" id="{00000000-0008-0000-0400-00006D000000}"/>
              </a:ext>
            </a:extLst>
          </xdr:cNvPr>
          <xdr:cNvSpPr>
            <a:spLocks/>
          </xdr:cNvSpPr>
        </xdr:nvSpPr>
        <xdr:spPr>
          <a:xfrm>
            <a:off x="7152973" y="1041093"/>
            <a:ext cx="2286000" cy="275575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Fuel Tanks</a:t>
            </a:r>
          </a:p>
        </xdr:txBody>
      </xdr:sp>
      <xdr:sp macro="[0]!ShowOEM" textlink="">
        <xdr:nvSpPr>
          <xdr:cNvPr id="110" name="OEM Off">
            <a:extLst>
              <a:ext uri="{FF2B5EF4-FFF2-40B4-BE49-F238E27FC236}">
                <a16:creationId xmlns:a16="http://schemas.microsoft.com/office/drawing/2014/main" id="{00000000-0008-0000-0400-00006E000000}"/>
              </a:ext>
            </a:extLst>
          </xdr:cNvPr>
          <xdr:cNvSpPr>
            <a:spLocks/>
          </xdr:cNvSpPr>
        </xdr:nvSpPr>
        <xdr:spPr>
          <a:xfrm>
            <a:off x="7152973" y="770476"/>
            <a:ext cx="2286000" cy="271373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OEM</a:t>
            </a:r>
          </a:p>
        </xdr:txBody>
      </xdr:sp>
      <xdr:sp macro="[0]!ShowConcrete" textlink="">
        <xdr:nvSpPr>
          <xdr:cNvPr id="111" name="Concrete Off">
            <a:extLst>
              <a:ext uri="{FF2B5EF4-FFF2-40B4-BE49-F238E27FC236}">
                <a16:creationId xmlns:a16="http://schemas.microsoft.com/office/drawing/2014/main" id="{00000000-0008-0000-0400-00006F000000}"/>
              </a:ext>
            </a:extLst>
          </xdr:cNvPr>
          <xdr:cNvSpPr>
            <a:spLocks/>
          </xdr:cNvSpPr>
        </xdr:nvSpPr>
        <xdr:spPr>
          <a:xfrm>
            <a:off x="7152973" y="499762"/>
            <a:ext cx="2286000" cy="271472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Concrete</a:t>
            </a:r>
          </a:p>
        </xdr:txBody>
      </xdr:sp>
      <xdr:sp macro="[0]!ShowSpecialPackages" textlink="">
        <xdr:nvSpPr>
          <xdr:cNvPr id="112" name="Special Packages Off">
            <a:extLst>
              <a:ext uri="{FF2B5EF4-FFF2-40B4-BE49-F238E27FC236}">
                <a16:creationId xmlns:a16="http://schemas.microsoft.com/office/drawing/2014/main" id="{00000000-0008-0000-0400-000070000000}"/>
              </a:ext>
            </a:extLst>
          </xdr:cNvPr>
          <xdr:cNvSpPr>
            <a:spLocks/>
          </xdr:cNvSpPr>
        </xdr:nvSpPr>
        <xdr:spPr>
          <a:xfrm>
            <a:off x="4855157" y="1026404"/>
            <a:ext cx="2286000" cy="275575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Special Packages</a:t>
            </a:r>
          </a:p>
        </xdr:txBody>
      </xdr:sp>
      <xdr:sp macro="[0]!ShowPumpAccessories" textlink="">
        <xdr:nvSpPr>
          <xdr:cNvPr id="113" name="Pumps Accs Off">
            <a:extLst>
              <a:ext uri="{FF2B5EF4-FFF2-40B4-BE49-F238E27FC236}">
                <a16:creationId xmlns:a16="http://schemas.microsoft.com/office/drawing/2014/main" id="{00000000-0008-0000-0400-000071000000}"/>
              </a:ext>
            </a:extLst>
          </xdr:cNvPr>
          <xdr:cNvSpPr>
            <a:spLocks/>
          </xdr:cNvSpPr>
        </xdr:nvSpPr>
        <xdr:spPr>
          <a:xfrm>
            <a:off x="4855157" y="760469"/>
            <a:ext cx="2286000" cy="271373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Pump Accessories</a:t>
            </a:r>
          </a:p>
        </xdr:txBody>
      </xdr:sp>
      <xdr:sp macro="[0]!ShowPumps" textlink="">
        <xdr:nvSpPr>
          <xdr:cNvPr id="114" name="Pumps Off">
            <a:extLst>
              <a:ext uri="{FF2B5EF4-FFF2-40B4-BE49-F238E27FC236}">
                <a16:creationId xmlns:a16="http://schemas.microsoft.com/office/drawing/2014/main" id="{00000000-0008-0000-0400-000072000000}"/>
              </a:ext>
            </a:extLst>
          </xdr:cNvPr>
          <xdr:cNvSpPr>
            <a:spLocks/>
          </xdr:cNvSpPr>
        </xdr:nvSpPr>
        <xdr:spPr>
          <a:xfrm>
            <a:off x="4855157" y="494437"/>
            <a:ext cx="2286000" cy="271472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Pumps Only</a:t>
            </a:r>
          </a:p>
        </xdr:txBody>
      </xdr:sp>
      <xdr:sp macro="[0]!ShowHardwares" textlink="">
        <xdr:nvSpPr>
          <xdr:cNvPr id="115" name="Hardwares Off">
            <a:extLst>
              <a:ext uri="{FF2B5EF4-FFF2-40B4-BE49-F238E27FC236}">
                <a16:creationId xmlns:a16="http://schemas.microsoft.com/office/drawing/2014/main" id="{00000000-0008-0000-0400-000073000000}"/>
              </a:ext>
            </a:extLst>
          </xdr:cNvPr>
          <xdr:cNvSpPr>
            <a:spLocks/>
          </xdr:cNvSpPr>
        </xdr:nvSpPr>
        <xdr:spPr>
          <a:xfrm>
            <a:off x="2558243" y="768253"/>
            <a:ext cx="2286000" cy="271373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Hardware</a:t>
            </a:r>
          </a:p>
          <a:p>
            <a:pPr algn="ctr"/>
            <a:endParaRPr lang="en-US" sz="1400" b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[0]!ShowPipesFittings" textlink="">
        <xdr:nvSpPr>
          <xdr:cNvPr id="116" name="Pipes Fittings Off">
            <a:extLst>
              <a:ext uri="{FF2B5EF4-FFF2-40B4-BE49-F238E27FC236}">
                <a16:creationId xmlns:a16="http://schemas.microsoft.com/office/drawing/2014/main" id="{00000000-0008-0000-0400-000074000000}"/>
              </a:ext>
            </a:extLst>
          </xdr:cNvPr>
          <xdr:cNvSpPr>
            <a:spLocks/>
          </xdr:cNvSpPr>
        </xdr:nvSpPr>
        <xdr:spPr>
          <a:xfrm>
            <a:off x="2558243" y="506096"/>
            <a:ext cx="2286000" cy="271472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Pipe</a:t>
            </a:r>
            <a:r>
              <a:rPr lang="en-US" sz="1400" b="0" baseline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 and Fittings</a:t>
            </a:r>
            <a:endParaRPr lang="en-US" sz="1400" b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[0]!ShowValves" textlink="">
        <xdr:nvSpPr>
          <xdr:cNvPr id="117" name="Valves Off">
            <a:extLst>
              <a:ext uri="{FF2B5EF4-FFF2-40B4-BE49-F238E27FC236}">
                <a16:creationId xmlns:a16="http://schemas.microsoft.com/office/drawing/2014/main" id="{00000000-0008-0000-0400-000075000000}"/>
              </a:ext>
            </a:extLst>
          </xdr:cNvPr>
          <xdr:cNvSpPr>
            <a:spLocks/>
          </xdr:cNvSpPr>
        </xdr:nvSpPr>
        <xdr:spPr>
          <a:xfrm>
            <a:off x="269162" y="1028209"/>
            <a:ext cx="2286000" cy="273399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Valves</a:t>
            </a:r>
          </a:p>
        </xdr:txBody>
      </xdr:sp>
      <xdr:sp macro="[0]!ShowMeters" textlink="">
        <xdr:nvSpPr>
          <xdr:cNvPr id="118" name="Meters Off" hidden="1">
            <a:extLst>
              <a:ext uri="{FF2B5EF4-FFF2-40B4-BE49-F238E27FC236}">
                <a16:creationId xmlns:a16="http://schemas.microsoft.com/office/drawing/2014/main" id="{00000000-0008-0000-0400-000076000000}"/>
              </a:ext>
            </a:extLst>
          </xdr:cNvPr>
          <xdr:cNvSpPr>
            <a:spLocks/>
          </xdr:cNvSpPr>
        </xdr:nvSpPr>
        <xdr:spPr>
          <a:xfrm>
            <a:off x="269162" y="493148"/>
            <a:ext cx="2286000" cy="271472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Meters</a:t>
            </a:r>
          </a:p>
        </xdr:txBody>
      </xdr:sp>
      <xdr:sp macro="" textlink="">
        <xdr:nvSpPr>
          <xdr:cNvPr id="119" name="Headings">
            <a:extLst>
              <a:ext uri="{FF2B5EF4-FFF2-40B4-BE49-F238E27FC236}">
                <a16:creationId xmlns:a16="http://schemas.microsoft.com/office/drawing/2014/main" id="{00000000-0008-0000-0400-000077000000}"/>
              </a:ext>
            </a:extLst>
          </xdr:cNvPr>
          <xdr:cNvSpPr txBox="1"/>
        </xdr:nvSpPr>
        <xdr:spPr>
          <a:xfrm>
            <a:off x="0" y="0"/>
            <a:ext cx="14328647" cy="466724"/>
          </a:xfrm>
          <a:prstGeom prst="rect">
            <a:avLst/>
          </a:prstGeom>
          <a:solidFill>
            <a:srgbClr val="0096C5"/>
          </a:solidFill>
          <a:ln>
            <a:noFill/>
          </a:ln>
        </xdr:spPr>
        <xdr:style>
          <a:lnRef idx="3">
            <a:schemeClr val="lt1"/>
          </a:lnRef>
          <a:fillRef idx="1">
            <a:schemeClr val="accent6"/>
          </a:fillRef>
          <a:effectRef idx="1">
            <a:schemeClr val="accent6"/>
          </a:effectRef>
          <a:fontRef idx="minor">
            <a:schemeClr val="lt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2800" b="1" baseline="0">
                <a:ln w="3175">
                  <a:solidFill>
                    <a:schemeClr val="bg1"/>
                  </a:solidFill>
                </a:ln>
                <a:solidFill>
                  <a:srgbClr val="7FB402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Product ID Generator</a:t>
            </a:r>
            <a:endParaRPr lang="en-US" sz="2800" b="1">
              <a:ln w="3175">
                <a:solidFill>
                  <a:schemeClr val="bg1"/>
                </a:solidFill>
              </a:ln>
              <a:solidFill>
                <a:srgbClr val="7FB402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[0]!ShowControlComps" textlink="">
        <xdr:nvSpPr>
          <xdr:cNvPr id="120" name="Chemicals and Liners On">
            <a:extLst>
              <a:ext uri="{FF2B5EF4-FFF2-40B4-BE49-F238E27FC236}">
                <a16:creationId xmlns:a16="http://schemas.microsoft.com/office/drawing/2014/main" id="{00000000-0008-0000-0400-000078000000}"/>
              </a:ext>
            </a:extLst>
          </xdr:cNvPr>
          <xdr:cNvSpPr>
            <a:spLocks/>
          </xdr:cNvSpPr>
        </xdr:nvSpPr>
        <xdr:spPr>
          <a:xfrm>
            <a:off x="11744325" y="768976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Chemicals</a:t>
            </a:r>
            <a:r>
              <a:rPr lang="en-US" sz="1400" b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 and Liners</a:t>
            </a:r>
            <a:endParaRPr lang="en-US" sz="1400" b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[0]!ShowMetal" textlink="">
        <xdr:nvSpPr>
          <xdr:cNvPr id="121" name="Metal On" hidden="1">
            <a:extLst>
              <a:ext uri="{FF2B5EF4-FFF2-40B4-BE49-F238E27FC236}">
                <a16:creationId xmlns:a16="http://schemas.microsoft.com/office/drawing/2014/main" id="{00000000-0008-0000-0400-000079000000}"/>
              </a:ext>
            </a:extLst>
          </xdr:cNvPr>
          <xdr:cNvSpPr>
            <a:spLocks/>
          </xdr:cNvSpPr>
        </xdr:nvSpPr>
        <xdr:spPr>
          <a:xfrm>
            <a:off x="11744325" y="495300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Metal</a:t>
            </a:r>
          </a:p>
        </xdr:txBody>
      </xdr:sp>
      <xdr:sp macro="[0]!ShowChemandLiner" textlink="">
        <xdr:nvSpPr>
          <xdr:cNvPr id="122" name="Chemicals and Liners Off">
            <a:extLst>
              <a:ext uri="{FF2B5EF4-FFF2-40B4-BE49-F238E27FC236}">
                <a16:creationId xmlns:a16="http://schemas.microsoft.com/office/drawing/2014/main" id="{00000000-0008-0000-0400-00007A000000}"/>
              </a:ext>
            </a:extLst>
          </xdr:cNvPr>
          <xdr:cNvSpPr>
            <a:spLocks/>
          </xdr:cNvSpPr>
        </xdr:nvSpPr>
        <xdr:spPr>
          <a:xfrm>
            <a:off x="11744325" y="768976"/>
            <a:ext cx="2286000" cy="274320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Chemicals and Liners</a:t>
            </a:r>
          </a:p>
        </xdr:txBody>
      </xdr:sp>
      <xdr:sp macro="[0]!ShowMetal" textlink="">
        <xdr:nvSpPr>
          <xdr:cNvPr id="123" name="Metal Off">
            <a:extLst>
              <a:ext uri="{FF2B5EF4-FFF2-40B4-BE49-F238E27FC236}">
                <a16:creationId xmlns:a16="http://schemas.microsoft.com/office/drawing/2014/main" id="{00000000-0008-0000-0400-00007B000000}"/>
              </a:ext>
            </a:extLst>
          </xdr:cNvPr>
          <xdr:cNvSpPr>
            <a:spLocks/>
          </xdr:cNvSpPr>
        </xdr:nvSpPr>
        <xdr:spPr>
          <a:xfrm>
            <a:off x="11744325" y="495300"/>
            <a:ext cx="2286000" cy="274320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 baseline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Metal</a:t>
            </a:r>
            <a:endParaRPr lang="en-US" sz="1400" b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0</xdr:rowOff>
        </xdr:from>
        <xdr:to>
          <xdr:col>5</xdr:col>
          <xdr:colOff>676275</xdr:colOff>
          <xdr:row>8</xdr:row>
          <xdr:rowOff>9525</xdr:rowOff>
        </xdr:to>
        <xdr:sp macro="" textlink="">
          <xdr:nvSpPr>
            <xdr:cNvPr id="87041" name="ComboBox3" hidden="1">
              <a:extLst>
                <a:ext uri="{63B3BB69-23CF-44E3-9099-C40C66FF867C}">
                  <a14:compatExt spid="_x0000_s87041"/>
                </a:ext>
                <a:ext uri="{FF2B5EF4-FFF2-40B4-BE49-F238E27FC236}">
                  <a16:creationId xmlns:a16="http://schemas.microsoft.com/office/drawing/2014/main" id="{00000000-0008-0000-0500-000001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</xdr:row>
          <xdr:rowOff>0</xdr:rowOff>
        </xdr:from>
        <xdr:to>
          <xdr:col>5</xdr:col>
          <xdr:colOff>676275</xdr:colOff>
          <xdr:row>6</xdr:row>
          <xdr:rowOff>9525</xdr:rowOff>
        </xdr:to>
        <xdr:sp macro="" textlink="">
          <xdr:nvSpPr>
            <xdr:cNvPr id="87042" name="ComboBox2" hidden="1">
              <a:extLst>
                <a:ext uri="{63B3BB69-23CF-44E3-9099-C40C66FF867C}">
                  <a14:compatExt spid="_x0000_s87042"/>
                </a:ext>
                <a:ext uri="{FF2B5EF4-FFF2-40B4-BE49-F238E27FC236}">
                  <a16:creationId xmlns:a16="http://schemas.microsoft.com/office/drawing/2014/main" id="{00000000-0008-0000-0500-00000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</xdr:row>
          <xdr:rowOff>0</xdr:rowOff>
        </xdr:from>
        <xdr:to>
          <xdr:col>5</xdr:col>
          <xdr:colOff>676275</xdr:colOff>
          <xdr:row>10</xdr:row>
          <xdr:rowOff>9525</xdr:rowOff>
        </xdr:to>
        <xdr:sp macro="" textlink="">
          <xdr:nvSpPr>
            <xdr:cNvPr id="87043" name="ComboBox4" hidden="1">
              <a:extLst>
                <a:ext uri="{63B3BB69-23CF-44E3-9099-C40C66FF867C}">
                  <a14:compatExt spid="_x0000_s87043"/>
                </a:ext>
                <a:ext uri="{FF2B5EF4-FFF2-40B4-BE49-F238E27FC236}">
                  <a16:creationId xmlns:a16="http://schemas.microsoft.com/office/drawing/2014/main" id="{00000000-0008-0000-0500-000003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</xdr:row>
          <xdr:rowOff>0</xdr:rowOff>
        </xdr:from>
        <xdr:to>
          <xdr:col>12</xdr:col>
          <xdr:colOff>0</xdr:colOff>
          <xdr:row>4</xdr:row>
          <xdr:rowOff>9525</xdr:rowOff>
        </xdr:to>
        <xdr:sp macro="" textlink="">
          <xdr:nvSpPr>
            <xdr:cNvPr id="87044" name="ComboBox5" hidden="1">
              <a:extLst>
                <a:ext uri="{63B3BB69-23CF-44E3-9099-C40C66FF867C}">
                  <a14:compatExt spid="_x0000_s87044"/>
                </a:ext>
                <a:ext uri="{FF2B5EF4-FFF2-40B4-BE49-F238E27FC236}">
                  <a16:creationId xmlns:a16="http://schemas.microsoft.com/office/drawing/2014/main" id="{00000000-0008-0000-0500-000004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9</xdr:row>
          <xdr:rowOff>0</xdr:rowOff>
        </xdr:from>
        <xdr:to>
          <xdr:col>12</xdr:col>
          <xdr:colOff>0</xdr:colOff>
          <xdr:row>10</xdr:row>
          <xdr:rowOff>9525</xdr:rowOff>
        </xdr:to>
        <xdr:sp macro="" textlink="">
          <xdr:nvSpPr>
            <xdr:cNvPr id="87045" name="ComboBox8" hidden="1">
              <a:extLst>
                <a:ext uri="{63B3BB69-23CF-44E3-9099-C40C66FF867C}">
                  <a14:compatExt spid="_x0000_s87045"/>
                </a:ext>
                <a:ext uri="{FF2B5EF4-FFF2-40B4-BE49-F238E27FC236}">
                  <a16:creationId xmlns:a16="http://schemas.microsoft.com/office/drawing/2014/main" id="{00000000-0008-0000-0500-000005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5</xdr:row>
          <xdr:rowOff>0</xdr:rowOff>
        </xdr:from>
        <xdr:to>
          <xdr:col>12</xdr:col>
          <xdr:colOff>0</xdr:colOff>
          <xdr:row>6</xdr:row>
          <xdr:rowOff>9525</xdr:rowOff>
        </xdr:to>
        <xdr:sp macro="" textlink="">
          <xdr:nvSpPr>
            <xdr:cNvPr id="87046" name="ComboBox6" hidden="1">
              <a:extLst>
                <a:ext uri="{63B3BB69-23CF-44E3-9099-C40C66FF867C}">
                  <a14:compatExt spid="_x0000_s87046"/>
                </a:ext>
                <a:ext uri="{FF2B5EF4-FFF2-40B4-BE49-F238E27FC236}">
                  <a16:creationId xmlns:a16="http://schemas.microsoft.com/office/drawing/2014/main" id="{00000000-0008-0000-0500-000006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7</xdr:row>
          <xdr:rowOff>0</xdr:rowOff>
        </xdr:from>
        <xdr:to>
          <xdr:col>12</xdr:col>
          <xdr:colOff>0</xdr:colOff>
          <xdr:row>8</xdr:row>
          <xdr:rowOff>9525</xdr:rowOff>
        </xdr:to>
        <xdr:sp macro="" textlink="">
          <xdr:nvSpPr>
            <xdr:cNvPr id="87047" name="ComboBox7" hidden="1">
              <a:extLst>
                <a:ext uri="{63B3BB69-23CF-44E3-9099-C40C66FF867C}">
                  <a14:compatExt spid="_x0000_s87047"/>
                </a:ext>
                <a:ext uri="{FF2B5EF4-FFF2-40B4-BE49-F238E27FC236}">
                  <a16:creationId xmlns:a16="http://schemas.microsoft.com/office/drawing/2014/main" id="{00000000-0008-0000-0500-000007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11</xdr:row>
          <xdr:rowOff>0</xdr:rowOff>
        </xdr:from>
        <xdr:to>
          <xdr:col>12</xdr:col>
          <xdr:colOff>0</xdr:colOff>
          <xdr:row>12</xdr:row>
          <xdr:rowOff>9525</xdr:rowOff>
        </xdr:to>
        <xdr:sp macro="" textlink="">
          <xdr:nvSpPr>
            <xdr:cNvPr id="87048" name="ComboBox9" hidden="1">
              <a:extLst>
                <a:ext uri="{63B3BB69-23CF-44E3-9099-C40C66FF867C}">
                  <a14:compatExt spid="_x0000_s87048"/>
                </a:ext>
                <a:ext uri="{FF2B5EF4-FFF2-40B4-BE49-F238E27FC236}">
                  <a16:creationId xmlns:a16="http://schemas.microsoft.com/office/drawing/2014/main" id="{00000000-0008-0000-0500-000008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</xdr:row>
          <xdr:rowOff>0</xdr:rowOff>
        </xdr:from>
        <xdr:to>
          <xdr:col>5</xdr:col>
          <xdr:colOff>676275</xdr:colOff>
          <xdr:row>4</xdr:row>
          <xdr:rowOff>9525</xdr:rowOff>
        </xdr:to>
        <xdr:sp macro="" textlink="">
          <xdr:nvSpPr>
            <xdr:cNvPr id="87049" name="ComboBox1" hidden="1">
              <a:extLst>
                <a:ext uri="{63B3BB69-23CF-44E3-9099-C40C66FF867C}">
                  <a14:compatExt spid="_x0000_s87049"/>
                </a:ext>
                <a:ext uri="{FF2B5EF4-FFF2-40B4-BE49-F238E27FC236}">
                  <a16:creationId xmlns:a16="http://schemas.microsoft.com/office/drawing/2014/main" id="{00000000-0008-0000-0500-00000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12</xdr:col>
      <xdr:colOff>761238</xdr:colOff>
      <xdr:row>4</xdr:row>
      <xdr:rowOff>164020</xdr:rowOff>
    </xdr:from>
    <xdr:to>
      <xdr:col>14</xdr:col>
      <xdr:colOff>0</xdr:colOff>
      <xdr:row>6</xdr:row>
      <xdr:rowOff>0</xdr:rowOff>
    </xdr:to>
    <xdr:grpSp>
      <xdr:nvGrpSpPr>
        <xdr:cNvPr id="50" name="ClearButton">
          <a:extLst>
            <a:ext uri="{FF2B5EF4-FFF2-40B4-BE49-F238E27FC236}">
              <a16:creationId xmlns:a16="http://schemas.microsoft.com/office/drawing/2014/main" id="{00000000-0008-0000-0500-000032000000}"/>
            </a:ext>
          </a:extLst>
        </xdr:cNvPr>
        <xdr:cNvGrpSpPr/>
      </xdr:nvGrpSpPr>
      <xdr:grpSpPr>
        <a:xfrm>
          <a:off x="12905613" y="2030920"/>
          <a:ext cx="1124712" cy="331280"/>
          <a:chOff x="5476876" y="3505202"/>
          <a:chExt cx="978408" cy="338328"/>
        </a:xfrm>
      </xdr:grpSpPr>
      <xdr:sp macro="[0]!ClearOptions" textlink="">
        <xdr:nvSpPr>
          <xdr:cNvPr id="51" name="CancelBtnShape">
            <a:extLst>
              <a:ext uri="{FF2B5EF4-FFF2-40B4-BE49-F238E27FC236}">
                <a16:creationId xmlns:a16="http://schemas.microsoft.com/office/drawing/2014/main" id="{00000000-0008-0000-0500-000033000000}"/>
              </a:ext>
            </a:extLst>
          </xdr:cNvPr>
          <xdr:cNvSpPr/>
        </xdr:nvSpPr>
        <xdr:spPr>
          <a:xfrm>
            <a:off x="5476876" y="3505202"/>
            <a:ext cx="978408" cy="338328"/>
          </a:xfrm>
          <a:prstGeom prst="roundRect">
            <a:avLst/>
          </a:prstGeom>
          <a:solidFill>
            <a:srgbClr val="0096C5"/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vertOverflow="clip" horzOverflow="clip" lIns="0" rtlCol="0" anchor="t"/>
          <a:lstStyle/>
          <a:p>
            <a:pPr algn="r"/>
            <a:r>
              <a:rPr lang="en-US" sz="140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Reset</a:t>
            </a:r>
          </a:p>
        </xdr:txBody>
      </xdr:sp>
      <xdr:pic macro="[0]!ClearOptions">
        <xdr:nvPicPr>
          <xdr:cNvPr id="52" name="Graphic 51" descr="Back">
            <a:extLst>
              <a:ext uri="{FF2B5EF4-FFF2-40B4-BE49-F238E27FC236}">
                <a16:creationId xmlns:a16="http://schemas.microsoft.com/office/drawing/2014/main" id="{00000000-0008-0000-0500-00003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5524500" y="3562350"/>
            <a:ext cx="219456" cy="219456"/>
          </a:xfrm>
          <a:prstGeom prst="rect">
            <a:avLst/>
          </a:prstGeom>
          <a:ln>
            <a:noFill/>
          </a:ln>
          <a:effectLst/>
        </xdr:spPr>
      </xdr:pic>
    </xdr:grpSp>
    <xdr:clientData/>
  </xdr:twoCellAnchor>
  <xdr:twoCellAnchor editAs="oneCell">
    <xdr:from>
      <xdr:col>12</xdr:col>
      <xdr:colOff>765810</xdr:colOff>
      <xdr:row>3</xdr:row>
      <xdr:rowOff>0</xdr:rowOff>
    </xdr:from>
    <xdr:to>
      <xdr:col>14</xdr:col>
      <xdr:colOff>0</xdr:colOff>
      <xdr:row>4</xdr:row>
      <xdr:rowOff>83630</xdr:rowOff>
    </xdr:to>
    <xdr:grpSp>
      <xdr:nvGrpSpPr>
        <xdr:cNvPr id="53" name="GenerateButton">
          <a:extLst>
            <a:ext uri="{FF2B5EF4-FFF2-40B4-BE49-F238E27FC236}">
              <a16:creationId xmlns:a16="http://schemas.microsoft.com/office/drawing/2014/main" id="{00000000-0008-0000-0500-000035000000}"/>
            </a:ext>
          </a:extLst>
        </xdr:cNvPr>
        <xdr:cNvGrpSpPr/>
      </xdr:nvGrpSpPr>
      <xdr:grpSpPr>
        <a:xfrm>
          <a:off x="12910185" y="1619250"/>
          <a:ext cx="1120140" cy="331280"/>
          <a:chOff x="6867525" y="3495675"/>
          <a:chExt cx="1254632" cy="338328"/>
        </a:xfrm>
      </xdr:grpSpPr>
      <xdr:sp macro="[0]!Generate" textlink="">
        <xdr:nvSpPr>
          <xdr:cNvPr id="54" name="SaveItemBtnShape">
            <a:extLst>
              <a:ext uri="{FF2B5EF4-FFF2-40B4-BE49-F238E27FC236}">
                <a16:creationId xmlns:a16="http://schemas.microsoft.com/office/drawing/2014/main" id="{00000000-0008-0000-0500-000036000000}"/>
              </a:ext>
            </a:extLst>
          </xdr:cNvPr>
          <xdr:cNvSpPr/>
        </xdr:nvSpPr>
        <xdr:spPr>
          <a:xfrm>
            <a:off x="6867525" y="3495675"/>
            <a:ext cx="1254632" cy="338328"/>
          </a:xfrm>
          <a:prstGeom prst="roundRect">
            <a:avLst/>
          </a:prstGeom>
          <a:solidFill>
            <a:srgbClr val="0096C5"/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r"/>
            <a:r>
              <a:rPr lang="en-US" sz="140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Generate</a:t>
            </a:r>
          </a:p>
        </xdr:txBody>
      </xdr:sp>
      <xdr:pic macro="[0]!Generate">
        <xdr:nvPicPr>
          <xdr:cNvPr id="55" name="Graphic 54" descr="Checkmark">
            <a:extLst>
              <a:ext uri="{FF2B5EF4-FFF2-40B4-BE49-F238E27FC236}">
                <a16:creationId xmlns:a16="http://schemas.microsoft.com/office/drawing/2014/main" id="{00000000-0008-0000-0500-00003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943725" y="3562350"/>
            <a:ext cx="219456" cy="219456"/>
          </a:xfrm>
          <a:prstGeom prst="rect">
            <a:avLst/>
          </a:prstGeom>
          <a:ln>
            <a:noFill/>
          </a:ln>
          <a:effectLst/>
        </xdr:spPr>
      </xdr:pic>
    </xdr:grpSp>
    <xdr:clientData/>
  </xdr:twoCellAnchor>
  <xdr:twoCellAnchor>
    <xdr:from>
      <xdr:col>0</xdr:col>
      <xdr:colOff>0</xdr:colOff>
      <xdr:row>0</xdr:row>
      <xdr:rowOff>0</xdr:rowOff>
    </xdr:from>
    <xdr:to>
      <xdr:col>15</xdr:col>
      <xdr:colOff>3048</xdr:colOff>
      <xdr:row>2</xdr:row>
      <xdr:rowOff>116565</xdr:rowOff>
    </xdr:to>
    <xdr:grpSp>
      <xdr:nvGrpSpPr>
        <xdr:cNvPr id="93" name="Group 92">
          <a:extLst>
            <a:ext uri="{FF2B5EF4-FFF2-40B4-BE49-F238E27FC236}">
              <a16:creationId xmlns:a16="http://schemas.microsoft.com/office/drawing/2014/main" id="{00000000-0008-0000-0500-00005D000000}"/>
            </a:ext>
          </a:extLst>
        </xdr:cNvPr>
        <xdr:cNvGrpSpPr/>
      </xdr:nvGrpSpPr>
      <xdr:grpSpPr>
        <a:xfrm>
          <a:off x="0" y="0"/>
          <a:ext cx="14328648" cy="1545315"/>
          <a:chOff x="0" y="0"/>
          <a:chExt cx="14328648" cy="1545315"/>
        </a:xfrm>
      </xdr:grpSpPr>
      <xdr:sp macro="[0]!DeliverSlicerToSheet" textlink="">
        <xdr:nvSpPr>
          <xdr:cNvPr id="94" name="Header Format">
            <a:extLst>
              <a:ext uri="{FF2B5EF4-FFF2-40B4-BE49-F238E27FC236}">
                <a16:creationId xmlns:a16="http://schemas.microsoft.com/office/drawing/2014/main" id="{00000000-0008-0000-0500-00005E000000}"/>
              </a:ext>
            </a:extLst>
          </xdr:cNvPr>
          <xdr:cNvSpPr>
            <a:spLocks noChangeAspect="1"/>
          </xdr:cNvSpPr>
        </xdr:nvSpPr>
        <xdr:spPr>
          <a:xfrm>
            <a:off x="0" y="457199"/>
            <a:ext cx="14328648" cy="1088116"/>
          </a:xfrm>
          <a:prstGeom prst="rect">
            <a:avLst/>
          </a:prstGeom>
          <a:gradFill flip="none" rotWithShape="1">
            <a:gsLst>
              <a:gs pos="76000">
                <a:schemeClr val="bg1">
                  <a:lumMod val="95000"/>
                </a:schemeClr>
              </a:gs>
              <a:gs pos="0">
                <a:srgbClr val="0096C5"/>
              </a:gs>
            </a:gsLst>
            <a:lin ang="5400000" scaled="0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4"/>
          </a:fillRef>
          <a:effectRef idx="1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[0]!ShowFrames" textlink="">
        <xdr:nvSpPr>
          <xdr:cNvPr id="95" name="Frames On" hidden="1">
            <a:extLst>
              <a:ext uri="{FF2B5EF4-FFF2-40B4-BE49-F238E27FC236}">
                <a16:creationId xmlns:a16="http://schemas.microsoft.com/office/drawing/2014/main" id="{00000000-0008-0000-0500-00005F000000}"/>
              </a:ext>
            </a:extLst>
          </xdr:cNvPr>
          <xdr:cNvSpPr>
            <a:spLocks/>
          </xdr:cNvSpPr>
        </xdr:nvSpPr>
        <xdr:spPr>
          <a:xfrm>
            <a:off x="2558243" y="1039839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Frames, Covers,</a:t>
            </a:r>
            <a:r>
              <a:rPr lang="en-US" sz="1400" b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 Hatchways</a:t>
            </a:r>
          </a:p>
        </xdr:txBody>
      </xdr:sp>
      <xdr:sp macro="[0]!ShowControlComps" textlink="">
        <xdr:nvSpPr>
          <xdr:cNvPr id="96" name="Control Comps On" hidden="1">
            <a:extLst>
              <a:ext uri="{FF2B5EF4-FFF2-40B4-BE49-F238E27FC236}">
                <a16:creationId xmlns:a16="http://schemas.microsoft.com/office/drawing/2014/main" id="{00000000-0008-0000-0500-000060000000}"/>
              </a:ext>
            </a:extLst>
          </xdr:cNvPr>
          <xdr:cNvSpPr>
            <a:spLocks/>
          </xdr:cNvSpPr>
        </xdr:nvSpPr>
        <xdr:spPr>
          <a:xfrm>
            <a:off x="9453212" y="1045548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Control Components</a:t>
            </a:r>
          </a:p>
        </xdr:txBody>
      </xdr:sp>
      <xdr:sp macro="[0]!ShowControls" textlink="">
        <xdr:nvSpPr>
          <xdr:cNvPr id="97" name="Controls On" hidden="1">
            <a:extLst>
              <a:ext uri="{FF2B5EF4-FFF2-40B4-BE49-F238E27FC236}">
                <a16:creationId xmlns:a16="http://schemas.microsoft.com/office/drawing/2014/main" id="{00000000-0008-0000-0500-000061000000}"/>
              </a:ext>
            </a:extLst>
          </xdr:cNvPr>
          <xdr:cNvSpPr>
            <a:spLocks/>
          </xdr:cNvSpPr>
        </xdr:nvSpPr>
        <xdr:spPr>
          <a:xfrm>
            <a:off x="9453212" y="771872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Controls</a:t>
            </a:r>
          </a:p>
        </xdr:txBody>
      </xdr:sp>
      <xdr:sp macro="[0]!ShowTanks" textlink="">
        <xdr:nvSpPr>
          <xdr:cNvPr id="98" name="Tanks On" hidden="1">
            <a:extLst>
              <a:ext uri="{FF2B5EF4-FFF2-40B4-BE49-F238E27FC236}">
                <a16:creationId xmlns:a16="http://schemas.microsoft.com/office/drawing/2014/main" id="{00000000-0008-0000-0500-000062000000}"/>
              </a:ext>
            </a:extLst>
          </xdr:cNvPr>
          <xdr:cNvSpPr>
            <a:spLocks/>
          </xdr:cNvSpPr>
        </xdr:nvSpPr>
        <xdr:spPr>
          <a:xfrm>
            <a:off x="9453212" y="498196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Tanks and Separators</a:t>
            </a:r>
          </a:p>
        </xdr:txBody>
      </xdr:sp>
      <xdr:sp macro="[0]!ShowFuel" textlink="">
        <xdr:nvSpPr>
          <xdr:cNvPr id="99" name="Fuel On" hidden="1">
            <a:extLst>
              <a:ext uri="{FF2B5EF4-FFF2-40B4-BE49-F238E27FC236}">
                <a16:creationId xmlns:a16="http://schemas.microsoft.com/office/drawing/2014/main" id="{00000000-0008-0000-0500-000063000000}"/>
              </a:ext>
            </a:extLst>
          </xdr:cNvPr>
          <xdr:cNvSpPr>
            <a:spLocks/>
          </xdr:cNvSpPr>
        </xdr:nvSpPr>
        <xdr:spPr>
          <a:xfrm>
            <a:off x="7152973" y="1041093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Fuel Tanks</a:t>
            </a:r>
          </a:p>
        </xdr:txBody>
      </xdr:sp>
      <xdr:sp macro="[0]!ShowOEM" textlink="">
        <xdr:nvSpPr>
          <xdr:cNvPr id="100" name="OEM On" hidden="1">
            <a:extLst>
              <a:ext uri="{FF2B5EF4-FFF2-40B4-BE49-F238E27FC236}">
                <a16:creationId xmlns:a16="http://schemas.microsoft.com/office/drawing/2014/main" id="{00000000-0008-0000-0500-000064000000}"/>
              </a:ext>
            </a:extLst>
          </xdr:cNvPr>
          <xdr:cNvSpPr>
            <a:spLocks/>
          </xdr:cNvSpPr>
        </xdr:nvSpPr>
        <xdr:spPr>
          <a:xfrm>
            <a:off x="7152973" y="770476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OEM</a:t>
            </a:r>
          </a:p>
        </xdr:txBody>
      </xdr:sp>
      <xdr:sp macro="[0]!ShowConcrete" textlink="">
        <xdr:nvSpPr>
          <xdr:cNvPr id="101" name="Concrete On" hidden="1">
            <a:extLst>
              <a:ext uri="{FF2B5EF4-FFF2-40B4-BE49-F238E27FC236}">
                <a16:creationId xmlns:a16="http://schemas.microsoft.com/office/drawing/2014/main" id="{00000000-0008-0000-0500-000065000000}"/>
              </a:ext>
            </a:extLst>
          </xdr:cNvPr>
          <xdr:cNvSpPr>
            <a:spLocks/>
          </xdr:cNvSpPr>
        </xdr:nvSpPr>
        <xdr:spPr>
          <a:xfrm>
            <a:off x="7152973" y="499762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Concrete</a:t>
            </a:r>
          </a:p>
        </xdr:txBody>
      </xdr:sp>
      <xdr:sp macro="[0]!ShowSpecialPackages" textlink="">
        <xdr:nvSpPr>
          <xdr:cNvPr id="102" name="Special Packages On" hidden="1">
            <a:extLst>
              <a:ext uri="{FF2B5EF4-FFF2-40B4-BE49-F238E27FC236}">
                <a16:creationId xmlns:a16="http://schemas.microsoft.com/office/drawing/2014/main" id="{00000000-0008-0000-0500-000066000000}"/>
              </a:ext>
            </a:extLst>
          </xdr:cNvPr>
          <xdr:cNvSpPr>
            <a:spLocks/>
          </xdr:cNvSpPr>
        </xdr:nvSpPr>
        <xdr:spPr>
          <a:xfrm>
            <a:off x="4855157" y="1026404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Special Packages</a:t>
            </a:r>
          </a:p>
        </xdr:txBody>
      </xdr:sp>
      <xdr:sp macro="[0]!ShowPumpAccessories" textlink="">
        <xdr:nvSpPr>
          <xdr:cNvPr id="103" name="Pumps Accs On" hidden="1">
            <a:extLst>
              <a:ext uri="{FF2B5EF4-FFF2-40B4-BE49-F238E27FC236}">
                <a16:creationId xmlns:a16="http://schemas.microsoft.com/office/drawing/2014/main" id="{00000000-0008-0000-0500-000067000000}"/>
              </a:ext>
            </a:extLst>
          </xdr:cNvPr>
          <xdr:cNvSpPr>
            <a:spLocks/>
          </xdr:cNvSpPr>
        </xdr:nvSpPr>
        <xdr:spPr>
          <a:xfrm>
            <a:off x="4855157" y="760469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Pump Accessories</a:t>
            </a:r>
          </a:p>
        </xdr:txBody>
      </xdr:sp>
      <xdr:sp macro="[0]!ShowPumps" textlink="">
        <xdr:nvSpPr>
          <xdr:cNvPr id="104" name="Pumps On" hidden="1">
            <a:extLst>
              <a:ext uri="{FF2B5EF4-FFF2-40B4-BE49-F238E27FC236}">
                <a16:creationId xmlns:a16="http://schemas.microsoft.com/office/drawing/2014/main" id="{00000000-0008-0000-0500-000068000000}"/>
              </a:ext>
            </a:extLst>
          </xdr:cNvPr>
          <xdr:cNvSpPr>
            <a:spLocks/>
          </xdr:cNvSpPr>
        </xdr:nvSpPr>
        <xdr:spPr>
          <a:xfrm>
            <a:off x="4855157" y="494437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Pumps Only</a:t>
            </a:r>
          </a:p>
        </xdr:txBody>
      </xdr:sp>
      <xdr:sp macro="[0]!ShowHardwares" textlink="">
        <xdr:nvSpPr>
          <xdr:cNvPr id="105" name="Hardwares On" hidden="1">
            <a:extLst>
              <a:ext uri="{FF2B5EF4-FFF2-40B4-BE49-F238E27FC236}">
                <a16:creationId xmlns:a16="http://schemas.microsoft.com/office/drawing/2014/main" id="{00000000-0008-0000-0500-000069000000}"/>
              </a:ext>
            </a:extLst>
          </xdr:cNvPr>
          <xdr:cNvSpPr>
            <a:spLocks/>
          </xdr:cNvSpPr>
        </xdr:nvSpPr>
        <xdr:spPr>
          <a:xfrm>
            <a:off x="2558243" y="768253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Hardware</a:t>
            </a:r>
          </a:p>
          <a:p>
            <a:pPr algn="ctr"/>
            <a:endParaRPr lang="en-US" sz="1400" b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[0]!ShowPipesFittings" textlink="">
        <xdr:nvSpPr>
          <xdr:cNvPr id="106" name="Pipes Fittings On" hidden="1">
            <a:extLst>
              <a:ext uri="{FF2B5EF4-FFF2-40B4-BE49-F238E27FC236}">
                <a16:creationId xmlns:a16="http://schemas.microsoft.com/office/drawing/2014/main" id="{00000000-0008-0000-0500-00006A000000}"/>
              </a:ext>
            </a:extLst>
          </xdr:cNvPr>
          <xdr:cNvSpPr>
            <a:spLocks/>
          </xdr:cNvSpPr>
        </xdr:nvSpPr>
        <xdr:spPr>
          <a:xfrm>
            <a:off x="2558243" y="506096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Pipe</a:t>
            </a:r>
            <a:r>
              <a:rPr lang="en-US" sz="1400" b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 and Fittings</a:t>
            </a:r>
            <a:endParaRPr lang="en-US" sz="1400" b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[0]!ShowValves" textlink="">
        <xdr:nvSpPr>
          <xdr:cNvPr id="107" name="Valves On">
            <a:extLst>
              <a:ext uri="{FF2B5EF4-FFF2-40B4-BE49-F238E27FC236}">
                <a16:creationId xmlns:a16="http://schemas.microsoft.com/office/drawing/2014/main" id="{00000000-0008-0000-0500-00006B000000}"/>
              </a:ext>
            </a:extLst>
          </xdr:cNvPr>
          <xdr:cNvSpPr>
            <a:spLocks/>
          </xdr:cNvSpPr>
        </xdr:nvSpPr>
        <xdr:spPr>
          <a:xfrm>
            <a:off x="269162" y="1028209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Valves</a:t>
            </a:r>
          </a:p>
        </xdr:txBody>
      </xdr:sp>
      <xdr:sp macro="ShapeClick" textlink="">
        <xdr:nvSpPr>
          <xdr:cNvPr id="108" name="Meters On" hidden="1">
            <a:extLst>
              <a:ext uri="{FF2B5EF4-FFF2-40B4-BE49-F238E27FC236}">
                <a16:creationId xmlns:a16="http://schemas.microsoft.com/office/drawing/2014/main" id="{00000000-0008-0000-0500-00006C000000}"/>
              </a:ext>
            </a:extLst>
          </xdr:cNvPr>
          <xdr:cNvSpPr>
            <a:spLocks/>
          </xdr:cNvSpPr>
        </xdr:nvSpPr>
        <xdr:spPr>
          <a:xfrm>
            <a:off x="269162" y="493148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Meters</a:t>
            </a:r>
          </a:p>
        </xdr:txBody>
      </xdr:sp>
      <xdr:sp macro="[0]!ShowBackflows" textlink="">
        <xdr:nvSpPr>
          <xdr:cNvPr id="109" name="Backflows Off">
            <a:extLst>
              <a:ext uri="{FF2B5EF4-FFF2-40B4-BE49-F238E27FC236}">
                <a16:creationId xmlns:a16="http://schemas.microsoft.com/office/drawing/2014/main" id="{00000000-0008-0000-0500-00006D000000}"/>
              </a:ext>
            </a:extLst>
          </xdr:cNvPr>
          <xdr:cNvSpPr>
            <a:spLocks/>
          </xdr:cNvSpPr>
        </xdr:nvSpPr>
        <xdr:spPr>
          <a:xfrm>
            <a:off x="269162" y="762026"/>
            <a:ext cx="2286000" cy="278336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Backflows</a:t>
            </a:r>
          </a:p>
        </xdr:txBody>
      </xdr:sp>
      <xdr:sp macro="ShapeClick" textlink="">
        <xdr:nvSpPr>
          <xdr:cNvPr id="110" name="Backflows On" hidden="1">
            <a:extLst>
              <a:ext uri="{FF2B5EF4-FFF2-40B4-BE49-F238E27FC236}">
                <a16:creationId xmlns:a16="http://schemas.microsoft.com/office/drawing/2014/main" id="{00000000-0008-0000-0500-00006E000000}"/>
              </a:ext>
            </a:extLst>
          </xdr:cNvPr>
          <xdr:cNvSpPr>
            <a:spLocks/>
          </xdr:cNvSpPr>
        </xdr:nvSpPr>
        <xdr:spPr>
          <a:xfrm>
            <a:off x="269162" y="762026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Backflows</a:t>
            </a:r>
          </a:p>
        </xdr:txBody>
      </xdr:sp>
      <xdr:sp macro="[0]!ShowFrames" textlink="">
        <xdr:nvSpPr>
          <xdr:cNvPr id="111" name="Frames Off">
            <a:extLst>
              <a:ext uri="{FF2B5EF4-FFF2-40B4-BE49-F238E27FC236}">
                <a16:creationId xmlns:a16="http://schemas.microsoft.com/office/drawing/2014/main" id="{00000000-0008-0000-0500-00006F000000}"/>
              </a:ext>
            </a:extLst>
          </xdr:cNvPr>
          <xdr:cNvSpPr>
            <a:spLocks/>
          </xdr:cNvSpPr>
        </xdr:nvSpPr>
        <xdr:spPr>
          <a:xfrm>
            <a:off x="2558243" y="1039839"/>
            <a:ext cx="2286000" cy="275575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Frames, Covers,</a:t>
            </a:r>
            <a:r>
              <a:rPr lang="en-US" sz="1400" b="0" baseline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 Hatchways</a:t>
            </a:r>
          </a:p>
        </xdr:txBody>
      </xdr:sp>
      <xdr:sp macro="[0]!ShowControlComps" textlink="">
        <xdr:nvSpPr>
          <xdr:cNvPr id="112" name="Control Comps Off">
            <a:extLst>
              <a:ext uri="{FF2B5EF4-FFF2-40B4-BE49-F238E27FC236}">
                <a16:creationId xmlns:a16="http://schemas.microsoft.com/office/drawing/2014/main" id="{00000000-0008-0000-0500-000070000000}"/>
              </a:ext>
            </a:extLst>
          </xdr:cNvPr>
          <xdr:cNvSpPr>
            <a:spLocks/>
          </xdr:cNvSpPr>
        </xdr:nvSpPr>
        <xdr:spPr>
          <a:xfrm>
            <a:off x="9453212" y="1045548"/>
            <a:ext cx="2286000" cy="274320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Control Components</a:t>
            </a:r>
          </a:p>
        </xdr:txBody>
      </xdr:sp>
      <xdr:sp macro="[0]!ShowControls" textlink="">
        <xdr:nvSpPr>
          <xdr:cNvPr id="113" name="Controls Off">
            <a:extLst>
              <a:ext uri="{FF2B5EF4-FFF2-40B4-BE49-F238E27FC236}">
                <a16:creationId xmlns:a16="http://schemas.microsoft.com/office/drawing/2014/main" id="{00000000-0008-0000-0500-000071000000}"/>
              </a:ext>
            </a:extLst>
          </xdr:cNvPr>
          <xdr:cNvSpPr>
            <a:spLocks/>
          </xdr:cNvSpPr>
        </xdr:nvSpPr>
        <xdr:spPr>
          <a:xfrm>
            <a:off x="9453212" y="771872"/>
            <a:ext cx="2286000" cy="274320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Controls</a:t>
            </a:r>
          </a:p>
        </xdr:txBody>
      </xdr:sp>
      <xdr:sp macro="[0]!ShowTanks" textlink="">
        <xdr:nvSpPr>
          <xdr:cNvPr id="114" name="Tanks Off">
            <a:extLst>
              <a:ext uri="{FF2B5EF4-FFF2-40B4-BE49-F238E27FC236}">
                <a16:creationId xmlns:a16="http://schemas.microsoft.com/office/drawing/2014/main" id="{00000000-0008-0000-0500-000072000000}"/>
              </a:ext>
            </a:extLst>
          </xdr:cNvPr>
          <xdr:cNvSpPr>
            <a:spLocks/>
          </xdr:cNvSpPr>
        </xdr:nvSpPr>
        <xdr:spPr>
          <a:xfrm>
            <a:off x="9453212" y="498196"/>
            <a:ext cx="2286000" cy="274320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Tanks and Separators</a:t>
            </a:r>
          </a:p>
        </xdr:txBody>
      </xdr:sp>
      <xdr:sp macro="[0]!ShowFuel" textlink="">
        <xdr:nvSpPr>
          <xdr:cNvPr id="115" name="Fuel Off">
            <a:extLst>
              <a:ext uri="{FF2B5EF4-FFF2-40B4-BE49-F238E27FC236}">
                <a16:creationId xmlns:a16="http://schemas.microsoft.com/office/drawing/2014/main" id="{00000000-0008-0000-0500-000073000000}"/>
              </a:ext>
            </a:extLst>
          </xdr:cNvPr>
          <xdr:cNvSpPr>
            <a:spLocks/>
          </xdr:cNvSpPr>
        </xdr:nvSpPr>
        <xdr:spPr>
          <a:xfrm>
            <a:off x="7152973" y="1041093"/>
            <a:ext cx="2286000" cy="275575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Fuel Tanks</a:t>
            </a:r>
          </a:p>
        </xdr:txBody>
      </xdr:sp>
      <xdr:sp macro="[0]!ShowOEM" textlink="">
        <xdr:nvSpPr>
          <xdr:cNvPr id="116" name="OEM Off">
            <a:extLst>
              <a:ext uri="{FF2B5EF4-FFF2-40B4-BE49-F238E27FC236}">
                <a16:creationId xmlns:a16="http://schemas.microsoft.com/office/drawing/2014/main" id="{00000000-0008-0000-0500-000074000000}"/>
              </a:ext>
            </a:extLst>
          </xdr:cNvPr>
          <xdr:cNvSpPr>
            <a:spLocks/>
          </xdr:cNvSpPr>
        </xdr:nvSpPr>
        <xdr:spPr>
          <a:xfrm>
            <a:off x="7152973" y="770476"/>
            <a:ext cx="2286000" cy="271373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OEM</a:t>
            </a:r>
          </a:p>
        </xdr:txBody>
      </xdr:sp>
      <xdr:sp macro="[0]!ShowConcrete" textlink="">
        <xdr:nvSpPr>
          <xdr:cNvPr id="117" name="Concrete Off">
            <a:extLst>
              <a:ext uri="{FF2B5EF4-FFF2-40B4-BE49-F238E27FC236}">
                <a16:creationId xmlns:a16="http://schemas.microsoft.com/office/drawing/2014/main" id="{00000000-0008-0000-0500-000075000000}"/>
              </a:ext>
            </a:extLst>
          </xdr:cNvPr>
          <xdr:cNvSpPr>
            <a:spLocks/>
          </xdr:cNvSpPr>
        </xdr:nvSpPr>
        <xdr:spPr>
          <a:xfrm>
            <a:off x="7152973" y="499762"/>
            <a:ext cx="2286000" cy="271472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Concrete</a:t>
            </a:r>
          </a:p>
        </xdr:txBody>
      </xdr:sp>
      <xdr:sp macro="[0]!ShowSpecialPackages" textlink="">
        <xdr:nvSpPr>
          <xdr:cNvPr id="118" name="Special Packages Off">
            <a:extLst>
              <a:ext uri="{FF2B5EF4-FFF2-40B4-BE49-F238E27FC236}">
                <a16:creationId xmlns:a16="http://schemas.microsoft.com/office/drawing/2014/main" id="{00000000-0008-0000-0500-000076000000}"/>
              </a:ext>
            </a:extLst>
          </xdr:cNvPr>
          <xdr:cNvSpPr>
            <a:spLocks/>
          </xdr:cNvSpPr>
        </xdr:nvSpPr>
        <xdr:spPr>
          <a:xfrm>
            <a:off x="4855157" y="1026404"/>
            <a:ext cx="2286000" cy="275575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Special Packages</a:t>
            </a:r>
          </a:p>
        </xdr:txBody>
      </xdr:sp>
      <xdr:sp macro="[0]!ShowPumpAccessories" textlink="">
        <xdr:nvSpPr>
          <xdr:cNvPr id="119" name="Pumps Accs Off">
            <a:extLst>
              <a:ext uri="{FF2B5EF4-FFF2-40B4-BE49-F238E27FC236}">
                <a16:creationId xmlns:a16="http://schemas.microsoft.com/office/drawing/2014/main" id="{00000000-0008-0000-0500-000077000000}"/>
              </a:ext>
            </a:extLst>
          </xdr:cNvPr>
          <xdr:cNvSpPr>
            <a:spLocks/>
          </xdr:cNvSpPr>
        </xdr:nvSpPr>
        <xdr:spPr>
          <a:xfrm>
            <a:off x="4855157" y="760469"/>
            <a:ext cx="2286000" cy="271373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Pump Accessories</a:t>
            </a:r>
          </a:p>
        </xdr:txBody>
      </xdr:sp>
      <xdr:sp macro="[0]!ShowPumps" textlink="">
        <xdr:nvSpPr>
          <xdr:cNvPr id="120" name="Pumps Off">
            <a:extLst>
              <a:ext uri="{FF2B5EF4-FFF2-40B4-BE49-F238E27FC236}">
                <a16:creationId xmlns:a16="http://schemas.microsoft.com/office/drawing/2014/main" id="{00000000-0008-0000-0500-000078000000}"/>
              </a:ext>
            </a:extLst>
          </xdr:cNvPr>
          <xdr:cNvSpPr>
            <a:spLocks/>
          </xdr:cNvSpPr>
        </xdr:nvSpPr>
        <xdr:spPr>
          <a:xfrm>
            <a:off x="4855157" y="494437"/>
            <a:ext cx="2286000" cy="271472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Pumps Only</a:t>
            </a:r>
          </a:p>
        </xdr:txBody>
      </xdr:sp>
      <xdr:sp macro="[0]!ShowHardwares" textlink="">
        <xdr:nvSpPr>
          <xdr:cNvPr id="121" name="Hardwares Off">
            <a:extLst>
              <a:ext uri="{FF2B5EF4-FFF2-40B4-BE49-F238E27FC236}">
                <a16:creationId xmlns:a16="http://schemas.microsoft.com/office/drawing/2014/main" id="{00000000-0008-0000-0500-000079000000}"/>
              </a:ext>
            </a:extLst>
          </xdr:cNvPr>
          <xdr:cNvSpPr>
            <a:spLocks/>
          </xdr:cNvSpPr>
        </xdr:nvSpPr>
        <xdr:spPr>
          <a:xfrm>
            <a:off x="2558243" y="768253"/>
            <a:ext cx="2286000" cy="271373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Hardware</a:t>
            </a:r>
          </a:p>
          <a:p>
            <a:pPr algn="ctr"/>
            <a:endParaRPr lang="en-US" sz="1400" b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[0]!ShowPipesFittings" textlink="">
        <xdr:nvSpPr>
          <xdr:cNvPr id="122" name="Pipes Fittings Off">
            <a:extLst>
              <a:ext uri="{FF2B5EF4-FFF2-40B4-BE49-F238E27FC236}">
                <a16:creationId xmlns:a16="http://schemas.microsoft.com/office/drawing/2014/main" id="{00000000-0008-0000-0500-00007A000000}"/>
              </a:ext>
            </a:extLst>
          </xdr:cNvPr>
          <xdr:cNvSpPr>
            <a:spLocks/>
          </xdr:cNvSpPr>
        </xdr:nvSpPr>
        <xdr:spPr>
          <a:xfrm>
            <a:off x="2558243" y="506096"/>
            <a:ext cx="2286000" cy="271472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Pipe</a:t>
            </a:r>
            <a:r>
              <a:rPr lang="en-US" sz="1400" b="0" baseline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 and Fittings</a:t>
            </a:r>
            <a:endParaRPr lang="en-US" sz="1400" b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[0]!ShowValves" textlink="">
        <xdr:nvSpPr>
          <xdr:cNvPr id="123" name="Valves Off" hidden="1">
            <a:extLst>
              <a:ext uri="{FF2B5EF4-FFF2-40B4-BE49-F238E27FC236}">
                <a16:creationId xmlns:a16="http://schemas.microsoft.com/office/drawing/2014/main" id="{00000000-0008-0000-0500-00007B000000}"/>
              </a:ext>
            </a:extLst>
          </xdr:cNvPr>
          <xdr:cNvSpPr>
            <a:spLocks/>
          </xdr:cNvSpPr>
        </xdr:nvSpPr>
        <xdr:spPr>
          <a:xfrm>
            <a:off x="269162" y="1028209"/>
            <a:ext cx="2286000" cy="273399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Valves</a:t>
            </a:r>
          </a:p>
        </xdr:txBody>
      </xdr:sp>
      <xdr:sp macro="[0]!ShowMeters" textlink="">
        <xdr:nvSpPr>
          <xdr:cNvPr id="124" name="Meters Off">
            <a:extLst>
              <a:ext uri="{FF2B5EF4-FFF2-40B4-BE49-F238E27FC236}">
                <a16:creationId xmlns:a16="http://schemas.microsoft.com/office/drawing/2014/main" id="{00000000-0008-0000-0500-00007C000000}"/>
              </a:ext>
            </a:extLst>
          </xdr:cNvPr>
          <xdr:cNvSpPr>
            <a:spLocks/>
          </xdr:cNvSpPr>
        </xdr:nvSpPr>
        <xdr:spPr>
          <a:xfrm>
            <a:off x="269162" y="493148"/>
            <a:ext cx="2286000" cy="271472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Meters</a:t>
            </a:r>
          </a:p>
        </xdr:txBody>
      </xdr:sp>
      <xdr:sp macro="" textlink="">
        <xdr:nvSpPr>
          <xdr:cNvPr id="125" name="Headings">
            <a:extLst>
              <a:ext uri="{FF2B5EF4-FFF2-40B4-BE49-F238E27FC236}">
                <a16:creationId xmlns:a16="http://schemas.microsoft.com/office/drawing/2014/main" id="{00000000-0008-0000-0500-00007D000000}"/>
              </a:ext>
            </a:extLst>
          </xdr:cNvPr>
          <xdr:cNvSpPr txBox="1"/>
        </xdr:nvSpPr>
        <xdr:spPr>
          <a:xfrm>
            <a:off x="0" y="0"/>
            <a:ext cx="14328647" cy="466724"/>
          </a:xfrm>
          <a:prstGeom prst="rect">
            <a:avLst/>
          </a:prstGeom>
          <a:solidFill>
            <a:srgbClr val="0096C5"/>
          </a:solidFill>
          <a:ln>
            <a:noFill/>
          </a:ln>
        </xdr:spPr>
        <xdr:style>
          <a:lnRef idx="3">
            <a:schemeClr val="lt1"/>
          </a:lnRef>
          <a:fillRef idx="1">
            <a:schemeClr val="accent6"/>
          </a:fillRef>
          <a:effectRef idx="1">
            <a:schemeClr val="accent6"/>
          </a:effectRef>
          <a:fontRef idx="minor">
            <a:schemeClr val="lt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2800" b="1" baseline="0">
                <a:ln w="3175">
                  <a:solidFill>
                    <a:schemeClr val="bg1"/>
                  </a:solidFill>
                </a:ln>
                <a:solidFill>
                  <a:srgbClr val="7FB402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Product ID Generator</a:t>
            </a:r>
            <a:endParaRPr lang="en-US" sz="2800" b="1">
              <a:ln w="3175">
                <a:solidFill>
                  <a:schemeClr val="bg1"/>
                </a:solidFill>
              </a:ln>
              <a:solidFill>
                <a:srgbClr val="7FB402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[0]!ShowControlComps" textlink="">
        <xdr:nvSpPr>
          <xdr:cNvPr id="126" name="Chemicals and Liners On">
            <a:extLst>
              <a:ext uri="{FF2B5EF4-FFF2-40B4-BE49-F238E27FC236}">
                <a16:creationId xmlns:a16="http://schemas.microsoft.com/office/drawing/2014/main" id="{00000000-0008-0000-0500-00007E000000}"/>
              </a:ext>
            </a:extLst>
          </xdr:cNvPr>
          <xdr:cNvSpPr>
            <a:spLocks/>
          </xdr:cNvSpPr>
        </xdr:nvSpPr>
        <xdr:spPr>
          <a:xfrm>
            <a:off x="11744325" y="768976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Chemicals</a:t>
            </a:r>
            <a:r>
              <a:rPr lang="en-US" sz="1400" b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 and Liners</a:t>
            </a:r>
            <a:endParaRPr lang="en-US" sz="1400" b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[0]!ShowMetal" textlink="">
        <xdr:nvSpPr>
          <xdr:cNvPr id="127" name="Metal On" hidden="1">
            <a:extLst>
              <a:ext uri="{FF2B5EF4-FFF2-40B4-BE49-F238E27FC236}">
                <a16:creationId xmlns:a16="http://schemas.microsoft.com/office/drawing/2014/main" id="{00000000-0008-0000-0500-00007F000000}"/>
              </a:ext>
            </a:extLst>
          </xdr:cNvPr>
          <xdr:cNvSpPr>
            <a:spLocks/>
          </xdr:cNvSpPr>
        </xdr:nvSpPr>
        <xdr:spPr>
          <a:xfrm>
            <a:off x="11744325" y="495300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Metal</a:t>
            </a:r>
          </a:p>
        </xdr:txBody>
      </xdr:sp>
      <xdr:sp macro="[0]!ShowChemandLiner" textlink="">
        <xdr:nvSpPr>
          <xdr:cNvPr id="128" name="Chemicals and Liners Off">
            <a:extLst>
              <a:ext uri="{FF2B5EF4-FFF2-40B4-BE49-F238E27FC236}">
                <a16:creationId xmlns:a16="http://schemas.microsoft.com/office/drawing/2014/main" id="{00000000-0008-0000-0500-000080000000}"/>
              </a:ext>
            </a:extLst>
          </xdr:cNvPr>
          <xdr:cNvSpPr>
            <a:spLocks/>
          </xdr:cNvSpPr>
        </xdr:nvSpPr>
        <xdr:spPr>
          <a:xfrm>
            <a:off x="11744325" y="768976"/>
            <a:ext cx="2286000" cy="274320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Chemicals and Liners</a:t>
            </a:r>
          </a:p>
        </xdr:txBody>
      </xdr:sp>
      <xdr:sp macro="[0]!ShowMetal" textlink="">
        <xdr:nvSpPr>
          <xdr:cNvPr id="129" name="Metal Off">
            <a:extLst>
              <a:ext uri="{FF2B5EF4-FFF2-40B4-BE49-F238E27FC236}">
                <a16:creationId xmlns:a16="http://schemas.microsoft.com/office/drawing/2014/main" id="{00000000-0008-0000-0500-000081000000}"/>
              </a:ext>
            </a:extLst>
          </xdr:cNvPr>
          <xdr:cNvSpPr>
            <a:spLocks/>
          </xdr:cNvSpPr>
        </xdr:nvSpPr>
        <xdr:spPr>
          <a:xfrm>
            <a:off x="11744325" y="495300"/>
            <a:ext cx="2286000" cy="274320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 baseline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Metal</a:t>
            </a:r>
            <a:endParaRPr lang="en-US" sz="1400" b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</xdr:row>
          <xdr:rowOff>0</xdr:rowOff>
        </xdr:from>
        <xdr:to>
          <xdr:col>5</xdr:col>
          <xdr:colOff>676275</xdr:colOff>
          <xdr:row>4</xdr:row>
          <xdr:rowOff>9525</xdr:rowOff>
        </xdr:to>
        <xdr:sp macro="" textlink="">
          <xdr:nvSpPr>
            <xdr:cNvPr id="6145" name="PF_Class_Combo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</xdr:row>
          <xdr:rowOff>0</xdr:rowOff>
        </xdr:from>
        <xdr:to>
          <xdr:col>5</xdr:col>
          <xdr:colOff>676275</xdr:colOff>
          <xdr:row>6</xdr:row>
          <xdr:rowOff>9525</xdr:rowOff>
        </xdr:to>
        <xdr:sp macro="" textlink="">
          <xdr:nvSpPr>
            <xdr:cNvPr id="6146" name="PF_ItemCategory_Combo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6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0</xdr:rowOff>
        </xdr:from>
        <xdr:to>
          <xdr:col>5</xdr:col>
          <xdr:colOff>676275</xdr:colOff>
          <xdr:row>8</xdr:row>
          <xdr:rowOff>9525</xdr:rowOff>
        </xdr:to>
        <xdr:sp macro="" textlink="">
          <xdr:nvSpPr>
            <xdr:cNvPr id="6147" name="PF_Manufacturer_Combo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6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</xdr:row>
          <xdr:rowOff>0</xdr:rowOff>
        </xdr:from>
        <xdr:to>
          <xdr:col>5</xdr:col>
          <xdr:colOff>676275</xdr:colOff>
          <xdr:row>10</xdr:row>
          <xdr:rowOff>9525</xdr:rowOff>
        </xdr:to>
        <xdr:sp macro="" textlink="">
          <xdr:nvSpPr>
            <xdr:cNvPr id="6148" name="PF_Material_Combo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6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</xdr:row>
          <xdr:rowOff>0</xdr:rowOff>
        </xdr:from>
        <xdr:to>
          <xdr:col>12</xdr:col>
          <xdr:colOff>0</xdr:colOff>
          <xdr:row>4</xdr:row>
          <xdr:rowOff>9525</xdr:rowOff>
        </xdr:to>
        <xdr:sp macro="" textlink="">
          <xdr:nvSpPr>
            <xdr:cNvPr id="6149" name="PF_Schedule_Combo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6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5</xdr:row>
          <xdr:rowOff>0</xdr:rowOff>
        </xdr:from>
        <xdr:to>
          <xdr:col>12</xdr:col>
          <xdr:colOff>0</xdr:colOff>
          <xdr:row>6</xdr:row>
          <xdr:rowOff>9525</xdr:rowOff>
        </xdr:to>
        <xdr:sp macro="" textlink="">
          <xdr:nvSpPr>
            <xdr:cNvPr id="6150" name="PF_Type_Combo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6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7</xdr:row>
          <xdr:rowOff>0</xdr:rowOff>
        </xdr:from>
        <xdr:to>
          <xdr:col>12</xdr:col>
          <xdr:colOff>0</xdr:colOff>
          <xdr:row>8</xdr:row>
          <xdr:rowOff>9525</xdr:rowOff>
        </xdr:to>
        <xdr:sp macro="" textlink="">
          <xdr:nvSpPr>
            <xdr:cNvPr id="6151" name="PF_EndConnection_Combo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6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9</xdr:row>
          <xdr:rowOff>0</xdr:rowOff>
        </xdr:from>
        <xdr:to>
          <xdr:col>12</xdr:col>
          <xdr:colOff>0</xdr:colOff>
          <xdr:row>10</xdr:row>
          <xdr:rowOff>9525</xdr:rowOff>
        </xdr:to>
        <xdr:sp macro="" textlink="">
          <xdr:nvSpPr>
            <xdr:cNvPr id="6152" name="PF_Accessories_Combo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6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11</xdr:row>
          <xdr:rowOff>0</xdr:rowOff>
        </xdr:from>
        <xdr:to>
          <xdr:col>12</xdr:col>
          <xdr:colOff>0</xdr:colOff>
          <xdr:row>12</xdr:row>
          <xdr:rowOff>9525</xdr:rowOff>
        </xdr:to>
        <xdr:sp macro="" textlink="">
          <xdr:nvSpPr>
            <xdr:cNvPr id="6153" name="PF_Size_Combo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6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 editAs="oneCell">
    <xdr:from>
      <xdr:col>12</xdr:col>
      <xdr:colOff>761238</xdr:colOff>
      <xdr:row>4</xdr:row>
      <xdr:rowOff>164020</xdr:rowOff>
    </xdr:from>
    <xdr:to>
      <xdr:col>14</xdr:col>
      <xdr:colOff>0</xdr:colOff>
      <xdr:row>6</xdr:row>
      <xdr:rowOff>0</xdr:rowOff>
    </xdr:to>
    <xdr:grpSp>
      <xdr:nvGrpSpPr>
        <xdr:cNvPr id="89" name="ClearButton">
          <a:extLst>
            <a:ext uri="{FF2B5EF4-FFF2-40B4-BE49-F238E27FC236}">
              <a16:creationId xmlns:a16="http://schemas.microsoft.com/office/drawing/2014/main" id="{00000000-0008-0000-0600-000059000000}"/>
            </a:ext>
          </a:extLst>
        </xdr:cNvPr>
        <xdr:cNvGrpSpPr/>
      </xdr:nvGrpSpPr>
      <xdr:grpSpPr>
        <a:xfrm>
          <a:off x="12638913" y="2030920"/>
          <a:ext cx="1124712" cy="331280"/>
          <a:chOff x="5476876" y="3505202"/>
          <a:chExt cx="978408" cy="338328"/>
        </a:xfrm>
      </xdr:grpSpPr>
      <xdr:sp macro="[0]!ClearOptions" textlink="">
        <xdr:nvSpPr>
          <xdr:cNvPr id="90" name="CancelBtnShape">
            <a:extLst>
              <a:ext uri="{FF2B5EF4-FFF2-40B4-BE49-F238E27FC236}">
                <a16:creationId xmlns:a16="http://schemas.microsoft.com/office/drawing/2014/main" id="{00000000-0008-0000-0600-00005A000000}"/>
              </a:ext>
            </a:extLst>
          </xdr:cNvPr>
          <xdr:cNvSpPr/>
        </xdr:nvSpPr>
        <xdr:spPr>
          <a:xfrm>
            <a:off x="5476876" y="3505202"/>
            <a:ext cx="978408" cy="338328"/>
          </a:xfrm>
          <a:prstGeom prst="roundRect">
            <a:avLst/>
          </a:prstGeom>
          <a:solidFill>
            <a:srgbClr val="0096C5"/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vertOverflow="clip" horzOverflow="clip" lIns="0" rtlCol="0" anchor="t"/>
          <a:lstStyle/>
          <a:p>
            <a:pPr algn="r"/>
            <a:r>
              <a:rPr lang="en-US" sz="140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Reset</a:t>
            </a:r>
          </a:p>
        </xdr:txBody>
      </xdr:sp>
      <xdr:pic macro="[0]!ClearOptions">
        <xdr:nvPicPr>
          <xdr:cNvPr id="91" name="Graphic 90" descr="Back">
            <a:extLst>
              <a:ext uri="{FF2B5EF4-FFF2-40B4-BE49-F238E27FC236}">
                <a16:creationId xmlns:a16="http://schemas.microsoft.com/office/drawing/2014/main" id="{00000000-0008-0000-0600-00005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5524500" y="3562350"/>
            <a:ext cx="219456" cy="219456"/>
          </a:xfrm>
          <a:prstGeom prst="rect">
            <a:avLst/>
          </a:prstGeom>
          <a:ln>
            <a:noFill/>
          </a:ln>
          <a:effectLst/>
        </xdr:spPr>
      </xdr:pic>
    </xdr:grpSp>
    <xdr:clientData/>
  </xdr:twoCellAnchor>
  <xdr:twoCellAnchor editAs="oneCell">
    <xdr:from>
      <xdr:col>12</xdr:col>
      <xdr:colOff>765810</xdr:colOff>
      <xdr:row>3</xdr:row>
      <xdr:rowOff>0</xdr:rowOff>
    </xdr:from>
    <xdr:to>
      <xdr:col>14</xdr:col>
      <xdr:colOff>0</xdr:colOff>
      <xdr:row>4</xdr:row>
      <xdr:rowOff>83630</xdr:rowOff>
    </xdr:to>
    <xdr:grpSp>
      <xdr:nvGrpSpPr>
        <xdr:cNvPr id="92" name="GenerateButton">
          <a:extLst>
            <a:ext uri="{FF2B5EF4-FFF2-40B4-BE49-F238E27FC236}">
              <a16:creationId xmlns:a16="http://schemas.microsoft.com/office/drawing/2014/main" id="{00000000-0008-0000-0600-00005C000000}"/>
            </a:ext>
          </a:extLst>
        </xdr:cNvPr>
        <xdr:cNvGrpSpPr/>
      </xdr:nvGrpSpPr>
      <xdr:grpSpPr>
        <a:xfrm>
          <a:off x="12643485" y="1619250"/>
          <a:ext cx="1120140" cy="331280"/>
          <a:chOff x="6867525" y="3495675"/>
          <a:chExt cx="1254632" cy="338328"/>
        </a:xfrm>
      </xdr:grpSpPr>
      <xdr:sp macro="[0]!Generate" textlink="">
        <xdr:nvSpPr>
          <xdr:cNvPr id="93" name="SaveItemBtnShape">
            <a:extLst>
              <a:ext uri="{FF2B5EF4-FFF2-40B4-BE49-F238E27FC236}">
                <a16:creationId xmlns:a16="http://schemas.microsoft.com/office/drawing/2014/main" id="{00000000-0008-0000-0600-00005D000000}"/>
              </a:ext>
            </a:extLst>
          </xdr:cNvPr>
          <xdr:cNvSpPr/>
        </xdr:nvSpPr>
        <xdr:spPr>
          <a:xfrm>
            <a:off x="6867525" y="3495675"/>
            <a:ext cx="1254632" cy="338328"/>
          </a:xfrm>
          <a:prstGeom prst="roundRect">
            <a:avLst/>
          </a:prstGeom>
          <a:solidFill>
            <a:srgbClr val="0096C5"/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r"/>
            <a:r>
              <a:rPr lang="en-US" sz="140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Generate</a:t>
            </a:r>
          </a:p>
        </xdr:txBody>
      </xdr:sp>
      <xdr:pic macro="[0]!Generate">
        <xdr:nvPicPr>
          <xdr:cNvPr id="94" name="Graphic 93" descr="Checkmark">
            <a:extLst>
              <a:ext uri="{FF2B5EF4-FFF2-40B4-BE49-F238E27FC236}">
                <a16:creationId xmlns:a16="http://schemas.microsoft.com/office/drawing/2014/main" id="{00000000-0008-0000-0600-00005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943725" y="3562350"/>
            <a:ext cx="219456" cy="219456"/>
          </a:xfrm>
          <a:prstGeom prst="rect">
            <a:avLst/>
          </a:prstGeom>
          <a:ln>
            <a:noFill/>
          </a:ln>
          <a:effectLst/>
        </xdr:spPr>
      </xdr:pic>
    </xdr:grpSp>
    <xdr:clientData/>
  </xdr:twoCellAnchor>
  <xdr:twoCellAnchor editAs="oneCell">
    <xdr:from>
      <xdr:col>2</xdr:col>
      <xdr:colOff>0</xdr:colOff>
      <xdr:row>0</xdr:row>
      <xdr:rowOff>0</xdr:rowOff>
    </xdr:from>
    <xdr:to>
      <xdr:col>14</xdr:col>
      <xdr:colOff>575278</xdr:colOff>
      <xdr:row>2</xdr:row>
      <xdr:rowOff>116565</xdr:rowOff>
    </xdr:to>
    <xdr:grpSp>
      <xdr:nvGrpSpPr>
        <xdr:cNvPr id="55" name="Group 54">
          <a:extLst>
            <a:ext uri="{FF2B5EF4-FFF2-40B4-BE49-F238E27FC236}">
              <a16:creationId xmlns:a16="http://schemas.microsoft.com/office/drawing/2014/main" id="{00000000-0008-0000-0600-000037000000}"/>
            </a:ext>
          </a:extLst>
        </xdr:cNvPr>
        <xdr:cNvGrpSpPr/>
      </xdr:nvGrpSpPr>
      <xdr:grpSpPr>
        <a:xfrm>
          <a:off x="0" y="0"/>
          <a:ext cx="14338903" cy="1545315"/>
          <a:chOff x="0" y="0"/>
          <a:chExt cx="14328648" cy="1545315"/>
        </a:xfrm>
      </xdr:grpSpPr>
      <xdr:sp macro="[0]!DeliverSlicerToSheet" textlink="">
        <xdr:nvSpPr>
          <xdr:cNvPr id="56" name="Header Format">
            <a:extLst>
              <a:ext uri="{FF2B5EF4-FFF2-40B4-BE49-F238E27FC236}">
                <a16:creationId xmlns:a16="http://schemas.microsoft.com/office/drawing/2014/main" id="{00000000-0008-0000-0600-000038000000}"/>
              </a:ext>
            </a:extLst>
          </xdr:cNvPr>
          <xdr:cNvSpPr>
            <a:spLocks noChangeAspect="1"/>
          </xdr:cNvSpPr>
        </xdr:nvSpPr>
        <xdr:spPr>
          <a:xfrm>
            <a:off x="0" y="457199"/>
            <a:ext cx="14328648" cy="1088116"/>
          </a:xfrm>
          <a:prstGeom prst="rect">
            <a:avLst/>
          </a:prstGeom>
          <a:gradFill flip="none" rotWithShape="1">
            <a:gsLst>
              <a:gs pos="76000">
                <a:schemeClr val="bg1">
                  <a:lumMod val="95000"/>
                </a:schemeClr>
              </a:gs>
              <a:gs pos="0">
                <a:srgbClr val="0096C5"/>
              </a:gs>
            </a:gsLst>
            <a:lin ang="5400000" scaled="0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4"/>
          </a:fillRef>
          <a:effectRef idx="1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[0]!ShowFrames" textlink="">
        <xdr:nvSpPr>
          <xdr:cNvPr id="57" name="Frames On" hidden="1">
            <a:extLst>
              <a:ext uri="{FF2B5EF4-FFF2-40B4-BE49-F238E27FC236}">
                <a16:creationId xmlns:a16="http://schemas.microsoft.com/office/drawing/2014/main" id="{00000000-0008-0000-0600-000039000000}"/>
              </a:ext>
            </a:extLst>
          </xdr:cNvPr>
          <xdr:cNvSpPr>
            <a:spLocks/>
          </xdr:cNvSpPr>
        </xdr:nvSpPr>
        <xdr:spPr>
          <a:xfrm>
            <a:off x="2558243" y="1039839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Frames, Covers,</a:t>
            </a:r>
            <a:r>
              <a:rPr lang="en-US" sz="1400" b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 Hatchways</a:t>
            </a:r>
          </a:p>
        </xdr:txBody>
      </xdr:sp>
      <xdr:sp macro="[0]!ShowControlComps" textlink="">
        <xdr:nvSpPr>
          <xdr:cNvPr id="58" name="Control Comps On" hidden="1">
            <a:extLst>
              <a:ext uri="{FF2B5EF4-FFF2-40B4-BE49-F238E27FC236}">
                <a16:creationId xmlns:a16="http://schemas.microsoft.com/office/drawing/2014/main" id="{00000000-0008-0000-0600-00003A000000}"/>
              </a:ext>
            </a:extLst>
          </xdr:cNvPr>
          <xdr:cNvSpPr>
            <a:spLocks/>
          </xdr:cNvSpPr>
        </xdr:nvSpPr>
        <xdr:spPr>
          <a:xfrm>
            <a:off x="9453212" y="1045548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Control Components</a:t>
            </a:r>
          </a:p>
        </xdr:txBody>
      </xdr:sp>
      <xdr:sp macro="[0]!ShowControls" textlink="">
        <xdr:nvSpPr>
          <xdr:cNvPr id="59" name="Controls On" hidden="1">
            <a:extLst>
              <a:ext uri="{FF2B5EF4-FFF2-40B4-BE49-F238E27FC236}">
                <a16:creationId xmlns:a16="http://schemas.microsoft.com/office/drawing/2014/main" id="{00000000-0008-0000-0600-00003B000000}"/>
              </a:ext>
            </a:extLst>
          </xdr:cNvPr>
          <xdr:cNvSpPr>
            <a:spLocks/>
          </xdr:cNvSpPr>
        </xdr:nvSpPr>
        <xdr:spPr>
          <a:xfrm>
            <a:off x="9453212" y="771872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Controls</a:t>
            </a:r>
          </a:p>
        </xdr:txBody>
      </xdr:sp>
      <xdr:sp macro="[0]!ShowTanks" textlink="">
        <xdr:nvSpPr>
          <xdr:cNvPr id="60" name="Tanks On" hidden="1">
            <a:extLst>
              <a:ext uri="{FF2B5EF4-FFF2-40B4-BE49-F238E27FC236}">
                <a16:creationId xmlns:a16="http://schemas.microsoft.com/office/drawing/2014/main" id="{00000000-0008-0000-0600-00003C000000}"/>
              </a:ext>
            </a:extLst>
          </xdr:cNvPr>
          <xdr:cNvSpPr>
            <a:spLocks/>
          </xdr:cNvSpPr>
        </xdr:nvSpPr>
        <xdr:spPr>
          <a:xfrm>
            <a:off x="9453212" y="498196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Tanks and Separators</a:t>
            </a:r>
          </a:p>
        </xdr:txBody>
      </xdr:sp>
      <xdr:sp macro="[0]!ShowFuel" textlink="">
        <xdr:nvSpPr>
          <xdr:cNvPr id="61" name="Fuel On" hidden="1">
            <a:extLst>
              <a:ext uri="{FF2B5EF4-FFF2-40B4-BE49-F238E27FC236}">
                <a16:creationId xmlns:a16="http://schemas.microsoft.com/office/drawing/2014/main" id="{00000000-0008-0000-0600-00003D000000}"/>
              </a:ext>
            </a:extLst>
          </xdr:cNvPr>
          <xdr:cNvSpPr>
            <a:spLocks/>
          </xdr:cNvSpPr>
        </xdr:nvSpPr>
        <xdr:spPr>
          <a:xfrm>
            <a:off x="7152973" y="1041093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Fuel Tanks</a:t>
            </a:r>
          </a:p>
        </xdr:txBody>
      </xdr:sp>
      <xdr:sp macro="[0]!ShowOEM" textlink="">
        <xdr:nvSpPr>
          <xdr:cNvPr id="62" name="OEM On" hidden="1">
            <a:extLst>
              <a:ext uri="{FF2B5EF4-FFF2-40B4-BE49-F238E27FC236}">
                <a16:creationId xmlns:a16="http://schemas.microsoft.com/office/drawing/2014/main" id="{00000000-0008-0000-0600-00003E000000}"/>
              </a:ext>
            </a:extLst>
          </xdr:cNvPr>
          <xdr:cNvSpPr>
            <a:spLocks/>
          </xdr:cNvSpPr>
        </xdr:nvSpPr>
        <xdr:spPr>
          <a:xfrm>
            <a:off x="7152973" y="770476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OEM</a:t>
            </a:r>
          </a:p>
        </xdr:txBody>
      </xdr:sp>
      <xdr:sp macro="[0]!ShowConcrete" textlink="">
        <xdr:nvSpPr>
          <xdr:cNvPr id="63" name="Concrete On" hidden="1">
            <a:extLst>
              <a:ext uri="{FF2B5EF4-FFF2-40B4-BE49-F238E27FC236}">
                <a16:creationId xmlns:a16="http://schemas.microsoft.com/office/drawing/2014/main" id="{00000000-0008-0000-0600-00003F000000}"/>
              </a:ext>
            </a:extLst>
          </xdr:cNvPr>
          <xdr:cNvSpPr>
            <a:spLocks/>
          </xdr:cNvSpPr>
        </xdr:nvSpPr>
        <xdr:spPr>
          <a:xfrm>
            <a:off x="7152973" y="499762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Concrete</a:t>
            </a:r>
          </a:p>
        </xdr:txBody>
      </xdr:sp>
      <xdr:sp macro="[0]!ShowSpecialPackages" textlink="">
        <xdr:nvSpPr>
          <xdr:cNvPr id="64" name="Special Packages On" hidden="1">
            <a:extLst>
              <a:ext uri="{FF2B5EF4-FFF2-40B4-BE49-F238E27FC236}">
                <a16:creationId xmlns:a16="http://schemas.microsoft.com/office/drawing/2014/main" id="{00000000-0008-0000-0600-000040000000}"/>
              </a:ext>
            </a:extLst>
          </xdr:cNvPr>
          <xdr:cNvSpPr>
            <a:spLocks/>
          </xdr:cNvSpPr>
        </xdr:nvSpPr>
        <xdr:spPr>
          <a:xfrm>
            <a:off x="4855157" y="1026404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Special Packages</a:t>
            </a:r>
          </a:p>
        </xdr:txBody>
      </xdr:sp>
      <xdr:sp macro="[0]!ShowPumpAccessories" textlink="">
        <xdr:nvSpPr>
          <xdr:cNvPr id="65" name="Pumps Accs On" hidden="1">
            <a:extLst>
              <a:ext uri="{FF2B5EF4-FFF2-40B4-BE49-F238E27FC236}">
                <a16:creationId xmlns:a16="http://schemas.microsoft.com/office/drawing/2014/main" id="{00000000-0008-0000-0600-000041000000}"/>
              </a:ext>
            </a:extLst>
          </xdr:cNvPr>
          <xdr:cNvSpPr>
            <a:spLocks/>
          </xdr:cNvSpPr>
        </xdr:nvSpPr>
        <xdr:spPr>
          <a:xfrm>
            <a:off x="4855157" y="760469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Pump Accessories</a:t>
            </a:r>
          </a:p>
        </xdr:txBody>
      </xdr:sp>
      <xdr:sp macro="[0]!ShowPumps" textlink="">
        <xdr:nvSpPr>
          <xdr:cNvPr id="66" name="Pumps On" hidden="1">
            <a:extLst>
              <a:ext uri="{FF2B5EF4-FFF2-40B4-BE49-F238E27FC236}">
                <a16:creationId xmlns:a16="http://schemas.microsoft.com/office/drawing/2014/main" id="{00000000-0008-0000-0600-000042000000}"/>
              </a:ext>
            </a:extLst>
          </xdr:cNvPr>
          <xdr:cNvSpPr>
            <a:spLocks/>
          </xdr:cNvSpPr>
        </xdr:nvSpPr>
        <xdr:spPr>
          <a:xfrm>
            <a:off x="4855157" y="494437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Pumps Only</a:t>
            </a:r>
          </a:p>
        </xdr:txBody>
      </xdr:sp>
      <xdr:sp macro="[0]!ShowHardwares" textlink="">
        <xdr:nvSpPr>
          <xdr:cNvPr id="67" name="Hardwares On" hidden="1">
            <a:extLst>
              <a:ext uri="{FF2B5EF4-FFF2-40B4-BE49-F238E27FC236}">
                <a16:creationId xmlns:a16="http://schemas.microsoft.com/office/drawing/2014/main" id="{00000000-0008-0000-0600-000043000000}"/>
              </a:ext>
            </a:extLst>
          </xdr:cNvPr>
          <xdr:cNvSpPr>
            <a:spLocks/>
          </xdr:cNvSpPr>
        </xdr:nvSpPr>
        <xdr:spPr>
          <a:xfrm>
            <a:off x="2558243" y="768253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Hardware</a:t>
            </a:r>
          </a:p>
          <a:p>
            <a:pPr algn="ctr"/>
            <a:endParaRPr lang="en-US" sz="1400" b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[0]!ShowPipesFittings" textlink="">
        <xdr:nvSpPr>
          <xdr:cNvPr id="68" name="Pipes Fittings On">
            <a:extLst>
              <a:ext uri="{FF2B5EF4-FFF2-40B4-BE49-F238E27FC236}">
                <a16:creationId xmlns:a16="http://schemas.microsoft.com/office/drawing/2014/main" id="{00000000-0008-0000-0600-000044000000}"/>
              </a:ext>
            </a:extLst>
          </xdr:cNvPr>
          <xdr:cNvSpPr>
            <a:spLocks/>
          </xdr:cNvSpPr>
        </xdr:nvSpPr>
        <xdr:spPr>
          <a:xfrm>
            <a:off x="2558243" y="506096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Pipe</a:t>
            </a:r>
            <a:r>
              <a:rPr lang="en-US" sz="1400" b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 and Fittings</a:t>
            </a:r>
            <a:endParaRPr lang="en-US" sz="1400" b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[0]!ShowValves" textlink="">
        <xdr:nvSpPr>
          <xdr:cNvPr id="69" name="Valves On" hidden="1">
            <a:extLst>
              <a:ext uri="{FF2B5EF4-FFF2-40B4-BE49-F238E27FC236}">
                <a16:creationId xmlns:a16="http://schemas.microsoft.com/office/drawing/2014/main" id="{00000000-0008-0000-0600-000045000000}"/>
              </a:ext>
            </a:extLst>
          </xdr:cNvPr>
          <xdr:cNvSpPr>
            <a:spLocks/>
          </xdr:cNvSpPr>
        </xdr:nvSpPr>
        <xdr:spPr>
          <a:xfrm>
            <a:off x="269162" y="1028209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Valves</a:t>
            </a:r>
          </a:p>
        </xdr:txBody>
      </xdr:sp>
      <xdr:sp macro="ShapeClick" textlink="">
        <xdr:nvSpPr>
          <xdr:cNvPr id="70" name="Meters On" hidden="1">
            <a:extLst>
              <a:ext uri="{FF2B5EF4-FFF2-40B4-BE49-F238E27FC236}">
                <a16:creationId xmlns:a16="http://schemas.microsoft.com/office/drawing/2014/main" id="{00000000-0008-0000-0600-000046000000}"/>
              </a:ext>
            </a:extLst>
          </xdr:cNvPr>
          <xdr:cNvSpPr>
            <a:spLocks/>
          </xdr:cNvSpPr>
        </xdr:nvSpPr>
        <xdr:spPr>
          <a:xfrm>
            <a:off x="269162" y="493148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Meters</a:t>
            </a:r>
          </a:p>
        </xdr:txBody>
      </xdr:sp>
      <xdr:sp macro="[0]!ShowBackflows" textlink="">
        <xdr:nvSpPr>
          <xdr:cNvPr id="71" name="Backflows Off">
            <a:extLst>
              <a:ext uri="{FF2B5EF4-FFF2-40B4-BE49-F238E27FC236}">
                <a16:creationId xmlns:a16="http://schemas.microsoft.com/office/drawing/2014/main" id="{00000000-0008-0000-0600-000047000000}"/>
              </a:ext>
            </a:extLst>
          </xdr:cNvPr>
          <xdr:cNvSpPr>
            <a:spLocks/>
          </xdr:cNvSpPr>
        </xdr:nvSpPr>
        <xdr:spPr>
          <a:xfrm>
            <a:off x="269162" y="762026"/>
            <a:ext cx="2286000" cy="278336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Backflows</a:t>
            </a:r>
          </a:p>
        </xdr:txBody>
      </xdr:sp>
      <xdr:sp macro="ShapeClick" textlink="">
        <xdr:nvSpPr>
          <xdr:cNvPr id="72" name="Backflows On" hidden="1">
            <a:extLst>
              <a:ext uri="{FF2B5EF4-FFF2-40B4-BE49-F238E27FC236}">
                <a16:creationId xmlns:a16="http://schemas.microsoft.com/office/drawing/2014/main" id="{00000000-0008-0000-0600-000048000000}"/>
              </a:ext>
            </a:extLst>
          </xdr:cNvPr>
          <xdr:cNvSpPr>
            <a:spLocks/>
          </xdr:cNvSpPr>
        </xdr:nvSpPr>
        <xdr:spPr>
          <a:xfrm>
            <a:off x="269162" y="762026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Backflows</a:t>
            </a:r>
          </a:p>
        </xdr:txBody>
      </xdr:sp>
      <xdr:sp macro="[0]!ShowFrames" textlink="">
        <xdr:nvSpPr>
          <xdr:cNvPr id="73" name="Frames Off">
            <a:extLst>
              <a:ext uri="{FF2B5EF4-FFF2-40B4-BE49-F238E27FC236}">
                <a16:creationId xmlns:a16="http://schemas.microsoft.com/office/drawing/2014/main" id="{00000000-0008-0000-0600-000049000000}"/>
              </a:ext>
            </a:extLst>
          </xdr:cNvPr>
          <xdr:cNvSpPr>
            <a:spLocks/>
          </xdr:cNvSpPr>
        </xdr:nvSpPr>
        <xdr:spPr>
          <a:xfrm>
            <a:off x="2558243" y="1039839"/>
            <a:ext cx="2286000" cy="275575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Frames, Covers,</a:t>
            </a:r>
            <a:r>
              <a:rPr lang="en-US" sz="1400" b="0" baseline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 Hatchways</a:t>
            </a:r>
          </a:p>
        </xdr:txBody>
      </xdr:sp>
      <xdr:sp macro="[0]!ShowControlComps" textlink="">
        <xdr:nvSpPr>
          <xdr:cNvPr id="74" name="Control Comps Off">
            <a:extLst>
              <a:ext uri="{FF2B5EF4-FFF2-40B4-BE49-F238E27FC236}">
                <a16:creationId xmlns:a16="http://schemas.microsoft.com/office/drawing/2014/main" id="{00000000-0008-0000-0600-00004A000000}"/>
              </a:ext>
            </a:extLst>
          </xdr:cNvPr>
          <xdr:cNvSpPr>
            <a:spLocks/>
          </xdr:cNvSpPr>
        </xdr:nvSpPr>
        <xdr:spPr>
          <a:xfrm>
            <a:off x="9453212" y="1045548"/>
            <a:ext cx="2286000" cy="274320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Control Components</a:t>
            </a:r>
          </a:p>
        </xdr:txBody>
      </xdr:sp>
      <xdr:sp macro="[0]!ShowControls" textlink="">
        <xdr:nvSpPr>
          <xdr:cNvPr id="75" name="Controls Off">
            <a:extLst>
              <a:ext uri="{FF2B5EF4-FFF2-40B4-BE49-F238E27FC236}">
                <a16:creationId xmlns:a16="http://schemas.microsoft.com/office/drawing/2014/main" id="{00000000-0008-0000-0600-00004B000000}"/>
              </a:ext>
            </a:extLst>
          </xdr:cNvPr>
          <xdr:cNvSpPr>
            <a:spLocks/>
          </xdr:cNvSpPr>
        </xdr:nvSpPr>
        <xdr:spPr>
          <a:xfrm>
            <a:off x="9453212" y="771872"/>
            <a:ext cx="2286000" cy="274320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Controls</a:t>
            </a:r>
          </a:p>
        </xdr:txBody>
      </xdr:sp>
      <xdr:sp macro="[0]!ShowTanks" textlink="">
        <xdr:nvSpPr>
          <xdr:cNvPr id="76" name="Tanks Off">
            <a:extLst>
              <a:ext uri="{FF2B5EF4-FFF2-40B4-BE49-F238E27FC236}">
                <a16:creationId xmlns:a16="http://schemas.microsoft.com/office/drawing/2014/main" id="{00000000-0008-0000-0600-00004C000000}"/>
              </a:ext>
            </a:extLst>
          </xdr:cNvPr>
          <xdr:cNvSpPr>
            <a:spLocks/>
          </xdr:cNvSpPr>
        </xdr:nvSpPr>
        <xdr:spPr>
          <a:xfrm>
            <a:off x="9453212" y="498196"/>
            <a:ext cx="2286000" cy="274320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Tanks and Separators</a:t>
            </a:r>
          </a:p>
        </xdr:txBody>
      </xdr:sp>
      <xdr:sp macro="[0]!ShowFuel" textlink="">
        <xdr:nvSpPr>
          <xdr:cNvPr id="77" name="Fuel Off">
            <a:extLst>
              <a:ext uri="{FF2B5EF4-FFF2-40B4-BE49-F238E27FC236}">
                <a16:creationId xmlns:a16="http://schemas.microsoft.com/office/drawing/2014/main" id="{00000000-0008-0000-0600-00004D000000}"/>
              </a:ext>
            </a:extLst>
          </xdr:cNvPr>
          <xdr:cNvSpPr>
            <a:spLocks/>
          </xdr:cNvSpPr>
        </xdr:nvSpPr>
        <xdr:spPr>
          <a:xfrm>
            <a:off x="7152973" y="1041093"/>
            <a:ext cx="2286000" cy="275575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Fuel Tanks</a:t>
            </a:r>
          </a:p>
        </xdr:txBody>
      </xdr:sp>
      <xdr:sp macro="[0]!ShowOEM" textlink="">
        <xdr:nvSpPr>
          <xdr:cNvPr id="78" name="OEM Off">
            <a:extLst>
              <a:ext uri="{FF2B5EF4-FFF2-40B4-BE49-F238E27FC236}">
                <a16:creationId xmlns:a16="http://schemas.microsoft.com/office/drawing/2014/main" id="{00000000-0008-0000-0600-00004E000000}"/>
              </a:ext>
            </a:extLst>
          </xdr:cNvPr>
          <xdr:cNvSpPr>
            <a:spLocks/>
          </xdr:cNvSpPr>
        </xdr:nvSpPr>
        <xdr:spPr>
          <a:xfrm>
            <a:off x="7152973" y="770476"/>
            <a:ext cx="2286000" cy="271373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OEM</a:t>
            </a:r>
          </a:p>
        </xdr:txBody>
      </xdr:sp>
      <xdr:sp macro="[0]!ShowConcrete" textlink="">
        <xdr:nvSpPr>
          <xdr:cNvPr id="79" name="Concrete Off">
            <a:extLst>
              <a:ext uri="{FF2B5EF4-FFF2-40B4-BE49-F238E27FC236}">
                <a16:creationId xmlns:a16="http://schemas.microsoft.com/office/drawing/2014/main" id="{00000000-0008-0000-0600-00004F000000}"/>
              </a:ext>
            </a:extLst>
          </xdr:cNvPr>
          <xdr:cNvSpPr>
            <a:spLocks/>
          </xdr:cNvSpPr>
        </xdr:nvSpPr>
        <xdr:spPr>
          <a:xfrm>
            <a:off x="7152973" y="499762"/>
            <a:ext cx="2286000" cy="271472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Concrete</a:t>
            </a:r>
          </a:p>
        </xdr:txBody>
      </xdr:sp>
      <xdr:sp macro="[0]!ShowSpecialPackages" textlink="">
        <xdr:nvSpPr>
          <xdr:cNvPr id="80" name="Special Packages Off">
            <a:extLst>
              <a:ext uri="{FF2B5EF4-FFF2-40B4-BE49-F238E27FC236}">
                <a16:creationId xmlns:a16="http://schemas.microsoft.com/office/drawing/2014/main" id="{00000000-0008-0000-0600-000050000000}"/>
              </a:ext>
            </a:extLst>
          </xdr:cNvPr>
          <xdr:cNvSpPr>
            <a:spLocks/>
          </xdr:cNvSpPr>
        </xdr:nvSpPr>
        <xdr:spPr>
          <a:xfrm>
            <a:off x="4855157" y="1026404"/>
            <a:ext cx="2286000" cy="275575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Special Packages</a:t>
            </a:r>
          </a:p>
        </xdr:txBody>
      </xdr:sp>
      <xdr:sp macro="[0]!ShowPumpAccessories" textlink="">
        <xdr:nvSpPr>
          <xdr:cNvPr id="81" name="Pumps Accs Off">
            <a:extLst>
              <a:ext uri="{FF2B5EF4-FFF2-40B4-BE49-F238E27FC236}">
                <a16:creationId xmlns:a16="http://schemas.microsoft.com/office/drawing/2014/main" id="{00000000-0008-0000-0600-000051000000}"/>
              </a:ext>
            </a:extLst>
          </xdr:cNvPr>
          <xdr:cNvSpPr>
            <a:spLocks/>
          </xdr:cNvSpPr>
        </xdr:nvSpPr>
        <xdr:spPr>
          <a:xfrm>
            <a:off x="4855157" y="760469"/>
            <a:ext cx="2286000" cy="271373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Pump Accessories</a:t>
            </a:r>
          </a:p>
        </xdr:txBody>
      </xdr:sp>
      <xdr:sp macro="[0]!ShowPumps" textlink="">
        <xdr:nvSpPr>
          <xdr:cNvPr id="82" name="Pumps Off">
            <a:extLst>
              <a:ext uri="{FF2B5EF4-FFF2-40B4-BE49-F238E27FC236}">
                <a16:creationId xmlns:a16="http://schemas.microsoft.com/office/drawing/2014/main" id="{00000000-0008-0000-0600-000052000000}"/>
              </a:ext>
            </a:extLst>
          </xdr:cNvPr>
          <xdr:cNvSpPr>
            <a:spLocks/>
          </xdr:cNvSpPr>
        </xdr:nvSpPr>
        <xdr:spPr>
          <a:xfrm>
            <a:off x="4855157" y="494437"/>
            <a:ext cx="2286000" cy="271472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Pumps Only</a:t>
            </a:r>
          </a:p>
        </xdr:txBody>
      </xdr:sp>
      <xdr:sp macro="[0]!ShowHardwares" textlink="">
        <xdr:nvSpPr>
          <xdr:cNvPr id="83" name="Hardwares Off">
            <a:extLst>
              <a:ext uri="{FF2B5EF4-FFF2-40B4-BE49-F238E27FC236}">
                <a16:creationId xmlns:a16="http://schemas.microsoft.com/office/drawing/2014/main" id="{00000000-0008-0000-0600-000053000000}"/>
              </a:ext>
            </a:extLst>
          </xdr:cNvPr>
          <xdr:cNvSpPr>
            <a:spLocks/>
          </xdr:cNvSpPr>
        </xdr:nvSpPr>
        <xdr:spPr>
          <a:xfrm>
            <a:off x="2558243" y="768253"/>
            <a:ext cx="2286000" cy="271373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Hardware</a:t>
            </a:r>
          </a:p>
          <a:p>
            <a:pPr algn="ctr"/>
            <a:endParaRPr lang="en-US" sz="1400" b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[0]!ShowPipesFittings" textlink="">
        <xdr:nvSpPr>
          <xdr:cNvPr id="84" name="Pipes Fittings Off" hidden="1">
            <a:extLst>
              <a:ext uri="{FF2B5EF4-FFF2-40B4-BE49-F238E27FC236}">
                <a16:creationId xmlns:a16="http://schemas.microsoft.com/office/drawing/2014/main" id="{00000000-0008-0000-0600-000054000000}"/>
              </a:ext>
            </a:extLst>
          </xdr:cNvPr>
          <xdr:cNvSpPr>
            <a:spLocks/>
          </xdr:cNvSpPr>
        </xdr:nvSpPr>
        <xdr:spPr>
          <a:xfrm>
            <a:off x="2558243" y="506096"/>
            <a:ext cx="2286000" cy="271472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Pipe</a:t>
            </a:r>
            <a:r>
              <a:rPr lang="en-US" sz="1400" b="0" baseline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 and Fittings</a:t>
            </a:r>
            <a:endParaRPr lang="en-US" sz="1400" b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[0]!ShowValves" textlink="">
        <xdr:nvSpPr>
          <xdr:cNvPr id="85" name="Valves Off">
            <a:extLst>
              <a:ext uri="{FF2B5EF4-FFF2-40B4-BE49-F238E27FC236}">
                <a16:creationId xmlns:a16="http://schemas.microsoft.com/office/drawing/2014/main" id="{00000000-0008-0000-0600-000055000000}"/>
              </a:ext>
            </a:extLst>
          </xdr:cNvPr>
          <xdr:cNvSpPr>
            <a:spLocks/>
          </xdr:cNvSpPr>
        </xdr:nvSpPr>
        <xdr:spPr>
          <a:xfrm>
            <a:off x="269162" y="1028209"/>
            <a:ext cx="2286000" cy="273399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Valves</a:t>
            </a:r>
          </a:p>
        </xdr:txBody>
      </xdr:sp>
      <xdr:sp macro="[0]!ShowMeters" textlink="">
        <xdr:nvSpPr>
          <xdr:cNvPr id="86" name="Meters Off">
            <a:extLst>
              <a:ext uri="{FF2B5EF4-FFF2-40B4-BE49-F238E27FC236}">
                <a16:creationId xmlns:a16="http://schemas.microsoft.com/office/drawing/2014/main" id="{00000000-0008-0000-0600-000056000000}"/>
              </a:ext>
            </a:extLst>
          </xdr:cNvPr>
          <xdr:cNvSpPr>
            <a:spLocks/>
          </xdr:cNvSpPr>
        </xdr:nvSpPr>
        <xdr:spPr>
          <a:xfrm>
            <a:off x="269162" y="493148"/>
            <a:ext cx="2286000" cy="271472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Meters</a:t>
            </a:r>
          </a:p>
        </xdr:txBody>
      </xdr:sp>
      <xdr:sp macro="" textlink="">
        <xdr:nvSpPr>
          <xdr:cNvPr id="87" name="Headings">
            <a:extLst>
              <a:ext uri="{FF2B5EF4-FFF2-40B4-BE49-F238E27FC236}">
                <a16:creationId xmlns:a16="http://schemas.microsoft.com/office/drawing/2014/main" id="{00000000-0008-0000-0600-000057000000}"/>
              </a:ext>
            </a:extLst>
          </xdr:cNvPr>
          <xdr:cNvSpPr txBox="1"/>
        </xdr:nvSpPr>
        <xdr:spPr>
          <a:xfrm>
            <a:off x="0" y="0"/>
            <a:ext cx="14328647" cy="466724"/>
          </a:xfrm>
          <a:prstGeom prst="rect">
            <a:avLst/>
          </a:prstGeom>
          <a:solidFill>
            <a:srgbClr val="0096C5"/>
          </a:solidFill>
          <a:ln>
            <a:noFill/>
          </a:ln>
        </xdr:spPr>
        <xdr:style>
          <a:lnRef idx="3">
            <a:schemeClr val="lt1"/>
          </a:lnRef>
          <a:fillRef idx="1">
            <a:schemeClr val="accent6"/>
          </a:fillRef>
          <a:effectRef idx="1">
            <a:schemeClr val="accent6"/>
          </a:effectRef>
          <a:fontRef idx="minor">
            <a:schemeClr val="lt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2800" b="1" baseline="0">
                <a:ln w="3175">
                  <a:solidFill>
                    <a:schemeClr val="bg1"/>
                  </a:solidFill>
                </a:ln>
                <a:solidFill>
                  <a:srgbClr val="7FB402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Product ID Generator</a:t>
            </a:r>
            <a:endParaRPr lang="en-US" sz="2800" b="1">
              <a:ln w="3175">
                <a:solidFill>
                  <a:schemeClr val="bg1"/>
                </a:solidFill>
              </a:ln>
              <a:solidFill>
                <a:srgbClr val="7FB402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[0]!ShowControlComps" textlink="">
        <xdr:nvSpPr>
          <xdr:cNvPr id="126" name="Chemicals and Liners On">
            <a:extLst>
              <a:ext uri="{FF2B5EF4-FFF2-40B4-BE49-F238E27FC236}">
                <a16:creationId xmlns:a16="http://schemas.microsoft.com/office/drawing/2014/main" id="{00000000-0008-0000-0600-00007E000000}"/>
              </a:ext>
            </a:extLst>
          </xdr:cNvPr>
          <xdr:cNvSpPr>
            <a:spLocks/>
          </xdr:cNvSpPr>
        </xdr:nvSpPr>
        <xdr:spPr>
          <a:xfrm>
            <a:off x="11744325" y="768976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Chemicals</a:t>
            </a:r>
            <a:r>
              <a:rPr lang="en-US" sz="1400" b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 and Liners</a:t>
            </a:r>
            <a:endParaRPr lang="en-US" sz="1400" b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[0]!ShowMetal" textlink="">
        <xdr:nvSpPr>
          <xdr:cNvPr id="127" name="Metal On" hidden="1">
            <a:extLst>
              <a:ext uri="{FF2B5EF4-FFF2-40B4-BE49-F238E27FC236}">
                <a16:creationId xmlns:a16="http://schemas.microsoft.com/office/drawing/2014/main" id="{00000000-0008-0000-0600-00007F000000}"/>
              </a:ext>
            </a:extLst>
          </xdr:cNvPr>
          <xdr:cNvSpPr>
            <a:spLocks/>
          </xdr:cNvSpPr>
        </xdr:nvSpPr>
        <xdr:spPr>
          <a:xfrm>
            <a:off x="11744325" y="495300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Metal</a:t>
            </a:r>
          </a:p>
        </xdr:txBody>
      </xdr:sp>
      <xdr:sp macro="[0]!ShowChemandLiner" textlink="">
        <xdr:nvSpPr>
          <xdr:cNvPr id="128" name="Chemicals and Liners Off">
            <a:extLst>
              <a:ext uri="{FF2B5EF4-FFF2-40B4-BE49-F238E27FC236}">
                <a16:creationId xmlns:a16="http://schemas.microsoft.com/office/drawing/2014/main" id="{00000000-0008-0000-0600-000080000000}"/>
              </a:ext>
            </a:extLst>
          </xdr:cNvPr>
          <xdr:cNvSpPr>
            <a:spLocks/>
          </xdr:cNvSpPr>
        </xdr:nvSpPr>
        <xdr:spPr>
          <a:xfrm>
            <a:off x="11744325" y="768976"/>
            <a:ext cx="2286000" cy="274320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Chemicals and Liners</a:t>
            </a:r>
          </a:p>
        </xdr:txBody>
      </xdr:sp>
      <xdr:sp macro="[0]!ShowMetal" textlink="">
        <xdr:nvSpPr>
          <xdr:cNvPr id="129" name="Metal Off">
            <a:extLst>
              <a:ext uri="{FF2B5EF4-FFF2-40B4-BE49-F238E27FC236}">
                <a16:creationId xmlns:a16="http://schemas.microsoft.com/office/drawing/2014/main" id="{00000000-0008-0000-0600-000081000000}"/>
              </a:ext>
            </a:extLst>
          </xdr:cNvPr>
          <xdr:cNvSpPr>
            <a:spLocks/>
          </xdr:cNvSpPr>
        </xdr:nvSpPr>
        <xdr:spPr>
          <a:xfrm>
            <a:off x="11744325" y="495300"/>
            <a:ext cx="2286000" cy="274320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 baseline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Metal</a:t>
            </a:r>
            <a:endParaRPr lang="en-US" sz="1400" b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</xdr:row>
          <xdr:rowOff>0</xdr:rowOff>
        </xdr:from>
        <xdr:to>
          <xdr:col>5</xdr:col>
          <xdr:colOff>771525</xdr:colOff>
          <xdr:row>4</xdr:row>
          <xdr:rowOff>9525</xdr:rowOff>
        </xdr:to>
        <xdr:sp macro="" textlink="">
          <xdr:nvSpPr>
            <xdr:cNvPr id="21505" name="ComboBox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7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</xdr:row>
          <xdr:rowOff>0</xdr:rowOff>
        </xdr:from>
        <xdr:to>
          <xdr:col>5</xdr:col>
          <xdr:colOff>771525</xdr:colOff>
          <xdr:row>6</xdr:row>
          <xdr:rowOff>9525</xdr:rowOff>
        </xdr:to>
        <xdr:sp macro="" textlink="">
          <xdr:nvSpPr>
            <xdr:cNvPr id="21506" name="ComboBox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7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0</xdr:rowOff>
        </xdr:from>
        <xdr:to>
          <xdr:col>5</xdr:col>
          <xdr:colOff>771525</xdr:colOff>
          <xdr:row>8</xdr:row>
          <xdr:rowOff>9525</xdr:rowOff>
        </xdr:to>
        <xdr:sp macro="" textlink="">
          <xdr:nvSpPr>
            <xdr:cNvPr id="21507" name="ComboBox3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7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</xdr:row>
          <xdr:rowOff>0</xdr:rowOff>
        </xdr:from>
        <xdr:to>
          <xdr:col>5</xdr:col>
          <xdr:colOff>771525</xdr:colOff>
          <xdr:row>10</xdr:row>
          <xdr:rowOff>9525</xdr:rowOff>
        </xdr:to>
        <xdr:sp macro="" textlink="">
          <xdr:nvSpPr>
            <xdr:cNvPr id="21508" name="ComboBox4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07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</xdr:row>
          <xdr:rowOff>0</xdr:rowOff>
        </xdr:from>
        <xdr:to>
          <xdr:col>12</xdr:col>
          <xdr:colOff>95250</xdr:colOff>
          <xdr:row>4</xdr:row>
          <xdr:rowOff>9525</xdr:rowOff>
        </xdr:to>
        <xdr:sp macro="" textlink="">
          <xdr:nvSpPr>
            <xdr:cNvPr id="21509" name="ComboBox5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id="{00000000-0008-0000-07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5</xdr:row>
          <xdr:rowOff>0</xdr:rowOff>
        </xdr:from>
        <xdr:to>
          <xdr:col>12</xdr:col>
          <xdr:colOff>95250</xdr:colOff>
          <xdr:row>6</xdr:row>
          <xdr:rowOff>9525</xdr:rowOff>
        </xdr:to>
        <xdr:sp macro="" textlink="">
          <xdr:nvSpPr>
            <xdr:cNvPr id="21510" name="ComboBox6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id="{00000000-0008-0000-07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7</xdr:row>
          <xdr:rowOff>0</xdr:rowOff>
        </xdr:from>
        <xdr:to>
          <xdr:col>12</xdr:col>
          <xdr:colOff>95250</xdr:colOff>
          <xdr:row>8</xdr:row>
          <xdr:rowOff>9525</xdr:rowOff>
        </xdr:to>
        <xdr:sp macro="" textlink="">
          <xdr:nvSpPr>
            <xdr:cNvPr id="21511" name="ComboBox7" hidden="1">
              <a:extLst>
                <a:ext uri="{63B3BB69-23CF-44E3-9099-C40C66FF867C}">
                  <a14:compatExt spid="_x0000_s21511"/>
                </a:ext>
                <a:ext uri="{FF2B5EF4-FFF2-40B4-BE49-F238E27FC236}">
                  <a16:creationId xmlns:a16="http://schemas.microsoft.com/office/drawing/2014/main" id="{00000000-0008-0000-0700-000007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9</xdr:row>
          <xdr:rowOff>0</xdr:rowOff>
        </xdr:from>
        <xdr:to>
          <xdr:col>12</xdr:col>
          <xdr:colOff>95250</xdr:colOff>
          <xdr:row>10</xdr:row>
          <xdr:rowOff>9525</xdr:rowOff>
        </xdr:to>
        <xdr:sp macro="" textlink="">
          <xdr:nvSpPr>
            <xdr:cNvPr id="21512" name="ComboBox8" hidden="1">
              <a:extLst>
                <a:ext uri="{63B3BB69-23CF-44E3-9099-C40C66FF867C}">
                  <a14:compatExt spid="_x0000_s21512"/>
                </a:ext>
                <a:ext uri="{FF2B5EF4-FFF2-40B4-BE49-F238E27FC236}">
                  <a16:creationId xmlns:a16="http://schemas.microsoft.com/office/drawing/2014/main" id="{00000000-0008-0000-0700-000008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 editAs="oneCell">
    <xdr:from>
      <xdr:col>12</xdr:col>
      <xdr:colOff>761238</xdr:colOff>
      <xdr:row>4</xdr:row>
      <xdr:rowOff>164020</xdr:rowOff>
    </xdr:from>
    <xdr:to>
      <xdr:col>14</xdr:col>
      <xdr:colOff>0</xdr:colOff>
      <xdr:row>6</xdr:row>
      <xdr:rowOff>0</xdr:rowOff>
    </xdr:to>
    <xdr:grpSp>
      <xdr:nvGrpSpPr>
        <xdr:cNvPr id="52" name="ClearButton">
          <a:extLst>
            <a:ext uri="{FF2B5EF4-FFF2-40B4-BE49-F238E27FC236}">
              <a16:creationId xmlns:a16="http://schemas.microsoft.com/office/drawing/2014/main" id="{00000000-0008-0000-0700-000034000000}"/>
            </a:ext>
          </a:extLst>
        </xdr:cNvPr>
        <xdr:cNvGrpSpPr/>
      </xdr:nvGrpSpPr>
      <xdr:grpSpPr>
        <a:xfrm>
          <a:off x="12153138" y="2030920"/>
          <a:ext cx="1124712" cy="331280"/>
          <a:chOff x="5476876" y="3505202"/>
          <a:chExt cx="978408" cy="338328"/>
        </a:xfrm>
      </xdr:grpSpPr>
      <xdr:sp macro="[0]!ClearOptions" textlink="">
        <xdr:nvSpPr>
          <xdr:cNvPr id="53" name="CancelBtnShape">
            <a:extLst>
              <a:ext uri="{FF2B5EF4-FFF2-40B4-BE49-F238E27FC236}">
                <a16:creationId xmlns:a16="http://schemas.microsoft.com/office/drawing/2014/main" id="{00000000-0008-0000-0700-000035000000}"/>
              </a:ext>
            </a:extLst>
          </xdr:cNvPr>
          <xdr:cNvSpPr/>
        </xdr:nvSpPr>
        <xdr:spPr>
          <a:xfrm>
            <a:off x="5476876" y="3505202"/>
            <a:ext cx="978408" cy="338328"/>
          </a:xfrm>
          <a:prstGeom prst="roundRect">
            <a:avLst/>
          </a:prstGeom>
          <a:solidFill>
            <a:srgbClr val="0096C5"/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vertOverflow="clip" horzOverflow="clip" lIns="0" rtlCol="0" anchor="t"/>
          <a:lstStyle/>
          <a:p>
            <a:pPr algn="r"/>
            <a:r>
              <a:rPr lang="en-US" sz="140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Reset</a:t>
            </a:r>
          </a:p>
        </xdr:txBody>
      </xdr:sp>
      <xdr:pic macro="[0]!ClearOptions">
        <xdr:nvPicPr>
          <xdr:cNvPr id="54" name="Graphic 53" descr="Back">
            <a:extLst>
              <a:ext uri="{FF2B5EF4-FFF2-40B4-BE49-F238E27FC236}">
                <a16:creationId xmlns:a16="http://schemas.microsoft.com/office/drawing/2014/main" id="{00000000-0008-0000-0700-00003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5524500" y="3562350"/>
            <a:ext cx="219456" cy="219456"/>
          </a:xfrm>
          <a:prstGeom prst="rect">
            <a:avLst/>
          </a:prstGeom>
          <a:ln>
            <a:noFill/>
          </a:ln>
          <a:effectLst/>
        </xdr:spPr>
      </xdr:pic>
    </xdr:grpSp>
    <xdr:clientData/>
  </xdr:twoCellAnchor>
  <xdr:twoCellAnchor editAs="oneCell">
    <xdr:from>
      <xdr:col>12</xdr:col>
      <xdr:colOff>765810</xdr:colOff>
      <xdr:row>3</xdr:row>
      <xdr:rowOff>0</xdr:rowOff>
    </xdr:from>
    <xdr:to>
      <xdr:col>14</xdr:col>
      <xdr:colOff>0</xdr:colOff>
      <xdr:row>4</xdr:row>
      <xdr:rowOff>83630</xdr:rowOff>
    </xdr:to>
    <xdr:grpSp>
      <xdr:nvGrpSpPr>
        <xdr:cNvPr id="58" name="GenerateButton">
          <a:extLst>
            <a:ext uri="{FF2B5EF4-FFF2-40B4-BE49-F238E27FC236}">
              <a16:creationId xmlns:a16="http://schemas.microsoft.com/office/drawing/2014/main" id="{00000000-0008-0000-0700-00003A000000}"/>
            </a:ext>
          </a:extLst>
        </xdr:cNvPr>
        <xdr:cNvGrpSpPr/>
      </xdr:nvGrpSpPr>
      <xdr:grpSpPr>
        <a:xfrm>
          <a:off x="12157710" y="1619250"/>
          <a:ext cx="1120140" cy="331280"/>
          <a:chOff x="6867525" y="3495675"/>
          <a:chExt cx="1254632" cy="338328"/>
        </a:xfrm>
      </xdr:grpSpPr>
      <xdr:sp macro="[0]!Generate" textlink="">
        <xdr:nvSpPr>
          <xdr:cNvPr id="59" name="SaveItemBtnShape">
            <a:extLst>
              <a:ext uri="{FF2B5EF4-FFF2-40B4-BE49-F238E27FC236}">
                <a16:creationId xmlns:a16="http://schemas.microsoft.com/office/drawing/2014/main" id="{00000000-0008-0000-0700-00003B000000}"/>
              </a:ext>
            </a:extLst>
          </xdr:cNvPr>
          <xdr:cNvSpPr/>
        </xdr:nvSpPr>
        <xdr:spPr>
          <a:xfrm>
            <a:off x="6867525" y="3495675"/>
            <a:ext cx="1254632" cy="338328"/>
          </a:xfrm>
          <a:prstGeom prst="roundRect">
            <a:avLst/>
          </a:prstGeom>
          <a:solidFill>
            <a:srgbClr val="0096C5"/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r"/>
            <a:r>
              <a:rPr lang="en-US" sz="140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Generate</a:t>
            </a:r>
          </a:p>
        </xdr:txBody>
      </xdr:sp>
      <xdr:pic macro="[0]!Generate">
        <xdr:nvPicPr>
          <xdr:cNvPr id="60" name="Graphic 59" descr="Checkmark">
            <a:extLst>
              <a:ext uri="{FF2B5EF4-FFF2-40B4-BE49-F238E27FC236}">
                <a16:creationId xmlns:a16="http://schemas.microsoft.com/office/drawing/2014/main" id="{00000000-0008-0000-0700-00003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943725" y="3562350"/>
            <a:ext cx="219456" cy="219456"/>
          </a:xfrm>
          <a:prstGeom prst="rect">
            <a:avLst/>
          </a:prstGeom>
          <a:ln>
            <a:noFill/>
          </a:ln>
          <a:effectLst/>
        </xdr:spPr>
      </xdr:pic>
    </xdr:grpSp>
    <xdr:clientData/>
  </xdr:twoCellAnchor>
  <xdr:twoCellAnchor>
    <xdr:from>
      <xdr:col>2</xdr:col>
      <xdr:colOff>0</xdr:colOff>
      <xdr:row>0</xdr:row>
      <xdr:rowOff>0</xdr:rowOff>
    </xdr:from>
    <xdr:to>
      <xdr:col>16</xdr:col>
      <xdr:colOff>19673</xdr:colOff>
      <xdr:row>2</xdr:row>
      <xdr:rowOff>116565</xdr:rowOff>
    </xdr:to>
    <xdr:grpSp>
      <xdr:nvGrpSpPr>
        <xdr:cNvPr id="92" name="Group 91">
          <a:extLst>
            <a:ext uri="{FF2B5EF4-FFF2-40B4-BE49-F238E27FC236}">
              <a16:creationId xmlns:a16="http://schemas.microsoft.com/office/drawing/2014/main" id="{00000000-0008-0000-0700-00005C000000}"/>
            </a:ext>
          </a:extLst>
        </xdr:cNvPr>
        <xdr:cNvGrpSpPr/>
      </xdr:nvGrpSpPr>
      <xdr:grpSpPr>
        <a:xfrm>
          <a:off x="0" y="0"/>
          <a:ext cx="14354798" cy="1545315"/>
          <a:chOff x="0" y="0"/>
          <a:chExt cx="14328648" cy="1545315"/>
        </a:xfrm>
      </xdr:grpSpPr>
      <xdr:sp macro="[0]!DeliverSlicerToSheet" textlink="">
        <xdr:nvSpPr>
          <xdr:cNvPr id="93" name="Header Format">
            <a:extLst>
              <a:ext uri="{FF2B5EF4-FFF2-40B4-BE49-F238E27FC236}">
                <a16:creationId xmlns:a16="http://schemas.microsoft.com/office/drawing/2014/main" id="{00000000-0008-0000-0700-00005D000000}"/>
              </a:ext>
            </a:extLst>
          </xdr:cNvPr>
          <xdr:cNvSpPr>
            <a:spLocks noChangeAspect="1"/>
          </xdr:cNvSpPr>
        </xdr:nvSpPr>
        <xdr:spPr>
          <a:xfrm>
            <a:off x="0" y="457199"/>
            <a:ext cx="14328648" cy="1088116"/>
          </a:xfrm>
          <a:prstGeom prst="rect">
            <a:avLst/>
          </a:prstGeom>
          <a:gradFill flip="none" rotWithShape="1">
            <a:gsLst>
              <a:gs pos="76000">
                <a:schemeClr val="bg1">
                  <a:lumMod val="95000"/>
                </a:schemeClr>
              </a:gs>
              <a:gs pos="0">
                <a:srgbClr val="0096C5"/>
              </a:gs>
            </a:gsLst>
            <a:lin ang="5400000" scaled="0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4"/>
          </a:fillRef>
          <a:effectRef idx="1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[0]!ShowFrames" textlink="">
        <xdr:nvSpPr>
          <xdr:cNvPr id="94" name="Frames On" hidden="1">
            <a:extLst>
              <a:ext uri="{FF2B5EF4-FFF2-40B4-BE49-F238E27FC236}">
                <a16:creationId xmlns:a16="http://schemas.microsoft.com/office/drawing/2014/main" id="{00000000-0008-0000-0700-00005E000000}"/>
              </a:ext>
            </a:extLst>
          </xdr:cNvPr>
          <xdr:cNvSpPr>
            <a:spLocks/>
          </xdr:cNvSpPr>
        </xdr:nvSpPr>
        <xdr:spPr>
          <a:xfrm>
            <a:off x="2558243" y="1039839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Frames, Covers,</a:t>
            </a:r>
            <a:r>
              <a:rPr lang="en-US" sz="1400" b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 Hatchways</a:t>
            </a:r>
          </a:p>
        </xdr:txBody>
      </xdr:sp>
      <xdr:sp macro="[0]!ShowControlComps" textlink="">
        <xdr:nvSpPr>
          <xdr:cNvPr id="95" name="Control Comps On" hidden="1">
            <a:extLst>
              <a:ext uri="{FF2B5EF4-FFF2-40B4-BE49-F238E27FC236}">
                <a16:creationId xmlns:a16="http://schemas.microsoft.com/office/drawing/2014/main" id="{00000000-0008-0000-0700-00005F000000}"/>
              </a:ext>
            </a:extLst>
          </xdr:cNvPr>
          <xdr:cNvSpPr>
            <a:spLocks/>
          </xdr:cNvSpPr>
        </xdr:nvSpPr>
        <xdr:spPr>
          <a:xfrm>
            <a:off x="9453212" y="1045548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Control Components</a:t>
            </a:r>
          </a:p>
        </xdr:txBody>
      </xdr:sp>
      <xdr:sp macro="[0]!ShowControls" textlink="">
        <xdr:nvSpPr>
          <xdr:cNvPr id="96" name="Controls On" hidden="1">
            <a:extLst>
              <a:ext uri="{FF2B5EF4-FFF2-40B4-BE49-F238E27FC236}">
                <a16:creationId xmlns:a16="http://schemas.microsoft.com/office/drawing/2014/main" id="{00000000-0008-0000-0700-000060000000}"/>
              </a:ext>
            </a:extLst>
          </xdr:cNvPr>
          <xdr:cNvSpPr>
            <a:spLocks/>
          </xdr:cNvSpPr>
        </xdr:nvSpPr>
        <xdr:spPr>
          <a:xfrm>
            <a:off x="9453212" y="771872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Controls</a:t>
            </a:r>
          </a:p>
        </xdr:txBody>
      </xdr:sp>
      <xdr:sp macro="[0]!ShowTanks" textlink="">
        <xdr:nvSpPr>
          <xdr:cNvPr id="97" name="Tanks On" hidden="1">
            <a:extLst>
              <a:ext uri="{FF2B5EF4-FFF2-40B4-BE49-F238E27FC236}">
                <a16:creationId xmlns:a16="http://schemas.microsoft.com/office/drawing/2014/main" id="{00000000-0008-0000-0700-000061000000}"/>
              </a:ext>
            </a:extLst>
          </xdr:cNvPr>
          <xdr:cNvSpPr>
            <a:spLocks/>
          </xdr:cNvSpPr>
        </xdr:nvSpPr>
        <xdr:spPr>
          <a:xfrm>
            <a:off x="9453212" y="498196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Tanks and Separators</a:t>
            </a:r>
          </a:p>
        </xdr:txBody>
      </xdr:sp>
      <xdr:sp macro="[0]!ShowFuel" textlink="">
        <xdr:nvSpPr>
          <xdr:cNvPr id="98" name="Fuel On" hidden="1">
            <a:extLst>
              <a:ext uri="{FF2B5EF4-FFF2-40B4-BE49-F238E27FC236}">
                <a16:creationId xmlns:a16="http://schemas.microsoft.com/office/drawing/2014/main" id="{00000000-0008-0000-0700-000062000000}"/>
              </a:ext>
            </a:extLst>
          </xdr:cNvPr>
          <xdr:cNvSpPr>
            <a:spLocks/>
          </xdr:cNvSpPr>
        </xdr:nvSpPr>
        <xdr:spPr>
          <a:xfrm>
            <a:off x="7152973" y="1041093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Fuel Tanks</a:t>
            </a:r>
          </a:p>
        </xdr:txBody>
      </xdr:sp>
      <xdr:sp macro="[0]!ShowOEM" textlink="">
        <xdr:nvSpPr>
          <xdr:cNvPr id="99" name="OEM On" hidden="1">
            <a:extLst>
              <a:ext uri="{FF2B5EF4-FFF2-40B4-BE49-F238E27FC236}">
                <a16:creationId xmlns:a16="http://schemas.microsoft.com/office/drawing/2014/main" id="{00000000-0008-0000-0700-000063000000}"/>
              </a:ext>
            </a:extLst>
          </xdr:cNvPr>
          <xdr:cNvSpPr>
            <a:spLocks/>
          </xdr:cNvSpPr>
        </xdr:nvSpPr>
        <xdr:spPr>
          <a:xfrm>
            <a:off x="7152973" y="770476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OEM</a:t>
            </a:r>
          </a:p>
        </xdr:txBody>
      </xdr:sp>
      <xdr:sp macro="[0]!ShowConcrete" textlink="">
        <xdr:nvSpPr>
          <xdr:cNvPr id="100" name="Concrete On" hidden="1">
            <a:extLst>
              <a:ext uri="{FF2B5EF4-FFF2-40B4-BE49-F238E27FC236}">
                <a16:creationId xmlns:a16="http://schemas.microsoft.com/office/drawing/2014/main" id="{00000000-0008-0000-0700-000064000000}"/>
              </a:ext>
            </a:extLst>
          </xdr:cNvPr>
          <xdr:cNvSpPr>
            <a:spLocks/>
          </xdr:cNvSpPr>
        </xdr:nvSpPr>
        <xdr:spPr>
          <a:xfrm>
            <a:off x="7152973" y="499762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Concrete</a:t>
            </a:r>
          </a:p>
        </xdr:txBody>
      </xdr:sp>
      <xdr:sp macro="[0]!ShowSpecialPackages" textlink="">
        <xdr:nvSpPr>
          <xdr:cNvPr id="101" name="Special Packages On" hidden="1">
            <a:extLst>
              <a:ext uri="{FF2B5EF4-FFF2-40B4-BE49-F238E27FC236}">
                <a16:creationId xmlns:a16="http://schemas.microsoft.com/office/drawing/2014/main" id="{00000000-0008-0000-0700-000065000000}"/>
              </a:ext>
            </a:extLst>
          </xdr:cNvPr>
          <xdr:cNvSpPr>
            <a:spLocks/>
          </xdr:cNvSpPr>
        </xdr:nvSpPr>
        <xdr:spPr>
          <a:xfrm>
            <a:off x="4855157" y="1026404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Special Packages</a:t>
            </a:r>
          </a:p>
        </xdr:txBody>
      </xdr:sp>
      <xdr:sp macro="[0]!ShowPumpAccessories" textlink="">
        <xdr:nvSpPr>
          <xdr:cNvPr id="102" name="Pumps Accs On" hidden="1">
            <a:extLst>
              <a:ext uri="{FF2B5EF4-FFF2-40B4-BE49-F238E27FC236}">
                <a16:creationId xmlns:a16="http://schemas.microsoft.com/office/drawing/2014/main" id="{00000000-0008-0000-0700-000066000000}"/>
              </a:ext>
            </a:extLst>
          </xdr:cNvPr>
          <xdr:cNvSpPr>
            <a:spLocks/>
          </xdr:cNvSpPr>
        </xdr:nvSpPr>
        <xdr:spPr>
          <a:xfrm>
            <a:off x="4855157" y="760469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Pump Accessories</a:t>
            </a:r>
          </a:p>
        </xdr:txBody>
      </xdr:sp>
      <xdr:sp macro="[0]!ShowPumps" textlink="">
        <xdr:nvSpPr>
          <xdr:cNvPr id="103" name="Pumps On" hidden="1">
            <a:extLst>
              <a:ext uri="{FF2B5EF4-FFF2-40B4-BE49-F238E27FC236}">
                <a16:creationId xmlns:a16="http://schemas.microsoft.com/office/drawing/2014/main" id="{00000000-0008-0000-0700-000067000000}"/>
              </a:ext>
            </a:extLst>
          </xdr:cNvPr>
          <xdr:cNvSpPr>
            <a:spLocks/>
          </xdr:cNvSpPr>
        </xdr:nvSpPr>
        <xdr:spPr>
          <a:xfrm>
            <a:off x="4855157" y="494437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Pumps Only</a:t>
            </a:r>
          </a:p>
        </xdr:txBody>
      </xdr:sp>
      <xdr:sp macro="[0]!ShowHardwares" textlink="">
        <xdr:nvSpPr>
          <xdr:cNvPr id="104" name="Hardwares On">
            <a:extLst>
              <a:ext uri="{FF2B5EF4-FFF2-40B4-BE49-F238E27FC236}">
                <a16:creationId xmlns:a16="http://schemas.microsoft.com/office/drawing/2014/main" id="{00000000-0008-0000-0700-000068000000}"/>
              </a:ext>
            </a:extLst>
          </xdr:cNvPr>
          <xdr:cNvSpPr>
            <a:spLocks/>
          </xdr:cNvSpPr>
        </xdr:nvSpPr>
        <xdr:spPr>
          <a:xfrm>
            <a:off x="2558243" y="768253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Hardware</a:t>
            </a:r>
          </a:p>
          <a:p>
            <a:pPr algn="ctr"/>
            <a:endParaRPr lang="en-US" sz="1400" b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[0]!ShowPipesFittings" textlink="">
        <xdr:nvSpPr>
          <xdr:cNvPr id="105" name="Pipes Fittings On" hidden="1">
            <a:extLst>
              <a:ext uri="{FF2B5EF4-FFF2-40B4-BE49-F238E27FC236}">
                <a16:creationId xmlns:a16="http://schemas.microsoft.com/office/drawing/2014/main" id="{00000000-0008-0000-0700-000069000000}"/>
              </a:ext>
            </a:extLst>
          </xdr:cNvPr>
          <xdr:cNvSpPr>
            <a:spLocks/>
          </xdr:cNvSpPr>
        </xdr:nvSpPr>
        <xdr:spPr>
          <a:xfrm>
            <a:off x="2558243" y="506096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Pipe</a:t>
            </a:r>
            <a:r>
              <a:rPr lang="en-US" sz="1400" b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 and Fittings</a:t>
            </a:r>
            <a:endParaRPr lang="en-US" sz="1400" b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[0]!ShowValves" textlink="">
        <xdr:nvSpPr>
          <xdr:cNvPr id="106" name="Valves On" hidden="1">
            <a:extLst>
              <a:ext uri="{FF2B5EF4-FFF2-40B4-BE49-F238E27FC236}">
                <a16:creationId xmlns:a16="http://schemas.microsoft.com/office/drawing/2014/main" id="{00000000-0008-0000-0700-00006A000000}"/>
              </a:ext>
            </a:extLst>
          </xdr:cNvPr>
          <xdr:cNvSpPr>
            <a:spLocks/>
          </xdr:cNvSpPr>
        </xdr:nvSpPr>
        <xdr:spPr>
          <a:xfrm>
            <a:off x="269162" y="1028209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Valves</a:t>
            </a:r>
          </a:p>
        </xdr:txBody>
      </xdr:sp>
      <xdr:sp macro="ShapeClick" textlink="">
        <xdr:nvSpPr>
          <xdr:cNvPr id="107" name="Meters On" hidden="1">
            <a:extLst>
              <a:ext uri="{FF2B5EF4-FFF2-40B4-BE49-F238E27FC236}">
                <a16:creationId xmlns:a16="http://schemas.microsoft.com/office/drawing/2014/main" id="{00000000-0008-0000-0700-00006B000000}"/>
              </a:ext>
            </a:extLst>
          </xdr:cNvPr>
          <xdr:cNvSpPr>
            <a:spLocks/>
          </xdr:cNvSpPr>
        </xdr:nvSpPr>
        <xdr:spPr>
          <a:xfrm>
            <a:off x="269162" y="493148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Meters</a:t>
            </a:r>
          </a:p>
        </xdr:txBody>
      </xdr:sp>
      <xdr:sp macro="[0]!ShowBackflows" textlink="">
        <xdr:nvSpPr>
          <xdr:cNvPr id="108" name="Backflows Off">
            <a:extLst>
              <a:ext uri="{FF2B5EF4-FFF2-40B4-BE49-F238E27FC236}">
                <a16:creationId xmlns:a16="http://schemas.microsoft.com/office/drawing/2014/main" id="{00000000-0008-0000-0700-00006C000000}"/>
              </a:ext>
            </a:extLst>
          </xdr:cNvPr>
          <xdr:cNvSpPr>
            <a:spLocks/>
          </xdr:cNvSpPr>
        </xdr:nvSpPr>
        <xdr:spPr>
          <a:xfrm>
            <a:off x="269162" y="762026"/>
            <a:ext cx="2286000" cy="278336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Backflows</a:t>
            </a:r>
          </a:p>
        </xdr:txBody>
      </xdr:sp>
      <xdr:sp macro="ShapeClick" textlink="">
        <xdr:nvSpPr>
          <xdr:cNvPr id="109" name="Backflows On" hidden="1">
            <a:extLst>
              <a:ext uri="{FF2B5EF4-FFF2-40B4-BE49-F238E27FC236}">
                <a16:creationId xmlns:a16="http://schemas.microsoft.com/office/drawing/2014/main" id="{00000000-0008-0000-0700-00006D000000}"/>
              </a:ext>
            </a:extLst>
          </xdr:cNvPr>
          <xdr:cNvSpPr>
            <a:spLocks/>
          </xdr:cNvSpPr>
        </xdr:nvSpPr>
        <xdr:spPr>
          <a:xfrm>
            <a:off x="269162" y="762026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Backflows</a:t>
            </a:r>
          </a:p>
        </xdr:txBody>
      </xdr:sp>
      <xdr:sp macro="[0]!ShowFrames" textlink="">
        <xdr:nvSpPr>
          <xdr:cNvPr id="110" name="Frames Off">
            <a:extLst>
              <a:ext uri="{FF2B5EF4-FFF2-40B4-BE49-F238E27FC236}">
                <a16:creationId xmlns:a16="http://schemas.microsoft.com/office/drawing/2014/main" id="{00000000-0008-0000-0700-00006E000000}"/>
              </a:ext>
            </a:extLst>
          </xdr:cNvPr>
          <xdr:cNvSpPr>
            <a:spLocks/>
          </xdr:cNvSpPr>
        </xdr:nvSpPr>
        <xdr:spPr>
          <a:xfrm>
            <a:off x="2558243" y="1039839"/>
            <a:ext cx="2286000" cy="275575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Frames, Covers,</a:t>
            </a:r>
            <a:r>
              <a:rPr lang="en-US" sz="1400" b="0" baseline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 Hatchways</a:t>
            </a:r>
          </a:p>
        </xdr:txBody>
      </xdr:sp>
      <xdr:sp macro="[0]!ShowControlComps" textlink="">
        <xdr:nvSpPr>
          <xdr:cNvPr id="111" name="Control Comps Off">
            <a:extLst>
              <a:ext uri="{FF2B5EF4-FFF2-40B4-BE49-F238E27FC236}">
                <a16:creationId xmlns:a16="http://schemas.microsoft.com/office/drawing/2014/main" id="{00000000-0008-0000-0700-00006F000000}"/>
              </a:ext>
            </a:extLst>
          </xdr:cNvPr>
          <xdr:cNvSpPr>
            <a:spLocks/>
          </xdr:cNvSpPr>
        </xdr:nvSpPr>
        <xdr:spPr>
          <a:xfrm>
            <a:off x="9453212" y="1045548"/>
            <a:ext cx="2286000" cy="274320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Control Components</a:t>
            </a:r>
          </a:p>
        </xdr:txBody>
      </xdr:sp>
      <xdr:sp macro="[0]!ShowControls" textlink="">
        <xdr:nvSpPr>
          <xdr:cNvPr id="112" name="Controls Off">
            <a:extLst>
              <a:ext uri="{FF2B5EF4-FFF2-40B4-BE49-F238E27FC236}">
                <a16:creationId xmlns:a16="http://schemas.microsoft.com/office/drawing/2014/main" id="{00000000-0008-0000-0700-000070000000}"/>
              </a:ext>
            </a:extLst>
          </xdr:cNvPr>
          <xdr:cNvSpPr>
            <a:spLocks/>
          </xdr:cNvSpPr>
        </xdr:nvSpPr>
        <xdr:spPr>
          <a:xfrm>
            <a:off x="9453212" y="771872"/>
            <a:ext cx="2286000" cy="274320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Controls</a:t>
            </a:r>
          </a:p>
        </xdr:txBody>
      </xdr:sp>
      <xdr:sp macro="[0]!ShowTanks" textlink="">
        <xdr:nvSpPr>
          <xdr:cNvPr id="113" name="Tanks Off">
            <a:extLst>
              <a:ext uri="{FF2B5EF4-FFF2-40B4-BE49-F238E27FC236}">
                <a16:creationId xmlns:a16="http://schemas.microsoft.com/office/drawing/2014/main" id="{00000000-0008-0000-0700-000071000000}"/>
              </a:ext>
            </a:extLst>
          </xdr:cNvPr>
          <xdr:cNvSpPr>
            <a:spLocks/>
          </xdr:cNvSpPr>
        </xdr:nvSpPr>
        <xdr:spPr>
          <a:xfrm>
            <a:off x="9453212" y="498196"/>
            <a:ext cx="2286000" cy="274320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Tanks and Separators</a:t>
            </a:r>
          </a:p>
        </xdr:txBody>
      </xdr:sp>
      <xdr:sp macro="[0]!ShowFuel" textlink="">
        <xdr:nvSpPr>
          <xdr:cNvPr id="114" name="Fuel Off">
            <a:extLst>
              <a:ext uri="{FF2B5EF4-FFF2-40B4-BE49-F238E27FC236}">
                <a16:creationId xmlns:a16="http://schemas.microsoft.com/office/drawing/2014/main" id="{00000000-0008-0000-0700-000072000000}"/>
              </a:ext>
            </a:extLst>
          </xdr:cNvPr>
          <xdr:cNvSpPr>
            <a:spLocks/>
          </xdr:cNvSpPr>
        </xdr:nvSpPr>
        <xdr:spPr>
          <a:xfrm>
            <a:off x="7152973" y="1041093"/>
            <a:ext cx="2286000" cy="275575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Fuel Tanks</a:t>
            </a:r>
          </a:p>
        </xdr:txBody>
      </xdr:sp>
      <xdr:sp macro="[0]!ShowOEM" textlink="">
        <xdr:nvSpPr>
          <xdr:cNvPr id="115" name="OEM Off">
            <a:extLst>
              <a:ext uri="{FF2B5EF4-FFF2-40B4-BE49-F238E27FC236}">
                <a16:creationId xmlns:a16="http://schemas.microsoft.com/office/drawing/2014/main" id="{00000000-0008-0000-0700-000073000000}"/>
              </a:ext>
            </a:extLst>
          </xdr:cNvPr>
          <xdr:cNvSpPr>
            <a:spLocks/>
          </xdr:cNvSpPr>
        </xdr:nvSpPr>
        <xdr:spPr>
          <a:xfrm>
            <a:off x="7152973" y="770476"/>
            <a:ext cx="2286000" cy="271373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OEM</a:t>
            </a:r>
          </a:p>
        </xdr:txBody>
      </xdr:sp>
      <xdr:sp macro="[0]!ShowConcrete" textlink="">
        <xdr:nvSpPr>
          <xdr:cNvPr id="116" name="Concrete Off">
            <a:extLst>
              <a:ext uri="{FF2B5EF4-FFF2-40B4-BE49-F238E27FC236}">
                <a16:creationId xmlns:a16="http://schemas.microsoft.com/office/drawing/2014/main" id="{00000000-0008-0000-0700-000074000000}"/>
              </a:ext>
            </a:extLst>
          </xdr:cNvPr>
          <xdr:cNvSpPr>
            <a:spLocks/>
          </xdr:cNvSpPr>
        </xdr:nvSpPr>
        <xdr:spPr>
          <a:xfrm>
            <a:off x="7152973" y="499762"/>
            <a:ext cx="2286000" cy="271472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Concrete</a:t>
            </a:r>
          </a:p>
        </xdr:txBody>
      </xdr:sp>
      <xdr:sp macro="[0]!ShowSpecialPackages" textlink="">
        <xdr:nvSpPr>
          <xdr:cNvPr id="117" name="Special Packages Off">
            <a:extLst>
              <a:ext uri="{FF2B5EF4-FFF2-40B4-BE49-F238E27FC236}">
                <a16:creationId xmlns:a16="http://schemas.microsoft.com/office/drawing/2014/main" id="{00000000-0008-0000-0700-000075000000}"/>
              </a:ext>
            </a:extLst>
          </xdr:cNvPr>
          <xdr:cNvSpPr>
            <a:spLocks/>
          </xdr:cNvSpPr>
        </xdr:nvSpPr>
        <xdr:spPr>
          <a:xfrm>
            <a:off x="4855157" y="1026404"/>
            <a:ext cx="2286000" cy="275575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Special Packages</a:t>
            </a:r>
          </a:p>
        </xdr:txBody>
      </xdr:sp>
      <xdr:sp macro="[0]!ShowPumpAccessories" textlink="">
        <xdr:nvSpPr>
          <xdr:cNvPr id="118" name="Pumps Accs Off">
            <a:extLst>
              <a:ext uri="{FF2B5EF4-FFF2-40B4-BE49-F238E27FC236}">
                <a16:creationId xmlns:a16="http://schemas.microsoft.com/office/drawing/2014/main" id="{00000000-0008-0000-0700-000076000000}"/>
              </a:ext>
            </a:extLst>
          </xdr:cNvPr>
          <xdr:cNvSpPr>
            <a:spLocks/>
          </xdr:cNvSpPr>
        </xdr:nvSpPr>
        <xdr:spPr>
          <a:xfrm>
            <a:off x="4855157" y="760469"/>
            <a:ext cx="2286000" cy="271373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Pump Accessories</a:t>
            </a:r>
          </a:p>
        </xdr:txBody>
      </xdr:sp>
      <xdr:sp macro="[0]!ShowPumps" textlink="">
        <xdr:nvSpPr>
          <xdr:cNvPr id="119" name="Pumps Off">
            <a:extLst>
              <a:ext uri="{FF2B5EF4-FFF2-40B4-BE49-F238E27FC236}">
                <a16:creationId xmlns:a16="http://schemas.microsoft.com/office/drawing/2014/main" id="{00000000-0008-0000-0700-000077000000}"/>
              </a:ext>
            </a:extLst>
          </xdr:cNvPr>
          <xdr:cNvSpPr>
            <a:spLocks/>
          </xdr:cNvSpPr>
        </xdr:nvSpPr>
        <xdr:spPr>
          <a:xfrm>
            <a:off x="4855157" y="494437"/>
            <a:ext cx="2286000" cy="271472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Pumps Only</a:t>
            </a:r>
          </a:p>
        </xdr:txBody>
      </xdr:sp>
      <xdr:sp macro="[0]!ShowHardwares" textlink="">
        <xdr:nvSpPr>
          <xdr:cNvPr id="120" name="Hardwares Off" hidden="1">
            <a:extLst>
              <a:ext uri="{FF2B5EF4-FFF2-40B4-BE49-F238E27FC236}">
                <a16:creationId xmlns:a16="http://schemas.microsoft.com/office/drawing/2014/main" id="{00000000-0008-0000-0700-000078000000}"/>
              </a:ext>
            </a:extLst>
          </xdr:cNvPr>
          <xdr:cNvSpPr>
            <a:spLocks/>
          </xdr:cNvSpPr>
        </xdr:nvSpPr>
        <xdr:spPr>
          <a:xfrm>
            <a:off x="2558243" y="768253"/>
            <a:ext cx="2286000" cy="271373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Hardware</a:t>
            </a:r>
          </a:p>
          <a:p>
            <a:pPr algn="ctr"/>
            <a:endParaRPr lang="en-US" sz="1400" b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[0]!ShowPipesFittings" textlink="">
        <xdr:nvSpPr>
          <xdr:cNvPr id="121" name="Pipes Fittings Off">
            <a:extLst>
              <a:ext uri="{FF2B5EF4-FFF2-40B4-BE49-F238E27FC236}">
                <a16:creationId xmlns:a16="http://schemas.microsoft.com/office/drawing/2014/main" id="{00000000-0008-0000-0700-000079000000}"/>
              </a:ext>
            </a:extLst>
          </xdr:cNvPr>
          <xdr:cNvSpPr>
            <a:spLocks/>
          </xdr:cNvSpPr>
        </xdr:nvSpPr>
        <xdr:spPr>
          <a:xfrm>
            <a:off x="2558243" y="506096"/>
            <a:ext cx="2286000" cy="271472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Pipe</a:t>
            </a:r>
            <a:r>
              <a:rPr lang="en-US" sz="1400" b="0" baseline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 and Fittings</a:t>
            </a:r>
            <a:endParaRPr lang="en-US" sz="1400" b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[0]!ShowValves" textlink="">
        <xdr:nvSpPr>
          <xdr:cNvPr id="122" name="Valves Off">
            <a:extLst>
              <a:ext uri="{FF2B5EF4-FFF2-40B4-BE49-F238E27FC236}">
                <a16:creationId xmlns:a16="http://schemas.microsoft.com/office/drawing/2014/main" id="{00000000-0008-0000-0700-00007A000000}"/>
              </a:ext>
            </a:extLst>
          </xdr:cNvPr>
          <xdr:cNvSpPr>
            <a:spLocks/>
          </xdr:cNvSpPr>
        </xdr:nvSpPr>
        <xdr:spPr>
          <a:xfrm>
            <a:off x="269162" y="1028209"/>
            <a:ext cx="2286000" cy="273399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Valves</a:t>
            </a:r>
          </a:p>
        </xdr:txBody>
      </xdr:sp>
      <xdr:sp macro="[0]!ShowMeters" textlink="">
        <xdr:nvSpPr>
          <xdr:cNvPr id="123" name="Meters Off">
            <a:extLst>
              <a:ext uri="{FF2B5EF4-FFF2-40B4-BE49-F238E27FC236}">
                <a16:creationId xmlns:a16="http://schemas.microsoft.com/office/drawing/2014/main" id="{00000000-0008-0000-0700-00007B000000}"/>
              </a:ext>
            </a:extLst>
          </xdr:cNvPr>
          <xdr:cNvSpPr>
            <a:spLocks/>
          </xdr:cNvSpPr>
        </xdr:nvSpPr>
        <xdr:spPr>
          <a:xfrm>
            <a:off x="269162" y="493148"/>
            <a:ext cx="2286000" cy="271472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Meters</a:t>
            </a:r>
          </a:p>
        </xdr:txBody>
      </xdr:sp>
      <xdr:sp macro="" textlink="">
        <xdr:nvSpPr>
          <xdr:cNvPr id="124" name="Headings">
            <a:extLst>
              <a:ext uri="{FF2B5EF4-FFF2-40B4-BE49-F238E27FC236}">
                <a16:creationId xmlns:a16="http://schemas.microsoft.com/office/drawing/2014/main" id="{00000000-0008-0000-0700-00007C000000}"/>
              </a:ext>
            </a:extLst>
          </xdr:cNvPr>
          <xdr:cNvSpPr txBox="1"/>
        </xdr:nvSpPr>
        <xdr:spPr>
          <a:xfrm>
            <a:off x="0" y="0"/>
            <a:ext cx="14328647" cy="466724"/>
          </a:xfrm>
          <a:prstGeom prst="rect">
            <a:avLst/>
          </a:prstGeom>
          <a:solidFill>
            <a:srgbClr val="0096C5"/>
          </a:solidFill>
          <a:ln>
            <a:noFill/>
          </a:ln>
        </xdr:spPr>
        <xdr:style>
          <a:lnRef idx="3">
            <a:schemeClr val="lt1"/>
          </a:lnRef>
          <a:fillRef idx="1">
            <a:schemeClr val="accent6"/>
          </a:fillRef>
          <a:effectRef idx="1">
            <a:schemeClr val="accent6"/>
          </a:effectRef>
          <a:fontRef idx="minor">
            <a:schemeClr val="lt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2800" b="1" baseline="0">
                <a:ln w="3175">
                  <a:solidFill>
                    <a:schemeClr val="bg1"/>
                  </a:solidFill>
                </a:ln>
                <a:solidFill>
                  <a:srgbClr val="7FB402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Product ID Generator</a:t>
            </a:r>
            <a:endParaRPr lang="en-US" sz="2800" b="1">
              <a:ln w="3175">
                <a:solidFill>
                  <a:schemeClr val="bg1"/>
                </a:solidFill>
              </a:ln>
              <a:solidFill>
                <a:srgbClr val="7FB402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[0]!ShowControlComps" textlink="">
        <xdr:nvSpPr>
          <xdr:cNvPr id="125" name="Chemicals and Liners On">
            <a:extLst>
              <a:ext uri="{FF2B5EF4-FFF2-40B4-BE49-F238E27FC236}">
                <a16:creationId xmlns:a16="http://schemas.microsoft.com/office/drawing/2014/main" id="{00000000-0008-0000-0700-00007D000000}"/>
              </a:ext>
            </a:extLst>
          </xdr:cNvPr>
          <xdr:cNvSpPr>
            <a:spLocks/>
          </xdr:cNvSpPr>
        </xdr:nvSpPr>
        <xdr:spPr>
          <a:xfrm>
            <a:off x="11744325" y="768976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Chemicals</a:t>
            </a:r>
            <a:r>
              <a:rPr lang="en-US" sz="1400" b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 and Liners</a:t>
            </a:r>
            <a:endParaRPr lang="en-US" sz="1400" b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[0]!ShowMetal" textlink="">
        <xdr:nvSpPr>
          <xdr:cNvPr id="126" name="Metal On" hidden="1">
            <a:extLst>
              <a:ext uri="{FF2B5EF4-FFF2-40B4-BE49-F238E27FC236}">
                <a16:creationId xmlns:a16="http://schemas.microsoft.com/office/drawing/2014/main" id="{00000000-0008-0000-0700-00007E000000}"/>
              </a:ext>
            </a:extLst>
          </xdr:cNvPr>
          <xdr:cNvSpPr>
            <a:spLocks/>
          </xdr:cNvSpPr>
        </xdr:nvSpPr>
        <xdr:spPr>
          <a:xfrm>
            <a:off x="11744325" y="495300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Metal</a:t>
            </a:r>
          </a:p>
        </xdr:txBody>
      </xdr:sp>
      <xdr:sp macro="[0]!ShowChemandLiner" textlink="">
        <xdr:nvSpPr>
          <xdr:cNvPr id="127" name="Chemicals and Liners Off">
            <a:extLst>
              <a:ext uri="{FF2B5EF4-FFF2-40B4-BE49-F238E27FC236}">
                <a16:creationId xmlns:a16="http://schemas.microsoft.com/office/drawing/2014/main" id="{00000000-0008-0000-0700-00007F000000}"/>
              </a:ext>
            </a:extLst>
          </xdr:cNvPr>
          <xdr:cNvSpPr>
            <a:spLocks/>
          </xdr:cNvSpPr>
        </xdr:nvSpPr>
        <xdr:spPr>
          <a:xfrm>
            <a:off x="11744325" y="768976"/>
            <a:ext cx="2286000" cy="274320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Chemicals and Liners</a:t>
            </a:r>
          </a:p>
        </xdr:txBody>
      </xdr:sp>
      <xdr:sp macro="[0]!ShowMetal" textlink="">
        <xdr:nvSpPr>
          <xdr:cNvPr id="128" name="Metal Off">
            <a:extLst>
              <a:ext uri="{FF2B5EF4-FFF2-40B4-BE49-F238E27FC236}">
                <a16:creationId xmlns:a16="http://schemas.microsoft.com/office/drawing/2014/main" id="{00000000-0008-0000-0700-000080000000}"/>
              </a:ext>
            </a:extLst>
          </xdr:cNvPr>
          <xdr:cNvSpPr>
            <a:spLocks/>
          </xdr:cNvSpPr>
        </xdr:nvSpPr>
        <xdr:spPr>
          <a:xfrm>
            <a:off x="11744325" y="495300"/>
            <a:ext cx="2286000" cy="274320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 baseline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Metal</a:t>
            </a:r>
            <a:endParaRPr lang="en-US" sz="1400" b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</xdr:row>
          <xdr:rowOff>0</xdr:rowOff>
        </xdr:from>
        <xdr:to>
          <xdr:col>5</xdr:col>
          <xdr:colOff>676275</xdr:colOff>
          <xdr:row>4</xdr:row>
          <xdr:rowOff>9525</xdr:rowOff>
        </xdr:to>
        <xdr:sp macro="" textlink="">
          <xdr:nvSpPr>
            <xdr:cNvPr id="34827" name="ComboBox1" hidden="1">
              <a:extLst>
                <a:ext uri="{63B3BB69-23CF-44E3-9099-C40C66FF867C}">
                  <a14:compatExt spid="_x0000_s34827"/>
                </a:ext>
                <a:ext uri="{FF2B5EF4-FFF2-40B4-BE49-F238E27FC236}">
                  <a16:creationId xmlns:a16="http://schemas.microsoft.com/office/drawing/2014/main" id="{00000000-0008-0000-0800-00000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11</xdr:row>
          <xdr:rowOff>0</xdr:rowOff>
        </xdr:from>
        <xdr:to>
          <xdr:col>5</xdr:col>
          <xdr:colOff>676275</xdr:colOff>
          <xdr:row>12</xdr:row>
          <xdr:rowOff>9525</xdr:rowOff>
        </xdr:to>
        <xdr:sp macro="" textlink="">
          <xdr:nvSpPr>
            <xdr:cNvPr id="34828" name="ComboBox5" hidden="1">
              <a:extLst>
                <a:ext uri="{63B3BB69-23CF-44E3-9099-C40C66FF867C}">
                  <a14:compatExt spid="_x0000_s34828"/>
                </a:ext>
                <a:ext uri="{FF2B5EF4-FFF2-40B4-BE49-F238E27FC236}">
                  <a16:creationId xmlns:a16="http://schemas.microsoft.com/office/drawing/2014/main" id="{00000000-0008-0000-0800-00000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</xdr:row>
          <xdr:rowOff>0</xdr:rowOff>
        </xdr:from>
        <xdr:to>
          <xdr:col>5</xdr:col>
          <xdr:colOff>676275</xdr:colOff>
          <xdr:row>6</xdr:row>
          <xdr:rowOff>9525</xdr:rowOff>
        </xdr:to>
        <xdr:sp macro="" textlink="">
          <xdr:nvSpPr>
            <xdr:cNvPr id="34829" name="ComboBox2" hidden="1">
              <a:extLst>
                <a:ext uri="{63B3BB69-23CF-44E3-9099-C40C66FF867C}">
                  <a14:compatExt spid="_x0000_s34829"/>
                </a:ext>
                <a:ext uri="{FF2B5EF4-FFF2-40B4-BE49-F238E27FC236}">
                  <a16:creationId xmlns:a16="http://schemas.microsoft.com/office/drawing/2014/main" id="{00000000-0008-0000-0800-00000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0</xdr:rowOff>
        </xdr:from>
        <xdr:to>
          <xdr:col>5</xdr:col>
          <xdr:colOff>676275</xdr:colOff>
          <xdr:row>8</xdr:row>
          <xdr:rowOff>9525</xdr:rowOff>
        </xdr:to>
        <xdr:sp macro="" textlink="">
          <xdr:nvSpPr>
            <xdr:cNvPr id="34830" name="ComboBox3" hidden="1">
              <a:extLst>
                <a:ext uri="{63B3BB69-23CF-44E3-9099-C40C66FF867C}">
                  <a14:compatExt spid="_x0000_s34830"/>
                </a:ext>
                <a:ext uri="{FF2B5EF4-FFF2-40B4-BE49-F238E27FC236}">
                  <a16:creationId xmlns:a16="http://schemas.microsoft.com/office/drawing/2014/main" id="{00000000-0008-0000-0800-00000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</xdr:row>
          <xdr:rowOff>0</xdr:rowOff>
        </xdr:from>
        <xdr:to>
          <xdr:col>5</xdr:col>
          <xdr:colOff>676275</xdr:colOff>
          <xdr:row>10</xdr:row>
          <xdr:rowOff>9525</xdr:rowOff>
        </xdr:to>
        <xdr:sp macro="" textlink="">
          <xdr:nvSpPr>
            <xdr:cNvPr id="34831" name="ComboBox4" hidden="1">
              <a:extLst>
                <a:ext uri="{63B3BB69-23CF-44E3-9099-C40C66FF867C}">
                  <a14:compatExt spid="_x0000_s34831"/>
                </a:ext>
                <a:ext uri="{FF2B5EF4-FFF2-40B4-BE49-F238E27FC236}">
                  <a16:creationId xmlns:a16="http://schemas.microsoft.com/office/drawing/2014/main" id="{00000000-0008-0000-0800-00000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</xdr:row>
          <xdr:rowOff>0</xdr:rowOff>
        </xdr:from>
        <xdr:to>
          <xdr:col>12</xdr:col>
          <xdr:colOff>0</xdr:colOff>
          <xdr:row>4</xdr:row>
          <xdr:rowOff>9525</xdr:rowOff>
        </xdr:to>
        <xdr:sp macro="" textlink="">
          <xdr:nvSpPr>
            <xdr:cNvPr id="34832" name="ComboBox6" hidden="1">
              <a:extLst>
                <a:ext uri="{63B3BB69-23CF-44E3-9099-C40C66FF867C}">
                  <a14:compatExt spid="_x0000_s34832"/>
                </a:ext>
                <a:ext uri="{FF2B5EF4-FFF2-40B4-BE49-F238E27FC236}">
                  <a16:creationId xmlns:a16="http://schemas.microsoft.com/office/drawing/2014/main" id="{00000000-0008-0000-0800-00001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5</xdr:row>
          <xdr:rowOff>0</xdr:rowOff>
        </xdr:from>
        <xdr:to>
          <xdr:col>12</xdr:col>
          <xdr:colOff>0</xdr:colOff>
          <xdr:row>6</xdr:row>
          <xdr:rowOff>9525</xdr:rowOff>
        </xdr:to>
        <xdr:sp macro="" textlink="">
          <xdr:nvSpPr>
            <xdr:cNvPr id="34833" name="ComboBox7" hidden="1">
              <a:extLst>
                <a:ext uri="{63B3BB69-23CF-44E3-9099-C40C66FF867C}">
                  <a14:compatExt spid="_x0000_s34833"/>
                </a:ext>
                <a:ext uri="{FF2B5EF4-FFF2-40B4-BE49-F238E27FC236}">
                  <a16:creationId xmlns:a16="http://schemas.microsoft.com/office/drawing/2014/main" id="{00000000-0008-0000-0800-00001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7</xdr:row>
          <xdr:rowOff>0</xdr:rowOff>
        </xdr:from>
        <xdr:to>
          <xdr:col>12</xdr:col>
          <xdr:colOff>0</xdr:colOff>
          <xdr:row>8</xdr:row>
          <xdr:rowOff>9525</xdr:rowOff>
        </xdr:to>
        <xdr:sp macro="" textlink="">
          <xdr:nvSpPr>
            <xdr:cNvPr id="34834" name="ComboBox8" hidden="1">
              <a:extLst>
                <a:ext uri="{63B3BB69-23CF-44E3-9099-C40C66FF867C}">
                  <a14:compatExt spid="_x0000_s34834"/>
                </a:ext>
                <a:ext uri="{FF2B5EF4-FFF2-40B4-BE49-F238E27FC236}">
                  <a16:creationId xmlns:a16="http://schemas.microsoft.com/office/drawing/2014/main" id="{00000000-0008-0000-0800-00001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9</xdr:row>
          <xdr:rowOff>0</xdr:rowOff>
        </xdr:from>
        <xdr:to>
          <xdr:col>12</xdr:col>
          <xdr:colOff>0</xdr:colOff>
          <xdr:row>10</xdr:row>
          <xdr:rowOff>9525</xdr:rowOff>
        </xdr:to>
        <xdr:sp macro="" textlink="">
          <xdr:nvSpPr>
            <xdr:cNvPr id="34835" name="ComboBox9" hidden="1">
              <a:extLst>
                <a:ext uri="{63B3BB69-23CF-44E3-9099-C40C66FF867C}">
                  <a14:compatExt spid="_x0000_s34835"/>
                </a:ext>
                <a:ext uri="{FF2B5EF4-FFF2-40B4-BE49-F238E27FC236}">
                  <a16:creationId xmlns:a16="http://schemas.microsoft.com/office/drawing/2014/main" id="{00000000-0008-0000-0800-00001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11</xdr:row>
          <xdr:rowOff>0</xdr:rowOff>
        </xdr:from>
        <xdr:to>
          <xdr:col>12</xdr:col>
          <xdr:colOff>0</xdr:colOff>
          <xdr:row>12</xdr:row>
          <xdr:rowOff>9525</xdr:rowOff>
        </xdr:to>
        <xdr:sp macro="" textlink="">
          <xdr:nvSpPr>
            <xdr:cNvPr id="34836" name="ComboBox10" hidden="1">
              <a:extLst>
                <a:ext uri="{63B3BB69-23CF-44E3-9099-C40C66FF867C}">
                  <a14:compatExt spid="_x0000_s34836"/>
                </a:ext>
                <a:ext uri="{FF2B5EF4-FFF2-40B4-BE49-F238E27FC236}">
                  <a16:creationId xmlns:a16="http://schemas.microsoft.com/office/drawing/2014/main" id="{00000000-0008-0000-0800-00001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 editAs="oneCell">
    <xdr:from>
      <xdr:col>12</xdr:col>
      <xdr:colOff>589788</xdr:colOff>
      <xdr:row>4</xdr:row>
      <xdr:rowOff>164020</xdr:rowOff>
    </xdr:from>
    <xdr:to>
      <xdr:col>13</xdr:col>
      <xdr:colOff>371475</xdr:colOff>
      <xdr:row>6</xdr:row>
      <xdr:rowOff>0</xdr:rowOff>
    </xdr:to>
    <xdr:grpSp>
      <xdr:nvGrpSpPr>
        <xdr:cNvPr id="57" name="ClearButton">
          <a:extLst>
            <a:ext uri="{FF2B5EF4-FFF2-40B4-BE49-F238E27FC236}">
              <a16:creationId xmlns:a16="http://schemas.microsoft.com/office/drawing/2014/main" id="{00000000-0008-0000-0800-000039000000}"/>
            </a:ext>
          </a:extLst>
        </xdr:cNvPr>
        <xdr:cNvGrpSpPr/>
      </xdr:nvGrpSpPr>
      <xdr:grpSpPr>
        <a:xfrm>
          <a:off x="12619863" y="2030920"/>
          <a:ext cx="1124712" cy="331280"/>
          <a:chOff x="5476876" y="3505202"/>
          <a:chExt cx="978408" cy="338328"/>
        </a:xfrm>
      </xdr:grpSpPr>
      <xdr:sp macro="[0]!ClearOptions" textlink="">
        <xdr:nvSpPr>
          <xdr:cNvPr id="58" name="CancelBtnShape">
            <a:extLst>
              <a:ext uri="{FF2B5EF4-FFF2-40B4-BE49-F238E27FC236}">
                <a16:creationId xmlns:a16="http://schemas.microsoft.com/office/drawing/2014/main" id="{00000000-0008-0000-0800-00003A000000}"/>
              </a:ext>
            </a:extLst>
          </xdr:cNvPr>
          <xdr:cNvSpPr/>
        </xdr:nvSpPr>
        <xdr:spPr>
          <a:xfrm>
            <a:off x="5476876" y="3505202"/>
            <a:ext cx="978408" cy="338328"/>
          </a:xfrm>
          <a:prstGeom prst="roundRect">
            <a:avLst/>
          </a:prstGeom>
          <a:solidFill>
            <a:srgbClr val="0096C5"/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vertOverflow="clip" horzOverflow="clip" lIns="0" rtlCol="0" anchor="t"/>
          <a:lstStyle/>
          <a:p>
            <a:pPr algn="r"/>
            <a:r>
              <a:rPr lang="en-US" sz="140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Reset</a:t>
            </a:r>
          </a:p>
        </xdr:txBody>
      </xdr:sp>
      <xdr:pic macro="[0]!ClearOptions">
        <xdr:nvPicPr>
          <xdr:cNvPr id="59" name="Graphic 58" descr="Back">
            <a:extLst>
              <a:ext uri="{FF2B5EF4-FFF2-40B4-BE49-F238E27FC236}">
                <a16:creationId xmlns:a16="http://schemas.microsoft.com/office/drawing/2014/main" id="{00000000-0008-0000-0800-00003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5524500" y="3562350"/>
            <a:ext cx="219456" cy="219456"/>
          </a:xfrm>
          <a:prstGeom prst="rect">
            <a:avLst/>
          </a:prstGeom>
          <a:ln>
            <a:noFill/>
          </a:ln>
          <a:effectLst/>
        </xdr:spPr>
      </xdr:pic>
    </xdr:grpSp>
    <xdr:clientData/>
  </xdr:twoCellAnchor>
  <xdr:twoCellAnchor editAs="oneCell">
    <xdr:from>
      <xdr:col>12</xdr:col>
      <xdr:colOff>594360</xdr:colOff>
      <xdr:row>3</xdr:row>
      <xdr:rowOff>0</xdr:rowOff>
    </xdr:from>
    <xdr:to>
      <xdr:col>13</xdr:col>
      <xdr:colOff>371475</xdr:colOff>
      <xdr:row>4</xdr:row>
      <xdr:rowOff>83630</xdr:rowOff>
    </xdr:to>
    <xdr:grpSp>
      <xdr:nvGrpSpPr>
        <xdr:cNvPr id="60" name="GenerateButton">
          <a:extLst>
            <a:ext uri="{FF2B5EF4-FFF2-40B4-BE49-F238E27FC236}">
              <a16:creationId xmlns:a16="http://schemas.microsoft.com/office/drawing/2014/main" id="{00000000-0008-0000-0800-00003C000000}"/>
            </a:ext>
          </a:extLst>
        </xdr:cNvPr>
        <xdr:cNvGrpSpPr/>
      </xdr:nvGrpSpPr>
      <xdr:grpSpPr>
        <a:xfrm>
          <a:off x="12624435" y="1619250"/>
          <a:ext cx="1120140" cy="331280"/>
          <a:chOff x="6867525" y="3495675"/>
          <a:chExt cx="1254632" cy="338328"/>
        </a:xfrm>
      </xdr:grpSpPr>
      <xdr:sp macro="[0]!Generate" textlink="">
        <xdr:nvSpPr>
          <xdr:cNvPr id="61" name="SaveItemBtnShape">
            <a:extLst>
              <a:ext uri="{FF2B5EF4-FFF2-40B4-BE49-F238E27FC236}">
                <a16:creationId xmlns:a16="http://schemas.microsoft.com/office/drawing/2014/main" id="{00000000-0008-0000-0800-00003D000000}"/>
              </a:ext>
            </a:extLst>
          </xdr:cNvPr>
          <xdr:cNvSpPr/>
        </xdr:nvSpPr>
        <xdr:spPr>
          <a:xfrm>
            <a:off x="6867525" y="3495675"/>
            <a:ext cx="1254632" cy="338328"/>
          </a:xfrm>
          <a:prstGeom prst="roundRect">
            <a:avLst/>
          </a:prstGeom>
          <a:solidFill>
            <a:srgbClr val="0096C5"/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r"/>
            <a:r>
              <a:rPr lang="en-US" sz="140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Generate</a:t>
            </a:r>
          </a:p>
        </xdr:txBody>
      </xdr:sp>
      <xdr:pic macro="[0]!Generate">
        <xdr:nvPicPr>
          <xdr:cNvPr id="62" name="Graphic 61" descr="Checkmark">
            <a:extLst>
              <a:ext uri="{FF2B5EF4-FFF2-40B4-BE49-F238E27FC236}">
                <a16:creationId xmlns:a16="http://schemas.microsoft.com/office/drawing/2014/main" id="{00000000-0008-0000-0800-00003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943725" y="3562350"/>
            <a:ext cx="219456" cy="219456"/>
          </a:xfrm>
          <a:prstGeom prst="rect">
            <a:avLst/>
          </a:prstGeom>
          <a:ln>
            <a:noFill/>
          </a:ln>
          <a:effectLst/>
        </xdr:spPr>
      </xdr:pic>
    </xdr:grpSp>
    <xdr:clientData/>
  </xdr:twoCellAnchor>
  <xdr:twoCellAnchor>
    <xdr:from>
      <xdr:col>2</xdr:col>
      <xdr:colOff>0</xdr:colOff>
      <xdr:row>0</xdr:row>
      <xdr:rowOff>0</xdr:rowOff>
    </xdr:from>
    <xdr:to>
      <xdr:col>15</xdr:col>
      <xdr:colOff>8128</xdr:colOff>
      <xdr:row>2</xdr:row>
      <xdr:rowOff>116565</xdr:rowOff>
    </xdr:to>
    <xdr:grpSp>
      <xdr:nvGrpSpPr>
        <xdr:cNvPr id="94" name="Group 93">
          <a:extLst>
            <a:ext uri="{FF2B5EF4-FFF2-40B4-BE49-F238E27FC236}">
              <a16:creationId xmlns:a16="http://schemas.microsoft.com/office/drawing/2014/main" id="{00000000-0008-0000-0800-00005E000000}"/>
            </a:ext>
          </a:extLst>
        </xdr:cNvPr>
        <xdr:cNvGrpSpPr/>
      </xdr:nvGrpSpPr>
      <xdr:grpSpPr>
        <a:xfrm>
          <a:off x="0" y="0"/>
          <a:ext cx="14343253" cy="1545315"/>
          <a:chOff x="0" y="0"/>
          <a:chExt cx="14328648" cy="1545315"/>
        </a:xfrm>
      </xdr:grpSpPr>
      <xdr:sp macro="[0]!DeliverSlicerToSheet" textlink="">
        <xdr:nvSpPr>
          <xdr:cNvPr id="95" name="Header Format">
            <a:extLst>
              <a:ext uri="{FF2B5EF4-FFF2-40B4-BE49-F238E27FC236}">
                <a16:creationId xmlns:a16="http://schemas.microsoft.com/office/drawing/2014/main" id="{00000000-0008-0000-0800-00005F000000}"/>
              </a:ext>
            </a:extLst>
          </xdr:cNvPr>
          <xdr:cNvSpPr>
            <a:spLocks noChangeAspect="1"/>
          </xdr:cNvSpPr>
        </xdr:nvSpPr>
        <xdr:spPr>
          <a:xfrm>
            <a:off x="0" y="457199"/>
            <a:ext cx="14328648" cy="1088116"/>
          </a:xfrm>
          <a:prstGeom prst="rect">
            <a:avLst/>
          </a:prstGeom>
          <a:gradFill flip="none" rotWithShape="1">
            <a:gsLst>
              <a:gs pos="76000">
                <a:schemeClr val="bg1">
                  <a:lumMod val="95000"/>
                </a:schemeClr>
              </a:gs>
              <a:gs pos="0">
                <a:srgbClr val="0096C5"/>
              </a:gs>
            </a:gsLst>
            <a:lin ang="5400000" scaled="0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4"/>
          </a:fillRef>
          <a:effectRef idx="1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[0]!ShowFrames" textlink="">
        <xdr:nvSpPr>
          <xdr:cNvPr id="96" name="Frames On">
            <a:extLst>
              <a:ext uri="{FF2B5EF4-FFF2-40B4-BE49-F238E27FC236}">
                <a16:creationId xmlns:a16="http://schemas.microsoft.com/office/drawing/2014/main" id="{00000000-0008-0000-0800-000060000000}"/>
              </a:ext>
            </a:extLst>
          </xdr:cNvPr>
          <xdr:cNvSpPr>
            <a:spLocks/>
          </xdr:cNvSpPr>
        </xdr:nvSpPr>
        <xdr:spPr>
          <a:xfrm>
            <a:off x="2558243" y="1039839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Frames, Covers,</a:t>
            </a:r>
            <a:r>
              <a:rPr lang="en-US" sz="1400" b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 Hatchways</a:t>
            </a:r>
          </a:p>
        </xdr:txBody>
      </xdr:sp>
      <xdr:sp macro="[0]!ShowControlComps" textlink="">
        <xdr:nvSpPr>
          <xdr:cNvPr id="97" name="Control Comps On" hidden="1">
            <a:extLst>
              <a:ext uri="{FF2B5EF4-FFF2-40B4-BE49-F238E27FC236}">
                <a16:creationId xmlns:a16="http://schemas.microsoft.com/office/drawing/2014/main" id="{00000000-0008-0000-0800-000061000000}"/>
              </a:ext>
            </a:extLst>
          </xdr:cNvPr>
          <xdr:cNvSpPr>
            <a:spLocks/>
          </xdr:cNvSpPr>
        </xdr:nvSpPr>
        <xdr:spPr>
          <a:xfrm>
            <a:off x="9453212" y="1045548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Control Components</a:t>
            </a:r>
          </a:p>
        </xdr:txBody>
      </xdr:sp>
      <xdr:sp macro="[0]!ShowControls" textlink="">
        <xdr:nvSpPr>
          <xdr:cNvPr id="98" name="Controls On" hidden="1">
            <a:extLst>
              <a:ext uri="{FF2B5EF4-FFF2-40B4-BE49-F238E27FC236}">
                <a16:creationId xmlns:a16="http://schemas.microsoft.com/office/drawing/2014/main" id="{00000000-0008-0000-0800-000062000000}"/>
              </a:ext>
            </a:extLst>
          </xdr:cNvPr>
          <xdr:cNvSpPr>
            <a:spLocks/>
          </xdr:cNvSpPr>
        </xdr:nvSpPr>
        <xdr:spPr>
          <a:xfrm>
            <a:off x="9453212" y="771872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Controls</a:t>
            </a:r>
          </a:p>
        </xdr:txBody>
      </xdr:sp>
      <xdr:sp macro="[0]!ShowTanks" textlink="">
        <xdr:nvSpPr>
          <xdr:cNvPr id="99" name="Tanks On" hidden="1">
            <a:extLst>
              <a:ext uri="{FF2B5EF4-FFF2-40B4-BE49-F238E27FC236}">
                <a16:creationId xmlns:a16="http://schemas.microsoft.com/office/drawing/2014/main" id="{00000000-0008-0000-0800-000063000000}"/>
              </a:ext>
            </a:extLst>
          </xdr:cNvPr>
          <xdr:cNvSpPr>
            <a:spLocks/>
          </xdr:cNvSpPr>
        </xdr:nvSpPr>
        <xdr:spPr>
          <a:xfrm>
            <a:off x="9453212" y="498196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Tanks and Separators</a:t>
            </a:r>
          </a:p>
        </xdr:txBody>
      </xdr:sp>
      <xdr:sp macro="[0]!ShowFuel" textlink="">
        <xdr:nvSpPr>
          <xdr:cNvPr id="100" name="Fuel On" hidden="1">
            <a:extLst>
              <a:ext uri="{FF2B5EF4-FFF2-40B4-BE49-F238E27FC236}">
                <a16:creationId xmlns:a16="http://schemas.microsoft.com/office/drawing/2014/main" id="{00000000-0008-0000-0800-000064000000}"/>
              </a:ext>
            </a:extLst>
          </xdr:cNvPr>
          <xdr:cNvSpPr>
            <a:spLocks/>
          </xdr:cNvSpPr>
        </xdr:nvSpPr>
        <xdr:spPr>
          <a:xfrm>
            <a:off x="7152973" y="1041093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Fuel Tanks</a:t>
            </a:r>
          </a:p>
        </xdr:txBody>
      </xdr:sp>
      <xdr:sp macro="[0]!ShowOEM" textlink="">
        <xdr:nvSpPr>
          <xdr:cNvPr id="101" name="OEM On" hidden="1">
            <a:extLst>
              <a:ext uri="{FF2B5EF4-FFF2-40B4-BE49-F238E27FC236}">
                <a16:creationId xmlns:a16="http://schemas.microsoft.com/office/drawing/2014/main" id="{00000000-0008-0000-0800-000065000000}"/>
              </a:ext>
            </a:extLst>
          </xdr:cNvPr>
          <xdr:cNvSpPr>
            <a:spLocks/>
          </xdr:cNvSpPr>
        </xdr:nvSpPr>
        <xdr:spPr>
          <a:xfrm>
            <a:off x="7152973" y="770476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OEM</a:t>
            </a:r>
          </a:p>
        </xdr:txBody>
      </xdr:sp>
      <xdr:sp macro="[0]!ShowConcrete" textlink="">
        <xdr:nvSpPr>
          <xdr:cNvPr id="102" name="Concrete On" hidden="1">
            <a:extLst>
              <a:ext uri="{FF2B5EF4-FFF2-40B4-BE49-F238E27FC236}">
                <a16:creationId xmlns:a16="http://schemas.microsoft.com/office/drawing/2014/main" id="{00000000-0008-0000-0800-000066000000}"/>
              </a:ext>
            </a:extLst>
          </xdr:cNvPr>
          <xdr:cNvSpPr>
            <a:spLocks/>
          </xdr:cNvSpPr>
        </xdr:nvSpPr>
        <xdr:spPr>
          <a:xfrm>
            <a:off x="7152973" y="499762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Concrete</a:t>
            </a:r>
          </a:p>
        </xdr:txBody>
      </xdr:sp>
      <xdr:sp macro="[0]!ShowSpecialPackages" textlink="">
        <xdr:nvSpPr>
          <xdr:cNvPr id="103" name="Special Packages On" hidden="1">
            <a:extLst>
              <a:ext uri="{FF2B5EF4-FFF2-40B4-BE49-F238E27FC236}">
                <a16:creationId xmlns:a16="http://schemas.microsoft.com/office/drawing/2014/main" id="{00000000-0008-0000-0800-000067000000}"/>
              </a:ext>
            </a:extLst>
          </xdr:cNvPr>
          <xdr:cNvSpPr>
            <a:spLocks/>
          </xdr:cNvSpPr>
        </xdr:nvSpPr>
        <xdr:spPr>
          <a:xfrm>
            <a:off x="4855157" y="1026404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Special Packages</a:t>
            </a:r>
          </a:p>
        </xdr:txBody>
      </xdr:sp>
      <xdr:sp macro="[0]!ShowPumpAccessories" textlink="">
        <xdr:nvSpPr>
          <xdr:cNvPr id="104" name="Pumps Accs On" hidden="1">
            <a:extLst>
              <a:ext uri="{FF2B5EF4-FFF2-40B4-BE49-F238E27FC236}">
                <a16:creationId xmlns:a16="http://schemas.microsoft.com/office/drawing/2014/main" id="{00000000-0008-0000-0800-000068000000}"/>
              </a:ext>
            </a:extLst>
          </xdr:cNvPr>
          <xdr:cNvSpPr>
            <a:spLocks/>
          </xdr:cNvSpPr>
        </xdr:nvSpPr>
        <xdr:spPr>
          <a:xfrm>
            <a:off x="4855157" y="760469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Pump Accessories</a:t>
            </a:r>
          </a:p>
        </xdr:txBody>
      </xdr:sp>
      <xdr:sp macro="[0]!ShowPumps" textlink="">
        <xdr:nvSpPr>
          <xdr:cNvPr id="105" name="Pumps On" hidden="1">
            <a:extLst>
              <a:ext uri="{FF2B5EF4-FFF2-40B4-BE49-F238E27FC236}">
                <a16:creationId xmlns:a16="http://schemas.microsoft.com/office/drawing/2014/main" id="{00000000-0008-0000-0800-000069000000}"/>
              </a:ext>
            </a:extLst>
          </xdr:cNvPr>
          <xdr:cNvSpPr>
            <a:spLocks/>
          </xdr:cNvSpPr>
        </xdr:nvSpPr>
        <xdr:spPr>
          <a:xfrm>
            <a:off x="4855157" y="494437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Pumps Only</a:t>
            </a:r>
          </a:p>
        </xdr:txBody>
      </xdr:sp>
      <xdr:sp macro="[0]!ShowHardwares" textlink="">
        <xdr:nvSpPr>
          <xdr:cNvPr id="106" name="Hardwares On" hidden="1">
            <a:extLst>
              <a:ext uri="{FF2B5EF4-FFF2-40B4-BE49-F238E27FC236}">
                <a16:creationId xmlns:a16="http://schemas.microsoft.com/office/drawing/2014/main" id="{00000000-0008-0000-0800-00006A000000}"/>
              </a:ext>
            </a:extLst>
          </xdr:cNvPr>
          <xdr:cNvSpPr>
            <a:spLocks/>
          </xdr:cNvSpPr>
        </xdr:nvSpPr>
        <xdr:spPr>
          <a:xfrm>
            <a:off x="2558243" y="768253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Hardware</a:t>
            </a:r>
          </a:p>
          <a:p>
            <a:pPr algn="ctr"/>
            <a:endParaRPr lang="en-US" sz="1400" b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[0]!ShowPipesFittings" textlink="">
        <xdr:nvSpPr>
          <xdr:cNvPr id="107" name="Pipes Fittings On" hidden="1">
            <a:extLst>
              <a:ext uri="{FF2B5EF4-FFF2-40B4-BE49-F238E27FC236}">
                <a16:creationId xmlns:a16="http://schemas.microsoft.com/office/drawing/2014/main" id="{00000000-0008-0000-0800-00006B000000}"/>
              </a:ext>
            </a:extLst>
          </xdr:cNvPr>
          <xdr:cNvSpPr>
            <a:spLocks/>
          </xdr:cNvSpPr>
        </xdr:nvSpPr>
        <xdr:spPr>
          <a:xfrm>
            <a:off x="2558243" y="506096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Pipe</a:t>
            </a:r>
            <a:r>
              <a:rPr lang="en-US" sz="1400" b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 and Fittings</a:t>
            </a:r>
            <a:endParaRPr lang="en-US" sz="1400" b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[0]!ShowValves" textlink="">
        <xdr:nvSpPr>
          <xdr:cNvPr id="108" name="Valves On" hidden="1">
            <a:extLst>
              <a:ext uri="{FF2B5EF4-FFF2-40B4-BE49-F238E27FC236}">
                <a16:creationId xmlns:a16="http://schemas.microsoft.com/office/drawing/2014/main" id="{00000000-0008-0000-0800-00006C000000}"/>
              </a:ext>
            </a:extLst>
          </xdr:cNvPr>
          <xdr:cNvSpPr>
            <a:spLocks/>
          </xdr:cNvSpPr>
        </xdr:nvSpPr>
        <xdr:spPr>
          <a:xfrm>
            <a:off x="269162" y="1028209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Valves</a:t>
            </a:r>
          </a:p>
        </xdr:txBody>
      </xdr:sp>
      <xdr:sp macro="ShapeClick" textlink="">
        <xdr:nvSpPr>
          <xdr:cNvPr id="109" name="Meters On" hidden="1">
            <a:extLst>
              <a:ext uri="{FF2B5EF4-FFF2-40B4-BE49-F238E27FC236}">
                <a16:creationId xmlns:a16="http://schemas.microsoft.com/office/drawing/2014/main" id="{00000000-0008-0000-0800-00006D000000}"/>
              </a:ext>
            </a:extLst>
          </xdr:cNvPr>
          <xdr:cNvSpPr>
            <a:spLocks/>
          </xdr:cNvSpPr>
        </xdr:nvSpPr>
        <xdr:spPr>
          <a:xfrm>
            <a:off x="269162" y="493148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Meters</a:t>
            </a:r>
          </a:p>
        </xdr:txBody>
      </xdr:sp>
      <xdr:sp macro="[0]!ShowBackflows" textlink="">
        <xdr:nvSpPr>
          <xdr:cNvPr id="110" name="Backflows Off">
            <a:extLst>
              <a:ext uri="{FF2B5EF4-FFF2-40B4-BE49-F238E27FC236}">
                <a16:creationId xmlns:a16="http://schemas.microsoft.com/office/drawing/2014/main" id="{00000000-0008-0000-0800-00006E000000}"/>
              </a:ext>
            </a:extLst>
          </xdr:cNvPr>
          <xdr:cNvSpPr>
            <a:spLocks/>
          </xdr:cNvSpPr>
        </xdr:nvSpPr>
        <xdr:spPr>
          <a:xfrm>
            <a:off x="269162" y="762026"/>
            <a:ext cx="2286000" cy="278336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Backflows</a:t>
            </a:r>
          </a:p>
        </xdr:txBody>
      </xdr:sp>
      <xdr:sp macro="ShapeClick" textlink="">
        <xdr:nvSpPr>
          <xdr:cNvPr id="111" name="Backflows On" hidden="1">
            <a:extLst>
              <a:ext uri="{FF2B5EF4-FFF2-40B4-BE49-F238E27FC236}">
                <a16:creationId xmlns:a16="http://schemas.microsoft.com/office/drawing/2014/main" id="{00000000-0008-0000-0800-00006F000000}"/>
              </a:ext>
            </a:extLst>
          </xdr:cNvPr>
          <xdr:cNvSpPr>
            <a:spLocks/>
          </xdr:cNvSpPr>
        </xdr:nvSpPr>
        <xdr:spPr>
          <a:xfrm>
            <a:off x="269162" y="762026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Backflows</a:t>
            </a:r>
          </a:p>
        </xdr:txBody>
      </xdr:sp>
      <xdr:sp macro="[0]!ShowFrames" textlink="">
        <xdr:nvSpPr>
          <xdr:cNvPr id="112" name="Frames Off" hidden="1">
            <a:extLst>
              <a:ext uri="{FF2B5EF4-FFF2-40B4-BE49-F238E27FC236}">
                <a16:creationId xmlns:a16="http://schemas.microsoft.com/office/drawing/2014/main" id="{00000000-0008-0000-0800-000070000000}"/>
              </a:ext>
            </a:extLst>
          </xdr:cNvPr>
          <xdr:cNvSpPr>
            <a:spLocks/>
          </xdr:cNvSpPr>
        </xdr:nvSpPr>
        <xdr:spPr>
          <a:xfrm>
            <a:off x="2558243" y="1039839"/>
            <a:ext cx="2286000" cy="275575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Frames, Covers,</a:t>
            </a:r>
            <a:r>
              <a:rPr lang="en-US" sz="1400" b="0" baseline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 Hatchways</a:t>
            </a:r>
          </a:p>
        </xdr:txBody>
      </xdr:sp>
      <xdr:sp macro="[0]!ShowControlComps" textlink="">
        <xdr:nvSpPr>
          <xdr:cNvPr id="113" name="Control Comps Off">
            <a:extLst>
              <a:ext uri="{FF2B5EF4-FFF2-40B4-BE49-F238E27FC236}">
                <a16:creationId xmlns:a16="http://schemas.microsoft.com/office/drawing/2014/main" id="{00000000-0008-0000-0800-000071000000}"/>
              </a:ext>
            </a:extLst>
          </xdr:cNvPr>
          <xdr:cNvSpPr>
            <a:spLocks/>
          </xdr:cNvSpPr>
        </xdr:nvSpPr>
        <xdr:spPr>
          <a:xfrm>
            <a:off x="9453212" y="1045548"/>
            <a:ext cx="2286000" cy="274320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Control Components</a:t>
            </a:r>
          </a:p>
        </xdr:txBody>
      </xdr:sp>
      <xdr:sp macro="[0]!ShowControls" textlink="">
        <xdr:nvSpPr>
          <xdr:cNvPr id="114" name="Controls Off">
            <a:extLst>
              <a:ext uri="{FF2B5EF4-FFF2-40B4-BE49-F238E27FC236}">
                <a16:creationId xmlns:a16="http://schemas.microsoft.com/office/drawing/2014/main" id="{00000000-0008-0000-0800-000072000000}"/>
              </a:ext>
            </a:extLst>
          </xdr:cNvPr>
          <xdr:cNvSpPr>
            <a:spLocks/>
          </xdr:cNvSpPr>
        </xdr:nvSpPr>
        <xdr:spPr>
          <a:xfrm>
            <a:off x="9453212" y="771872"/>
            <a:ext cx="2286000" cy="274320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Controls</a:t>
            </a:r>
          </a:p>
        </xdr:txBody>
      </xdr:sp>
      <xdr:sp macro="[0]!ShowTanks" textlink="">
        <xdr:nvSpPr>
          <xdr:cNvPr id="115" name="Tanks Off">
            <a:extLst>
              <a:ext uri="{FF2B5EF4-FFF2-40B4-BE49-F238E27FC236}">
                <a16:creationId xmlns:a16="http://schemas.microsoft.com/office/drawing/2014/main" id="{00000000-0008-0000-0800-000073000000}"/>
              </a:ext>
            </a:extLst>
          </xdr:cNvPr>
          <xdr:cNvSpPr>
            <a:spLocks/>
          </xdr:cNvSpPr>
        </xdr:nvSpPr>
        <xdr:spPr>
          <a:xfrm>
            <a:off x="9453212" y="498196"/>
            <a:ext cx="2286000" cy="274320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Tanks and Separators</a:t>
            </a:r>
          </a:p>
        </xdr:txBody>
      </xdr:sp>
      <xdr:sp macro="[0]!ShowFuel" textlink="">
        <xdr:nvSpPr>
          <xdr:cNvPr id="116" name="Fuel Off">
            <a:extLst>
              <a:ext uri="{FF2B5EF4-FFF2-40B4-BE49-F238E27FC236}">
                <a16:creationId xmlns:a16="http://schemas.microsoft.com/office/drawing/2014/main" id="{00000000-0008-0000-0800-000074000000}"/>
              </a:ext>
            </a:extLst>
          </xdr:cNvPr>
          <xdr:cNvSpPr>
            <a:spLocks/>
          </xdr:cNvSpPr>
        </xdr:nvSpPr>
        <xdr:spPr>
          <a:xfrm>
            <a:off x="7152973" y="1041093"/>
            <a:ext cx="2286000" cy="275575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Fuel Tanks</a:t>
            </a:r>
          </a:p>
        </xdr:txBody>
      </xdr:sp>
      <xdr:sp macro="[0]!ShowOEM" textlink="">
        <xdr:nvSpPr>
          <xdr:cNvPr id="117" name="OEM Off">
            <a:extLst>
              <a:ext uri="{FF2B5EF4-FFF2-40B4-BE49-F238E27FC236}">
                <a16:creationId xmlns:a16="http://schemas.microsoft.com/office/drawing/2014/main" id="{00000000-0008-0000-0800-000075000000}"/>
              </a:ext>
            </a:extLst>
          </xdr:cNvPr>
          <xdr:cNvSpPr>
            <a:spLocks/>
          </xdr:cNvSpPr>
        </xdr:nvSpPr>
        <xdr:spPr>
          <a:xfrm>
            <a:off x="7152973" y="770476"/>
            <a:ext cx="2286000" cy="271373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OEM</a:t>
            </a:r>
          </a:p>
        </xdr:txBody>
      </xdr:sp>
      <xdr:sp macro="[0]!ShowConcrete" textlink="">
        <xdr:nvSpPr>
          <xdr:cNvPr id="118" name="Concrete Off">
            <a:extLst>
              <a:ext uri="{FF2B5EF4-FFF2-40B4-BE49-F238E27FC236}">
                <a16:creationId xmlns:a16="http://schemas.microsoft.com/office/drawing/2014/main" id="{00000000-0008-0000-0800-000076000000}"/>
              </a:ext>
            </a:extLst>
          </xdr:cNvPr>
          <xdr:cNvSpPr>
            <a:spLocks/>
          </xdr:cNvSpPr>
        </xdr:nvSpPr>
        <xdr:spPr>
          <a:xfrm>
            <a:off x="7152973" y="499762"/>
            <a:ext cx="2286000" cy="271472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Concrete</a:t>
            </a:r>
          </a:p>
        </xdr:txBody>
      </xdr:sp>
      <xdr:sp macro="[0]!ShowSpecialPackages" textlink="">
        <xdr:nvSpPr>
          <xdr:cNvPr id="119" name="Special Packages Off">
            <a:extLst>
              <a:ext uri="{FF2B5EF4-FFF2-40B4-BE49-F238E27FC236}">
                <a16:creationId xmlns:a16="http://schemas.microsoft.com/office/drawing/2014/main" id="{00000000-0008-0000-0800-000077000000}"/>
              </a:ext>
            </a:extLst>
          </xdr:cNvPr>
          <xdr:cNvSpPr>
            <a:spLocks/>
          </xdr:cNvSpPr>
        </xdr:nvSpPr>
        <xdr:spPr>
          <a:xfrm>
            <a:off x="4855157" y="1026404"/>
            <a:ext cx="2286000" cy="275575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Special Packages</a:t>
            </a:r>
          </a:p>
        </xdr:txBody>
      </xdr:sp>
      <xdr:sp macro="[0]!ShowPumpAccessories" textlink="">
        <xdr:nvSpPr>
          <xdr:cNvPr id="120" name="Pumps Accs Off">
            <a:extLst>
              <a:ext uri="{FF2B5EF4-FFF2-40B4-BE49-F238E27FC236}">
                <a16:creationId xmlns:a16="http://schemas.microsoft.com/office/drawing/2014/main" id="{00000000-0008-0000-0800-000078000000}"/>
              </a:ext>
            </a:extLst>
          </xdr:cNvPr>
          <xdr:cNvSpPr>
            <a:spLocks/>
          </xdr:cNvSpPr>
        </xdr:nvSpPr>
        <xdr:spPr>
          <a:xfrm>
            <a:off x="4855157" y="760469"/>
            <a:ext cx="2286000" cy="271373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Pump Accessories</a:t>
            </a:r>
          </a:p>
        </xdr:txBody>
      </xdr:sp>
      <xdr:sp macro="[0]!ShowPumps" textlink="">
        <xdr:nvSpPr>
          <xdr:cNvPr id="121" name="Pumps Off">
            <a:extLst>
              <a:ext uri="{FF2B5EF4-FFF2-40B4-BE49-F238E27FC236}">
                <a16:creationId xmlns:a16="http://schemas.microsoft.com/office/drawing/2014/main" id="{00000000-0008-0000-0800-000079000000}"/>
              </a:ext>
            </a:extLst>
          </xdr:cNvPr>
          <xdr:cNvSpPr>
            <a:spLocks/>
          </xdr:cNvSpPr>
        </xdr:nvSpPr>
        <xdr:spPr>
          <a:xfrm>
            <a:off x="4855157" y="494437"/>
            <a:ext cx="2286000" cy="271472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Pumps Only</a:t>
            </a:r>
          </a:p>
        </xdr:txBody>
      </xdr:sp>
      <xdr:sp macro="[0]!ShowHardwares" textlink="">
        <xdr:nvSpPr>
          <xdr:cNvPr id="122" name="Hardwares Off">
            <a:extLst>
              <a:ext uri="{FF2B5EF4-FFF2-40B4-BE49-F238E27FC236}">
                <a16:creationId xmlns:a16="http://schemas.microsoft.com/office/drawing/2014/main" id="{00000000-0008-0000-0800-00007A000000}"/>
              </a:ext>
            </a:extLst>
          </xdr:cNvPr>
          <xdr:cNvSpPr>
            <a:spLocks/>
          </xdr:cNvSpPr>
        </xdr:nvSpPr>
        <xdr:spPr>
          <a:xfrm>
            <a:off x="2558243" y="768253"/>
            <a:ext cx="2286000" cy="271373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Hardware</a:t>
            </a:r>
          </a:p>
          <a:p>
            <a:pPr algn="ctr"/>
            <a:endParaRPr lang="en-US" sz="1400" b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[0]!ShowPipesFittings" textlink="">
        <xdr:nvSpPr>
          <xdr:cNvPr id="123" name="Pipes Fittings Off">
            <a:extLst>
              <a:ext uri="{FF2B5EF4-FFF2-40B4-BE49-F238E27FC236}">
                <a16:creationId xmlns:a16="http://schemas.microsoft.com/office/drawing/2014/main" id="{00000000-0008-0000-0800-00007B000000}"/>
              </a:ext>
            </a:extLst>
          </xdr:cNvPr>
          <xdr:cNvSpPr>
            <a:spLocks/>
          </xdr:cNvSpPr>
        </xdr:nvSpPr>
        <xdr:spPr>
          <a:xfrm>
            <a:off x="2558243" y="506096"/>
            <a:ext cx="2286000" cy="271472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Pipe</a:t>
            </a:r>
            <a:r>
              <a:rPr lang="en-US" sz="1400" b="0" baseline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 and Fittings</a:t>
            </a:r>
            <a:endParaRPr lang="en-US" sz="1400" b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[0]!ShowValves" textlink="">
        <xdr:nvSpPr>
          <xdr:cNvPr id="124" name="Valves Off">
            <a:extLst>
              <a:ext uri="{FF2B5EF4-FFF2-40B4-BE49-F238E27FC236}">
                <a16:creationId xmlns:a16="http://schemas.microsoft.com/office/drawing/2014/main" id="{00000000-0008-0000-0800-00007C000000}"/>
              </a:ext>
            </a:extLst>
          </xdr:cNvPr>
          <xdr:cNvSpPr>
            <a:spLocks/>
          </xdr:cNvSpPr>
        </xdr:nvSpPr>
        <xdr:spPr>
          <a:xfrm>
            <a:off x="269162" y="1028209"/>
            <a:ext cx="2286000" cy="273399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Valves</a:t>
            </a:r>
          </a:p>
        </xdr:txBody>
      </xdr:sp>
      <xdr:sp macro="[0]!ShowMeters" textlink="">
        <xdr:nvSpPr>
          <xdr:cNvPr id="125" name="Meters Off">
            <a:extLst>
              <a:ext uri="{FF2B5EF4-FFF2-40B4-BE49-F238E27FC236}">
                <a16:creationId xmlns:a16="http://schemas.microsoft.com/office/drawing/2014/main" id="{00000000-0008-0000-0800-00007D000000}"/>
              </a:ext>
            </a:extLst>
          </xdr:cNvPr>
          <xdr:cNvSpPr>
            <a:spLocks/>
          </xdr:cNvSpPr>
        </xdr:nvSpPr>
        <xdr:spPr>
          <a:xfrm>
            <a:off x="269162" y="493148"/>
            <a:ext cx="2286000" cy="271472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Meters</a:t>
            </a:r>
          </a:p>
        </xdr:txBody>
      </xdr:sp>
      <xdr:sp macro="" textlink="">
        <xdr:nvSpPr>
          <xdr:cNvPr id="126" name="Headings">
            <a:extLst>
              <a:ext uri="{FF2B5EF4-FFF2-40B4-BE49-F238E27FC236}">
                <a16:creationId xmlns:a16="http://schemas.microsoft.com/office/drawing/2014/main" id="{00000000-0008-0000-0800-00007E000000}"/>
              </a:ext>
            </a:extLst>
          </xdr:cNvPr>
          <xdr:cNvSpPr txBox="1"/>
        </xdr:nvSpPr>
        <xdr:spPr>
          <a:xfrm>
            <a:off x="0" y="0"/>
            <a:ext cx="14328647" cy="466724"/>
          </a:xfrm>
          <a:prstGeom prst="rect">
            <a:avLst/>
          </a:prstGeom>
          <a:solidFill>
            <a:srgbClr val="0096C5"/>
          </a:solidFill>
          <a:ln>
            <a:noFill/>
          </a:ln>
        </xdr:spPr>
        <xdr:style>
          <a:lnRef idx="3">
            <a:schemeClr val="lt1"/>
          </a:lnRef>
          <a:fillRef idx="1">
            <a:schemeClr val="accent6"/>
          </a:fillRef>
          <a:effectRef idx="1">
            <a:schemeClr val="accent6"/>
          </a:effectRef>
          <a:fontRef idx="minor">
            <a:schemeClr val="lt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2800" b="1" baseline="0">
                <a:ln w="3175">
                  <a:solidFill>
                    <a:schemeClr val="bg1"/>
                  </a:solidFill>
                </a:ln>
                <a:solidFill>
                  <a:srgbClr val="7FB402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Product ID Generator</a:t>
            </a:r>
            <a:endParaRPr lang="en-US" sz="2800" b="1">
              <a:ln w="3175">
                <a:solidFill>
                  <a:schemeClr val="bg1"/>
                </a:solidFill>
              </a:ln>
              <a:solidFill>
                <a:srgbClr val="7FB402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[0]!ShowControlComps" textlink="">
        <xdr:nvSpPr>
          <xdr:cNvPr id="127" name="Chemicals and Liners On">
            <a:extLst>
              <a:ext uri="{FF2B5EF4-FFF2-40B4-BE49-F238E27FC236}">
                <a16:creationId xmlns:a16="http://schemas.microsoft.com/office/drawing/2014/main" id="{00000000-0008-0000-0800-00007F000000}"/>
              </a:ext>
            </a:extLst>
          </xdr:cNvPr>
          <xdr:cNvSpPr>
            <a:spLocks/>
          </xdr:cNvSpPr>
        </xdr:nvSpPr>
        <xdr:spPr>
          <a:xfrm>
            <a:off x="11744325" y="768976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Chemicals</a:t>
            </a:r>
            <a:r>
              <a:rPr lang="en-US" sz="1400" b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 and Liners</a:t>
            </a:r>
            <a:endParaRPr lang="en-US" sz="1400" b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[0]!ShowMetal" textlink="">
        <xdr:nvSpPr>
          <xdr:cNvPr id="128" name="Metal On" hidden="1">
            <a:extLst>
              <a:ext uri="{FF2B5EF4-FFF2-40B4-BE49-F238E27FC236}">
                <a16:creationId xmlns:a16="http://schemas.microsoft.com/office/drawing/2014/main" id="{00000000-0008-0000-0800-000080000000}"/>
              </a:ext>
            </a:extLst>
          </xdr:cNvPr>
          <xdr:cNvSpPr>
            <a:spLocks/>
          </xdr:cNvSpPr>
        </xdr:nvSpPr>
        <xdr:spPr>
          <a:xfrm>
            <a:off x="11744325" y="495300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Metal</a:t>
            </a:r>
          </a:p>
        </xdr:txBody>
      </xdr:sp>
      <xdr:sp macro="[0]!ShowChemandLiner" textlink="">
        <xdr:nvSpPr>
          <xdr:cNvPr id="129" name="Chemicals and Liners Off">
            <a:extLst>
              <a:ext uri="{FF2B5EF4-FFF2-40B4-BE49-F238E27FC236}">
                <a16:creationId xmlns:a16="http://schemas.microsoft.com/office/drawing/2014/main" id="{00000000-0008-0000-0800-000081000000}"/>
              </a:ext>
            </a:extLst>
          </xdr:cNvPr>
          <xdr:cNvSpPr>
            <a:spLocks/>
          </xdr:cNvSpPr>
        </xdr:nvSpPr>
        <xdr:spPr>
          <a:xfrm>
            <a:off x="11744325" y="768976"/>
            <a:ext cx="2286000" cy="274320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Chemicals and Liners</a:t>
            </a:r>
          </a:p>
        </xdr:txBody>
      </xdr:sp>
      <xdr:sp macro="[0]!ShowMetal" textlink="">
        <xdr:nvSpPr>
          <xdr:cNvPr id="130" name="Metal Off">
            <a:extLst>
              <a:ext uri="{FF2B5EF4-FFF2-40B4-BE49-F238E27FC236}">
                <a16:creationId xmlns:a16="http://schemas.microsoft.com/office/drawing/2014/main" id="{00000000-0008-0000-0800-000082000000}"/>
              </a:ext>
            </a:extLst>
          </xdr:cNvPr>
          <xdr:cNvSpPr>
            <a:spLocks/>
          </xdr:cNvSpPr>
        </xdr:nvSpPr>
        <xdr:spPr>
          <a:xfrm>
            <a:off x="11744325" y="495300"/>
            <a:ext cx="2286000" cy="274320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 baseline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Metal</a:t>
            </a:r>
            <a:endParaRPr lang="en-US" sz="1400" b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0</xdr:rowOff>
        </xdr:from>
        <xdr:to>
          <xdr:col>5</xdr:col>
          <xdr:colOff>676275</xdr:colOff>
          <xdr:row>8</xdr:row>
          <xdr:rowOff>9525</xdr:rowOff>
        </xdr:to>
        <xdr:sp macro="" textlink="">
          <xdr:nvSpPr>
            <xdr:cNvPr id="142337" name="ComboBox3" hidden="1">
              <a:extLst>
                <a:ext uri="{63B3BB69-23CF-44E3-9099-C40C66FF867C}">
                  <a14:compatExt spid="_x0000_s142337"/>
                </a:ext>
                <a:ext uri="{FF2B5EF4-FFF2-40B4-BE49-F238E27FC236}">
                  <a16:creationId xmlns:a16="http://schemas.microsoft.com/office/drawing/2014/main" id="{00000000-0008-0000-0900-0000012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</xdr:row>
          <xdr:rowOff>0</xdr:rowOff>
        </xdr:from>
        <xdr:to>
          <xdr:col>5</xdr:col>
          <xdr:colOff>676275</xdr:colOff>
          <xdr:row>6</xdr:row>
          <xdr:rowOff>9525</xdr:rowOff>
        </xdr:to>
        <xdr:sp macro="" textlink="">
          <xdr:nvSpPr>
            <xdr:cNvPr id="142338" name="ComboBox2" hidden="1">
              <a:extLst>
                <a:ext uri="{63B3BB69-23CF-44E3-9099-C40C66FF867C}">
                  <a14:compatExt spid="_x0000_s142338"/>
                </a:ext>
                <a:ext uri="{FF2B5EF4-FFF2-40B4-BE49-F238E27FC236}">
                  <a16:creationId xmlns:a16="http://schemas.microsoft.com/office/drawing/2014/main" id="{00000000-0008-0000-0900-0000022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</xdr:row>
          <xdr:rowOff>0</xdr:rowOff>
        </xdr:from>
        <xdr:to>
          <xdr:col>5</xdr:col>
          <xdr:colOff>676275</xdr:colOff>
          <xdr:row>10</xdr:row>
          <xdr:rowOff>9525</xdr:rowOff>
        </xdr:to>
        <xdr:sp macro="" textlink="">
          <xdr:nvSpPr>
            <xdr:cNvPr id="142339" name="ComboBox4" hidden="1">
              <a:extLst>
                <a:ext uri="{63B3BB69-23CF-44E3-9099-C40C66FF867C}">
                  <a14:compatExt spid="_x0000_s142339"/>
                </a:ext>
                <a:ext uri="{FF2B5EF4-FFF2-40B4-BE49-F238E27FC236}">
                  <a16:creationId xmlns:a16="http://schemas.microsoft.com/office/drawing/2014/main" id="{00000000-0008-0000-0900-0000032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</xdr:row>
          <xdr:rowOff>0</xdr:rowOff>
        </xdr:from>
        <xdr:to>
          <xdr:col>5</xdr:col>
          <xdr:colOff>676275</xdr:colOff>
          <xdr:row>4</xdr:row>
          <xdr:rowOff>9525</xdr:rowOff>
        </xdr:to>
        <xdr:sp macro="" textlink="">
          <xdr:nvSpPr>
            <xdr:cNvPr id="142342" name="ComboBox1" hidden="1">
              <a:extLst>
                <a:ext uri="{63B3BB69-23CF-44E3-9099-C40C66FF867C}">
                  <a14:compatExt spid="_x0000_s142342"/>
                </a:ext>
                <a:ext uri="{FF2B5EF4-FFF2-40B4-BE49-F238E27FC236}">
                  <a16:creationId xmlns:a16="http://schemas.microsoft.com/office/drawing/2014/main" id="{00000000-0008-0000-0900-0000062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10</xdr:col>
      <xdr:colOff>1008888</xdr:colOff>
      <xdr:row>8</xdr:row>
      <xdr:rowOff>164020</xdr:rowOff>
    </xdr:from>
    <xdr:to>
      <xdr:col>12</xdr:col>
      <xdr:colOff>0</xdr:colOff>
      <xdr:row>10</xdr:row>
      <xdr:rowOff>0</xdr:rowOff>
    </xdr:to>
    <xdr:grpSp>
      <xdr:nvGrpSpPr>
        <xdr:cNvPr id="41" name="ClearButton">
          <a:extLst>
            <a:ext uri="{FF2B5EF4-FFF2-40B4-BE49-F238E27FC236}">
              <a16:creationId xmlns:a16="http://schemas.microsoft.com/office/drawing/2014/main" id="{00000000-0008-0000-0900-000029000000}"/>
            </a:ext>
          </a:extLst>
        </xdr:cNvPr>
        <xdr:cNvGrpSpPr/>
      </xdr:nvGrpSpPr>
      <xdr:grpSpPr>
        <a:xfrm>
          <a:off x="11391138" y="3021520"/>
          <a:ext cx="1124712" cy="331280"/>
          <a:chOff x="5476876" y="3505202"/>
          <a:chExt cx="978408" cy="338328"/>
        </a:xfrm>
      </xdr:grpSpPr>
      <xdr:sp macro="[0]!ClearOptions" textlink="">
        <xdr:nvSpPr>
          <xdr:cNvPr id="42" name="CancelBtnShape">
            <a:extLst>
              <a:ext uri="{FF2B5EF4-FFF2-40B4-BE49-F238E27FC236}">
                <a16:creationId xmlns:a16="http://schemas.microsoft.com/office/drawing/2014/main" id="{00000000-0008-0000-0900-00002A000000}"/>
              </a:ext>
            </a:extLst>
          </xdr:cNvPr>
          <xdr:cNvSpPr/>
        </xdr:nvSpPr>
        <xdr:spPr>
          <a:xfrm>
            <a:off x="5476876" y="3505202"/>
            <a:ext cx="978408" cy="338328"/>
          </a:xfrm>
          <a:prstGeom prst="roundRect">
            <a:avLst/>
          </a:prstGeom>
          <a:solidFill>
            <a:srgbClr val="0096C5"/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vertOverflow="clip" horzOverflow="clip" lIns="0" rtlCol="0" anchor="t"/>
          <a:lstStyle/>
          <a:p>
            <a:pPr algn="r"/>
            <a:r>
              <a:rPr lang="en-US" sz="140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Reset</a:t>
            </a:r>
          </a:p>
        </xdr:txBody>
      </xdr:sp>
      <xdr:pic macro="[0]!ClearOptions">
        <xdr:nvPicPr>
          <xdr:cNvPr id="43" name="Graphic 42" descr="Back">
            <a:extLst>
              <a:ext uri="{FF2B5EF4-FFF2-40B4-BE49-F238E27FC236}">
                <a16:creationId xmlns:a16="http://schemas.microsoft.com/office/drawing/2014/main" id="{00000000-0008-0000-0900-00002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5524500" y="3562350"/>
            <a:ext cx="219456" cy="219456"/>
          </a:xfrm>
          <a:prstGeom prst="rect">
            <a:avLst/>
          </a:prstGeom>
          <a:ln>
            <a:noFill/>
          </a:ln>
          <a:effectLst/>
        </xdr:spPr>
      </xdr:pic>
    </xdr:grpSp>
    <xdr:clientData/>
  </xdr:twoCellAnchor>
  <xdr:twoCellAnchor editAs="oneCell">
    <xdr:from>
      <xdr:col>10</xdr:col>
      <xdr:colOff>1013460</xdr:colOff>
      <xdr:row>7</xdr:row>
      <xdr:rowOff>0</xdr:rowOff>
    </xdr:from>
    <xdr:to>
      <xdr:col>12</xdr:col>
      <xdr:colOff>0</xdr:colOff>
      <xdr:row>8</xdr:row>
      <xdr:rowOff>83630</xdr:rowOff>
    </xdr:to>
    <xdr:grpSp>
      <xdr:nvGrpSpPr>
        <xdr:cNvPr id="44" name="GenerateButton">
          <a:extLst>
            <a:ext uri="{FF2B5EF4-FFF2-40B4-BE49-F238E27FC236}">
              <a16:creationId xmlns:a16="http://schemas.microsoft.com/office/drawing/2014/main" id="{00000000-0008-0000-0900-00002C000000}"/>
            </a:ext>
          </a:extLst>
        </xdr:cNvPr>
        <xdr:cNvGrpSpPr/>
      </xdr:nvGrpSpPr>
      <xdr:grpSpPr>
        <a:xfrm>
          <a:off x="11395710" y="2609850"/>
          <a:ext cx="1120140" cy="331280"/>
          <a:chOff x="6867525" y="3495675"/>
          <a:chExt cx="1254632" cy="338328"/>
        </a:xfrm>
      </xdr:grpSpPr>
      <xdr:sp macro="[0]!Generate" textlink="">
        <xdr:nvSpPr>
          <xdr:cNvPr id="45" name="SaveItemBtnShape">
            <a:extLst>
              <a:ext uri="{FF2B5EF4-FFF2-40B4-BE49-F238E27FC236}">
                <a16:creationId xmlns:a16="http://schemas.microsoft.com/office/drawing/2014/main" id="{00000000-0008-0000-0900-00002D000000}"/>
              </a:ext>
            </a:extLst>
          </xdr:cNvPr>
          <xdr:cNvSpPr/>
        </xdr:nvSpPr>
        <xdr:spPr>
          <a:xfrm>
            <a:off x="6867525" y="3495675"/>
            <a:ext cx="1254632" cy="338328"/>
          </a:xfrm>
          <a:prstGeom prst="roundRect">
            <a:avLst/>
          </a:prstGeom>
          <a:solidFill>
            <a:srgbClr val="0096C5"/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r"/>
            <a:r>
              <a:rPr lang="en-US" sz="140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Generate</a:t>
            </a:r>
          </a:p>
        </xdr:txBody>
      </xdr:sp>
      <xdr:pic macro="[0]!Generate">
        <xdr:nvPicPr>
          <xdr:cNvPr id="46" name="Graphic 45" descr="Checkmark">
            <a:extLst>
              <a:ext uri="{FF2B5EF4-FFF2-40B4-BE49-F238E27FC236}">
                <a16:creationId xmlns:a16="http://schemas.microsoft.com/office/drawing/2014/main" id="{00000000-0008-0000-0900-00002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943725" y="3562350"/>
            <a:ext cx="219456" cy="219456"/>
          </a:xfrm>
          <a:prstGeom prst="rect">
            <a:avLst/>
          </a:prstGeom>
          <a:ln>
            <a:noFill/>
          </a:ln>
          <a:effectLst/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</xdr:row>
          <xdr:rowOff>0</xdr:rowOff>
        </xdr:from>
        <xdr:to>
          <xdr:col>12</xdr:col>
          <xdr:colOff>0</xdr:colOff>
          <xdr:row>4</xdr:row>
          <xdr:rowOff>9525</xdr:rowOff>
        </xdr:to>
        <xdr:sp macro="" textlink="">
          <xdr:nvSpPr>
            <xdr:cNvPr id="142344" name="TextBox1" hidden="1">
              <a:extLst>
                <a:ext uri="{63B3BB69-23CF-44E3-9099-C40C66FF867C}">
                  <a14:compatExt spid="_x0000_s142344"/>
                </a:ext>
                <a:ext uri="{FF2B5EF4-FFF2-40B4-BE49-F238E27FC236}">
                  <a16:creationId xmlns:a16="http://schemas.microsoft.com/office/drawing/2014/main" id="{00000000-0008-0000-0900-0000082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14</xdr:col>
      <xdr:colOff>3048</xdr:colOff>
      <xdr:row>2</xdr:row>
      <xdr:rowOff>116565</xdr:rowOff>
    </xdr:to>
    <xdr:grpSp>
      <xdr:nvGrpSpPr>
        <xdr:cNvPr id="84" name="Group 83">
          <a:extLst>
            <a:ext uri="{FF2B5EF4-FFF2-40B4-BE49-F238E27FC236}">
              <a16:creationId xmlns:a16="http://schemas.microsoft.com/office/drawing/2014/main" id="{00000000-0008-0000-0900-000054000000}"/>
            </a:ext>
          </a:extLst>
        </xdr:cNvPr>
        <xdr:cNvGrpSpPr/>
      </xdr:nvGrpSpPr>
      <xdr:grpSpPr>
        <a:xfrm>
          <a:off x="0" y="0"/>
          <a:ext cx="14328648" cy="1545315"/>
          <a:chOff x="0" y="0"/>
          <a:chExt cx="14328648" cy="1545315"/>
        </a:xfrm>
      </xdr:grpSpPr>
      <xdr:sp macro="[0]!DeliverSlicerToSheet" textlink="">
        <xdr:nvSpPr>
          <xdr:cNvPr id="85" name="Header Format">
            <a:extLst>
              <a:ext uri="{FF2B5EF4-FFF2-40B4-BE49-F238E27FC236}">
                <a16:creationId xmlns:a16="http://schemas.microsoft.com/office/drawing/2014/main" id="{00000000-0008-0000-0900-000055000000}"/>
              </a:ext>
            </a:extLst>
          </xdr:cNvPr>
          <xdr:cNvSpPr>
            <a:spLocks noChangeAspect="1"/>
          </xdr:cNvSpPr>
        </xdr:nvSpPr>
        <xdr:spPr>
          <a:xfrm>
            <a:off x="0" y="457199"/>
            <a:ext cx="14328648" cy="1088116"/>
          </a:xfrm>
          <a:prstGeom prst="rect">
            <a:avLst/>
          </a:prstGeom>
          <a:gradFill flip="none" rotWithShape="1">
            <a:gsLst>
              <a:gs pos="76000">
                <a:schemeClr val="bg1">
                  <a:lumMod val="95000"/>
                </a:schemeClr>
              </a:gs>
              <a:gs pos="0">
                <a:srgbClr val="0096C5"/>
              </a:gs>
            </a:gsLst>
            <a:lin ang="5400000" scaled="0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4"/>
          </a:fillRef>
          <a:effectRef idx="1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[0]!ShowFrames" textlink="">
        <xdr:nvSpPr>
          <xdr:cNvPr id="86" name="Frames On" hidden="1">
            <a:extLst>
              <a:ext uri="{FF2B5EF4-FFF2-40B4-BE49-F238E27FC236}">
                <a16:creationId xmlns:a16="http://schemas.microsoft.com/office/drawing/2014/main" id="{00000000-0008-0000-0900-000056000000}"/>
              </a:ext>
            </a:extLst>
          </xdr:cNvPr>
          <xdr:cNvSpPr>
            <a:spLocks/>
          </xdr:cNvSpPr>
        </xdr:nvSpPr>
        <xdr:spPr>
          <a:xfrm>
            <a:off x="2558243" y="1039839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Frames, Covers,</a:t>
            </a:r>
            <a:r>
              <a:rPr lang="en-US" sz="1400" b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 Hatchways</a:t>
            </a:r>
          </a:p>
        </xdr:txBody>
      </xdr:sp>
      <xdr:sp macro="[0]!ShowControlComps" textlink="">
        <xdr:nvSpPr>
          <xdr:cNvPr id="87" name="Control Comps On" hidden="1">
            <a:extLst>
              <a:ext uri="{FF2B5EF4-FFF2-40B4-BE49-F238E27FC236}">
                <a16:creationId xmlns:a16="http://schemas.microsoft.com/office/drawing/2014/main" id="{00000000-0008-0000-0900-000057000000}"/>
              </a:ext>
            </a:extLst>
          </xdr:cNvPr>
          <xdr:cNvSpPr>
            <a:spLocks/>
          </xdr:cNvSpPr>
        </xdr:nvSpPr>
        <xdr:spPr>
          <a:xfrm>
            <a:off x="9453212" y="1045548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Control Components</a:t>
            </a:r>
          </a:p>
        </xdr:txBody>
      </xdr:sp>
      <xdr:sp macro="[0]!ShowControls" textlink="">
        <xdr:nvSpPr>
          <xdr:cNvPr id="88" name="Controls On" hidden="1">
            <a:extLst>
              <a:ext uri="{FF2B5EF4-FFF2-40B4-BE49-F238E27FC236}">
                <a16:creationId xmlns:a16="http://schemas.microsoft.com/office/drawing/2014/main" id="{00000000-0008-0000-0900-000058000000}"/>
              </a:ext>
            </a:extLst>
          </xdr:cNvPr>
          <xdr:cNvSpPr>
            <a:spLocks/>
          </xdr:cNvSpPr>
        </xdr:nvSpPr>
        <xdr:spPr>
          <a:xfrm>
            <a:off x="9453212" y="771872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Controls</a:t>
            </a:r>
          </a:p>
        </xdr:txBody>
      </xdr:sp>
      <xdr:sp macro="[0]!ShowTanks" textlink="">
        <xdr:nvSpPr>
          <xdr:cNvPr id="89" name="Tanks On" hidden="1">
            <a:extLst>
              <a:ext uri="{FF2B5EF4-FFF2-40B4-BE49-F238E27FC236}">
                <a16:creationId xmlns:a16="http://schemas.microsoft.com/office/drawing/2014/main" id="{00000000-0008-0000-0900-000059000000}"/>
              </a:ext>
            </a:extLst>
          </xdr:cNvPr>
          <xdr:cNvSpPr>
            <a:spLocks/>
          </xdr:cNvSpPr>
        </xdr:nvSpPr>
        <xdr:spPr>
          <a:xfrm>
            <a:off x="9453212" y="498196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Tanks and Separators</a:t>
            </a:r>
          </a:p>
        </xdr:txBody>
      </xdr:sp>
      <xdr:sp macro="[0]!ShowFuel" textlink="">
        <xdr:nvSpPr>
          <xdr:cNvPr id="90" name="Fuel On" hidden="1">
            <a:extLst>
              <a:ext uri="{FF2B5EF4-FFF2-40B4-BE49-F238E27FC236}">
                <a16:creationId xmlns:a16="http://schemas.microsoft.com/office/drawing/2014/main" id="{00000000-0008-0000-0900-00005A000000}"/>
              </a:ext>
            </a:extLst>
          </xdr:cNvPr>
          <xdr:cNvSpPr>
            <a:spLocks/>
          </xdr:cNvSpPr>
        </xdr:nvSpPr>
        <xdr:spPr>
          <a:xfrm>
            <a:off x="7152973" y="1041093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Fuel Tanks</a:t>
            </a:r>
          </a:p>
        </xdr:txBody>
      </xdr:sp>
      <xdr:sp macro="[0]!ShowOEM" textlink="">
        <xdr:nvSpPr>
          <xdr:cNvPr id="91" name="OEM On" hidden="1">
            <a:extLst>
              <a:ext uri="{FF2B5EF4-FFF2-40B4-BE49-F238E27FC236}">
                <a16:creationId xmlns:a16="http://schemas.microsoft.com/office/drawing/2014/main" id="{00000000-0008-0000-0900-00005B000000}"/>
              </a:ext>
            </a:extLst>
          </xdr:cNvPr>
          <xdr:cNvSpPr>
            <a:spLocks/>
          </xdr:cNvSpPr>
        </xdr:nvSpPr>
        <xdr:spPr>
          <a:xfrm>
            <a:off x="7152973" y="770476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OEM</a:t>
            </a:r>
          </a:p>
        </xdr:txBody>
      </xdr:sp>
      <xdr:sp macro="[0]!ShowConcrete" textlink="">
        <xdr:nvSpPr>
          <xdr:cNvPr id="92" name="Concrete On" hidden="1">
            <a:extLst>
              <a:ext uri="{FF2B5EF4-FFF2-40B4-BE49-F238E27FC236}">
                <a16:creationId xmlns:a16="http://schemas.microsoft.com/office/drawing/2014/main" id="{00000000-0008-0000-0900-00005C000000}"/>
              </a:ext>
            </a:extLst>
          </xdr:cNvPr>
          <xdr:cNvSpPr>
            <a:spLocks/>
          </xdr:cNvSpPr>
        </xdr:nvSpPr>
        <xdr:spPr>
          <a:xfrm>
            <a:off x="7152973" y="499762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Concrete</a:t>
            </a:r>
          </a:p>
        </xdr:txBody>
      </xdr:sp>
      <xdr:sp macro="[0]!ShowSpecialPackages" textlink="">
        <xdr:nvSpPr>
          <xdr:cNvPr id="93" name="Special Packages On">
            <a:extLst>
              <a:ext uri="{FF2B5EF4-FFF2-40B4-BE49-F238E27FC236}">
                <a16:creationId xmlns:a16="http://schemas.microsoft.com/office/drawing/2014/main" id="{00000000-0008-0000-0900-00005D000000}"/>
              </a:ext>
            </a:extLst>
          </xdr:cNvPr>
          <xdr:cNvSpPr>
            <a:spLocks/>
          </xdr:cNvSpPr>
        </xdr:nvSpPr>
        <xdr:spPr>
          <a:xfrm>
            <a:off x="4855157" y="1026404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Special Packages</a:t>
            </a:r>
          </a:p>
        </xdr:txBody>
      </xdr:sp>
      <xdr:sp macro="[0]!ShowPumpAccessories" textlink="">
        <xdr:nvSpPr>
          <xdr:cNvPr id="94" name="Pumps Accs On" hidden="1">
            <a:extLst>
              <a:ext uri="{FF2B5EF4-FFF2-40B4-BE49-F238E27FC236}">
                <a16:creationId xmlns:a16="http://schemas.microsoft.com/office/drawing/2014/main" id="{00000000-0008-0000-0900-00005E000000}"/>
              </a:ext>
            </a:extLst>
          </xdr:cNvPr>
          <xdr:cNvSpPr>
            <a:spLocks/>
          </xdr:cNvSpPr>
        </xdr:nvSpPr>
        <xdr:spPr>
          <a:xfrm>
            <a:off x="4855157" y="760469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Pump Accessories</a:t>
            </a:r>
          </a:p>
        </xdr:txBody>
      </xdr:sp>
      <xdr:sp macro="[0]!ShowPumps" textlink="">
        <xdr:nvSpPr>
          <xdr:cNvPr id="95" name="Pumps On" hidden="1">
            <a:extLst>
              <a:ext uri="{FF2B5EF4-FFF2-40B4-BE49-F238E27FC236}">
                <a16:creationId xmlns:a16="http://schemas.microsoft.com/office/drawing/2014/main" id="{00000000-0008-0000-0900-00005F000000}"/>
              </a:ext>
            </a:extLst>
          </xdr:cNvPr>
          <xdr:cNvSpPr>
            <a:spLocks/>
          </xdr:cNvSpPr>
        </xdr:nvSpPr>
        <xdr:spPr>
          <a:xfrm>
            <a:off x="4855157" y="494437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Pumps Only</a:t>
            </a:r>
          </a:p>
        </xdr:txBody>
      </xdr:sp>
      <xdr:sp macro="[0]!ShowHardwares" textlink="">
        <xdr:nvSpPr>
          <xdr:cNvPr id="96" name="Hardwares On" hidden="1">
            <a:extLst>
              <a:ext uri="{FF2B5EF4-FFF2-40B4-BE49-F238E27FC236}">
                <a16:creationId xmlns:a16="http://schemas.microsoft.com/office/drawing/2014/main" id="{00000000-0008-0000-0900-000060000000}"/>
              </a:ext>
            </a:extLst>
          </xdr:cNvPr>
          <xdr:cNvSpPr>
            <a:spLocks/>
          </xdr:cNvSpPr>
        </xdr:nvSpPr>
        <xdr:spPr>
          <a:xfrm>
            <a:off x="2558243" y="768253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Hardware</a:t>
            </a:r>
          </a:p>
          <a:p>
            <a:pPr algn="ctr"/>
            <a:endParaRPr lang="en-US" sz="1400" b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[0]!ShowPipesFittings" textlink="">
        <xdr:nvSpPr>
          <xdr:cNvPr id="97" name="Pipes Fittings On" hidden="1">
            <a:extLst>
              <a:ext uri="{FF2B5EF4-FFF2-40B4-BE49-F238E27FC236}">
                <a16:creationId xmlns:a16="http://schemas.microsoft.com/office/drawing/2014/main" id="{00000000-0008-0000-0900-000061000000}"/>
              </a:ext>
            </a:extLst>
          </xdr:cNvPr>
          <xdr:cNvSpPr>
            <a:spLocks/>
          </xdr:cNvSpPr>
        </xdr:nvSpPr>
        <xdr:spPr>
          <a:xfrm>
            <a:off x="2558243" y="506096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Pipe</a:t>
            </a:r>
            <a:r>
              <a:rPr lang="en-US" sz="1400" b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 and Fittings</a:t>
            </a:r>
            <a:endParaRPr lang="en-US" sz="1400" b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[0]!ShowValves" textlink="">
        <xdr:nvSpPr>
          <xdr:cNvPr id="98" name="Valves On" hidden="1">
            <a:extLst>
              <a:ext uri="{FF2B5EF4-FFF2-40B4-BE49-F238E27FC236}">
                <a16:creationId xmlns:a16="http://schemas.microsoft.com/office/drawing/2014/main" id="{00000000-0008-0000-0900-000062000000}"/>
              </a:ext>
            </a:extLst>
          </xdr:cNvPr>
          <xdr:cNvSpPr>
            <a:spLocks/>
          </xdr:cNvSpPr>
        </xdr:nvSpPr>
        <xdr:spPr>
          <a:xfrm>
            <a:off x="269162" y="1028209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Valves</a:t>
            </a:r>
          </a:p>
        </xdr:txBody>
      </xdr:sp>
      <xdr:sp macro="ShapeClick" textlink="">
        <xdr:nvSpPr>
          <xdr:cNvPr id="99" name="Meters On" hidden="1">
            <a:extLst>
              <a:ext uri="{FF2B5EF4-FFF2-40B4-BE49-F238E27FC236}">
                <a16:creationId xmlns:a16="http://schemas.microsoft.com/office/drawing/2014/main" id="{00000000-0008-0000-0900-000063000000}"/>
              </a:ext>
            </a:extLst>
          </xdr:cNvPr>
          <xdr:cNvSpPr>
            <a:spLocks/>
          </xdr:cNvSpPr>
        </xdr:nvSpPr>
        <xdr:spPr>
          <a:xfrm>
            <a:off x="269162" y="493148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Meters</a:t>
            </a:r>
          </a:p>
        </xdr:txBody>
      </xdr:sp>
      <xdr:sp macro="[0]!ShowBackflows" textlink="">
        <xdr:nvSpPr>
          <xdr:cNvPr id="100" name="Backflows Off">
            <a:extLst>
              <a:ext uri="{FF2B5EF4-FFF2-40B4-BE49-F238E27FC236}">
                <a16:creationId xmlns:a16="http://schemas.microsoft.com/office/drawing/2014/main" id="{00000000-0008-0000-0900-000064000000}"/>
              </a:ext>
            </a:extLst>
          </xdr:cNvPr>
          <xdr:cNvSpPr>
            <a:spLocks/>
          </xdr:cNvSpPr>
        </xdr:nvSpPr>
        <xdr:spPr>
          <a:xfrm>
            <a:off x="269162" y="762026"/>
            <a:ext cx="2286000" cy="278336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Backflows</a:t>
            </a:r>
          </a:p>
        </xdr:txBody>
      </xdr:sp>
      <xdr:sp macro="ShapeClick" textlink="">
        <xdr:nvSpPr>
          <xdr:cNvPr id="101" name="Backflows On" hidden="1">
            <a:extLst>
              <a:ext uri="{FF2B5EF4-FFF2-40B4-BE49-F238E27FC236}">
                <a16:creationId xmlns:a16="http://schemas.microsoft.com/office/drawing/2014/main" id="{00000000-0008-0000-0900-000065000000}"/>
              </a:ext>
            </a:extLst>
          </xdr:cNvPr>
          <xdr:cNvSpPr>
            <a:spLocks/>
          </xdr:cNvSpPr>
        </xdr:nvSpPr>
        <xdr:spPr>
          <a:xfrm>
            <a:off x="269162" y="762026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Backflows</a:t>
            </a:r>
          </a:p>
        </xdr:txBody>
      </xdr:sp>
      <xdr:sp macro="[0]!ShowFrames" textlink="">
        <xdr:nvSpPr>
          <xdr:cNvPr id="102" name="Frames Off">
            <a:extLst>
              <a:ext uri="{FF2B5EF4-FFF2-40B4-BE49-F238E27FC236}">
                <a16:creationId xmlns:a16="http://schemas.microsoft.com/office/drawing/2014/main" id="{00000000-0008-0000-0900-000066000000}"/>
              </a:ext>
            </a:extLst>
          </xdr:cNvPr>
          <xdr:cNvSpPr>
            <a:spLocks/>
          </xdr:cNvSpPr>
        </xdr:nvSpPr>
        <xdr:spPr>
          <a:xfrm>
            <a:off x="2558243" y="1039839"/>
            <a:ext cx="2286000" cy="275575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Frames, Covers,</a:t>
            </a:r>
            <a:r>
              <a:rPr lang="en-US" sz="1400" b="0" baseline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 Hatchways</a:t>
            </a:r>
          </a:p>
        </xdr:txBody>
      </xdr:sp>
      <xdr:sp macro="[0]!ShowControlComps" textlink="">
        <xdr:nvSpPr>
          <xdr:cNvPr id="103" name="Control Comps Off">
            <a:extLst>
              <a:ext uri="{FF2B5EF4-FFF2-40B4-BE49-F238E27FC236}">
                <a16:creationId xmlns:a16="http://schemas.microsoft.com/office/drawing/2014/main" id="{00000000-0008-0000-0900-000067000000}"/>
              </a:ext>
            </a:extLst>
          </xdr:cNvPr>
          <xdr:cNvSpPr>
            <a:spLocks/>
          </xdr:cNvSpPr>
        </xdr:nvSpPr>
        <xdr:spPr>
          <a:xfrm>
            <a:off x="9453212" y="1045548"/>
            <a:ext cx="2286000" cy="274320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Control Components</a:t>
            </a:r>
          </a:p>
        </xdr:txBody>
      </xdr:sp>
      <xdr:sp macro="[0]!ShowControls" textlink="">
        <xdr:nvSpPr>
          <xdr:cNvPr id="104" name="Controls Off">
            <a:extLst>
              <a:ext uri="{FF2B5EF4-FFF2-40B4-BE49-F238E27FC236}">
                <a16:creationId xmlns:a16="http://schemas.microsoft.com/office/drawing/2014/main" id="{00000000-0008-0000-0900-000068000000}"/>
              </a:ext>
            </a:extLst>
          </xdr:cNvPr>
          <xdr:cNvSpPr>
            <a:spLocks/>
          </xdr:cNvSpPr>
        </xdr:nvSpPr>
        <xdr:spPr>
          <a:xfrm>
            <a:off x="9453212" y="771872"/>
            <a:ext cx="2286000" cy="274320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Controls</a:t>
            </a:r>
          </a:p>
        </xdr:txBody>
      </xdr:sp>
      <xdr:sp macro="[0]!ShowTanks" textlink="">
        <xdr:nvSpPr>
          <xdr:cNvPr id="105" name="Tanks Off">
            <a:extLst>
              <a:ext uri="{FF2B5EF4-FFF2-40B4-BE49-F238E27FC236}">
                <a16:creationId xmlns:a16="http://schemas.microsoft.com/office/drawing/2014/main" id="{00000000-0008-0000-0900-000069000000}"/>
              </a:ext>
            </a:extLst>
          </xdr:cNvPr>
          <xdr:cNvSpPr>
            <a:spLocks/>
          </xdr:cNvSpPr>
        </xdr:nvSpPr>
        <xdr:spPr>
          <a:xfrm>
            <a:off x="9453212" y="498196"/>
            <a:ext cx="2286000" cy="274320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Tanks and Separators</a:t>
            </a:r>
          </a:p>
        </xdr:txBody>
      </xdr:sp>
      <xdr:sp macro="[0]!ShowFuel" textlink="">
        <xdr:nvSpPr>
          <xdr:cNvPr id="106" name="Fuel Off">
            <a:extLst>
              <a:ext uri="{FF2B5EF4-FFF2-40B4-BE49-F238E27FC236}">
                <a16:creationId xmlns:a16="http://schemas.microsoft.com/office/drawing/2014/main" id="{00000000-0008-0000-0900-00006A000000}"/>
              </a:ext>
            </a:extLst>
          </xdr:cNvPr>
          <xdr:cNvSpPr>
            <a:spLocks/>
          </xdr:cNvSpPr>
        </xdr:nvSpPr>
        <xdr:spPr>
          <a:xfrm>
            <a:off x="7152973" y="1041093"/>
            <a:ext cx="2286000" cy="275575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Fuel Tanks</a:t>
            </a:r>
          </a:p>
        </xdr:txBody>
      </xdr:sp>
      <xdr:sp macro="[0]!ShowOEM" textlink="">
        <xdr:nvSpPr>
          <xdr:cNvPr id="107" name="OEM Off">
            <a:extLst>
              <a:ext uri="{FF2B5EF4-FFF2-40B4-BE49-F238E27FC236}">
                <a16:creationId xmlns:a16="http://schemas.microsoft.com/office/drawing/2014/main" id="{00000000-0008-0000-0900-00006B000000}"/>
              </a:ext>
            </a:extLst>
          </xdr:cNvPr>
          <xdr:cNvSpPr>
            <a:spLocks/>
          </xdr:cNvSpPr>
        </xdr:nvSpPr>
        <xdr:spPr>
          <a:xfrm>
            <a:off x="7152973" y="770476"/>
            <a:ext cx="2286000" cy="271373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OEM</a:t>
            </a:r>
          </a:p>
        </xdr:txBody>
      </xdr:sp>
      <xdr:sp macro="[0]!ShowConcrete" textlink="">
        <xdr:nvSpPr>
          <xdr:cNvPr id="108" name="Concrete Off">
            <a:extLst>
              <a:ext uri="{FF2B5EF4-FFF2-40B4-BE49-F238E27FC236}">
                <a16:creationId xmlns:a16="http://schemas.microsoft.com/office/drawing/2014/main" id="{00000000-0008-0000-0900-00006C000000}"/>
              </a:ext>
            </a:extLst>
          </xdr:cNvPr>
          <xdr:cNvSpPr>
            <a:spLocks/>
          </xdr:cNvSpPr>
        </xdr:nvSpPr>
        <xdr:spPr>
          <a:xfrm>
            <a:off x="7152973" y="499762"/>
            <a:ext cx="2286000" cy="271472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Concrete</a:t>
            </a:r>
          </a:p>
        </xdr:txBody>
      </xdr:sp>
      <xdr:sp macro="[0]!ShowSpecialPackages" textlink="">
        <xdr:nvSpPr>
          <xdr:cNvPr id="109" name="Special Packages Off" hidden="1">
            <a:extLst>
              <a:ext uri="{FF2B5EF4-FFF2-40B4-BE49-F238E27FC236}">
                <a16:creationId xmlns:a16="http://schemas.microsoft.com/office/drawing/2014/main" id="{00000000-0008-0000-0900-00006D000000}"/>
              </a:ext>
            </a:extLst>
          </xdr:cNvPr>
          <xdr:cNvSpPr>
            <a:spLocks/>
          </xdr:cNvSpPr>
        </xdr:nvSpPr>
        <xdr:spPr>
          <a:xfrm>
            <a:off x="4855157" y="1026404"/>
            <a:ext cx="2286000" cy="275575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Special Packages</a:t>
            </a:r>
          </a:p>
        </xdr:txBody>
      </xdr:sp>
      <xdr:sp macro="[0]!ShowPumpAccessories" textlink="">
        <xdr:nvSpPr>
          <xdr:cNvPr id="110" name="Pumps Accs Off">
            <a:extLst>
              <a:ext uri="{FF2B5EF4-FFF2-40B4-BE49-F238E27FC236}">
                <a16:creationId xmlns:a16="http://schemas.microsoft.com/office/drawing/2014/main" id="{00000000-0008-0000-0900-00006E000000}"/>
              </a:ext>
            </a:extLst>
          </xdr:cNvPr>
          <xdr:cNvSpPr>
            <a:spLocks/>
          </xdr:cNvSpPr>
        </xdr:nvSpPr>
        <xdr:spPr>
          <a:xfrm>
            <a:off x="4855157" y="760469"/>
            <a:ext cx="2286000" cy="271373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Pump Accessories</a:t>
            </a:r>
          </a:p>
        </xdr:txBody>
      </xdr:sp>
      <xdr:sp macro="[0]!ShowPumps" textlink="">
        <xdr:nvSpPr>
          <xdr:cNvPr id="111" name="Pumps Off">
            <a:extLst>
              <a:ext uri="{FF2B5EF4-FFF2-40B4-BE49-F238E27FC236}">
                <a16:creationId xmlns:a16="http://schemas.microsoft.com/office/drawing/2014/main" id="{00000000-0008-0000-0900-00006F000000}"/>
              </a:ext>
            </a:extLst>
          </xdr:cNvPr>
          <xdr:cNvSpPr>
            <a:spLocks/>
          </xdr:cNvSpPr>
        </xdr:nvSpPr>
        <xdr:spPr>
          <a:xfrm>
            <a:off x="4855157" y="494437"/>
            <a:ext cx="2286000" cy="271472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Pumps Only</a:t>
            </a:r>
          </a:p>
        </xdr:txBody>
      </xdr:sp>
      <xdr:sp macro="[0]!ShowHardwares" textlink="">
        <xdr:nvSpPr>
          <xdr:cNvPr id="112" name="Hardwares Off">
            <a:extLst>
              <a:ext uri="{FF2B5EF4-FFF2-40B4-BE49-F238E27FC236}">
                <a16:creationId xmlns:a16="http://schemas.microsoft.com/office/drawing/2014/main" id="{00000000-0008-0000-0900-000070000000}"/>
              </a:ext>
            </a:extLst>
          </xdr:cNvPr>
          <xdr:cNvSpPr>
            <a:spLocks/>
          </xdr:cNvSpPr>
        </xdr:nvSpPr>
        <xdr:spPr>
          <a:xfrm>
            <a:off x="2558243" y="768253"/>
            <a:ext cx="2286000" cy="271373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Hardware</a:t>
            </a:r>
          </a:p>
          <a:p>
            <a:pPr algn="ctr"/>
            <a:endParaRPr lang="en-US" sz="1400" b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[0]!ShowPipesFittings" textlink="">
        <xdr:nvSpPr>
          <xdr:cNvPr id="113" name="Pipes Fittings Off">
            <a:extLst>
              <a:ext uri="{FF2B5EF4-FFF2-40B4-BE49-F238E27FC236}">
                <a16:creationId xmlns:a16="http://schemas.microsoft.com/office/drawing/2014/main" id="{00000000-0008-0000-0900-000071000000}"/>
              </a:ext>
            </a:extLst>
          </xdr:cNvPr>
          <xdr:cNvSpPr>
            <a:spLocks/>
          </xdr:cNvSpPr>
        </xdr:nvSpPr>
        <xdr:spPr>
          <a:xfrm>
            <a:off x="2558243" y="506096"/>
            <a:ext cx="2286000" cy="271472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Pipe</a:t>
            </a:r>
            <a:r>
              <a:rPr lang="en-US" sz="1400" b="0" baseline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 and Fittings</a:t>
            </a:r>
            <a:endParaRPr lang="en-US" sz="1400" b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[0]!ShowValves" textlink="">
        <xdr:nvSpPr>
          <xdr:cNvPr id="114" name="Valves Off">
            <a:extLst>
              <a:ext uri="{FF2B5EF4-FFF2-40B4-BE49-F238E27FC236}">
                <a16:creationId xmlns:a16="http://schemas.microsoft.com/office/drawing/2014/main" id="{00000000-0008-0000-0900-000072000000}"/>
              </a:ext>
            </a:extLst>
          </xdr:cNvPr>
          <xdr:cNvSpPr>
            <a:spLocks/>
          </xdr:cNvSpPr>
        </xdr:nvSpPr>
        <xdr:spPr>
          <a:xfrm>
            <a:off x="269162" y="1028209"/>
            <a:ext cx="2286000" cy="273399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Valves</a:t>
            </a:r>
          </a:p>
        </xdr:txBody>
      </xdr:sp>
      <xdr:sp macro="[0]!ShowMeters" textlink="">
        <xdr:nvSpPr>
          <xdr:cNvPr id="115" name="Meters Off">
            <a:extLst>
              <a:ext uri="{FF2B5EF4-FFF2-40B4-BE49-F238E27FC236}">
                <a16:creationId xmlns:a16="http://schemas.microsoft.com/office/drawing/2014/main" id="{00000000-0008-0000-0900-000073000000}"/>
              </a:ext>
            </a:extLst>
          </xdr:cNvPr>
          <xdr:cNvSpPr>
            <a:spLocks/>
          </xdr:cNvSpPr>
        </xdr:nvSpPr>
        <xdr:spPr>
          <a:xfrm>
            <a:off x="269162" y="493148"/>
            <a:ext cx="2286000" cy="271472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Meters</a:t>
            </a:r>
          </a:p>
        </xdr:txBody>
      </xdr:sp>
      <xdr:sp macro="" textlink="">
        <xdr:nvSpPr>
          <xdr:cNvPr id="116" name="Headings">
            <a:extLst>
              <a:ext uri="{FF2B5EF4-FFF2-40B4-BE49-F238E27FC236}">
                <a16:creationId xmlns:a16="http://schemas.microsoft.com/office/drawing/2014/main" id="{00000000-0008-0000-0900-000074000000}"/>
              </a:ext>
            </a:extLst>
          </xdr:cNvPr>
          <xdr:cNvSpPr txBox="1"/>
        </xdr:nvSpPr>
        <xdr:spPr>
          <a:xfrm>
            <a:off x="0" y="0"/>
            <a:ext cx="14328647" cy="466724"/>
          </a:xfrm>
          <a:prstGeom prst="rect">
            <a:avLst/>
          </a:prstGeom>
          <a:solidFill>
            <a:srgbClr val="0096C5"/>
          </a:solidFill>
          <a:ln>
            <a:noFill/>
          </a:ln>
        </xdr:spPr>
        <xdr:style>
          <a:lnRef idx="3">
            <a:schemeClr val="lt1"/>
          </a:lnRef>
          <a:fillRef idx="1">
            <a:schemeClr val="accent6"/>
          </a:fillRef>
          <a:effectRef idx="1">
            <a:schemeClr val="accent6"/>
          </a:effectRef>
          <a:fontRef idx="minor">
            <a:schemeClr val="lt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2800" b="1" baseline="0">
                <a:ln w="3175">
                  <a:solidFill>
                    <a:schemeClr val="bg1"/>
                  </a:solidFill>
                </a:ln>
                <a:solidFill>
                  <a:srgbClr val="7FB402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Product ID Generator</a:t>
            </a:r>
            <a:endParaRPr lang="en-US" sz="2800" b="1">
              <a:ln w="3175">
                <a:solidFill>
                  <a:schemeClr val="bg1"/>
                </a:solidFill>
              </a:ln>
              <a:solidFill>
                <a:srgbClr val="7FB402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[0]!ShowControlComps" textlink="">
        <xdr:nvSpPr>
          <xdr:cNvPr id="117" name="Chemicals and Liners On">
            <a:extLst>
              <a:ext uri="{FF2B5EF4-FFF2-40B4-BE49-F238E27FC236}">
                <a16:creationId xmlns:a16="http://schemas.microsoft.com/office/drawing/2014/main" id="{00000000-0008-0000-0900-000075000000}"/>
              </a:ext>
            </a:extLst>
          </xdr:cNvPr>
          <xdr:cNvSpPr>
            <a:spLocks/>
          </xdr:cNvSpPr>
        </xdr:nvSpPr>
        <xdr:spPr>
          <a:xfrm>
            <a:off x="11744325" y="768976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Chemicals</a:t>
            </a:r>
            <a:r>
              <a:rPr lang="en-US" sz="1400" b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 and Liners</a:t>
            </a:r>
            <a:endParaRPr lang="en-US" sz="1400" b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[0]!ShowMetal" textlink="">
        <xdr:nvSpPr>
          <xdr:cNvPr id="118" name="Metal On" hidden="1">
            <a:extLst>
              <a:ext uri="{FF2B5EF4-FFF2-40B4-BE49-F238E27FC236}">
                <a16:creationId xmlns:a16="http://schemas.microsoft.com/office/drawing/2014/main" id="{00000000-0008-0000-0900-000076000000}"/>
              </a:ext>
            </a:extLst>
          </xdr:cNvPr>
          <xdr:cNvSpPr>
            <a:spLocks/>
          </xdr:cNvSpPr>
        </xdr:nvSpPr>
        <xdr:spPr>
          <a:xfrm>
            <a:off x="11744325" y="495300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Metal</a:t>
            </a:r>
          </a:p>
        </xdr:txBody>
      </xdr:sp>
      <xdr:sp macro="[0]!ShowChemandLiner" textlink="">
        <xdr:nvSpPr>
          <xdr:cNvPr id="119" name="Chemicals and Liners Off">
            <a:extLst>
              <a:ext uri="{FF2B5EF4-FFF2-40B4-BE49-F238E27FC236}">
                <a16:creationId xmlns:a16="http://schemas.microsoft.com/office/drawing/2014/main" id="{00000000-0008-0000-0900-000077000000}"/>
              </a:ext>
            </a:extLst>
          </xdr:cNvPr>
          <xdr:cNvSpPr>
            <a:spLocks/>
          </xdr:cNvSpPr>
        </xdr:nvSpPr>
        <xdr:spPr>
          <a:xfrm>
            <a:off x="11744325" y="768976"/>
            <a:ext cx="2286000" cy="274320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Chemicals and Liners</a:t>
            </a:r>
          </a:p>
        </xdr:txBody>
      </xdr:sp>
      <xdr:sp macro="[0]!ShowMetal" textlink="">
        <xdr:nvSpPr>
          <xdr:cNvPr id="120" name="Metal Off">
            <a:extLst>
              <a:ext uri="{FF2B5EF4-FFF2-40B4-BE49-F238E27FC236}">
                <a16:creationId xmlns:a16="http://schemas.microsoft.com/office/drawing/2014/main" id="{00000000-0008-0000-0900-000078000000}"/>
              </a:ext>
            </a:extLst>
          </xdr:cNvPr>
          <xdr:cNvSpPr>
            <a:spLocks/>
          </xdr:cNvSpPr>
        </xdr:nvSpPr>
        <xdr:spPr>
          <a:xfrm>
            <a:off x="11744325" y="495300"/>
            <a:ext cx="2286000" cy="274320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 baseline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Metal</a:t>
            </a:r>
            <a:endParaRPr lang="en-US" sz="1400" b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0</xdr:rowOff>
        </xdr:from>
        <xdr:to>
          <xdr:col>5</xdr:col>
          <xdr:colOff>676275</xdr:colOff>
          <xdr:row>8</xdr:row>
          <xdr:rowOff>9525</xdr:rowOff>
        </xdr:to>
        <xdr:sp macro="" textlink="">
          <xdr:nvSpPr>
            <xdr:cNvPr id="143361" name="ComboBox3" hidden="1">
              <a:extLst>
                <a:ext uri="{63B3BB69-23CF-44E3-9099-C40C66FF867C}">
                  <a14:compatExt spid="_x0000_s143361"/>
                </a:ext>
                <a:ext uri="{FF2B5EF4-FFF2-40B4-BE49-F238E27FC236}">
                  <a16:creationId xmlns:a16="http://schemas.microsoft.com/office/drawing/2014/main" id="{00000000-0008-0000-0A00-0000013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</xdr:row>
          <xdr:rowOff>0</xdr:rowOff>
        </xdr:from>
        <xdr:to>
          <xdr:col>5</xdr:col>
          <xdr:colOff>676275</xdr:colOff>
          <xdr:row>6</xdr:row>
          <xdr:rowOff>9525</xdr:rowOff>
        </xdr:to>
        <xdr:sp macro="" textlink="">
          <xdr:nvSpPr>
            <xdr:cNvPr id="143362" name="ComboBox2" hidden="1">
              <a:extLst>
                <a:ext uri="{63B3BB69-23CF-44E3-9099-C40C66FF867C}">
                  <a14:compatExt spid="_x0000_s143362"/>
                </a:ext>
                <a:ext uri="{FF2B5EF4-FFF2-40B4-BE49-F238E27FC236}">
                  <a16:creationId xmlns:a16="http://schemas.microsoft.com/office/drawing/2014/main" id="{00000000-0008-0000-0A00-0000023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</xdr:row>
          <xdr:rowOff>0</xdr:rowOff>
        </xdr:from>
        <xdr:to>
          <xdr:col>5</xdr:col>
          <xdr:colOff>676275</xdr:colOff>
          <xdr:row>4</xdr:row>
          <xdr:rowOff>9525</xdr:rowOff>
        </xdr:to>
        <xdr:sp macro="" textlink="">
          <xdr:nvSpPr>
            <xdr:cNvPr id="143364" name="ComboBox1" hidden="1">
              <a:extLst>
                <a:ext uri="{63B3BB69-23CF-44E3-9099-C40C66FF867C}">
                  <a14:compatExt spid="_x0000_s143364"/>
                </a:ext>
                <a:ext uri="{FF2B5EF4-FFF2-40B4-BE49-F238E27FC236}">
                  <a16:creationId xmlns:a16="http://schemas.microsoft.com/office/drawing/2014/main" id="{00000000-0008-0000-0A00-0000043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8</xdr:col>
      <xdr:colOff>989838</xdr:colOff>
      <xdr:row>7</xdr:row>
      <xdr:rowOff>0</xdr:rowOff>
    </xdr:from>
    <xdr:to>
      <xdr:col>9</xdr:col>
      <xdr:colOff>0</xdr:colOff>
      <xdr:row>8</xdr:row>
      <xdr:rowOff>83630</xdr:rowOff>
    </xdr:to>
    <xdr:grpSp>
      <xdr:nvGrpSpPr>
        <xdr:cNvPr id="39" name="ClearButton">
          <a:extLst>
            <a:ext uri="{FF2B5EF4-FFF2-40B4-BE49-F238E27FC236}">
              <a16:creationId xmlns:a16="http://schemas.microsoft.com/office/drawing/2014/main" id="{00000000-0008-0000-0A00-000027000000}"/>
            </a:ext>
          </a:extLst>
        </xdr:cNvPr>
        <xdr:cNvGrpSpPr/>
      </xdr:nvGrpSpPr>
      <xdr:grpSpPr>
        <a:xfrm>
          <a:off x="8781288" y="2609850"/>
          <a:ext cx="1124712" cy="331280"/>
          <a:chOff x="5476876" y="3505202"/>
          <a:chExt cx="978408" cy="338328"/>
        </a:xfrm>
      </xdr:grpSpPr>
      <xdr:sp macro="[0]!ClearOptions" textlink="">
        <xdr:nvSpPr>
          <xdr:cNvPr id="40" name="CancelBtnShape">
            <a:extLst>
              <a:ext uri="{FF2B5EF4-FFF2-40B4-BE49-F238E27FC236}">
                <a16:creationId xmlns:a16="http://schemas.microsoft.com/office/drawing/2014/main" id="{00000000-0008-0000-0A00-000028000000}"/>
              </a:ext>
            </a:extLst>
          </xdr:cNvPr>
          <xdr:cNvSpPr/>
        </xdr:nvSpPr>
        <xdr:spPr>
          <a:xfrm>
            <a:off x="5476876" y="3505202"/>
            <a:ext cx="978408" cy="338328"/>
          </a:xfrm>
          <a:prstGeom prst="roundRect">
            <a:avLst/>
          </a:prstGeom>
          <a:solidFill>
            <a:srgbClr val="0096C5"/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vertOverflow="clip" horzOverflow="clip" lIns="0" rtlCol="0" anchor="t"/>
          <a:lstStyle/>
          <a:p>
            <a:pPr algn="r"/>
            <a:r>
              <a:rPr lang="en-US" sz="140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Reset</a:t>
            </a:r>
          </a:p>
        </xdr:txBody>
      </xdr:sp>
      <xdr:pic macro="[0]!ClearOptions">
        <xdr:nvPicPr>
          <xdr:cNvPr id="41" name="Graphic 40" descr="Back">
            <a:extLst>
              <a:ext uri="{FF2B5EF4-FFF2-40B4-BE49-F238E27FC236}">
                <a16:creationId xmlns:a16="http://schemas.microsoft.com/office/drawing/2014/main" id="{00000000-0008-0000-0A00-00002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5524500" y="3562350"/>
            <a:ext cx="219456" cy="219456"/>
          </a:xfrm>
          <a:prstGeom prst="rect">
            <a:avLst/>
          </a:prstGeom>
          <a:ln>
            <a:noFill/>
          </a:ln>
          <a:effectLst/>
        </xdr:spPr>
      </xdr:pic>
    </xdr:grpSp>
    <xdr:clientData/>
  </xdr:twoCellAnchor>
  <xdr:twoCellAnchor editAs="oneCell">
    <xdr:from>
      <xdr:col>8</xdr:col>
      <xdr:colOff>994410</xdr:colOff>
      <xdr:row>5</xdr:row>
      <xdr:rowOff>83630</xdr:rowOff>
    </xdr:from>
    <xdr:to>
      <xdr:col>9</xdr:col>
      <xdr:colOff>0</xdr:colOff>
      <xdr:row>6</xdr:row>
      <xdr:rowOff>167260</xdr:rowOff>
    </xdr:to>
    <xdr:grpSp>
      <xdr:nvGrpSpPr>
        <xdr:cNvPr id="42" name="GenerateButton">
          <a:extLst>
            <a:ext uri="{FF2B5EF4-FFF2-40B4-BE49-F238E27FC236}">
              <a16:creationId xmlns:a16="http://schemas.microsoft.com/office/drawing/2014/main" id="{00000000-0008-0000-0A00-00002A000000}"/>
            </a:ext>
          </a:extLst>
        </xdr:cNvPr>
        <xdr:cNvGrpSpPr/>
      </xdr:nvGrpSpPr>
      <xdr:grpSpPr>
        <a:xfrm>
          <a:off x="8785860" y="2198180"/>
          <a:ext cx="1120140" cy="331280"/>
          <a:chOff x="6867525" y="3495675"/>
          <a:chExt cx="1254632" cy="338328"/>
        </a:xfrm>
      </xdr:grpSpPr>
      <xdr:sp macro="[0]!Generate" textlink="">
        <xdr:nvSpPr>
          <xdr:cNvPr id="43" name="SaveItemBtnShape">
            <a:extLst>
              <a:ext uri="{FF2B5EF4-FFF2-40B4-BE49-F238E27FC236}">
                <a16:creationId xmlns:a16="http://schemas.microsoft.com/office/drawing/2014/main" id="{00000000-0008-0000-0A00-00002B000000}"/>
              </a:ext>
            </a:extLst>
          </xdr:cNvPr>
          <xdr:cNvSpPr/>
        </xdr:nvSpPr>
        <xdr:spPr>
          <a:xfrm>
            <a:off x="6867525" y="3495675"/>
            <a:ext cx="1254632" cy="338328"/>
          </a:xfrm>
          <a:prstGeom prst="roundRect">
            <a:avLst/>
          </a:prstGeom>
          <a:solidFill>
            <a:srgbClr val="0096C5"/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r"/>
            <a:r>
              <a:rPr lang="en-US" sz="140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Generate</a:t>
            </a:r>
          </a:p>
        </xdr:txBody>
      </xdr:sp>
      <xdr:pic macro="[0]!Generate">
        <xdr:nvPicPr>
          <xdr:cNvPr id="44" name="Graphic 43" descr="Checkmark">
            <a:extLst>
              <a:ext uri="{FF2B5EF4-FFF2-40B4-BE49-F238E27FC236}">
                <a16:creationId xmlns:a16="http://schemas.microsoft.com/office/drawing/2014/main" id="{00000000-0008-0000-0A00-00002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943725" y="3562350"/>
            <a:ext cx="219456" cy="219456"/>
          </a:xfrm>
          <a:prstGeom prst="rect">
            <a:avLst/>
          </a:prstGeom>
          <a:ln>
            <a:noFill/>
          </a:ln>
          <a:effectLst/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</xdr:row>
          <xdr:rowOff>0</xdr:rowOff>
        </xdr:from>
        <xdr:to>
          <xdr:col>12</xdr:col>
          <xdr:colOff>0</xdr:colOff>
          <xdr:row>4</xdr:row>
          <xdr:rowOff>9525</xdr:rowOff>
        </xdr:to>
        <xdr:sp macro="" textlink="">
          <xdr:nvSpPr>
            <xdr:cNvPr id="143366" name="ComboBox4" hidden="1">
              <a:extLst>
                <a:ext uri="{63B3BB69-23CF-44E3-9099-C40C66FF867C}">
                  <a14:compatExt spid="_x0000_s143366"/>
                </a:ext>
                <a:ext uri="{FF2B5EF4-FFF2-40B4-BE49-F238E27FC236}">
                  <a16:creationId xmlns:a16="http://schemas.microsoft.com/office/drawing/2014/main" id="{00000000-0008-0000-0A00-0000063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13</xdr:col>
      <xdr:colOff>482261</xdr:colOff>
      <xdr:row>2</xdr:row>
      <xdr:rowOff>116565</xdr:rowOff>
    </xdr:to>
    <xdr:grpSp>
      <xdr:nvGrpSpPr>
        <xdr:cNvPr id="49" name="Group 48">
          <a:extLst>
            <a:ext uri="{FF2B5EF4-FFF2-40B4-BE49-F238E27FC236}">
              <a16:creationId xmlns:a16="http://schemas.microsoft.com/office/drawing/2014/main" id="{00000000-0008-0000-0A00-000031000000}"/>
            </a:ext>
          </a:extLst>
        </xdr:cNvPr>
        <xdr:cNvGrpSpPr/>
      </xdr:nvGrpSpPr>
      <xdr:grpSpPr>
        <a:xfrm>
          <a:off x="0" y="0"/>
          <a:ext cx="14322086" cy="1545315"/>
          <a:chOff x="0" y="0"/>
          <a:chExt cx="14328648" cy="1545315"/>
        </a:xfrm>
      </xdr:grpSpPr>
      <xdr:sp macro="[0]!DeliverSlicerToSheet" textlink="">
        <xdr:nvSpPr>
          <xdr:cNvPr id="50" name="Header Format">
            <a:extLst>
              <a:ext uri="{FF2B5EF4-FFF2-40B4-BE49-F238E27FC236}">
                <a16:creationId xmlns:a16="http://schemas.microsoft.com/office/drawing/2014/main" id="{00000000-0008-0000-0A00-000032000000}"/>
              </a:ext>
            </a:extLst>
          </xdr:cNvPr>
          <xdr:cNvSpPr>
            <a:spLocks noChangeAspect="1"/>
          </xdr:cNvSpPr>
        </xdr:nvSpPr>
        <xdr:spPr>
          <a:xfrm>
            <a:off x="0" y="457199"/>
            <a:ext cx="14328648" cy="1088116"/>
          </a:xfrm>
          <a:prstGeom prst="rect">
            <a:avLst/>
          </a:prstGeom>
          <a:gradFill flip="none" rotWithShape="1">
            <a:gsLst>
              <a:gs pos="76000">
                <a:schemeClr val="bg1">
                  <a:lumMod val="95000"/>
                </a:schemeClr>
              </a:gs>
              <a:gs pos="0">
                <a:srgbClr val="0096C5"/>
              </a:gs>
            </a:gsLst>
            <a:lin ang="5400000" scaled="0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4"/>
          </a:fillRef>
          <a:effectRef idx="1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[0]!ShowFrames" textlink="">
        <xdr:nvSpPr>
          <xdr:cNvPr id="51" name="Frames On" hidden="1">
            <a:extLst>
              <a:ext uri="{FF2B5EF4-FFF2-40B4-BE49-F238E27FC236}">
                <a16:creationId xmlns:a16="http://schemas.microsoft.com/office/drawing/2014/main" id="{00000000-0008-0000-0A00-000033000000}"/>
              </a:ext>
            </a:extLst>
          </xdr:cNvPr>
          <xdr:cNvSpPr>
            <a:spLocks/>
          </xdr:cNvSpPr>
        </xdr:nvSpPr>
        <xdr:spPr>
          <a:xfrm>
            <a:off x="2558243" y="1039839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Frames, Covers,</a:t>
            </a:r>
            <a:r>
              <a:rPr lang="en-US" sz="1400" b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 Hatchways</a:t>
            </a:r>
          </a:p>
        </xdr:txBody>
      </xdr:sp>
      <xdr:sp macro="[0]!ShowControlComps" textlink="">
        <xdr:nvSpPr>
          <xdr:cNvPr id="52" name="Control Comps On" hidden="1">
            <a:extLst>
              <a:ext uri="{FF2B5EF4-FFF2-40B4-BE49-F238E27FC236}">
                <a16:creationId xmlns:a16="http://schemas.microsoft.com/office/drawing/2014/main" id="{00000000-0008-0000-0A00-000034000000}"/>
              </a:ext>
            </a:extLst>
          </xdr:cNvPr>
          <xdr:cNvSpPr>
            <a:spLocks/>
          </xdr:cNvSpPr>
        </xdr:nvSpPr>
        <xdr:spPr>
          <a:xfrm>
            <a:off x="9453212" y="1045548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Control Components</a:t>
            </a:r>
          </a:p>
        </xdr:txBody>
      </xdr:sp>
      <xdr:sp macro="[0]!ShowControls" textlink="">
        <xdr:nvSpPr>
          <xdr:cNvPr id="53" name="Controls On" hidden="1">
            <a:extLst>
              <a:ext uri="{FF2B5EF4-FFF2-40B4-BE49-F238E27FC236}">
                <a16:creationId xmlns:a16="http://schemas.microsoft.com/office/drawing/2014/main" id="{00000000-0008-0000-0A00-000035000000}"/>
              </a:ext>
            </a:extLst>
          </xdr:cNvPr>
          <xdr:cNvSpPr>
            <a:spLocks/>
          </xdr:cNvSpPr>
        </xdr:nvSpPr>
        <xdr:spPr>
          <a:xfrm>
            <a:off x="9453212" y="771872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Controls</a:t>
            </a:r>
          </a:p>
        </xdr:txBody>
      </xdr:sp>
      <xdr:sp macro="[0]!ShowTanks" textlink="">
        <xdr:nvSpPr>
          <xdr:cNvPr id="54" name="Tanks On" hidden="1">
            <a:extLst>
              <a:ext uri="{FF2B5EF4-FFF2-40B4-BE49-F238E27FC236}">
                <a16:creationId xmlns:a16="http://schemas.microsoft.com/office/drawing/2014/main" id="{00000000-0008-0000-0A00-000036000000}"/>
              </a:ext>
            </a:extLst>
          </xdr:cNvPr>
          <xdr:cNvSpPr>
            <a:spLocks/>
          </xdr:cNvSpPr>
        </xdr:nvSpPr>
        <xdr:spPr>
          <a:xfrm>
            <a:off x="9453212" y="498196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Tanks and Separators</a:t>
            </a:r>
          </a:p>
        </xdr:txBody>
      </xdr:sp>
      <xdr:sp macro="[0]!ShowFuel" textlink="">
        <xdr:nvSpPr>
          <xdr:cNvPr id="55" name="Fuel On" hidden="1">
            <a:extLst>
              <a:ext uri="{FF2B5EF4-FFF2-40B4-BE49-F238E27FC236}">
                <a16:creationId xmlns:a16="http://schemas.microsoft.com/office/drawing/2014/main" id="{00000000-0008-0000-0A00-000037000000}"/>
              </a:ext>
            </a:extLst>
          </xdr:cNvPr>
          <xdr:cNvSpPr>
            <a:spLocks/>
          </xdr:cNvSpPr>
        </xdr:nvSpPr>
        <xdr:spPr>
          <a:xfrm>
            <a:off x="7152973" y="1041093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Fuel Tanks</a:t>
            </a:r>
          </a:p>
        </xdr:txBody>
      </xdr:sp>
      <xdr:sp macro="[0]!ShowOEM" textlink="">
        <xdr:nvSpPr>
          <xdr:cNvPr id="56" name="OEM On" hidden="1">
            <a:extLst>
              <a:ext uri="{FF2B5EF4-FFF2-40B4-BE49-F238E27FC236}">
                <a16:creationId xmlns:a16="http://schemas.microsoft.com/office/drawing/2014/main" id="{00000000-0008-0000-0A00-000038000000}"/>
              </a:ext>
            </a:extLst>
          </xdr:cNvPr>
          <xdr:cNvSpPr>
            <a:spLocks/>
          </xdr:cNvSpPr>
        </xdr:nvSpPr>
        <xdr:spPr>
          <a:xfrm>
            <a:off x="7152973" y="770476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OEM</a:t>
            </a:r>
          </a:p>
        </xdr:txBody>
      </xdr:sp>
      <xdr:sp macro="[0]!ShowConcrete" textlink="">
        <xdr:nvSpPr>
          <xdr:cNvPr id="57" name="Concrete On" hidden="1">
            <a:extLst>
              <a:ext uri="{FF2B5EF4-FFF2-40B4-BE49-F238E27FC236}">
                <a16:creationId xmlns:a16="http://schemas.microsoft.com/office/drawing/2014/main" id="{00000000-0008-0000-0A00-000039000000}"/>
              </a:ext>
            </a:extLst>
          </xdr:cNvPr>
          <xdr:cNvSpPr>
            <a:spLocks/>
          </xdr:cNvSpPr>
        </xdr:nvSpPr>
        <xdr:spPr>
          <a:xfrm>
            <a:off x="7152973" y="499762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Concrete</a:t>
            </a:r>
          </a:p>
        </xdr:txBody>
      </xdr:sp>
      <xdr:sp macro="[0]!ShowSpecialPackages" textlink="">
        <xdr:nvSpPr>
          <xdr:cNvPr id="58" name="Special Packages On" hidden="1">
            <a:extLst>
              <a:ext uri="{FF2B5EF4-FFF2-40B4-BE49-F238E27FC236}">
                <a16:creationId xmlns:a16="http://schemas.microsoft.com/office/drawing/2014/main" id="{00000000-0008-0000-0A00-00003A000000}"/>
              </a:ext>
            </a:extLst>
          </xdr:cNvPr>
          <xdr:cNvSpPr>
            <a:spLocks/>
          </xdr:cNvSpPr>
        </xdr:nvSpPr>
        <xdr:spPr>
          <a:xfrm>
            <a:off x="4855157" y="1026404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Special Packages</a:t>
            </a:r>
          </a:p>
        </xdr:txBody>
      </xdr:sp>
      <xdr:sp macro="[0]!ShowPumpAccessories" textlink="">
        <xdr:nvSpPr>
          <xdr:cNvPr id="59" name="Pumps Accs On" hidden="1">
            <a:extLst>
              <a:ext uri="{FF2B5EF4-FFF2-40B4-BE49-F238E27FC236}">
                <a16:creationId xmlns:a16="http://schemas.microsoft.com/office/drawing/2014/main" id="{00000000-0008-0000-0A00-00003B000000}"/>
              </a:ext>
            </a:extLst>
          </xdr:cNvPr>
          <xdr:cNvSpPr>
            <a:spLocks/>
          </xdr:cNvSpPr>
        </xdr:nvSpPr>
        <xdr:spPr>
          <a:xfrm>
            <a:off x="4855157" y="760469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Pump Accessories</a:t>
            </a:r>
          </a:p>
        </xdr:txBody>
      </xdr:sp>
      <xdr:sp macro="[0]!ShowPumps" textlink="">
        <xdr:nvSpPr>
          <xdr:cNvPr id="60" name="Pumps On">
            <a:extLst>
              <a:ext uri="{FF2B5EF4-FFF2-40B4-BE49-F238E27FC236}">
                <a16:creationId xmlns:a16="http://schemas.microsoft.com/office/drawing/2014/main" id="{00000000-0008-0000-0A00-00003C000000}"/>
              </a:ext>
            </a:extLst>
          </xdr:cNvPr>
          <xdr:cNvSpPr>
            <a:spLocks/>
          </xdr:cNvSpPr>
        </xdr:nvSpPr>
        <xdr:spPr>
          <a:xfrm>
            <a:off x="4855157" y="494437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Pumps Only</a:t>
            </a:r>
          </a:p>
        </xdr:txBody>
      </xdr:sp>
      <xdr:sp macro="[0]!ShowHardwares" textlink="">
        <xdr:nvSpPr>
          <xdr:cNvPr id="61" name="Hardwares On" hidden="1">
            <a:extLst>
              <a:ext uri="{FF2B5EF4-FFF2-40B4-BE49-F238E27FC236}">
                <a16:creationId xmlns:a16="http://schemas.microsoft.com/office/drawing/2014/main" id="{00000000-0008-0000-0A00-00003D000000}"/>
              </a:ext>
            </a:extLst>
          </xdr:cNvPr>
          <xdr:cNvSpPr>
            <a:spLocks/>
          </xdr:cNvSpPr>
        </xdr:nvSpPr>
        <xdr:spPr>
          <a:xfrm>
            <a:off x="2558243" y="768253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Hardware</a:t>
            </a:r>
          </a:p>
          <a:p>
            <a:pPr algn="ctr"/>
            <a:endParaRPr lang="en-US" sz="1400" b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[0]!ShowPipesFittings" textlink="">
        <xdr:nvSpPr>
          <xdr:cNvPr id="62" name="Pipes Fittings On" hidden="1">
            <a:extLst>
              <a:ext uri="{FF2B5EF4-FFF2-40B4-BE49-F238E27FC236}">
                <a16:creationId xmlns:a16="http://schemas.microsoft.com/office/drawing/2014/main" id="{00000000-0008-0000-0A00-00003E000000}"/>
              </a:ext>
            </a:extLst>
          </xdr:cNvPr>
          <xdr:cNvSpPr>
            <a:spLocks/>
          </xdr:cNvSpPr>
        </xdr:nvSpPr>
        <xdr:spPr>
          <a:xfrm>
            <a:off x="2558243" y="506096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Pipe</a:t>
            </a:r>
            <a:r>
              <a:rPr lang="en-US" sz="1400" b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 and Fittings</a:t>
            </a:r>
            <a:endParaRPr lang="en-US" sz="1400" b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[0]!ShowValves" textlink="">
        <xdr:nvSpPr>
          <xdr:cNvPr id="63" name="Valves On" hidden="1">
            <a:extLst>
              <a:ext uri="{FF2B5EF4-FFF2-40B4-BE49-F238E27FC236}">
                <a16:creationId xmlns:a16="http://schemas.microsoft.com/office/drawing/2014/main" id="{00000000-0008-0000-0A00-00003F000000}"/>
              </a:ext>
            </a:extLst>
          </xdr:cNvPr>
          <xdr:cNvSpPr>
            <a:spLocks/>
          </xdr:cNvSpPr>
        </xdr:nvSpPr>
        <xdr:spPr>
          <a:xfrm>
            <a:off x="269162" y="1028209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Valves</a:t>
            </a:r>
          </a:p>
        </xdr:txBody>
      </xdr:sp>
      <xdr:sp macro="ShapeClick" textlink="">
        <xdr:nvSpPr>
          <xdr:cNvPr id="64" name="Meters On" hidden="1">
            <a:extLst>
              <a:ext uri="{FF2B5EF4-FFF2-40B4-BE49-F238E27FC236}">
                <a16:creationId xmlns:a16="http://schemas.microsoft.com/office/drawing/2014/main" id="{00000000-0008-0000-0A00-000040000000}"/>
              </a:ext>
            </a:extLst>
          </xdr:cNvPr>
          <xdr:cNvSpPr>
            <a:spLocks/>
          </xdr:cNvSpPr>
        </xdr:nvSpPr>
        <xdr:spPr>
          <a:xfrm>
            <a:off x="269162" y="493148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Meters</a:t>
            </a:r>
          </a:p>
        </xdr:txBody>
      </xdr:sp>
      <xdr:sp macro="[0]!ShowBackflows" textlink="">
        <xdr:nvSpPr>
          <xdr:cNvPr id="65" name="Backflows Off">
            <a:extLst>
              <a:ext uri="{FF2B5EF4-FFF2-40B4-BE49-F238E27FC236}">
                <a16:creationId xmlns:a16="http://schemas.microsoft.com/office/drawing/2014/main" id="{00000000-0008-0000-0A00-000041000000}"/>
              </a:ext>
            </a:extLst>
          </xdr:cNvPr>
          <xdr:cNvSpPr>
            <a:spLocks/>
          </xdr:cNvSpPr>
        </xdr:nvSpPr>
        <xdr:spPr>
          <a:xfrm>
            <a:off x="269162" y="762026"/>
            <a:ext cx="2286000" cy="278336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Backflows</a:t>
            </a:r>
          </a:p>
        </xdr:txBody>
      </xdr:sp>
      <xdr:sp macro="ShapeClick" textlink="">
        <xdr:nvSpPr>
          <xdr:cNvPr id="66" name="Backflows On" hidden="1">
            <a:extLst>
              <a:ext uri="{FF2B5EF4-FFF2-40B4-BE49-F238E27FC236}">
                <a16:creationId xmlns:a16="http://schemas.microsoft.com/office/drawing/2014/main" id="{00000000-0008-0000-0A00-000042000000}"/>
              </a:ext>
            </a:extLst>
          </xdr:cNvPr>
          <xdr:cNvSpPr>
            <a:spLocks/>
          </xdr:cNvSpPr>
        </xdr:nvSpPr>
        <xdr:spPr>
          <a:xfrm>
            <a:off x="269162" y="762026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Backflows</a:t>
            </a:r>
          </a:p>
        </xdr:txBody>
      </xdr:sp>
      <xdr:sp macro="[0]!ShowFrames" textlink="">
        <xdr:nvSpPr>
          <xdr:cNvPr id="67" name="Frames Off">
            <a:extLst>
              <a:ext uri="{FF2B5EF4-FFF2-40B4-BE49-F238E27FC236}">
                <a16:creationId xmlns:a16="http://schemas.microsoft.com/office/drawing/2014/main" id="{00000000-0008-0000-0A00-000043000000}"/>
              </a:ext>
            </a:extLst>
          </xdr:cNvPr>
          <xdr:cNvSpPr>
            <a:spLocks/>
          </xdr:cNvSpPr>
        </xdr:nvSpPr>
        <xdr:spPr>
          <a:xfrm>
            <a:off x="2558243" y="1039839"/>
            <a:ext cx="2286000" cy="275575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Frames, Covers,</a:t>
            </a:r>
            <a:r>
              <a:rPr lang="en-US" sz="1400" b="0" baseline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 Hatchways</a:t>
            </a:r>
          </a:p>
        </xdr:txBody>
      </xdr:sp>
      <xdr:sp macro="[0]!ShowControlComps" textlink="">
        <xdr:nvSpPr>
          <xdr:cNvPr id="68" name="Control Comps Off">
            <a:extLst>
              <a:ext uri="{FF2B5EF4-FFF2-40B4-BE49-F238E27FC236}">
                <a16:creationId xmlns:a16="http://schemas.microsoft.com/office/drawing/2014/main" id="{00000000-0008-0000-0A00-000044000000}"/>
              </a:ext>
            </a:extLst>
          </xdr:cNvPr>
          <xdr:cNvSpPr>
            <a:spLocks/>
          </xdr:cNvSpPr>
        </xdr:nvSpPr>
        <xdr:spPr>
          <a:xfrm>
            <a:off x="9453212" y="1045548"/>
            <a:ext cx="2286000" cy="274320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Control Components</a:t>
            </a:r>
          </a:p>
        </xdr:txBody>
      </xdr:sp>
      <xdr:sp macro="[0]!ShowControls" textlink="">
        <xdr:nvSpPr>
          <xdr:cNvPr id="69" name="Controls Off">
            <a:extLst>
              <a:ext uri="{FF2B5EF4-FFF2-40B4-BE49-F238E27FC236}">
                <a16:creationId xmlns:a16="http://schemas.microsoft.com/office/drawing/2014/main" id="{00000000-0008-0000-0A00-000045000000}"/>
              </a:ext>
            </a:extLst>
          </xdr:cNvPr>
          <xdr:cNvSpPr>
            <a:spLocks/>
          </xdr:cNvSpPr>
        </xdr:nvSpPr>
        <xdr:spPr>
          <a:xfrm>
            <a:off x="9453212" y="771872"/>
            <a:ext cx="2286000" cy="274320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Controls</a:t>
            </a:r>
          </a:p>
        </xdr:txBody>
      </xdr:sp>
      <xdr:sp macro="[0]!ShowTanks" textlink="">
        <xdr:nvSpPr>
          <xdr:cNvPr id="70" name="Tanks Off">
            <a:extLst>
              <a:ext uri="{FF2B5EF4-FFF2-40B4-BE49-F238E27FC236}">
                <a16:creationId xmlns:a16="http://schemas.microsoft.com/office/drawing/2014/main" id="{00000000-0008-0000-0A00-000046000000}"/>
              </a:ext>
            </a:extLst>
          </xdr:cNvPr>
          <xdr:cNvSpPr>
            <a:spLocks/>
          </xdr:cNvSpPr>
        </xdr:nvSpPr>
        <xdr:spPr>
          <a:xfrm>
            <a:off x="9453212" y="498196"/>
            <a:ext cx="2286000" cy="274320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Tanks and Separators</a:t>
            </a:r>
          </a:p>
        </xdr:txBody>
      </xdr:sp>
      <xdr:sp macro="[0]!ShowFuel" textlink="">
        <xdr:nvSpPr>
          <xdr:cNvPr id="71" name="Fuel Off">
            <a:extLst>
              <a:ext uri="{FF2B5EF4-FFF2-40B4-BE49-F238E27FC236}">
                <a16:creationId xmlns:a16="http://schemas.microsoft.com/office/drawing/2014/main" id="{00000000-0008-0000-0A00-000047000000}"/>
              </a:ext>
            </a:extLst>
          </xdr:cNvPr>
          <xdr:cNvSpPr>
            <a:spLocks/>
          </xdr:cNvSpPr>
        </xdr:nvSpPr>
        <xdr:spPr>
          <a:xfrm>
            <a:off x="7152973" y="1041093"/>
            <a:ext cx="2286000" cy="275575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Fuel Tanks</a:t>
            </a:r>
          </a:p>
        </xdr:txBody>
      </xdr:sp>
      <xdr:sp macro="[0]!ShowOEM" textlink="">
        <xdr:nvSpPr>
          <xdr:cNvPr id="72" name="OEM Off">
            <a:extLst>
              <a:ext uri="{FF2B5EF4-FFF2-40B4-BE49-F238E27FC236}">
                <a16:creationId xmlns:a16="http://schemas.microsoft.com/office/drawing/2014/main" id="{00000000-0008-0000-0A00-000048000000}"/>
              </a:ext>
            </a:extLst>
          </xdr:cNvPr>
          <xdr:cNvSpPr>
            <a:spLocks/>
          </xdr:cNvSpPr>
        </xdr:nvSpPr>
        <xdr:spPr>
          <a:xfrm>
            <a:off x="7152973" y="770476"/>
            <a:ext cx="2286000" cy="271373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OEM</a:t>
            </a:r>
          </a:p>
        </xdr:txBody>
      </xdr:sp>
      <xdr:sp macro="[0]!ShowConcrete" textlink="">
        <xdr:nvSpPr>
          <xdr:cNvPr id="73" name="Concrete Off">
            <a:extLst>
              <a:ext uri="{FF2B5EF4-FFF2-40B4-BE49-F238E27FC236}">
                <a16:creationId xmlns:a16="http://schemas.microsoft.com/office/drawing/2014/main" id="{00000000-0008-0000-0A00-000049000000}"/>
              </a:ext>
            </a:extLst>
          </xdr:cNvPr>
          <xdr:cNvSpPr>
            <a:spLocks/>
          </xdr:cNvSpPr>
        </xdr:nvSpPr>
        <xdr:spPr>
          <a:xfrm>
            <a:off x="7152973" y="499762"/>
            <a:ext cx="2286000" cy="271472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Concrete</a:t>
            </a:r>
          </a:p>
        </xdr:txBody>
      </xdr:sp>
      <xdr:sp macro="[0]!ShowSpecialPackages" textlink="">
        <xdr:nvSpPr>
          <xdr:cNvPr id="74" name="Special Packages Off">
            <a:extLst>
              <a:ext uri="{FF2B5EF4-FFF2-40B4-BE49-F238E27FC236}">
                <a16:creationId xmlns:a16="http://schemas.microsoft.com/office/drawing/2014/main" id="{00000000-0008-0000-0A00-00004A000000}"/>
              </a:ext>
            </a:extLst>
          </xdr:cNvPr>
          <xdr:cNvSpPr>
            <a:spLocks/>
          </xdr:cNvSpPr>
        </xdr:nvSpPr>
        <xdr:spPr>
          <a:xfrm>
            <a:off x="4855157" y="1026404"/>
            <a:ext cx="2286000" cy="275575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Special Packages</a:t>
            </a:r>
          </a:p>
        </xdr:txBody>
      </xdr:sp>
      <xdr:sp macro="[0]!ShowPumpAccessories" textlink="">
        <xdr:nvSpPr>
          <xdr:cNvPr id="75" name="Pumps Accs Off">
            <a:extLst>
              <a:ext uri="{FF2B5EF4-FFF2-40B4-BE49-F238E27FC236}">
                <a16:creationId xmlns:a16="http://schemas.microsoft.com/office/drawing/2014/main" id="{00000000-0008-0000-0A00-00004B000000}"/>
              </a:ext>
            </a:extLst>
          </xdr:cNvPr>
          <xdr:cNvSpPr>
            <a:spLocks/>
          </xdr:cNvSpPr>
        </xdr:nvSpPr>
        <xdr:spPr>
          <a:xfrm>
            <a:off x="4855157" y="760469"/>
            <a:ext cx="2286000" cy="271373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Pump Accessories</a:t>
            </a:r>
          </a:p>
        </xdr:txBody>
      </xdr:sp>
      <xdr:sp macro="[0]!ShowPumps" textlink="">
        <xdr:nvSpPr>
          <xdr:cNvPr id="76" name="Pumps Off" hidden="1">
            <a:extLst>
              <a:ext uri="{FF2B5EF4-FFF2-40B4-BE49-F238E27FC236}">
                <a16:creationId xmlns:a16="http://schemas.microsoft.com/office/drawing/2014/main" id="{00000000-0008-0000-0A00-00004C000000}"/>
              </a:ext>
            </a:extLst>
          </xdr:cNvPr>
          <xdr:cNvSpPr>
            <a:spLocks/>
          </xdr:cNvSpPr>
        </xdr:nvSpPr>
        <xdr:spPr>
          <a:xfrm>
            <a:off x="4855157" y="494437"/>
            <a:ext cx="2286000" cy="271472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Pumps Only</a:t>
            </a:r>
          </a:p>
        </xdr:txBody>
      </xdr:sp>
      <xdr:sp macro="[0]!ShowHardwares" textlink="">
        <xdr:nvSpPr>
          <xdr:cNvPr id="77" name="Hardwares Off">
            <a:extLst>
              <a:ext uri="{FF2B5EF4-FFF2-40B4-BE49-F238E27FC236}">
                <a16:creationId xmlns:a16="http://schemas.microsoft.com/office/drawing/2014/main" id="{00000000-0008-0000-0A00-00004D000000}"/>
              </a:ext>
            </a:extLst>
          </xdr:cNvPr>
          <xdr:cNvSpPr>
            <a:spLocks/>
          </xdr:cNvSpPr>
        </xdr:nvSpPr>
        <xdr:spPr>
          <a:xfrm>
            <a:off x="2558243" y="768253"/>
            <a:ext cx="2286000" cy="271373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Hardware</a:t>
            </a:r>
          </a:p>
          <a:p>
            <a:pPr algn="ctr"/>
            <a:endParaRPr lang="en-US" sz="1400" b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[0]!ShowPipesFittings" textlink="">
        <xdr:nvSpPr>
          <xdr:cNvPr id="78" name="Pipes Fittings Off">
            <a:extLst>
              <a:ext uri="{FF2B5EF4-FFF2-40B4-BE49-F238E27FC236}">
                <a16:creationId xmlns:a16="http://schemas.microsoft.com/office/drawing/2014/main" id="{00000000-0008-0000-0A00-00004E000000}"/>
              </a:ext>
            </a:extLst>
          </xdr:cNvPr>
          <xdr:cNvSpPr>
            <a:spLocks/>
          </xdr:cNvSpPr>
        </xdr:nvSpPr>
        <xdr:spPr>
          <a:xfrm>
            <a:off x="2558243" y="506096"/>
            <a:ext cx="2286000" cy="271472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Pipe</a:t>
            </a:r>
            <a:r>
              <a:rPr lang="en-US" sz="1400" b="0" baseline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 and Fittings</a:t>
            </a:r>
            <a:endParaRPr lang="en-US" sz="1400" b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[0]!ShowValves" textlink="">
        <xdr:nvSpPr>
          <xdr:cNvPr id="79" name="Valves Off">
            <a:extLst>
              <a:ext uri="{FF2B5EF4-FFF2-40B4-BE49-F238E27FC236}">
                <a16:creationId xmlns:a16="http://schemas.microsoft.com/office/drawing/2014/main" id="{00000000-0008-0000-0A00-00004F000000}"/>
              </a:ext>
            </a:extLst>
          </xdr:cNvPr>
          <xdr:cNvSpPr>
            <a:spLocks/>
          </xdr:cNvSpPr>
        </xdr:nvSpPr>
        <xdr:spPr>
          <a:xfrm>
            <a:off x="269162" y="1028209"/>
            <a:ext cx="2286000" cy="273399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Valves</a:t>
            </a:r>
          </a:p>
        </xdr:txBody>
      </xdr:sp>
      <xdr:sp macro="[0]!ShowMeters" textlink="">
        <xdr:nvSpPr>
          <xdr:cNvPr id="80" name="Meters Off">
            <a:extLst>
              <a:ext uri="{FF2B5EF4-FFF2-40B4-BE49-F238E27FC236}">
                <a16:creationId xmlns:a16="http://schemas.microsoft.com/office/drawing/2014/main" id="{00000000-0008-0000-0A00-000050000000}"/>
              </a:ext>
            </a:extLst>
          </xdr:cNvPr>
          <xdr:cNvSpPr>
            <a:spLocks/>
          </xdr:cNvSpPr>
        </xdr:nvSpPr>
        <xdr:spPr>
          <a:xfrm>
            <a:off x="269162" y="493148"/>
            <a:ext cx="2286000" cy="271472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Meters</a:t>
            </a:r>
          </a:p>
        </xdr:txBody>
      </xdr:sp>
      <xdr:sp macro="" textlink="">
        <xdr:nvSpPr>
          <xdr:cNvPr id="81" name="Headings">
            <a:extLst>
              <a:ext uri="{FF2B5EF4-FFF2-40B4-BE49-F238E27FC236}">
                <a16:creationId xmlns:a16="http://schemas.microsoft.com/office/drawing/2014/main" id="{00000000-0008-0000-0A00-000051000000}"/>
              </a:ext>
            </a:extLst>
          </xdr:cNvPr>
          <xdr:cNvSpPr txBox="1"/>
        </xdr:nvSpPr>
        <xdr:spPr>
          <a:xfrm>
            <a:off x="0" y="0"/>
            <a:ext cx="14328647" cy="466724"/>
          </a:xfrm>
          <a:prstGeom prst="rect">
            <a:avLst/>
          </a:prstGeom>
          <a:solidFill>
            <a:srgbClr val="0096C5"/>
          </a:solidFill>
          <a:ln>
            <a:noFill/>
          </a:ln>
        </xdr:spPr>
        <xdr:style>
          <a:lnRef idx="3">
            <a:schemeClr val="lt1"/>
          </a:lnRef>
          <a:fillRef idx="1">
            <a:schemeClr val="accent6"/>
          </a:fillRef>
          <a:effectRef idx="1">
            <a:schemeClr val="accent6"/>
          </a:effectRef>
          <a:fontRef idx="minor">
            <a:schemeClr val="lt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2800" b="1" baseline="0">
                <a:ln w="3175">
                  <a:solidFill>
                    <a:schemeClr val="bg1"/>
                  </a:solidFill>
                </a:ln>
                <a:solidFill>
                  <a:srgbClr val="7FB402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Product ID Generator</a:t>
            </a:r>
            <a:endParaRPr lang="en-US" sz="2800" b="1">
              <a:ln w="3175">
                <a:solidFill>
                  <a:schemeClr val="bg1"/>
                </a:solidFill>
              </a:ln>
              <a:solidFill>
                <a:srgbClr val="7FB402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[0]!ShowControlComps" textlink="">
        <xdr:nvSpPr>
          <xdr:cNvPr id="119" name="Chemicals and Liners On">
            <a:extLst>
              <a:ext uri="{FF2B5EF4-FFF2-40B4-BE49-F238E27FC236}">
                <a16:creationId xmlns:a16="http://schemas.microsoft.com/office/drawing/2014/main" id="{00000000-0008-0000-0A00-000077000000}"/>
              </a:ext>
            </a:extLst>
          </xdr:cNvPr>
          <xdr:cNvSpPr>
            <a:spLocks/>
          </xdr:cNvSpPr>
        </xdr:nvSpPr>
        <xdr:spPr>
          <a:xfrm>
            <a:off x="11744325" y="768976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Chemicals</a:t>
            </a:r>
            <a:r>
              <a:rPr lang="en-US" sz="1400" b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 and Liners</a:t>
            </a:r>
            <a:endParaRPr lang="en-US" sz="1400" b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[0]!ShowMetal" textlink="">
        <xdr:nvSpPr>
          <xdr:cNvPr id="120" name="Metal On" hidden="1">
            <a:extLst>
              <a:ext uri="{FF2B5EF4-FFF2-40B4-BE49-F238E27FC236}">
                <a16:creationId xmlns:a16="http://schemas.microsoft.com/office/drawing/2014/main" id="{00000000-0008-0000-0A00-000078000000}"/>
              </a:ext>
            </a:extLst>
          </xdr:cNvPr>
          <xdr:cNvSpPr>
            <a:spLocks/>
          </xdr:cNvSpPr>
        </xdr:nvSpPr>
        <xdr:spPr>
          <a:xfrm>
            <a:off x="11744325" y="495300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Metal</a:t>
            </a:r>
          </a:p>
        </xdr:txBody>
      </xdr:sp>
      <xdr:sp macro="[0]!ShowChemandLiner" textlink="">
        <xdr:nvSpPr>
          <xdr:cNvPr id="121" name="Chemicals and Liners Off">
            <a:extLst>
              <a:ext uri="{FF2B5EF4-FFF2-40B4-BE49-F238E27FC236}">
                <a16:creationId xmlns:a16="http://schemas.microsoft.com/office/drawing/2014/main" id="{00000000-0008-0000-0A00-000079000000}"/>
              </a:ext>
            </a:extLst>
          </xdr:cNvPr>
          <xdr:cNvSpPr>
            <a:spLocks/>
          </xdr:cNvSpPr>
        </xdr:nvSpPr>
        <xdr:spPr>
          <a:xfrm>
            <a:off x="11744325" y="768976"/>
            <a:ext cx="2286000" cy="274320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Chemicals and Liners</a:t>
            </a:r>
          </a:p>
        </xdr:txBody>
      </xdr:sp>
      <xdr:sp macro="[0]!ShowMetal" textlink="">
        <xdr:nvSpPr>
          <xdr:cNvPr id="122" name="Metal Off">
            <a:extLst>
              <a:ext uri="{FF2B5EF4-FFF2-40B4-BE49-F238E27FC236}">
                <a16:creationId xmlns:a16="http://schemas.microsoft.com/office/drawing/2014/main" id="{00000000-0008-0000-0A00-00007A000000}"/>
              </a:ext>
            </a:extLst>
          </xdr:cNvPr>
          <xdr:cNvSpPr>
            <a:spLocks/>
          </xdr:cNvSpPr>
        </xdr:nvSpPr>
        <xdr:spPr>
          <a:xfrm>
            <a:off x="11744325" y="495300"/>
            <a:ext cx="2286000" cy="274320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 baseline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Metal</a:t>
            </a:r>
            <a:endParaRPr lang="en-US" sz="1400" b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0</xdr:rowOff>
        </xdr:from>
        <xdr:to>
          <xdr:col>5</xdr:col>
          <xdr:colOff>676275</xdr:colOff>
          <xdr:row>8</xdr:row>
          <xdr:rowOff>9525</xdr:rowOff>
        </xdr:to>
        <xdr:sp macro="" textlink="">
          <xdr:nvSpPr>
            <xdr:cNvPr id="93185" name="ComboBox3" hidden="1">
              <a:extLst>
                <a:ext uri="{63B3BB69-23CF-44E3-9099-C40C66FF867C}">
                  <a14:compatExt spid="_x0000_s93185"/>
                </a:ext>
                <a:ext uri="{FF2B5EF4-FFF2-40B4-BE49-F238E27FC236}">
                  <a16:creationId xmlns:a16="http://schemas.microsoft.com/office/drawing/2014/main" id="{00000000-0008-0000-0B00-000001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</xdr:row>
          <xdr:rowOff>0</xdr:rowOff>
        </xdr:from>
        <xdr:to>
          <xdr:col>5</xdr:col>
          <xdr:colOff>676275</xdr:colOff>
          <xdr:row>6</xdr:row>
          <xdr:rowOff>9525</xdr:rowOff>
        </xdr:to>
        <xdr:sp macro="" textlink="">
          <xdr:nvSpPr>
            <xdr:cNvPr id="93186" name="ComboBox2" hidden="1">
              <a:extLst>
                <a:ext uri="{63B3BB69-23CF-44E3-9099-C40C66FF867C}">
                  <a14:compatExt spid="_x0000_s93186"/>
                </a:ext>
                <a:ext uri="{FF2B5EF4-FFF2-40B4-BE49-F238E27FC236}">
                  <a16:creationId xmlns:a16="http://schemas.microsoft.com/office/drawing/2014/main" id="{00000000-0008-0000-0B00-000002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</xdr:row>
          <xdr:rowOff>0</xdr:rowOff>
        </xdr:from>
        <xdr:to>
          <xdr:col>5</xdr:col>
          <xdr:colOff>676275</xdr:colOff>
          <xdr:row>10</xdr:row>
          <xdr:rowOff>9525</xdr:rowOff>
        </xdr:to>
        <xdr:sp macro="" textlink="">
          <xdr:nvSpPr>
            <xdr:cNvPr id="93187" name="ComboBox4" hidden="1">
              <a:extLst>
                <a:ext uri="{63B3BB69-23CF-44E3-9099-C40C66FF867C}">
                  <a14:compatExt spid="_x0000_s93187"/>
                </a:ext>
                <a:ext uri="{FF2B5EF4-FFF2-40B4-BE49-F238E27FC236}">
                  <a16:creationId xmlns:a16="http://schemas.microsoft.com/office/drawing/2014/main" id="{00000000-0008-0000-0B00-000003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</xdr:row>
          <xdr:rowOff>0</xdr:rowOff>
        </xdr:from>
        <xdr:to>
          <xdr:col>12</xdr:col>
          <xdr:colOff>0</xdr:colOff>
          <xdr:row>4</xdr:row>
          <xdr:rowOff>9525</xdr:rowOff>
        </xdr:to>
        <xdr:sp macro="" textlink="">
          <xdr:nvSpPr>
            <xdr:cNvPr id="93188" name="ComboBox5" hidden="1">
              <a:extLst>
                <a:ext uri="{63B3BB69-23CF-44E3-9099-C40C66FF867C}">
                  <a14:compatExt spid="_x0000_s93188"/>
                </a:ext>
                <a:ext uri="{FF2B5EF4-FFF2-40B4-BE49-F238E27FC236}">
                  <a16:creationId xmlns:a16="http://schemas.microsoft.com/office/drawing/2014/main" id="{00000000-0008-0000-0B00-000004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5</xdr:row>
          <xdr:rowOff>0</xdr:rowOff>
        </xdr:from>
        <xdr:to>
          <xdr:col>12</xdr:col>
          <xdr:colOff>0</xdr:colOff>
          <xdr:row>6</xdr:row>
          <xdr:rowOff>9525</xdr:rowOff>
        </xdr:to>
        <xdr:sp macro="" textlink="">
          <xdr:nvSpPr>
            <xdr:cNvPr id="93190" name="ComboBox6" hidden="1">
              <a:extLst>
                <a:ext uri="{63B3BB69-23CF-44E3-9099-C40C66FF867C}">
                  <a14:compatExt spid="_x0000_s93190"/>
                </a:ext>
                <a:ext uri="{FF2B5EF4-FFF2-40B4-BE49-F238E27FC236}">
                  <a16:creationId xmlns:a16="http://schemas.microsoft.com/office/drawing/2014/main" id="{00000000-0008-0000-0B00-000006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7</xdr:row>
          <xdr:rowOff>0</xdr:rowOff>
        </xdr:from>
        <xdr:to>
          <xdr:col>12</xdr:col>
          <xdr:colOff>0</xdr:colOff>
          <xdr:row>8</xdr:row>
          <xdr:rowOff>9525</xdr:rowOff>
        </xdr:to>
        <xdr:sp macro="" textlink="">
          <xdr:nvSpPr>
            <xdr:cNvPr id="93191" name="ComboBox7" hidden="1">
              <a:extLst>
                <a:ext uri="{63B3BB69-23CF-44E3-9099-C40C66FF867C}">
                  <a14:compatExt spid="_x0000_s93191"/>
                </a:ext>
                <a:ext uri="{FF2B5EF4-FFF2-40B4-BE49-F238E27FC236}">
                  <a16:creationId xmlns:a16="http://schemas.microsoft.com/office/drawing/2014/main" id="{00000000-0008-0000-0B00-000007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</xdr:row>
          <xdr:rowOff>0</xdr:rowOff>
        </xdr:from>
        <xdr:to>
          <xdr:col>5</xdr:col>
          <xdr:colOff>676275</xdr:colOff>
          <xdr:row>4</xdr:row>
          <xdr:rowOff>9525</xdr:rowOff>
        </xdr:to>
        <xdr:sp macro="" textlink="">
          <xdr:nvSpPr>
            <xdr:cNvPr id="93193" name="ComboBox1" hidden="1">
              <a:extLst>
                <a:ext uri="{63B3BB69-23CF-44E3-9099-C40C66FF867C}">
                  <a14:compatExt spid="_x0000_s93193"/>
                </a:ext>
                <a:ext uri="{FF2B5EF4-FFF2-40B4-BE49-F238E27FC236}">
                  <a16:creationId xmlns:a16="http://schemas.microsoft.com/office/drawing/2014/main" id="{00000000-0008-0000-0B00-000009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12</xdr:col>
      <xdr:colOff>761238</xdr:colOff>
      <xdr:row>4</xdr:row>
      <xdr:rowOff>164020</xdr:rowOff>
    </xdr:from>
    <xdr:to>
      <xdr:col>14</xdr:col>
      <xdr:colOff>0</xdr:colOff>
      <xdr:row>6</xdr:row>
      <xdr:rowOff>0</xdr:rowOff>
    </xdr:to>
    <xdr:grpSp>
      <xdr:nvGrpSpPr>
        <xdr:cNvPr id="49" name="ClearButton">
          <a:extLst>
            <a:ext uri="{FF2B5EF4-FFF2-40B4-BE49-F238E27FC236}">
              <a16:creationId xmlns:a16="http://schemas.microsoft.com/office/drawing/2014/main" id="{00000000-0008-0000-0B00-000031000000}"/>
            </a:ext>
          </a:extLst>
        </xdr:cNvPr>
        <xdr:cNvGrpSpPr/>
      </xdr:nvGrpSpPr>
      <xdr:grpSpPr>
        <a:xfrm>
          <a:off x="12905613" y="2030920"/>
          <a:ext cx="1124712" cy="331280"/>
          <a:chOff x="5476876" y="3505202"/>
          <a:chExt cx="978408" cy="338328"/>
        </a:xfrm>
      </xdr:grpSpPr>
      <xdr:sp macro="[0]!ClearOptions" textlink="">
        <xdr:nvSpPr>
          <xdr:cNvPr id="50" name="CancelBtnShape">
            <a:extLst>
              <a:ext uri="{FF2B5EF4-FFF2-40B4-BE49-F238E27FC236}">
                <a16:creationId xmlns:a16="http://schemas.microsoft.com/office/drawing/2014/main" id="{00000000-0008-0000-0B00-000032000000}"/>
              </a:ext>
            </a:extLst>
          </xdr:cNvPr>
          <xdr:cNvSpPr/>
        </xdr:nvSpPr>
        <xdr:spPr>
          <a:xfrm>
            <a:off x="5476876" y="3505202"/>
            <a:ext cx="978408" cy="338328"/>
          </a:xfrm>
          <a:prstGeom prst="roundRect">
            <a:avLst/>
          </a:prstGeom>
          <a:solidFill>
            <a:srgbClr val="0096C5"/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vertOverflow="clip" horzOverflow="clip" lIns="0" rtlCol="0" anchor="t"/>
          <a:lstStyle/>
          <a:p>
            <a:pPr algn="r"/>
            <a:r>
              <a:rPr lang="en-US" sz="140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Reset</a:t>
            </a:r>
          </a:p>
        </xdr:txBody>
      </xdr:sp>
      <xdr:pic macro="[0]!ClearOptions">
        <xdr:nvPicPr>
          <xdr:cNvPr id="51" name="Graphic 50" descr="Back">
            <a:extLst>
              <a:ext uri="{FF2B5EF4-FFF2-40B4-BE49-F238E27FC236}">
                <a16:creationId xmlns:a16="http://schemas.microsoft.com/office/drawing/2014/main" id="{00000000-0008-0000-0B00-00003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5524500" y="3562350"/>
            <a:ext cx="219456" cy="219456"/>
          </a:xfrm>
          <a:prstGeom prst="rect">
            <a:avLst/>
          </a:prstGeom>
          <a:ln>
            <a:noFill/>
          </a:ln>
          <a:effectLst/>
        </xdr:spPr>
      </xdr:pic>
    </xdr:grpSp>
    <xdr:clientData/>
  </xdr:twoCellAnchor>
  <xdr:twoCellAnchor editAs="oneCell">
    <xdr:from>
      <xdr:col>12</xdr:col>
      <xdr:colOff>765810</xdr:colOff>
      <xdr:row>3</xdr:row>
      <xdr:rowOff>0</xdr:rowOff>
    </xdr:from>
    <xdr:to>
      <xdr:col>14</xdr:col>
      <xdr:colOff>0</xdr:colOff>
      <xdr:row>4</xdr:row>
      <xdr:rowOff>83630</xdr:rowOff>
    </xdr:to>
    <xdr:grpSp>
      <xdr:nvGrpSpPr>
        <xdr:cNvPr id="52" name="GenerateButton">
          <a:extLst>
            <a:ext uri="{FF2B5EF4-FFF2-40B4-BE49-F238E27FC236}">
              <a16:creationId xmlns:a16="http://schemas.microsoft.com/office/drawing/2014/main" id="{00000000-0008-0000-0B00-000034000000}"/>
            </a:ext>
          </a:extLst>
        </xdr:cNvPr>
        <xdr:cNvGrpSpPr/>
      </xdr:nvGrpSpPr>
      <xdr:grpSpPr>
        <a:xfrm>
          <a:off x="12910185" y="1619250"/>
          <a:ext cx="1120140" cy="331280"/>
          <a:chOff x="6867525" y="3495675"/>
          <a:chExt cx="1254632" cy="338328"/>
        </a:xfrm>
      </xdr:grpSpPr>
      <xdr:sp macro="[0]!Generate" textlink="">
        <xdr:nvSpPr>
          <xdr:cNvPr id="53" name="SaveItemBtnShape">
            <a:extLst>
              <a:ext uri="{FF2B5EF4-FFF2-40B4-BE49-F238E27FC236}">
                <a16:creationId xmlns:a16="http://schemas.microsoft.com/office/drawing/2014/main" id="{00000000-0008-0000-0B00-000035000000}"/>
              </a:ext>
            </a:extLst>
          </xdr:cNvPr>
          <xdr:cNvSpPr/>
        </xdr:nvSpPr>
        <xdr:spPr>
          <a:xfrm>
            <a:off x="6867525" y="3495675"/>
            <a:ext cx="1254632" cy="338328"/>
          </a:xfrm>
          <a:prstGeom prst="roundRect">
            <a:avLst/>
          </a:prstGeom>
          <a:solidFill>
            <a:srgbClr val="0096C5"/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r"/>
            <a:r>
              <a:rPr lang="en-US" sz="140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Generate</a:t>
            </a:r>
          </a:p>
        </xdr:txBody>
      </xdr:sp>
      <xdr:pic macro="[0]!Generate">
        <xdr:nvPicPr>
          <xdr:cNvPr id="54" name="Graphic 53" descr="Checkmark">
            <a:extLst>
              <a:ext uri="{FF2B5EF4-FFF2-40B4-BE49-F238E27FC236}">
                <a16:creationId xmlns:a16="http://schemas.microsoft.com/office/drawing/2014/main" id="{00000000-0008-0000-0B00-00003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943725" y="3562350"/>
            <a:ext cx="219456" cy="219456"/>
          </a:xfrm>
          <a:prstGeom prst="rect">
            <a:avLst/>
          </a:prstGeom>
          <a:ln>
            <a:noFill/>
          </a:ln>
          <a:effectLst/>
        </xdr:spPr>
      </xdr:pic>
    </xdr:grpSp>
    <xdr:clientData/>
  </xdr:twoCellAnchor>
  <xdr:twoCellAnchor>
    <xdr:from>
      <xdr:col>0</xdr:col>
      <xdr:colOff>0</xdr:colOff>
      <xdr:row>0</xdr:row>
      <xdr:rowOff>0</xdr:rowOff>
    </xdr:from>
    <xdr:to>
      <xdr:col>15</xdr:col>
      <xdr:colOff>3048</xdr:colOff>
      <xdr:row>2</xdr:row>
      <xdr:rowOff>116565</xdr:rowOff>
    </xdr:to>
    <xdr:grpSp>
      <xdr:nvGrpSpPr>
        <xdr:cNvPr id="91" name="Group 90">
          <a:extLst>
            <a:ext uri="{FF2B5EF4-FFF2-40B4-BE49-F238E27FC236}">
              <a16:creationId xmlns:a16="http://schemas.microsoft.com/office/drawing/2014/main" id="{00000000-0008-0000-0B00-00005B000000}"/>
            </a:ext>
          </a:extLst>
        </xdr:cNvPr>
        <xdr:cNvGrpSpPr/>
      </xdr:nvGrpSpPr>
      <xdr:grpSpPr>
        <a:xfrm>
          <a:off x="0" y="0"/>
          <a:ext cx="14328648" cy="1545315"/>
          <a:chOff x="0" y="0"/>
          <a:chExt cx="14328648" cy="1545315"/>
        </a:xfrm>
      </xdr:grpSpPr>
      <xdr:sp macro="[0]!DeliverSlicerToSheet" textlink="">
        <xdr:nvSpPr>
          <xdr:cNvPr id="92" name="Header Format">
            <a:extLst>
              <a:ext uri="{FF2B5EF4-FFF2-40B4-BE49-F238E27FC236}">
                <a16:creationId xmlns:a16="http://schemas.microsoft.com/office/drawing/2014/main" id="{00000000-0008-0000-0B00-00005C000000}"/>
              </a:ext>
            </a:extLst>
          </xdr:cNvPr>
          <xdr:cNvSpPr>
            <a:spLocks noChangeAspect="1"/>
          </xdr:cNvSpPr>
        </xdr:nvSpPr>
        <xdr:spPr>
          <a:xfrm>
            <a:off x="0" y="457199"/>
            <a:ext cx="14328648" cy="1088116"/>
          </a:xfrm>
          <a:prstGeom prst="rect">
            <a:avLst/>
          </a:prstGeom>
          <a:gradFill flip="none" rotWithShape="1">
            <a:gsLst>
              <a:gs pos="76000">
                <a:schemeClr val="bg1">
                  <a:lumMod val="95000"/>
                </a:schemeClr>
              </a:gs>
              <a:gs pos="0">
                <a:srgbClr val="0096C5"/>
              </a:gs>
            </a:gsLst>
            <a:lin ang="5400000" scaled="0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4"/>
          </a:fillRef>
          <a:effectRef idx="1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[0]!ShowFrames" textlink="">
        <xdr:nvSpPr>
          <xdr:cNvPr id="93" name="Frames On" hidden="1">
            <a:extLst>
              <a:ext uri="{FF2B5EF4-FFF2-40B4-BE49-F238E27FC236}">
                <a16:creationId xmlns:a16="http://schemas.microsoft.com/office/drawing/2014/main" id="{00000000-0008-0000-0B00-00005D000000}"/>
              </a:ext>
            </a:extLst>
          </xdr:cNvPr>
          <xdr:cNvSpPr>
            <a:spLocks/>
          </xdr:cNvSpPr>
        </xdr:nvSpPr>
        <xdr:spPr>
          <a:xfrm>
            <a:off x="2558243" y="1039839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Frames, Covers,</a:t>
            </a:r>
            <a:r>
              <a:rPr lang="en-US" sz="1400" b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 Hatchways</a:t>
            </a:r>
          </a:p>
        </xdr:txBody>
      </xdr:sp>
      <xdr:sp macro="[0]!ShowControlComps" textlink="">
        <xdr:nvSpPr>
          <xdr:cNvPr id="94" name="Control Comps On" hidden="1">
            <a:extLst>
              <a:ext uri="{FF2B5EF4-FFF2-40B4-BE49-F238E27FC236}">
                <a16:creationId xmlns:a16="http://schemas.microsoft.com/office/drawing/2014/main" id="{00000000-0008-0000-0B00-00005E000000}"/>
              </a:ext>
            </a:extLst>
          </xdr:cNvPr>
          <xdr:cNvSpPr>
            <a:spLocks/>
          </xdr:cNvSpPr>
        </xdr:nvSpPr>
        <xdr:spPr>
          <a:xfrm>
            <a:off x="9453212" y="1045548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Control Components</a:t>
            </a:r>
          </a:p>
        </xdr:txBody>
      </xdr:sp>
      <xdr:sp macro="[0]!ShowControls" textlink="">
        <xdr:nvSpPr>
          <xdr:cNvPr id="95" name="Controls On" hidden="1">
            <a:extLst>
              <a:ext uri="{FF2B5EF4-FFF2-40B4-BE49-F238E27FC236}">
                <a16:creationId xmlns:a16="http://schemas.microsoft.com/office/drawing/2014/main" id="{00000000-0008-0000-0B00-00005F000000}"/>
              </a:ext>
            </a:extLst>
          </xdr:cNvPr>
          <xdr:cNvSpPr>
            <a:spLocks/>
          </xdr:cNvSpPr>
        </xdr:nvSpPr>
        <xdr:spPr>
          <a:xfrm>
            <a:off x="9453212" y="771872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Controls</a:t>
            </a:r>
          </a:p>
        </xdr:txBody>
      </xdr:sp>
      <xdr:sp macro="[0]!ShowTanks" textlink="">
        <xdr:nvSpPr>
          <xdr:cNvPr id="96" name="Tanks On" hidden="1">
            <a:extLst>
              <a:ext uri="{FF2B5EF4-FFF2-40B4-BE49-F238E27FC236}">
                <a16:creationId xmlns:a16="http://schemas.microsoft.com/office/drawing/2014/main" id="{00000000-0008-0000-0B00-000060000000}"/>
              </a:ext>
            </a:extLst>
          </xdr:cNvPr>
          <xdr:cNvSpPr>
            <a:spLocks/>
          </xdr:cNvSpPr>
        </xdr:nvSpPr>
        <xdr:spPr>
          <a:xfrm>
            <a:off x="9453212" y="498196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Tanks and Separators</a:t>
            </a:r>
          </a:p>
        </xdr:txBody>
      </xdr:sp>
      <xdr:sp macro="[0]!ShowFuel" textlink="">
        <xdr:nvSpPr>
          <xdr:cNvPr id="97" name="Fuel On" hidden="1">
            <a:extLst>
              <a:ext uri="{FF2B5EF4-FFF2-40B4-BE49-F238E27FC236}">
                <a16:creationId xmlns:a16="http://schemas.microsoft.com/office/drawing/2014/main" id="{00000000-0008-0000-0B00-000061000000}"/>
              </a:ext>
            </a:extLst>
          </xdr:cNvPr>
          <xdr:cNvSpPr>
            <a:spLocks/>
          </xdr:cNvSpPr>
        </xdr:nvSpPr>
        <xdr:spPr>
          <a:xfrm>
            <a:off x="7152973" y="1041093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Fuel Tanks</a:t>
            </a:r>
          </a:p>
        </xdr:txBody>
      </xdr:sp>
      <xdr:sp macro="[0]!ShowOEM" textlink="">
        <xdr:nvSpPr>
          <xdr:cNvPr id="98" name="OEM On" hidden="1">
            <a:extLst>
              <a:ext uri="{FF2B5EF4-FFF2-40B4-BE49-F238E27FC236}">
                <a16:creationId xmlns:a16="http://schemas.microsoft.com/office/drawing/2014/main" id="{00000000-0008-0000-0B00-000062000000}"/>
              </a:ext>
            </a:extLst>
          </xdr:cNvPr>
          <xdr:cNvSpPr>
            <a:spLocks/>
          </xdr:cNvSpPr>
        </xdr:nvSpPr>
        <xdr:spPr>
          <a:xfrm>
            <a:off x="7152973" y="770476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OEM</a:t>
            </a:r>
          </a:p>
        </xdr:txBody>
      </xdr:sp>
      <xdr:sp macro="[0]!ShowConcrete" textlink="">
        <xdr:nvSpPr>
          <xdr:cNvPr id="99" name="Concrete On" hidden="1">
            <a:extLst>
              <a:ext uri="{FF2B5EF4-FFF2-40B4-BE49-F238E27FC236}">
                <a16:creationId xmlns:a16="http://schemas.microsoft.com/office/drawing/2014/main" id="{00000000-0008-0000-0B00-000063000000}"/>
              </a:ext>
            </a:extLst>
          </xdr:cNvPr>
          <xdr:cNvSpPr>
            <a:spLocks/>
          </xdr:cNvSpPr>
        </xdr:nvSpPr>
        <xdr:spPr>
          <a:xfrm>
            <a:off x="7152973" y="499762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Concrete</a:t>
            </a:r>
          </a:p>
        </xdr:txBody>
      </xdr:sp>
      <xdr:sp macro="[0]!ShowSpecialPackages" textlink="">
        <xdr:nvSpPr>
          <xdr:cNvPr id="100" name="Special Packages On" hidden="1">
            <a:extLst>
              <a:ext uri="{FF2B5EF4-FFF2-40B4-BE49-F238E27FC236}">
                <a16:creationId xmlns:a16="http://schemas.microsoft.com/office/drawing/2014/main" id="{00000000-0008-0000-0B00-000064000000}"/>
              </a:ext>
            </a:extLst>
          </xdr:cNvPr>
          <xdr:cNvSpPr>
            <a:spLocks/>
          </xdr:cNvSpPr>
        </xdr:nvSpPr>
        <xdr:spPr>
          <a:xfrm>
            <a:off x="4855157" y="1026404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Special Packages</a:t>
            </a:r>
          </a:p>
        </xdr:txBody>
      </xdr:sp>
      <xdr:sp macro="[0]!ShowPumpAccessories" textlink="">
        <xdr:nvSpPr>
          <xdr:cNvPr id="101" name="Pumps Accs On">
            <a:extLst>
              <a:ext uri="{FF2B5EF4-FFF2-40B4-BE49-F238E27FC236}">
                <a16:creationId xmlns:a16="http://schemas.microsoft.com/office/drawing/2014/main" id="{00000000-0008-0000-0B00-000065000000}"/>
              </a:ext>
            </a:extLst>
          </xdr:cNvPr>
          <xdr:cNvSpPr>
            <a:spLocks/>
          </xdr:cNvSpPr>
        </xdr:nvSpPr>
        <xdr:spPr>
          <a:xfrm>
            <a:off x="4855157" y="760469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Pump Accessories</a:t>
            </a:r>
          </a:p>
        </xdr:txBody>
      </xdr:sp>
      <xdr:sp macro="[0]!ShowPumps" textlink="">
        <xdr:nvSpPr>
          <xdr:cNvPr id="102" name="Pumps On" hidden="1">
            <a:extLst>
              <a:ext uri="{FF2B5EF4-FFF2-40B4-BE49-F238E27FC236}">
                <a16:creationId xmlns:a16="http://schemas.microsoft.com/office/drawing/2014/main" id="{00000000-0008-0000-0B00-000066000000}"/>
              </a:ext>
            </a:extLst>
          </xdr:cNvPr>
          <xdr:cNvSpPr>
            <a:spLocks/>
          </xdr:cNvSpPr>
        </xdr:nvSpPr>
        <xdr:spPr>
          <a:xfrm>
            <a:off x="4855157" y="494437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Pumps Only</a:t>
            </a:r>
          </a:p>
        </xdr:txBody>
      </xdr:sp>
      <xdr:sp macro="[0]!ShowHardwares" textlink="">
        <xdr:nvSpPr>
          <xdr:cNvPr id="103" name="Hardwares On" hidden="1">
            <a:extLst>
              <a:ext uri="{FF2B5EF4-FFF2-40B4-BE49-F238E27FC236}">
                <a16:creationId xmlns:a16="http://schemas.microsoft.com/office/drawing/2014/main" id="{00000000-0008-0000-0B00-000067000000}"/>
              </a:ext>
            </a:extLst>
          </xdr:cNvPr>
          <xdr:cNvSpPr>
            <a:spLocks/>
          </xdr:cNvSpPr>
        </xdr:nvSpPr>
        <xdr:spPr>
          <a:xfrm>
            <a:off x="2558243" y="768253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Hardware</a:t>
            </a:r>
          </a:p>
          <a:p>
            <a:pPr algn="ctr"/>
            <a:endParaRPr lang="en-US" sz="1400" b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[0]!ShowPipesFittings" textlink="">
        <xdr:nvSpPr>
          <xdr:cNvPr id="104" name="Pipes Fittings On" hidden="1">
            <a:extLst>
              <a:ext uri="{FF2B5EF4-FFF2-40B4-BE49-F238E27FC236}">
                <a16:creationId xmlns:a16="http://schemas.microsoft.com/office/drawing/2014/main" id="{00000000-0008-0000-0B00-000068000000}"/>
              </a:ext>
            </a:extLst>
          </xdr:cNvPr>
          <xdr:cNvSpPr>
            <a:spLocks/>
          </xdr:cNvSpPr>
        </xdr:nvSpPr>
        <xdr:spPr>
          <a:xfrm>
            <a:off x="2558243" y="506096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Pipe</a:t>
            </a:r>
            <a:r>
              <a:rPr lang="en-US" sz="1400" b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 and Fittings</a:t>
            </a:r>
            <a:endParaRPr lang="en-US" sz="1400" b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[0]!ShowValves" textlink="">
        <xdr:nvSpPr>
          <xdr:cNvPr id="105" name="Valves On" hidden="1">
            <a:extLst>
              <a:ext uri="{FF2B5EF4-FFF2-40B4-BE49-F238E27FC236}">
                <a16:creationId xmlns:a16="http://schemas.microsoft.com/office/drawing/2014/main" id="{00000000-0008-0000-0B00-000069000000}"/>
              </a:ext>
            </a:extLst>
          </xdr:cNvPr>
          <xdr:cNvSpPr>
            <a:spLocks/>
          </xdr:cNvSpPr>
        </xdr:nvSpPr>
        <xdr:spPr>
          <a:xfrm>
            <a:off x="269162" y="1028209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Valves</a:t>
            </a:r>
          </a:p>
        </xdr:txBody>
      </xdr:sp>
      <xdr:sp macro="ShapeClick" textlink="">
        <xdr:nvSpPr>
          <xdr:cNvPr id="106" name="Meters On" hidden="1">
            <a:extLst>
              <a:ext uri="{FF2B5EF4-FFF2-40B4-BE49-F238E27FC236}">
                <a16:creationId xmlns:a16="http://schemas.microsoft.com/office/drawing/2014/main" id="{00000000-0008-0000-0B00-00006A000000}"/>
              </a:ext>
            </a:extLst>
          </xdr:cNvPr>
          <xdr:cNvSpPr>
            <a:spLocks/>
          </xdr:cNvSpPr>
        </xdr:nvSpPr>
        <xdr:spPr>
          <a:xfrm>
            <a:off x="269162" y="493148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Meters</a:t>
            </a:r>
          </a:p>
        </xdr:txBody>
      </xdr:sp>
      <xdr:sp macro="[0]!ShowBackflows" textlink="">
        <xdr:nvSpPr>
          <xdr:cNvPr id="107" name="Backflows Off">
            <a:extLst>
              <a:ext uri="{FF2B5EF4-FFF2-40B4-BE49-F238E27FC236}">
                <a16:creationId xmlns:a16="http://schemas.microsoft.com/office/drawing/2014/main" id="{00000000-0008-0000-0B00-00006B000000}"/>
              </a:ext>
            </a:extLst>
          </xdr:cNvPr>
          <xdr:cNvSpPr>
            <a:spLocks/>
          </xdr:cNvSpPr>
        </xdr:nvSpPr>
        <xdr:spPr>
          <a:xfrm>
            <a:off x="269162" y="762026"/>
            <a:ext cx="2286000" cy="278336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Backflows</a:t>
            </a:r>
          </a:p>
        </xdr:txBody>
      </xdr:sp>
      <xdr:sp macro="ShapeClick" textlink="">
        <xdr:nvSpPr>
          <xdr:cNvPr id="108" name="Backflows On" hidden="1">
            <a:extLst>
              <a:ext uri="{FF2B5EF4-FFF2-40B4-BE49-F238E27FC236}">
                <a16:creationId xmlns:a16="http://schemas.microsoft.com/office/drawing/2014/main" id="{00000000-0008-0000-0B00-00006C000000}"/>
              </a:ext>
            </a:extLst>
          </xdr:cNvPr>
          <xdr:cNvSpPr>
            <a:spLocks/>
          </xdr:cNvSpPr>
        </xdr:nvSpPr>
        <xdr:spPr>
          <a:xfrm>
            <a:off x="269162" y="762026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Backflows</a:t>
            </a:r>
          </a:p>
        </xdr:txBody>
      </xdr:sp>
      <xdr:sp macro="[0]!ShowFrames" textlink="">
        <xdr:nvSpPr>
          <xdr:cNvPr id="109" name="Frames Off">
            <a:extLst>
              <a:ext uri="{FF2B5EF4-FFF2-40B4-BE49-F238E27FC236}">
                <a16:creationId xmlns:a16="http://schemas.microsoft.com/office/drawing/2014/main" id="{00000000-0008-0000-0B00-00006D000000}"/>
              </a:ext>
            </a:extLst>
          </xdr:cNvPr>
          <xdr:cNvSpPr>
            <a:spLocks/>
          </xdr:cNvSpPr>
        </xdr:nvSpPr>
        <xdr:spPr>
          <a:xfrm>
            <a:off x="2558243" y="1039839"/>
            <a:ext cx="2286000" cy="275575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Frames, Covers,</a:t>
            </a:r>
            <a:r>
              <a:rPr lang="en-US" sz="1400" b="0" baseline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 Hatchways</a:t>
            </a:r>
          </a:p>
        </xdr:txBody>
      </xdr:sp>
      <xdr:sp macro="[0]!ShowControlComps" textlink="">
        <xdr:nvSpPr>
          <xdr:cNvPr id="110" name="Control Comps Off">
            <a:extLst>
              <a:ext uri="{FF2B5EF4-FFF2-40B4-BE49-F238E27FC236}">
                <a16:creationId xmlns:a16="http://schemas.microsoft.com/office/drawing/2014/main" id="{00000000-0008-0000-0B00-00006E000000}"/>
              </a:ext>
            </a:extLst>
          </xdr:cNvPr>
          <xdr:cNvSpPr>
            <a:spLocks/>
          </xdr:cNvSpPr>
        </xdr:nvSpPr>
        <xdr:spPr>
          <a:xfrm>
            <a:off x="9453212" y="1045548"/>
            <a:ext cx="2286000" cy="274320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Control Components</a:t>
            </a:r>
          </a:p>
        </xdr:txBody>
      </xdr:sp>
      <xdr:sp macro="[0]!ShowControls" textlink="">
        <xdr:nvSpPr>
          <xdr:cNvPr id="111" name="Controls Off">
            <a:extLst>
              <a:ext uri="{FF2B5EF4-FFF2-40B4-BE49-F238E27FC236}">
                <a16:creationId xmlns:a16="http://schemas.microsoft.com/office/drawing/2014/main" id="{00000000-0008-0000-0B00-00006F000000}"/>
              </a:ext>
            </a:extLst>
          </xdr:cNvPr>
          <xdr:cNvSpPr>
            <a:spLocks/>
          </xdr:cNvSpPr>
        </xdr:nvSpPr>
        <xdr:spPr>
          <a:xfrm>
            <a:off x="9453212" y="771872"/>
            <a:ext cx="2286000" cy="274320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Controls</a:t>
            </a:r>
          </a:p>
        </xdr:txBody>
      </xdr:sp>
      <xdr:sp macro="[0]!ShowTanks" textlink="">
        <xdr:nvSpPr>
          <xdr:cNvPr id="112" name="Tanks Off">
            <a:extLst>
              <a:ext uri="{FF2B5EF4-FFF2-40B4-BE49-F238E27FC236}">
                <a16:creationId xmlns:a16="http://schemas.microsoft.com/office/drawing/2014/main" id="{00000000-0008-0000-0B00-000070000000}"/>
              </a:ext>
            </a:extLst>
          </xdr:cNvPr>
          <xdr:cNvSpPr>
            <a:spLocks/>
          </xdr:cNvSpPr>
        </xdr:nvSpPr>
        <xdr:spPr>
          <a:xfrm>
            <a:off x="9453212" y="498196"/>
            <a:ext cx="2286000" cy="274320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Tanks and Separators</a:t>
            </a:r>
          </a:p>
        </xdr:txBody>
      </xdr:sp>
      <xdr:sp macro="[0]!ShowFuel" textlink="">
        <xdr:nvSpPr>
          <xdr:cNvPr id="113" name="Fuel Off">
            <a:extLst>
              <a:ext uri="{FF2B5EF4-FFF2-40B4-BE49-F238E27FC236}">
                <a16:creationId xmlns:a16="http://schemas.microsoft.com/office/drawing/2014/main" id="{00000000-0008-0000-0B00-000071000000}"/>
              </a:ext>
            </a:extLst>
          </xdr:cNvPr>
          <xdr:cNvSpPr>
            <a:spLocks/>
          </xdr:cNvSpPr>
        </xdr:nvSpPr>
        <xdr:spPr>
          <a:xfrm>
            <a:off x="7152973" y="1041093"/>
            <a:ext cx="2286000" cy="275575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Fuel Tanks</a:t>
            </a:r>
          </a:p>
        </xdr:txBody>
      </xdr:sp>
      <xdr:sp macro="[0]!ShowOEM" textlink="">
        <xdr:nvSpPr>
          <xdr:cNvPr id="114" name="OEM Off">
            <a:extLst>
              <a:ext uri="{FF2B5EF4-FFF2-40B4-BE49-F238E27FC236}">
                <a16:creationId xmlns:a16="http://schemas.microsoft.com/office/drawing/2014/main" id="{00000000-0008-0000-0B00-000072000000}"/>
              </a:ext>
            </a:extLst>
          </xdr:cNvPr>
          <xdr:cNvSpPr>
            <a:spLocks/>
          </xdr:cNvSpPr>
        </xdr:nvSpPr>
        <xdr:spPr>
          <a:xfrm>
            <a:off x="7152973" y="770476"/>
            <a:ext cx="2286000" cy="271373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OEM</a:t>
            </a:r>
          </a:p>
        </xdr:txBody>
      </xdr:sp>
      <xdr:sp macro="[0]!ShowConcrete" textlink="">
        <xdr:nvSpPr>
          <xdr:cNvPr id="115" name="Concrete Off">
            <a:extLst>
              <a:ext uri="{FF2B5EF4-FFF2-40B4-BE49-F238E27FC236}">
                <a16:creationId xmlns:a16="http://schemas.microsoft.com/office/drawing/2014/main" id="{00000000-0008-0000-0B00-000073000000}"/>
              </a:ext>
            </a:extLst>
          </xdr:cNvPr>
          <xdr:cNvSpPr>
            <a:spLocks/>
          </xdr:cNvSpPr>
        </xdr:nvSpPr>
        <xdr:spPr>
          <a:xfrm>
            <a:off x="7152973" y="499762"/>
            <a:ext cx="2286000" cy="271472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Concrete</a:t>
            </a:r>
          </a:p>
        </xdr:txBody>
      </xdr:sp>
      <xdr:sp macro="[0]!ShowSpecialPackages" textlink="">
        <xdr:nvSpPr>
          <xdr:cNvPr id="116" name="Special Packages Off">
            <a:extLst>
              <a:ext uri="{FF2B5EF4-FFF2-40B4-BE49-F238E27FC236}">
                <a16:creationId xmlns:a16="http://schemas.microsoft.com/office/drawing/2014/main" id="{00000000-0008-0000-0B00-000074000000}"/>
              </a:ext>
            </a:extLst>
          </xdr:cNvPr>
          <xdr:cNvSpPr>
            <a:spLocks/>
          </xdr:cNvSpPr>
        </xdr:nvSpPr>
        <xdr:spPr>
          <a:xfrm>
            <a:off x="4855157" y="1026404"/>
            <a:ext cx="2286000" cy="275575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Special Packages</a:t>
            </a:r>
          </a:p>
        </xdr:txBody>
      </xdr:sp>
      <xdr:sp macro="[0]!ShowPumpAccessories" textlink="">
        <xdr:nvSpPr>
          <xdr:cNvPr id="117" name="Pumps Accs Off" hidden="1">
            <a:extLst>
              <a:ext uri="{FF2B5EF4-FFF2-40B4-BE49-F238E27FC236}">
                <a16:creationId xmlns:a16="http://schemas.microsoft.com/office/drawing/2014/main" id="{00000000-0008-0000-0B00-000075000000}"/>
              </a:ext>
            </a:extLst>
          </xdr:cNvPr>
          <xdr:cNvSpPr>
            <a:spLocks/>
          </xdr:cNvSpPr>
        </xdr:nvSpPr>
        <xdr:spPr>
          <a:xfrm>
            <a:off x="4855157" y="760469"/>
            <a:ext cx="2286000" cy="271373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Pump Accessories</a:t>
            </a:r>
          </a:p>
        </xdr:txBody>
      </xdr:sp>
      <xdr:sp macro="[0]!ShowPumps" textlink="">
        <xdr:nvSpPr>
          <xdr:cNvPr id="118" name="Pumps Off">
            <a:extLst>
              <a:ext uri="{FF2B5EF4-FFF2-40B4-BE49-F238E27FC236}">
                <a16:creationId xmlns:a16="http://schemas.microsoft.com/office/drawing/2014/main" id="{00000000-0008-0000-0B00-000076000000}"/>
              </a:ext>
            </a:extLst>
          </xdr:cNvPr>
          <xdr:cNvSpPr>
            <a:spLocks/>
          </xdr:cNvSpPr>
        </xdr:nvSpPr>
        <xdr:spPr>
          <a:xfrm>
            <a:off x="4855157" y="494437"/>
            <a:ext cx="2286000" cy="271472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Pumps Only</a:t>
            </a:r>
          </a:p>
        </xdr:txBody>
      </xdr:sp>
      <xdr:sp macro="[0]!ShowHardwares" textlink="">
        <xdr:nvSpPr>
          <xdr:cNvPr id="119" name="Hardwares Off">
            <a:extLst>
              <a:ext uri="{FF2B5EF4-FFF2-40B4-BE49-F238E27FC236}">
                <a16:creationId xmlns:a16="http://schemas.microsoft.com/office/drawing/2014/main" id="{00000000-0008-0000-0B00-000077000000}"/>
              </a:ext>
            </a:extLst>
          </xdr:cNvPr>
          <xdr:cNvSpPr>
            <a:spLocks/>
          </xdr:cNvSpPr>
        </xdr:nvSpPr>
        <xdr:spPr>
          <a:xfrm>
            <a:off x="2558243" y="768253"/>
            <a:ext cx="2286000" cy="271373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Hardware</a:t>
            </a:r>
          </a:p>
          <a:p>
            <a:pPr algn="ctr"/>
            <a:endParaRPr lang="en-US" sz="1400" b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[0]!ShowPipesFittings" textlink="">
        <xdr:nvSpPr>
          <xdr:cNvPr id="120" name="Pipes Fittings Off">
            <a:extLst>
              <a:ext uri="{FF2B5EF4-FFF2-40B4-BE49-F238E27FC236}">
                <a16:creationId xmlns:a16="http://schemas.microsoft.com/office/drawing/2014/main" id="{00000000-0008-0000-0B00-000078000000}"/>
              </a:ext>
            </a:extLst>
          </xdr:cNvPr>
          <xdr:cNvSpPr>
            <a:spLocks/>
          </xdr:cNvSpPr>
        </xdr:nvSpPr>
        <xdr:spPr>
          <a:xfrm>
            <a:off x="2558243" y="506096"/>
            <a:ext cx="2286000" cy="271472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Pipe</a:t>
            </a:r>
            <a:r>
              <a:rPr lang="en-US" sz="1400" b="0" baseline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 and Fittings</a:t>
            </a:r>
            <a:endParaRPr lang="en-US" sz="1400" b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[0]!ShowValves" textlink="">
        <xdr:nvSpPr>
          <xdr:cNvPr id="121" name="Valves Off">
            <a:extLst>
              <a:ext uri="{FF2B5EF4-FFF2-40B4-BE49-F238E27FC236}">
                <a16:creationId xmlns:a16="http://schemas.microsoft.com/office/drawing/2014/main" id="{00000000-0008-0000-0B00-000079000000}"/>
              </a:ext>
            </a:extLst>
          </xdr:cNvPr>
          <xdr:cNvSpPr>
            <a:spLocks/>
          </xdr:cNvSpPr>
        </xdr:nvSpPr>
        <xdr:spPr>
          <a:xfrm>
            <a:off x="269162" y="1028209"/>
            <a:ext cx="2286000" cy="273399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Valves</a:t>
            </a:r>
          </a:p>
        </xdr:txBody>
      </xdr:sp>
      <xdr:sp macro="[0]!ShowMeters" textlink="">
        <xdr:nvSpPr>
          <xdr:cNvPr id="122" name="Meters Off">
            <a:extLst>
              <a:ext uri="{FF2B5EF4-FFF2-40B4-BE49-F238E27FC236}">
                <a16:creationId xmlns:a16="http://schemas.microsoft.com/office/drawing/2014/main" id="{00000000-0008-0000-0B00-00007A000000}"/>
              </a:ext>
            </a:extLst>
          </xdr:cNvPr>
          <xdr:cNvSpPr>
            <a:spLocks/>
          </xdr:cNvSpPr>
        </xdr:nvSpPr>
        <xdr:spPr>
          <a:xfrm>
            <a:off x="269162" y="493148"/>
            <a:ext cx="2286000" cy="271472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Meters</a:t>
            </a:r>
          </a:p>
        </xdr:txBody>
      </xdr:sp>
      <xdr:sp macro="" textlink="">
        <xdr:nvSpPr>
          <xdr:cNvPr id="123" name="Headings">
            <a:extLst>
              <a:ext uri="{FF2B5EF4-FFF2-40B4-BE49-F238E27FC236}">
                <a16:creationId xmlns:a16="http://schemas.microsoft.com/office/drawing/2014/main" id="{00000000-0008-0000-0B00-00007B000000}"/>
              </a:ext>
            </a:extLst>
          </xdr:cNvPr>
          <xdr:cNvSpPr txBox="1"/>
        </xdr:nvSpPr>
        <xdr:spPr>
          <a:xfrm>
            <a:off x="0" y="0"/>
            <a:ext cx="14328647" cy="466724"/>
          </a:xfrm>
          <a:prstGeom prst="rect">
            <a:avLst/>
          </a:prstGeom>
          <a:solidFill>
            <a:srgbClr val="0096C5"/>
          </a:solidFill>
          <a:ln>
            <a:noFill/>
          </a:ln>
        </xdr:spPr>
        <xdr:style>
          <a:lnRef idx="3">
            <a:schemeClr val="lt1"/>
          </a:lnRef>
          <a:fillRef idx="1">
            <a:schemeClr val="accent6"/>
          </a:fillRef>
          <a:effectRef idx="1">
            <a:schemeClr val="accent6"/>
          </a:effectRef>
          <a:fontRef idx="minor">
            <a:schemeClr val="lt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2800" b="1" baseline="0">
                <a:ln w="3175">
                  <a:solidFill>
                    <a:schemeClr val="bg1"/>
                  </a:solidFill>
                </a:ln>
                <a:solidFill>
                  <a:srgbClr val="7FB402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Product ID Generator</a:t>
            </a:r>
            <a:endParaRPr lang="en-US" sz="2800" b="1">
              <a:ln w="3175">
                <a:solidFill>
                  <a:schemeClr val="bg1"/>
                </a:solidFill>
              </a:ln>
              <a:solidFill>
                <a:srgbClr val="7FB402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[0]!ShowControlComps" textlink="">
        <xdr:nvSpPr>
          <xdr:cNvPr id="124" name="Chemicals and Liners On">
            <a:extLst>
              <a:ext uri="{FF2B5EF4-FFF2-40B4-BE49-F238E27FC236}">
                <a16:creationId xmlns:a16="http://schemas.microsoft.com/office/drawing/2014/main" id="{00000000-0008-0000-0B00-00007C000000}"/>
              </a:ext>
            </a:extLst>
          </xdr:cNvPr>
          <xdr:cNvSpPr>
            <a:spLocks/>
          </xdr:cNvSpPr>
        </xdr:nvSpPr>
        <xdr:spPr>
          <a:xfrm>
            <a:off x="11744325" y="768976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Chemicals</a:t>
            </a:r>
            <a:r>
              <a:rPr lang="en-US" sz="1400" b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 and Liners</a:t>
            </a:r>
            <a:endParaRPr lang="en-US" sz="1400" b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[0]!ShowMetal" textlink="">
        <xdr:nvSpPr>
          <xdr:cNvPr id="125" name="Metal On" hidden="1">
            <a:extLst>
              <a:ext uri="{FF2B5EF4-FFF2-40B4-BE49-F238E27FC236}">
                <a16:creationId xmlns:a16="http://schemas.microsoft.com/office/drawing/2014/main" id="{00000000-0008-0000-0B00-00007D000000}"/>
              </a:ext>
            </a:extLst>
          </xdr:cNvPr>
          <xdr:cNvSpPr>
            <a:spLocks/>
          </xdr:cNvSpPr>
        </xdr:nvSpPr>
        <xdr:spPr>
          <a:xfrm>
            <a:off x="11744325" y="495300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Metal</a:t>
            </a:r>
          </a:p>
        </xdr:txBody>
      </xdr:sp>
      <xdr:sp macro="[0]!ShowChemandLiner" textlink="">
        <xdr:nvSpPr>
          <xdr:cNvPr id="126" name="Chemicals and Liners Off">
            <a:extLst>
              <a:ext uri="{FF2B5EF4-FFF2-40B4-BE49-F238E27FC236}">
                <a16:creationId xmlns:a16="http://schemas.microsoft.com/office/drawing/2014/main" id="{00000000-0008-0000-0B00-00007E000000}"/>
              </a:ext>
            </a:extLst>
          </xdr:cNvPr>
          <xdr:cNvSpPr>
            <a:spLocks/>
          </xdr:cNvSpPr>
        </xdr:nvSpPr>
        <xdr:spPr>
          <a:xfrm>
            <a:off x="11744325" y="768976"/>
            <a:ext cx="2286000" cy="274320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Chemicals and Liners</a:t>
            </a:r>
          </a:p>
        </xdr:txBody>
      </xdr:sp>
      <xdr:sp macro="[0]!ShowMetal" textlink="">
        <xdr:nvSpPr>
          <xdr:cNvPr id="127" name="Metal Off">
            <a:extLst>
              <a:ext uri="{FF2B5EF4-FFF2-40B4-BE49-F238E27FC236}">
                <a16:creationId xmlns:a16="http://schemas.microsoft.com/office/drawing/2014/main" id="{00000000-0008-0000-0B00-00007F000000}"/>
              </a:ext>
            </a:extLst>
          </xdr:cNvPr>
          <xdr:cNvSpPr>
            <a:spLocks/>
          </xdr:cNvSpPr>
        </xdr:nvSpPr>
        <xdr:spPr>
          <a:xfrm>
            <a:off x="11744325" y="495300"/>
            <a:ext cx="2286000" cy="274320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 baseline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Metal</a:t>
            </a:r>
            <a:endParaRPr lang="en-US" sz="1400" b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</xdr:row>
          <xdr:rowOff>0</xdr:rowOff>
        </xdr:from>
        <xdr:to>
          <xdr:col>5</xdr:col>
          <xdr:colOff>676275</xdr:colOff>
          <xdr:row>4</xdr:row>
          <xdr:rowOff>9525</xdr:rowOff>
        </xdr:to>
        <xdr:sp macro="" textlink="">
          <xdr:nvSpPr>
            <xdr:cNvPr id="39937" name="ComboBox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C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</xdr:row>
          <xdr:rowOff>0</xdr:rowOff>
        </xdr:from>
        <xdr:to>
          <xdr:col>5</xdr:col>
          <xdr:colOff>676275</xdr:colOff>
          <xdr:row>6</xdr:row>
          <xdr:rowOff>9525</xdr:rowOff>
        </xdr:to>
        <xdr:sp macro="" textlink="">
          <xdr:nvSpPr>
            <xdr:cNvPr id="39938" name="ComboBox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C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0</xdr:rowOff>
        </xdr:from>
        <xdr:to>
          <xdr:col>5</xdr:col>
          <xdr:colOff>676275</xdr:colOff>
          <xdr:row>8</xdr:row>
          <xdr:rowOff>9525</xdr:rowOff>
        </xdr:to>
        <xdr:sp macro="" textlink="">
          <xdr:nvSpPr>
            <xdr:cNvPr id="39939" name="ComboBox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0C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</xdr:row>
          <xdr:rowOff>0</xdr:rowOff>
        </xdr:from>
        <xdr:to>
          <xdr:col>5</xdr:col>
          <xdr:colOff>676275</xdr:colOff>
          <xdr:row>10</xdr:row>
          <xdr:rowOff>9525</xdr:rowOff>
        </xdr:to>
        <xdr:sp macro="" textlink="">
          <xdr:nvSpPr>
            <xdr:cNvPr id="39940" name="ComboBox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0C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11</xdr:row>
          <xdr:rowOff>0</xdr:rowOff>
        </xdr:from>
        <xdr:to>
          <xdr:col>5</xdr:col>
          <xdr:colOff>676275</xdr:colOff>
          <xdr:row>12</xdr:row>
          <xdr:rowOff>9525</xdr:rowOff>
        </xdr:to>
        <xdr:sp macro="" textlink="">
          <xdr:nvSpPr>
            <xdr:cNvPr id="39941" name="ComboBox5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0C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</xdr:row>
          <xdr:rowOff>0</xdr:rowOff>
        </xdr:from>
        <xdr:to>
          <xdr:col>12</xdr:col>
          <xdr:colOff>0</xdr:colOff>
          <xdr:row>4</xdr:row>
          <xdr:rowOff>9525</xdr:rowOff>
        </xdr:to>
        <xdr:sp macro="" textlink="">
          <xdr:nvSpPr>
            <xdr:cNvPr id="39942" name="ComboBox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0C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5</xdr:row>
          <xdr:rowOff>0</xdr:rowOff>
        </xdr:from>
        <xdr:to>
          <xdr:col>12</xdr:col>
          <xdr:colOff>0</xdr:colOff>
          <xdr:row>6</xdr:row>
          <xdr:rowOff>9525</xdr:rowOff>
        </xdr:to>
        <xdr:sp macro="" textlink="">
          <xdr:nvSpPr>
            <xdr:cNvPr id="39943" name="ComboBox7" hidden="1">
              <a:extLst>
                <a:ext uri="{63B3BB69-23CF-44E3-9099-C40C66FF867C}">
                  <a14:compatExt spid="_x0000_s39943"/>
                </a:ext>
                <a:ext uri="{FF2B5EF4-FFF2-40B4-BE49-F238E27FC236}">
                  <a16:creationId xmlns:a16="http://schemas.microsoft.com/office/drawing/2014/main" id="{00000000-0008-0000-0C00-00000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7</xdr:row>
          <xdr:rowOff>0</xdr:rowOff>
        </xdr:from>
        <xdr:to>
          <xdr:col>12</xdr:col>
          <xdr:colOff>0</xdr:colOff>
          <xdr:row>8</xdr:row>
          <xdr:rowOff>9525</xdr:rowOff>
        </xdr:to>
        <xdr:sp macro="" textlink="">
          <xdr:nvSpPr>
            <xdr:cNvPr id="39944" name="ComboBox8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00000000-0008-0000-0C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9</xdr:row>
          <xdr:rowOff>0</xdr:rowOff>
        </xdr:from>
        <xdr:to>
          <xdr:col>12</xdr:col>
          <xdr:colOff>0</xdr:colOff>
          <xdr:row>10</xdr:row>
          <xdr:rowOff>9525</xdr:rowOff>
        </xdr:to>
        <xdr:sp macro="" textlink="">
          <xdr:nvSpPr>
            <xdr:cNvPr id="39945" name="ComboBox9" hidden="1">
              <a:extLst>
                <a:ext uri="{63B3BB69-23CF-44E3-9099-C40C66FF867C}">
                  <a14:compatExt spid="_x0000_s39945"/>
                </a:ext>
                <a:ext uri="{FF2B5EF4-FFF2-40B4-BE49-F238E27FC236}">
                  <a16:creationId xmlns:a16="http://schemas.microsoft.com/office/drawing/2014/main" id="{00000000-0008-0000-0C00-00000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11</xdr:row>
          <xdr:rowOff>0</xdr:rowOff>
        </xdr:from>
        <xdr:to>
          <xdr:col>12</xdr:col>
          <xdr:colOff>0</xdr:colOff>
          <xdr:row>12</xdr:row>
          <xdr:rowOff>9525</xdr:rowOff>
        </xdr:to>
        <xdr:sp macro="" textlink="">
          <xdr:nvSpPr>
            <xdr:cNvPr id="39946" name="ComboBox10" hidden="1">
              <a:extLst>
                <a:ext uri="{63B3BB69-23CF-44E3-9099-C40C66FF867C}">
                  <a14:compatExt spid="_x0000_s39946"/>
                </a:ext>
                <a:ext uri="{FF2B5EF4-FFF2-40B4-BE49-F238E27FC236}">
                  <a16:creationId xmlns:a16="http://schemas.microsoft.com/office/drawing/2014/main" id="{00000000-0008-0000-0C00-00000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</xdr:row>
          <xdr:rowOff>0</xdr:rowOff>
        </xdr:from>
        <xdr:to>
          <xdr:col>5</xdr:col>
          <xdr:colOff>676275</xdr:colOff>
          <xdr:row>6</xdr:row>
          <xdr:rowOff>9525</xdr:rowOff>
        </xdr:to>
        <xdr:sp macro="" textlink="">
          <xdr:nvSpPr>
            <xdr:cNvPr id="39947" name="ComboBox11" hidden="1">
              <a:extLst>
                <a:ext uri="{63B3BB69-23CF-44E3-9099-C40C66FF867C}">
                  <a14:compatExt spid="_x0000_s39947"/>
                </a:ext>
                <a:ext uri="{FF2B5EF4-FFF2-40B4-BE49-F238E27FC236}">
                  <a16:creationId xmlns:a16="http://schemas.microsoft.com/office/drawing/2014/main" id="{00000000-0008-0000-0C00-00000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0</xdr:rowOff>
        </xdr:from>
        <xdr:to>
          <xdr:col>5</xdr:col>
          <xdr:colOff>676275</xdr:colOff>
          <xdr:row>8</xdr:row>
          <xdr:rowOff>9525</xdr:rowOff>
        </xdr:to>
        <xdr:sp macro="" textlink="">
          <xdr:nvSpPr>
            <xdr:cNvPr id="39948" name="ComboBox12" hidden="1">
              <a:extLst>
                <a:ext uri="{63B3BB69-23CF-44E3-9099-C40C66FF867C}">
                  <a14:compatExt spid="_x0000_s39948"/>
                </a:ext>
                <a:ext uri="{FF2B5EF4-FFF2-40B4-BE49-F238E27FC236}">
                  <a16:creationId xmlns:a16="http://schemas.microsoft.com/office/drawing/2014/main" id="{00000000-0008-0000-0C00-00000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</xdr:row>
          <xdr:rowOff>0</xdr:rowOff>
        </xdr:from>
        <xdr:to>
          <xdr:col>5</xdr:col>
          <xdr:colOff>676275</xdr:colOff>
          <xdr:row>10</xdr:row>
          <xdr:rowOff>9525</xdr:rowOff>
        </xdr:to>
        <xdr:sp macro="" textlink="">
          <xdr:nvSpPr>
            <xdr:cNvPr id="39949" name="ComboBox13" hidden="1">
              <a:extLst>
                <a:ext uri="{63B3BB69-23CF-44E3-9099-C40C66FF867C}">
                  <a14:compatExt spid="_x0000_s39949"/>
                </a:ext>
                <a:ext uri="{FF2B5EF4-FFF2-40B4-BE49-F238E27FC236}">
                  <a16:creationId xmlns:a16="http://schemas.microsoft.com/office/drawing/2014/main" id="{00000000-0008-0000-0C00-00000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</xdr:row>
          <xdr:rowOff>0</xdr:rowOff>
        </xdr:from>
        <xdr:to>
          <xdr:col>12</xdr:col>
          <xdr:colOff>0</xdr:colOff>
          <xdr:row>4</xdr:row>
          <xdr:rowOff>9525</xdr:rowOff>
        </xdr:to>
        <xdr:sp macro="" textlink="">
          <xdr:nvSpPr>
            <xdr:cNvPr id="39950" name="ComboBox14" hidden="1">
              <a:extLst>
                <a:ext uri="{63B3BB69-23CF-44E3-9099-C40C66FF867C}">
                  <a14:compatExt spid="_x0000_s39950"/>
                </a:ext>
                <a:ext uri="{FF2B5EF4-FFF2-40B4-BE49-F238E27FC236}">
                  <a16:creationId xmlns:a16="http://schemas.microsoft.com/office/drawing/2014/main" id="{00000000-0008-0000-0C00-00000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5</xdr:row>
          <xdr:rowOff>0</xdr:rowOff>
        </xdr:from>
        <xdr:to>
          <xdr:col>12</xdr:col>
          <xdr:colOff>0</xdr:colOff>
          <xdr:row>6</xdr:row>
          <xdr:rowOff>9525</xdr:rowOff>
        </xdr:to>
        <xdr:sp macro="" textlink="">
          <xdr:nvSpPr>
            <xdr:cNvPr id="39951" name="ComboBox15" hidden="1">
              <a:extLst>
                <a:ext uri="{63B3BB69-23CF-44E3-9099-C40C66FF867C}">
                  <a14:compatExt spid="_x0000_s39951"/>
                </a:ext>
                <a:ext uri="{FF2B5EF4-FFF2-40B4-BE49-F238E27FC236}">
                  <a16:creationId xmlns:a16="http://schemas.microsoft.com/office/drawing/2014/main" id="{00000000-0008-0000-0C00-00000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7</xdr:row>
          <xdr:rowOff>0</xdr:rowOff>
        </xdr:from>
        <xdr:to>
          <xdr:col>12</xdr:col>
          <xdr:colOff>0</xdr:colOff>
          <xdr:row>8</xdr:row>
          <xdr:rowOff>9525</xdr:rowOff>
        </xdr:to>
        <xdr:sp macro="" textlink="">
          <xdr:nvSpPr>
            <xdr:cNvPr id="39952" name="ComboBox16" hidden="1">
              <a:extLst>
                <a:ext uri="{63B3BB69-23CF-44E3-9099-C40C66FF867C}">
                  <a14:compatExt spid="_x0000_s39952"/>
                </a:ext>
                <a:ext uri="{FF2B5EF4-FFF2-40B4-BE49-F238E27FC236}">
                  <a16:creationId xmlns:a16="http://schemas.microsoft.com/office/drawing/2014/main" id="{00000000-0008-0000-0C00-00001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9</xdr:row>
          <xdr:rowOff>0</xdr:rowOff>
        </xdr:from>
        <xdr:to>
          <xdr:col>12</xdr:col>
          <xdr:colOff>0</xdr:colOff>
          <xdr:row>10</xdr:row>
          <xdr:rowOff>9525</xdr:rowOff>
        </xdr:to>
        <xdr:sp macro="" textlink="">
          <xdr:nvSpPr>
            <xdr:cNvPr id="39953" name="ComboBox17" hidden="1">
              <a:extLst>
                <a:ext uri="{63B3BB69-23CF-44E3-9099-C40C66FF867C}">
                  <a14:compatExt spid="_x0000_s39953"/>
                </a:ext>
                <a:ext uri="{FF2B5EF4-FFF2-40B4-BE49-F238E27FC236}">
                  <a16:creationId xmlns:a16="http://schemas.microsoft.com/office/drawing/2014/main" id="{00000000-0008-0000-0C00-00001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11</xdr:row>
          <xdr:rowOff>0</xdr:rowOff>
        </xdr:from>
        <xdr:to>
          <xdr:col>12</xdr:col>
          <xdr:colOff>0</xdr:colOff>
          <xdr:row>12</xdr:row>
          <xdr:rowOff>9525</xdr:rowOff>
        </xdr:to>
        <xdr:sp macro="" textlink="">
          <xdr:nvSpPr>
            <xdr:cNvPr id="39954" name="ComboBox18" hidden="1">
              <a:extLst>
                <a:ext uri="{63B3BB69-23CF-44E3-9099-C40C66FF867C}">
                  <a14:compatExt spid="_x0000_s39954"/>
                </a:ext>
                <a:ext uri="{FF2B5EF4-FFF2-40B4-BE49-F238E27FC236}">
                  <a16:creationId xmlns:a16="http://schemas.microsoft.com/office/drawing/2014/main" id="{00000000-0008-0000-0C00-00001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 editAs="oneCell">
    <xdr:from>
      <xdr:col>12</xdr:col>
      <xdr:colOff>951738</xdr:colOff>
      <xdr:row>4</xdr:row>
      <xdr:rowOff>164020</xdr:rowOff>
    </xdr:from>
    <xdr:to>
      <xdr:col>14</xdr:col>
      <xdr:colOff>0</xdr:colOff>
      <xdr:row>6</xdr:row>
      <xdr:rowOff>0</xdr:rowOff>
    </xdr:to>
    <xdr:grpSp>
      <xdr:nvGrpSpPr>
        <xdr:cNvPr id="65" name="ClearButton">
          <a:extLst>
            <a:ext uri="{FF2B5EF4-FFF2-40B4-BE49-F238E27FC236}">
              <a16:creationId xmlns:a16="http://schemas.microsoft.com/office/drawing/2014/main" id="{00000000-0008-0000-0C00-000041000000}"/>
            </a:ext>
          </a:extLst>
        </xdr:cNvPr>
        <xdr:cNvGrpSpPr/>
      </xdr:nvGrpSpPr>
      <xdr:grpSpPr>
        <a:xfrm>
          <a:off x="12829413" y="2030920"/>
          <a:ext cx="1124712" cy="331280"/>
          <a:chOff x="5476876" y="3505202"/>
          <a:chExt cx="978408" cy="338328"/>
        </a:xfrm>
      </xdr:grpSpPr>
      <xdr:sp macro="[0]!ClearOptions" textlink="">
        <xdr:nvSpPr>
          <xdr:cNvPr id="66" name="CancelBtnShape">
            <a:extLst>
              <a:ext uri="{FF2B5EF4-FFF2-40B4-BE49-F238E27FC236}">
                <a16:creationId xmlns:a16="http://schemas.microsoft.com/office/drawing/2014/main" id="{00000000-0008-0000-0C00-000042000000}"/>
              </a:ext>
            </a:extLst>
          </xdr:cNvPr>
          <xdr:cNvSpPr/>
        </xdr:nvSpPr>
        <xdr:spPr>
          <a:xfrm>
            <a:off x="5476876" y="3505202"/>
            <a:ext cx="978408" cy="338328"/>
          </a:xfrm>
          <a:prstGeom prst="roundRect">
            <a:avLst/>
          </a:prstGeom>
          <a:solidFill>
            <a:srgbClr val="0096C5"/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vertOverflow="clip" horzOverflow="clip" lIns="0" rtlCol="0" anchor="t"/>
          <a:lstStyle/>
          <a:p>
            <a:pPr algn="r"/>
            <a:r>
              <a:rPr lang="en-US" sz="140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Reset</a:t>
            </a:r>
          </a:p>
        </xdr:txBody>
      </xdr:sp>
      <xdr:pic macro="[0]!ClearOptions">
        <xdr:nvPicPr>
          <xdr:cNvPr id="67" name="Graphic 66" descr="Back">
            <a:extLst>
              <a:ext uri="{FF2B5EF4-FFF2-40B4-BE49-F238E27FC236}">
                <a16:creationId xmlns:a16="http://schemas.microsoft.com/office/drawing/2014/main" id="{00000000-0008-0000-0C00-00004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5524500" y="3562350"/>
            <a:ext cx="219456" cy="219456"/>
          </a:xfrm>
          <a:prstGeom prst="rect">
            <a:avLst/>
          </a:prstGeom>
          <a:ln>
            <a:noFill/>
          </a:ln>
          <a:effectLst/>
        </xdr:spPr>
      </xdr:pic>
    </xdr:grpSp>
    <xdr:clientData/>
  </xdr:twoCellAnchor>
  <xdr:twoCellAnchor editAs="oneCell">
    <xdr:from>
      <xdr:col>12</xdr:col>
      <xdr:colOff>956310</xdr:colOff>
      <xdr:row>3</xdr:row>
      <xdr:rowOff>0</xdr:rowOff>
    </xdr:from>
    <xdr:to>
      <xdr:col>14</xdr:col>
      <xdr:colOff>0</xdr:colOff>
      <xdr:row>4</xdr:row>
      <xdr:rowOff>83630</xdr:rowOff>
    </xdr:to>
    <xdr:grpSp>
      <xdr:nvGrpSpPr>
        <xdr:cNvPr id="68" name="GenerateButton">
          <a:extLst>
            <a:ext uri="{FF2B5EF4-FFF2-40B4-BE49-F238E27FC236}">
              <a16:creationId xmlns:a16="http://schemas.microsoft.com/office/drawing/2014/main" id="{00000000-0008-0000-0C00-000044000000}"/>
            </a:ext>
          </a:extLst>
        </xdr:cNvPr>
        <xdr:cNvGrpSpPr/>
      </xdr:nvGrpSpPr>
      <xdr:grpSpPr>
        <a:xfrm>
          <a:off x="12833985" y="1619250"/>
          <a:ext cx="1120140" cy="331280"/>
          <a:chOff x="6867525" y="3495675"/>
          <a:chExt cx="1254632" cy="338328"/>
        </a:xfrm>
      </xdr:grpSpPr>
      <xdr:sp macro="[0]!Generate" textlink="">
        <xdr:nvSpPr>
          <xdr:cNvPr id="69" name="SaveItemBtnShape">
            <a:extLst>
              <a:ext uri="{FF2B5EF4-FFF2-40B4-BE49-F238E27FC236}">
                <a16:creationId xmlns:a16="http://schemas.microsoft.com/office/drawing/2014/main" id="{00000000-0008-0000-0C00-000045000000}"/>
              </a:ext>
            </a:extLst>
          </xdr:cNvPr>
          <xdr:cNvSpPr/>
        </xdr:nvSpPr>
        <xdr:spPr>
          <a:xfrm>
            <a:off x="6867525" y="3495675"/>
            <a:ext cx="1254632" cy="338328"/>
          </a:xfrm>
          <a:prstGeom prst="roundRect">
            <a:avLst/>
          </a:prstGeom>
          <a:solidFill>
            <a:srgbClr val="0096C5"/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r"/>
            <a:r>
              <a:rPr lang="en-US" sz="140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Generate</a:t>
            </a:r>
          </a:p>
        </xdr:txBody>
      </xdr:sp>
      <xdr:pic macro="[0]!Generate">
        <xdr:nvPicPr>
          <xdr:cNvPr id="70" name="Graphic 69" descr="Checkmark">
            <a:extLst>
              <a:ext uri="{FF2B5EF4-FFF2-40B4-BE49-F238E27FC236}">
                <a16:creationId xmlns:a16="http://schemas.microsoft.com/office/drawing/2014/main" id="{00000000-0008-0000-0C00-00004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943725" y="3562350"/>
            <a:ext cx="219456" cy="219456"/>
          </a:xfrm>
          <a:prstGeom prst="rect">
            <a:avLst/>
          </a:prstGeom>
          <a:ln>
            <a:noFill/>
          </a:ln>
          <a:effectLst/>
        </xdr:spPr>
      </xdr:pic>
    </xdr:grpSp>
    <xdr:clientData/>
  </xdr:twoCellAnchor>
  <xdr:twoCellAnchor>
    <xdr:from>
      <xdr:col>0</xdr:col>
      <xdr:colOff>0</xdr:colOff>
      <xdr:row>0</xdr:row>
      <xdr:rowOff>0</xdr:rowOff>
    </xdr:from>
    <xdr:to>
      <xdr:col>15</xdr:col>
      <xdr:colOff>12573</xdr:colOff>
      <xdr:row>2</xdr:row>
      <xdr:rowOff>116565</xdr:rowOff>
    </xdr:to>
    <xdr:grpSp>
      <xdr:nvGrpSpPr>
        <xdr:cNvPr id="102" name="Group 101">
          <a:extLst>
            <a:ext uri="{FF2B5EF4-FFF2-40B4-BE49-F238E27FC236}">
              <a16:creationId xmlns:a16="http://schemas.microsoft.com/office/drawing/2014/main" id="{00000000-0008-0000-0C00-000066000000}"/>
            </a:ext>
          </a:extLst>
        </xdr:cNvPr>
        <xdr:cNvGrpSpPr/>
      </xdr:nvGrpSpPr>
      <xdr:grpSpPr>
        <a:xfrm>
          <a:off x="0" y="0"/>
          <a:ext cx="14328648" cy="1545315"/>
          <a:chOff x="0" y="0"/>
          <a:chExt cx="14328648" cy="1545315"/>
        </a:xfrm>
      </xdr:grpSpPr>
      <xdr:sp macro="[0]!DeliverSlicerToSheet" textlink="">
        <xdr:nvSpPr>
          <xdr:cNvPr id="103" name="Header Format">
            <a:extLst>
              <a:ext uri="{FF2B5EF4-FFF2-40B4-BE49-F238E27FC236}">
                <a16:creationId xmlns:a16="http://schemas.microsoft.com/office/drawing/2014/main" id="{00000000-0008-0000-0C00-000067000000}"/>
              </a:ext>
            </a:extLst>
          </xdr:cNvPr>
          <xdr:cNvSpPr>
            <a:spLocks noChangeAspect="1"/>
          </xdr:cNvSpPr>
        </xdr:nvSpPr>
        <xdr:spPr>
          <a:xfrm>
            <a:off x="0" y="457199"/>
            <a:ext cx="14328648" cy="1088116"/>
          </a:xfrm>
          <a:prstGeom prst="rect">
            <a:avLst/>
          </a:prstGeom>
          <a:gradFill flip="none" rotWithShape="1">
            <a:gsLst>
              <a:gs pos="76000">
                <a:schemeClr val="bg1">
                  <a:lumMod val="95000"/>
                </a:schemeClr>
              </a:gs>
              <a:gs pos="0">
                <a:srgbClr val="0096C5"/>
              </a:gs>
            </a:gsLst>
            <a:lin ang="5400000" scaled="0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4"/>
          </a:fillRef>
          <a:effectRef idx="1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[0]!ShowFrames" textlink="">
        <xdr:nvSpPr>
          <xdr:cNvPr id="104" name="Frames On" hidden="1">
            <a:extLst>
              <a:ext uri="{FF2B5EF4-FFF2-40B4-BE49-F238E27FC236}">
                <a16:creationId xmlns:a16="http://schemas.microsoft.com/office/drawing/2014/main" id="{00000000-0008-0000-0C00-000068000000}"/>
              </a:ext>
            </a:extLst>
          </xdr:cNvPr>
          <xdr:cNvSpPr>
            <a:spLocks/>
          </xdr:cNvSpPr>
        </xdr:nvSpPr>
        <xdr:spPr>
          <a:xfrm>
            <a:off x="2558243" y="1039839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Frames, Covers,</a:t>
            </a:r>
            <a:r>
              <a:rPr lang="en-US" sz="1400" b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 Hatchways</a:t>
            </a:r>
          </a:p>
        </xdr:txBody>
      </xdr:sp>
      <xdr:sp macro="[0]!ShowControlComps" textlink="">
        <xdr:nvSpPr>
          <xdr:cNvPr id="105" name="Control Comps On" hidden="1">
            <a:extLst>
              <a:ext uri="{FF2B5EF4-FFF2-40B4-BE49-F238E27FC236}">
                <a16:creationId xmlns:a16="http://schemas.microsoft.com/office/drawing/2014/main" id="{00000000-0008-0000-0C00-000069000000}"/>
              </a:ext>
            </a:extLst>
          </xdr:cNvPr>
          <xdr:cNvSpPr>
            <a:spLocks/>
          </xdr:cNvSpPr>
        </xdr:nvSpPr>
        <xdr:spPr>
          <a:xfrm>
            <a:off x="9453212" y="1045548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Control Components</a:t>
            </a:r>
          </a:p>
        </xdr:txBody>
      </xdr:sp>
      <xdr:sp macro="[0]!ShowControls" textlink="">
        <xdr:nvSpPr>
          <xdr:cNvPr id="106" name="Controls On" hidden="1">
            <a:extLst>
              <a:ext uri="{FF2B5EF4-FFF2-40B4-BE49-F238E27FC236}">
                <a16:creationId xmlns:a16="http://schemas.microsoft.com/office/drawing/2014/main" id="{00000000-0008-0000-0C00-00006A000000}"/>
              </a:ext>
            </a:extLst>
          </xdr:cNvPr>
          <xdr:cNvSpPr>
            <a:spLocks/>
          </xdr:cNvSpPr>
        </xdr:nvSpPr>
        <xdr:spPr>
          <a:xfrm>
            <a:off x="9453212" y="771872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Controls</a:t>
            </a:r>
          </a:p>
        </xdr:txBody>
      </xdr:sp>
      <xdr:sp macro="[0]!ShowTanks" textlink="">
        <xdr:nvSpPr>
          <xdr:cNvPr id="107" name="Tanks On" hidden="1">
            <a:extLst>
              <a:ext uri="{FF2B5EF4-FFF2-40B4-BE49-F238E27FC236}">
                <a16:creationId xmlns:a16="http://schemas.microsoft.com/office/drawing/2014/main" id="{00000000-0008-0000-0C00-00006B000000}"/>
              </a:ext>
            </a:extLst>
          </xdr:cNvPr>
          <xdr:cNvSpPr>
            <a:spLocks/>
          </xdr:cNvSpPr>
        </xdr:nvSpPr>
        <xdr:spPr>
          <a:xfrm>
            <a:off x="9453212" y="498196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Tanks and Separators</a:t>
            </a:r>
          </a:p>
        </xdr:txBody>
      </xdr:sp>
      <xdr:sp macro="[0]!ShowFuel" textlink="">
        <xdr:nvSpPr>
          <xdr:cNvPr id="108" name="Fuel On" hidden="1">
            <a:extLst>
              <a:ext uri="{FF2B5EF4-FFF2-40B4-BE49-F238E27FC236}">
                <a16:creationId xmlns:a16="http://schemas.microsoft.com/office/drawing/2014/main" id="{00000000-0008-0000-0C00-00006C000000}"/>
              </a:ext>
            </a:extLst>
          </xdr:cNvPr>
          <xdr:cNvSpPr>
            <a:spLocks/>
          </xdr:cNvSpPr>
        </xdr:nvSpPr>
        <xdr:spPr>
          <a:xfrm>
            <a:off x="7152973" y="1041093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Fuel Tanks</a:t>
            </a:r>
          </a:p>
        </xdr:txBody>
      </xdr:sp>
      <xdr:sp macro="[0]!ShowOEM" textlink="">
        <xdr:nvSpPr>
          <xdr:cNvPr id="109" name="OEM On" hidden="1">
            <a:extLst>
              <a:ext uri="{FF2B5EF4-FFF2-40B4-BE49-F238E27FC236}">
                <a16:creationId xmlns:a16="http://schemas.microsoft.com/office/drawing/2014/main" id="{00000000-0008-0000-0C00-00006D000000}"/>
              </a:ext>
            </a:extLst>
          </xdr:cNvPr>
          <xdr:cNvSpPr>
            <a:spLocks/>
          </xdr:cNvSpPr>
        </xdr:nvSpPr>
        <xdr:spPr>
          <a:xfrm>
            <a:off x="7152973" y="770476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OEM</a:t>
            </a:r>
          </a:p>
        </xdr:txBody>
      </xdr:sp>
      <xdr:sp macro="[0]!ShowConcrete" textlink="">
        <xdr:nvSpPr>
          <xdr:cNvPr id="110" name="Concrete On">
            <a:extLst>
              <a:ext uri="{FF2B5EF4-FFF2-40B4-BE49-F238E27FC236}">
                <a16:creationId xmlns:a16="http://schemas.microsoft.com/office/drawing/2014/main" id="{00000000-0008-0000-0C00-00006E000000}"/>
              </a:ext>
            </a:extLst>
          </xdr:cNvPr>
          <xdr:cNvSpPr>
            <a:spLocks/>
          </xdr:cNvSpPr>
        </xdr:nvSpPr>
        <xdr:spPr>
          <a:xfrm>
            <a:off x="7152973" y="499762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Concrete</a:t>
            </a:r>
          </a:p>
        </xdr:txBody>
      </xdr:sp>
      <xdr:sp macro="[0]!ShowSpecialPackages" textlink="">
        <xdr:nvSpPr>
          <xdr:cNvPr id="111" name="Special Packages On" hidden="1">
            <a:extLst>
              <a:ext uri="{FF2B5EF4-FFF2-40B4-BE49-F238E27FC236}">
                <a16:creationId xmlns:a16="http://schemas.microsoft.com/office/drawing/2014/main" id="{00000000-0008-0000-0C00-00006F000000}"/>
              </a:ext>
            </a:extLst>
          </xdr:cNvPr>
          <xdr:cNvSpPr>
            <a:spLocks/>
          </xdr:cNvSpPr>
        </xdr:nvSpPr>
        <xdr:spPr>
          <a:xfrm>
            <a:off x="4855157" y="1026404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Special Packages</a:t>
            </a:r>
          </a:p>
        </xdr:txBody>
      </xdr:sp>
      <xdr:sp macro="[0]!ShowPumpAccessories" textlink="">
        <xdr:nvSpPr>
          <xdr:cNvPr id="112" name="Pumps Accs On" hidden="1">
            <a:extLst>
              <a:ext uri="{FF2B5EF4-FFF2-40B4-BE49-F238E27FC236}">
                <a16:creationId xmlns:a16="http://schemas.microsoft.com/office/drawing/2014/main" id="{00000000-0008-0000-0C00-000070000000}"/>
              </a:ext>
            </a:extLst>
          </xdr:cNvPr>
          <xdr:cNvSpPr>
            <a:spLocks/>
          </xdr:cNvSpPr>
        </xdr:nvSpPr>
        <xdr:spPr>
          <a:xfrm>
            <a:off x="4855157" y="760469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Pump Accessories</a:t>
            </a:r>
          </a:p>
        </xdr:txBody>
      </xdr:sp>
      <xdr:sp macro="[0]!ShowPumps" textlink="">
        <xdr:nvSpPr>
          <xdr:cNvPr id="113" name="Pumps On" hidden="1">
            <a:extLst>
              <a:ext uri="{FF2B5EF4-FFF2-40B4-BE49-F238E27FC236}">
                <a16:creationId xmlns:a16="http://schemas.microsoft.com/office/drawing/2014/main" id="{00000000-0008-0000-0C00-000071000000}"/>
              </a:ext>
            </a:extLst>
          </xdr:cNvPr>
          <xdr:cNvSpPr>
            <a:spLocks/>
          </xdr:cNvSpPr>
        </xdr:nvSpPr>
        <xdr:spPr>
          <a:xfrm>
            <a:off x="4855157" y="494437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Pumps Only</a:t>
            </a:r>
          </a:p>
        </xdr:txBody>
      </xdr:sp>
      <xdr:sp macro="[0]!ShowHardwares" textlink="">
        <xdr:nvSpPr>
          <xdr:cNvPr id="114" name="Hardwares On" hidden="1">
            <a:extLst>
              <a:ext uri="{FF2B5EF4-FFF2-40B4-BE49-F238E27FC236}">
                <a16:creationId xmlns:a16="http://schemas.microsoft.com/office/drawing/2014/main" id="{00000000-0008-0000-0C00-000072000000}"/>
              </a:ext>
            </a:extLst>
          </xdr:cNvPr>
          <xdr:cNvSpPr>
            <a:spLocks/>
          </xdr:cNvSpPr>
        </xdr:nvSpPr>
        <xdr:spPr>
          <a:xfrm>
            <a:off x="2558243" y="768253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Hardware</a:t>
            </a:r>
          </a:p>
          <a:p>
            <a:pPr algn="ctr"/>
            <a:endParaRPr lang="en-US" sz="1400" b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[0]!ShowPipesFittings" textlink="">
        <xdr:nvSpPr>
          <xdr:cNvPr id="115" name="Pipes Fittings On" hidden="1">
            <a:extLst>
              <a:ext uri="{FF2B5EF4-FFF2-40B4-BE49-F238E27FC236}">
                <a16:creationId xmlns:a16="http://schemas.microsoft.com/office/drawing/2014/main" id="{00000000-0008-0000-0C00-000073000000}"/>
              </a:ext>
            </a:extLst>
          </xdr:cNvPr>
          <xdr:cNvSpPr>
            <a:spLocks/>
          </xdr:cNvSpPr>
        </xdr:nvSpPr>
        <xdr:spPr>
          <a:xfrm>
            <a:off x="2558243" y="506096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Pipe</a:t>
            </a:r>
            <a:r>
              <a:rPr lang="en-US" sz="1400" b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 and Fittings</a:t>
            </a:r>
            <a:endParaRPr lang="en-US" sz="1400" b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[0]!ShowValves" textlink="">
        <xdr:nvSpPr>
          <xdr:cNvPr id="116" name="Valves On" hidden="1">
            <a:extLst>
              <a:ext uri="{FF2B5EF4-FFF2-40B4-BE49-F238E27FC236}">
                <a16:creationId xmlns:a16="http://schemas.microsoft.com/office/drawing/2014/main" id="{00000000-0008-0000-0C00-000074000000}"/>
              </a:ext>
            </a:extLst>
          </xdr:cNvPr>
          <xdr:cNvSpPr>
            <a:spLocks/>
          </xdr:cNvSpPr>
        </xdr:nvSpPr>
        <xdr:spPr>
          <a:xfrm>
            <a:off x="269162" y="1028209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Valves</a:t>
            </a:r>
          </a:p>
        </xdr:txBody>
      </xdr:sp>
      <xdr:sp macro="ShapeClick" textlink="">
        <xdr:nvSpPr>
          <xdr:cNvPr id="117" name="Meters On" hidden="1">
            <a:extLst>
              <a:ext uri="{FF2B5EF4-FFF2-40B4-BE49-F238E27FC236}">
                <a16:creationId xmlns:a16="http://schemas.microsoft.com/office/drawing/2014/main" id="{00000000-0008-0000-0C00-000075000000}"/>
              </a:ext>
            </a:extLst>
          </xdr:cNvPr>
          <xdr:cNvSpPr>
            <a:spLocks/>
          </xdr:cNvSpPr>
        </xdr:nvSpPr>
        <xdr:spPr>
          <a:xfrm>
            <a:off x="269162" y="493148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Meters</a:t>
            </a:r>
          </a:p>
        </xdr:txBody>
      </xdr:sp>
      <xdr:sp macro="[0]!ShowBackflows" textlink="">
        <xdr:nvSpPr>
          <xdr:cNvPr id="118" name="Backflows Off">
            <a:extLst>
              <a:ext uri="{FF2B5EF4-FFF2-40B4-BE49-F238E27FC236}">
                <a16:creationId xmlns:a16="http://schemas.microsoft.com/office/drawing/2014/main" id="{00000000-0008-0000-0C00-000076000000}"/>
              </a:ext>
            </a:extLst>
          </xdr:cNvPr>
          <xdr:cNvSpPr>
            <a:spLocks/>
          </xdr:cNvSpPr>
        </xdr:nvSpPr>
        <xdr:spPr>
          <a:xfrm>
            <a:off x="269162" y="762026"/>
            <a:ext cx="2286000" cy="278336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Backflows</a:t>
            </a:r>
          </a:p>
        </xdr:txBody>
      </xdr:sp>
      <xdr:sp macro="ShapeClick" textlink="">
        <xdr:nvSpPr>
          <xdr:cNvPr id="119" name="Backflows On" hidden="1">
            <a:extLst>
              <a:ext uri="{FF2B5EF4-FFF2-40B4-BE49-F238E27FC236}">
                <a16:creationId xmlns:a16="http://schemas.microsoft.com/office/drawing/2014/main" id="{00000000-0008-0000-0C00-000077000000}"/>
              </a:ext>
            </a:extLst>
          </xdr:cNvPr>
          <xdr:cNvSpPr>
            <a:spLocks/>
          </xdr:cNvSpPr>
        </xdr:nvSpPr>
        <xdr:spPr>
          <a:xfrm>
            <a:off x="269162" y="762026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Backflows</a:t>
            </a:r>
          </a:p>
        </xdr:txBody>
      </xdr:sp>
      <xdr:sp macro="[0]!ShowFrames" textlink="">
        <xdr:nvSpPr>
          <xdr:cNvPr id="120" name="Frames Off">
            <a:extLst>
              <a:ext uri="{FF2B5EF4-FFF2-40B4-BE49-F238E27FC236}">
                <a16:creationId xmlns:a16="http://schemas.microsoft.com/office/drawing/2014/main" id="{00000000-0008-0000-0C00-000078000000}"/>
              </a:ext>
            </a:extLst>
          </xdr:cNvPr>
          <xdr:cNvSpPr>
            <a:spLocks/>
          </xdr:cNvSpPr>
        </xdr:nvSpPr>
        <xdr:spPr>
          <a:xfrm>
            <a:off x="2558243" y="1039839"/>
            <a:ext cx="2286000" cy="275575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Frames, Covers,</a:t>
            </a:r>
            <a:r>
              <a:rPr lang="en-US" sz="1400" b="0" baseline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 Hatchways</a:t>
            </a:r>
          </a:p>
        </xdr:txBody>
      </xdr:sp>
      <xdr:sp macro="[0]!ShowControlComps" textlink="">
        <xdr:nvSpPr>
          <xdr:cNvPr id="121" name="Control Comps Off">
            <a:extLst>
              <a:ext uri="{FF2B5EF4-FFF2-40B4-BE49-F238E27FC236}">
                <a16:creationId xmlns:a16="http://schemas.microsoft.com/office/drawing/2014/main" id="{00000000-0008-0000-0C00-000079000000}"/>
              </a:ext>
            </a:extLst>
          </xdr:cNvPr>
          <xdr:cNvSpPr>
            <a:spLocks/>
          </xdr:cNvSpPr>
        </xdr:nvSpPr>
        <xdr:spPr>
          <a:xfrm>
            <a:off x="9453212" y="1045548"/>
            <a:ext cx="2286000" cy="274320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Control Components</a:t>
            </a:r>
          </a:p>
        </xdr:txBody>
      </xdr:sp>
      <xdr:sp macro="[0]!ShowControls" textlink="">
        <xdr:nvSpPr>
          <xdr:cNvPr id="122" name="Controls Off">
            <a:extLst>
              <a:ext uri="{FF2B5EF4-FFF2-40B4-BE49-F238E27FC236}">
                <a16:creationId xmlns:a16="http://schemas.microsoft.com/office/drawing/2014/main" id="{00000000-0008-0000-0C00-00007A000000}"/>
              </a:ext>
            </a:extLst>
          </xdr:cNvPr>
          <xdr:cNvSpPr>
            <a:spLocks/>
          </xdr:cNvSpPr>
        </xdr:nvSpPr>
        <xdr:spPr>
          <a:xfrm>
            <a:off x="9453212" y="771872"/>
            <a:ext cx="2286000" cy="274320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Controls</a:t>
            </a:r>
          </a:p>
        </xdr:txBody>
      </xdr:sp>
      <xdr:sp macro="[0]!ShowTanks" textlink="">
        <xdr:nvSpPr>
          <xdr:cNvPr id="123" name="Tanks Off">
            <a:extLst>
              <a:ext uri="{FF2B5EF4-FFF2-40B4-BE49-F238E27FC236}">
                <a16:creationId xmlns:a16="http://schemas.microsoft.com/office/drawing/2014/main" id="{00000000-0008-0000-0C00-00007B000000}"/>
              </a:ext>
            </a:extLst>
          </xdr:cNvPr>
          <xdr:cNvSpPr>
            <a:spLocks/>
          </xdr:cNvSpPr>
        </xdr:nvSpPr>
        <xdr:spPr>
          <a:xfrm>
            <a:off x="9453212" y="498196"/>
            <a:ext cx="2286000" cy="274320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Tanks and Separators</a:t>
            </a:r>
          </a:p>
        </xdr:txBody>
      </xdr:sp>
      <xdr:sp macro="[0]!ShowFuel" textlink="">
        <xdr:nvSpPr>
          <xdr:cNvPr id="124" name="Fuel Off">
            <a:extLst>
              <a:ext uri="{FF2B5EF4-FFF2-40B4-BE49-F238E27FC236}">
                <a16:creationId xmlns:a16="http://schemas.microsoft.com/office/drawing/2014/main" id="{00000000-0008-0000-0C00-00007C000000}"/>
              </a:ext>
            </a:extLst>
          </xdr:cNvPr>
          <xdr:cNvSpPr>
            <a:spLocks/>
          </xdr:cNvSpPr>
        </xdr:nvSpPr>
        <xdr:spPr>
          <a:xfrm>
            <a:off x="7152973" y="1041093"/>
            <a:ext cx="2286000" cy="275575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Fuel Tanks</a:t>
            </a:r>
          </a:p>
        </xdr:txBody>
      </xdr:sp>
      <xdr:sp macro="[0]!ShowOEM" textlink="">
        <xdr:nvSpPr>
          <xdr:cNvPr id="125" name="OEM Off">
            <a:extLst>
              <a:ext uri="{FF2B5EF4-FFF2-40B4-BE49-F238E27FC236}">
                <a16:creationId xmlns:a16="http://schemas.microsoft.com/office/drawing/2014/main" id="{00000000-0008-0000-0C00-00007D000000}"/>
              </a:ext>
            </a:extLst>
          </xdr:cNvPr>
          <xdr:cNvSpPr>
            <a:spLocks/>
          </xdr:cNvSpPr>
        </xdr:nvSpPr>
        <xdr:spPr>
          <a:xfrm>
            <a:off x="7152973" y="770476"/>
            <a:ext cx="2286000" cy="271373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OEM</a:t>
            </a:r>
          </a:p>
        </xdr:txBody>
      </xdr:sp>
      <xdr:sp macro="[0]!ShowConcrete" textlink="">
        <xdr:nvSpPr>
          <xdr:cNvPr id="126" name="Concrete Off" hidden="1">
            <a:extLst>
              <a:ext uri="{FF2B5EF4-FFF2-40B4-BE49-F238E27FC236}">
                <a16:creationId xmlns:a16="http://schemas.microsoft.com/office/drawing/2014/main" id="{00000000-0008-0000-0C00-00007E000000}"/>
              </a:ext>
            </a:extLst>
          </xdr:cNvPr>
          <xdr:cNvSpPr>
            <a:spLocks/>
          </xdr:cNvSpPr>
        </xdr:nvSpPr>
        <xdr:spPr>
          <a:xfrm>
            <a:off x="7152973" y="499762"/>
            <a:ext cx="2286000" cy="271472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Concrete</a:t>
            </a:r>
          </a:p>
        </xdr:txBody>
      </xdr:sp>
      <xdr:sp macro="[0]!ShowSpecialPackages" textlink="">
        <xdr:nvSpPr>
          <xdr:cNvPr id="127" name="Special Packages Off">
            <a:extLst>
              <a:ext uri="{FF2B5EF4-FFF2-40B4-BE49-F238E27FC236}">
                <a16:creationId xmlns:a16="http://schemas.microsoft.com/office/drawing/2014/main" id="{00000000-0008-0000-0C00-00007F000000}"/>
              </a:ext>
            </a:extLst>
          </xdr:cNvPr>
          <xdr:cNvSpPr>
            <a:spLocks/>
          </xdr:cNvSpPr>
        </xdr:nvSpPr>
        <xdr:spPr>
          <a:xfrm>
            <a:off x="4855157" y="1026404"/>
            <a:ext cx="2286000" cy="275575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Special Packages</a:t>
            </a:r>
          </a:p>
        </xdr:txBody>
      </xdr:sp>
      <xdr:sp macro="[0]!ShowPumpAccessories" textlink="">
        <xdr:nvSpPr>
          <xdr:cNvPr id="128" name="Pumps Accs Off">
            <a:extLst>
              <a:ext uri="{FF2B5EF4-FFF2-40B4-BE49-F238E27FC236}">
                <a16:creationId xmlns:a16="http://schemas.microsoft.com/office/drawing/2014/main" id="{00000000-0008-0000-0C00-000080000000}"/>
              </a:ext>
            </a:extLst>
          </xdr:cNvPr>
          <xdr:cNvSpPr>
            <a:spLocks/>
          </xdr:cNvSpPr>
        </xdr:nvSpPr>
        <xdr:spPr>
          <a:xfrm>
            <a:off x="4855157" y="760469"/>
            <a:ext cx="2286000" cy="271373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Pump Accessories</a:t>
            </a:r>
          </a:p>
        </xdr:txBody>
      </xdr:sp>
      <xdr:sp macro="[0]!ShowPumps" textlink="">
        <xdr:nvSpPr>
          <xdr:cNvPr id="129" name="Pumps Off">
            <a:extLst>
              <a:ext uri="{FF2B5EF4-FFF2-40B4-BE49-F238E27FC236}">
                <a16:creationId xmlns:a16="http://schemas.microsoft.com/office/drawing/2014/main" id="{00000000-0008-0000-0C00-000081000000}"/>
              </a:ext>
            </a:extLst>
          </xdr:cNvPr>
          <xdr:cNvSpPr>
            <a:spLocks/>
          </xdr:cNvSpPr>
        </xdr:nvSpPr>
        <xdr:spPr>
          <a:xfrm>
            <a:off x="4855157" y="494437"/>
            <a:ext cx="2286000" cy="271472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Pumps Only</a:t>
            </a:r>
          </a:p>
        </xdr:txBody>
      </xdr:sp>
      <xdr:sp macro="[0]!ShowHardwares" textlink="">
        <xdr:nvSpPr>
          <xdr:cNvPr id="130" name="Hardwares Off">
            <a:extLst>
              <a:ext uri="{FF2B5EF4-FFF2-40B4-BE49-F238E27FC236}">
                <a16:creationId xmlns:a16="http://schemas.microsoft.com/office/drawing/2014/main" id="{00000000-0008-0000-0C00-000082000000}"/>
              </a:ext>
            </a:extLst>
          </xdr:cNvPr>
          <xdr:cNvSpPr>
            <a:spLocks/>
          </xdr:cNvSpPr>
        </xdr:nvSpPr>
        <xdr:spPr>
          <a:xfrm>
            <a:off x="2558243" y="768253"/>
            <a:ext cx="2286000" cy="271373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Hardware</a:t>
            </a:r>
          </a:p>
          <a:p>
            <a:pPr algn="ctr"/>
            <a:endParaRPr lang="en-US" sz="1400" b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[0]!ShowPipesFittings" textlink="">
        <xdr:nvSpPr>
          <xdr:cNvPr id="131" name="Pipes Fittings Off">
            <a:extLst>
              <a:ext uri="{FF2B5EF4-FFF2-40B4-BE49-F238E27FC236}">
                <a16:creationId xmlns:a16="http://schemas.microsoft.com/office/drawing/2014/main" id="{00000000-0008-0000-0C00-000083000000}"/>
              </a:ext>
            </a:extLst>
          </xdr:cNvPr>
          <xdr:cNvSpPr>
            <a:spLocks/>
          </xdr:cNvSpPr>
        </xdr:nvSpPr>
        <xdr:spPr>
          <a:xfrm>
            <a:off x="2558243" y="506096"/>
            <a:ext cx="2286000" cy="271472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Pipe</a:t>
            </a:r>
            <a:r>
              <a:rPr lang="en-US" sz="1400" b="0" baseline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 and Fittings</a:t>
            </a:r>
            <a:endParaRPr lang="en-US" sz="1400" b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[0]!ShowValves" textlink="">
        <xdr:nvSpPr>
          <xdr:cNvPr id="132" name="Valves Off">
            <a:extLst>
              <a:ext uri="{FF2B5EF4-FFF2-40B4-BE49-F238E27FC236}">
                <a16:creationId xmlns:a16="http://schemas.microsoft.com/office/drawing/2014/main" id="{00000000-0008-0000-0C00-000084000000}"/>
              </a:ext>
            </a:extLst>
          </xdr:cNvPr>
          <xdr:cNvSpPr>
            <a:spLocks/>
          </xdr:cNvSpPr>
        </xdr:nvSpPr>
        <xdr:spPr>
          <a:xfrm>
            <a:off x="269162" y="1028209"/>
            <a:ext cx="2286000" cy="273399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Valves</a:t>
            </a:r>
          </a:p>
        </xdr:txBody>
      </xdr:sp>
      <xdr:sp macro="[0]!ShowMeters" textlink="">
        <xdr:nvSpPr>
          <xdr:cNvPr id="133" name="Meters Off">
            <a:extLst>
              <a:ext uri="{FF2B5EF4-FFF2-40B4-BE49-F238E27FC236}">
                <a16:creationId xmlns:a16="http://schemas.microsoft.com/office/drawing/2014/main" id="{00000000-0008-0000-0C00-000085000000}"/>
              </a:ext>
            </a:extLst>
          </xdr:cNvPr>
          <xdr:cNvSpPr>
            <a:spLocks/>
          </xdr:cNvSpPr>
        </xdr:nvSpPr>
        <xdr:spPr>
          <a:xfrm>
            <a:off x="269162" y="493148"/>
            <a:ext cx="2286000" cy="271472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Meters</a:t>
            </a:r>
          </a:p>
        </xdr:txBody>
      </xdr:sp>
      <xdr:sp macro="" textlink="">
        <xdr:nvSpPr>
          <xdr:cNvPr id="134" name="Headings">
            <a:extLst>
              <a:ext uri="{FF2B5EF4-FFF2-40B4-BE49-F238E27FC236}">
                <a16:creationId xmlns:a16="http://schemas.microsoft.com/office/drawing/2014/main" id="{00000000-0008-0000-0C00-000086000000}"/>
              </a:ext>
            </a:extLst>
          </xdr:cNvPr>
          <xdr:cNvSpPr txBox="1"/>
        </xdr:nvSpPr>
        <xdr:spPr>
          <a:xfrm>
            <a:off x="0" y="0"/>
            <a:ext cx="14328647" cy="466724"/>
          </a:xfrm>
          <a:prstGeom prst="rect">
            <a:avLst/>
          </a:prstGeom>
          <a:solidFill>
            <a:srgbClr val="0096C5"/>
          </a:solidFill>
          <a:ln>
            <a:noFill/>
          </a:ln>
        </xdr:spPr>
        <xdr:style>
          <a:lnRef idx="3">
            <a:schemeClr val="lt1"/>
          </a:lnRef>
          <a:fillRef idx="1">
            <a:schemeClr val="accent6"/>
          </a:fillRef>
          <a:effectRef idx="1">
            <a:schemeClr val="accent6"/>
          </a:effectRef>
          <a:fontRef idx="minor">
            <a:schemeClr val="lt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2800" b="1" baseline="0">
                <a:ln w="3175">
                  <a:solidFill>
                    <a:schemeClr val="bg1"/>
                  </a:solidFill>
                </a:ln>
                <a:solidFill>
                  <a:srgbClr val="7FB402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Product ID Generator</a:t>
            </a:r>
            <a:endParaRPr lang="en-US" sz="2800" b="1">
              <a:ln w="3175">
                <a:solidFill>
                  <a:schemeClr val="bg1"/>
                </a:solidFill>
              </a:ln>
              <a:solidFill>
                <a:srgbClr val="7FB402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[0]!ShowControlComps" textlink="">
        <xdr:nvSpPr>
          <xdr:cNvPr id="135" name="Chemicals and Liners On">
            <a:extLst>
              <a:ext uri="{FF2B5EF4-FFF2-40B4-BE49-F238E27FC236}">
                <a16:creationId xmlns:a16="http://schemas.microsoft.com/office/drawing/2014/main" id="{00000000-0008-0000-0C00-000087000000}"/>
              </a:ext>
            </a:extLst>
          </xdr:cNvPr>
          <xdr:cNvSpPr>
            <a:spLocks/>
          </xdr:cNvSpPr>
        </xdr:nvSpPr>
        <xdr:spPr>
          <a:xfrm>
            <a:off x="11744325" y="768976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Chemicals</a:t>
            </a:r>
            <a:r>
              <a:rPr lang="en-US" sz="1400" b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 and Liners</a:t>
            </a:r>
            <a:endParaRPr lang="en-US" sz="1400" b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[0]!ShowMetal" textlink="">
        <xdr:nvSpPr>
          <xdr:cNvPr id="136" name="Metal On" hidden="1">
            <a:extLst>
              <a:ext uri="{FF2B5EF4-FFF2-40B4-BE49-F238E27FC236}">
                <a16:creationId xmlns:a16="http://schemas.microsoft.com/office/drawing/2014/main" id="{00000000-0008-0000-0C00-000088000000}"/>
              </a:ext>
            </a:extLst>
          </xdr:cNvPr>
          <xdr:cNvSpPr>
            <a:spLocks/>
          </xdr:cNvSpPr>
        </xdr:nvSpPr>
        <xdr:spPr>
          <a:xfrm>
            <a:off x="11744325" y="495300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Metal</a:t>
            </a:r>
          </a:p>
        </xdr:txBody>
      </xdr:sp>
      <xdr:sp macro="[0]!ShowChemandLiner" textlink="">
        <xdr:nvSpPr>
          <xdr:cNvPr id="137" name="Chemicals and Liners Off">
            <a:extLst>
              <a:ext uri="{FF2B5EF4-FFF2-40B4-BE49-F238E27FC236}">
                <a16:creationId xmlns:a16="http://schemas.microsoft.com/office/drawing/2014/main" id="{00000000-0008-0000-0C00-000089000000}"/>
              </a:ext>
            </a:extLst>
          </xdr:cNvPr>
          <xdr:cNvSpPr>
            <a:spLocks/>
          </xdr:cNvSpPr>
        </xdr:nvSpPr>
        <xdr:spPr>
          <a:xfrm>
            <a:off x="11744325" y="768976"/>
            <a:ext cx="2286000" cy="274320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Chemicals and Liners</a:t>
            </a:r>
          </a:p>
        </xdr:txBody>
      </xdr:sp>
      <xdr:sp macro="[0]!ShowMetal" textlink="">
        <xdr:nvSpPr>
          <xdr:cNvPr id="138" name="Metal Off">
            <a:extLst>
              <a:ext uri="{FF2B5EF4-FFF2-40B4-BE49-F238E27FC236}">
                <a16:creationId xmlns:a16="http://schemas.microsoft.com/office/drawing/2014/main" id="{00000000-0008-0000-0C00-00008A000000}"/>
              </a:ext>
            </a:extLst>
          </xdr:cNvPr>
          <xdr:cNvSpPr>
            <a:spLocks/>
          </xdr:cNvSpPr>
        </xdr:nvSpPr>
        <xdr:spPr>
          <a:xfrm>
            <a:off x="11744325" y="495300"/>
            <a:ext cx="2286000" cy="274320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 baseline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Metal</a:t>
            </a:r>
            <a:endParaRPr lang="en-US" sz="1400" b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</xdr:row>
          <xdr:rowOff>0</xdr:rowOff>
        </xdr:from>
        <xdr:to>
          <xdr:col>5</xdr:col>
          <xdr:colOff>676275</xdr:colOff>
          <xdr:row>4</xdr:row>
          <xdr:rowOff>9525</xdr:rowOff>
        </xdr:to>
        <xdr:sp macro="" textlink="">
          <xdr:nvSpPr>
            <xdr:cNvPr id="116737" name="ComboBox1" hidden="1">
              <a:extLst>
                <a:ext uri="{63B3BB69-23CF-44E3-9099-C40C66FF867C}">
                  <a14:compatExt spid="_x0000_s116737"/>
                </a:ext>
                <a:ext uri="{FF2B5EF4-FFF2-40B4-BE49-F238E27FC236}">
                  <a16:creationId xmlns:a16="http://schemas.microsoft.com/office/drawing/2014/main" id="{00000000-0008-0000-0D00-000001C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11</xdr:row>
          <xdr:rowOff>0</xdr:rowOff>
        </xdr:from>
        <xdr:to>
          <xdr:col>5</xdr:col>
          <xdr:colOff>676275</xdr:colOff>
          <xdr:row>12</xdr:row>
          <xdr:rowOff>9525</xdr:rowOff>
        </xdr:to>
        <xdr:sp macro="" textlink="">
          <xdr:nvSpPr>
            <xdr:cNvPr id="116738" name="ComboBox5" hidden="1">
              <a:extLst>
                <a:ext uri="{63B3BB69-23CF-44E3-9099-C40C66FF867C}">
                  <a14:compatExt spid="_x0000_s116738"/>
                </a:ext>
                <a:ext uri="{FF2B5EF4-FFF2-40B4-BE49-F238E27FC236}">
                  <a16:creationId xmlns:a16="http://schemas.microsoft.com/office/drawing/2014/main" id="{00000000-0008-0000-0D00-000002C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</xdr:row>
          <xdr:rowOff>0</xdr:rowOff>
        </xdr:from>
        <xdr:to>
          <xdr:col>5</xdr:col>
          <xdr:colOff>676275</xdr:colOff>
          <xdr:row>6</xdr:row>
          <xdr:rowOff>9525</xdr:rowOff>
        </xdr:to>
        <xdr:sp macro="" textlink="">
          <xdr:nvSpPr>
            <xdr:cNvPr id="116739" name="ComboBox2" hidden="1">
              <a:extLst>
                <a:ext uri="{63B3BB69-23CF-44E3-9099-C40C66FF867C}">
                  <a14:compatExt spid="_x0000_s116739"/>
                </a:ext>
                <a:ext uri="{FF2B5EF4-FFF2-40B4-BE49-F238E27FC236}">
                  <a16:creationId xmlns:a16="http://schemas.microsoft.com/office/drawing/2014/main" id="{00000000-0008-0000-0D00-000003C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0</xdr:rowOff>
        </xdr:from>
        <xdr:to>
          <xdr:col>5</xdr:col>
          <xdr:colOff>676275</xdr:colOff>
          <xdr:row>8</xdr:row>
          <xdr:rowOff>9525</xdr:rowOff>
        </xdr:to>
        <xdr:sp macro="" textlink="">
          <xdr:nvSpPr>
            <xdr:cNvPr id="116740" name="ComboBox3" hidden="1">
              <a:extLst>
                <a:ext uri="{63B3BB69-23CF-44E3-9099-C40C66FF867C}">
                  <a14:compatExt spid="_x0000_s116740"/>
                </a:ext>
                <a:ext uri="{FF2B5EF4-FFF2-40B4-BE49-F238E27FC236}">
                  <a16:creationId xmlns:a16="http://schemas.microsoft.com/office/drawing/2014/main" id="{00000000-0008-0000-0D00-000004C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</xdr:row>
          <xdr:rowOff>0</xdr:rowOff>
        </xdr:from>
        <xdr:to>
          <xdr:col>5</xdr:col>
          <xdr:colOff>676275</xdr:colOff>
          <xdr:row>10</xdr:row>
          <xdr:rowOff>9525</xdr:rowOff>
        </xdr:to>
        <xdr:sp macro="" textlink="">
          <xdr:nvSpPr>
            <xdr:cNvPr id="116741" name="ComboBox4" hidden="1">
              <a:extLst>
                <a:ext uri="{63B3BB69-23CF-44E3-9099-C40C66FF867C}">
                  <a14:compatExt spid="_x0000_s116741"/>
                </a:ext>
                <a:ext uri="{FF2B5EF4-FFF2-40B4-BE49-F238E27FC236}">
                  <a16:creationId xmlns:a16="http://schemas.microsoft.com/office/drawing/2014/main" id="{00000000-0008-0000-0D00-000005C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</xdr:row>
          <xdr:rowOff>0</xdr:rowOff>
        </xdr:from>
        <xdr:to>
          <xdr:col>12</xdr:col>
          <xdr:colOff>0</xdr:colOff>
          <xdr:row>4</xdr:row>
          <xdr:rowOff>9525</xdr:rowOff>
        </xdr:to>
        <xdr:sp macro="" textlink="">
          <xdr:nvSpPr>
            <xdr:cNvPr id="116742" name="ComboBox6" hidden="1">
              <a:extLst>
                <a:ext uri="{63B3BB69-23CF-44E3-9099-C40C66FF867C}">
                  <a14:compatExt spid="_x0000_s116742"/>
                </a:ext>
                <a:ext uri="{FF2B5EF4-FFF2-40B4-BE49-F238E27FC236}">
                  <a16:creationId xmlns:a16="http://schemas.microsoft.com/office/drawing/2014/main" id="{00000000-0008-0000-0D00-000006C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5</xdr:row>
          <xdr:rowOff>0</xdr:rowOff>
        </xdr:from>
        <xdr:to>
          <xdr:col>12</xdr:col>
          <xdr:colOff>0</xdr:colOff>
          <xdr:row>6</xdr:row>
          <xdr:rowOff>9525</xdr:rowOff>
        </xdr:to>
        <xdr:sp macro="" textlink="">
          <xdr:nvSpPr>
            <xdr:cNvPr id="116743" name="ComboBox7" hidden="1">
              <a:extLst>
                <a:ext uri="{63B3BB69-23CF-44E3-9099-C40C66FF867C}">
                  <a14:compatExt spid="_x0000_s116743"/>
                </a:ext>
                <a:ext uri="{FF2B5EF4-FFF2-40B4-BE49-F238E27FC236}">
                  <a16:creationId xmlns:a16="http://schemas.microsoft.com/office/drawing/2014/main" id="{00000000-0008-0000-0D00-000007C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7</xdr:row>
          <xdr:rowOff>0</xdr:rowOff>
        </xdr:from>
        <xdr:to>
          <xdr:col>12</xdr:col>
          <xdr:colOff>0</xdr:colOff>
          <xdr:row>8</xdr:row>
          <xdr:rowOff>9525</xdr:rowOff>
        </xdr:to>
        <xdr:sp macro="" textlink="">
          <xdr:nvSpPr>
            <xdr:cNvPr id="116744" name="ComboBox8" hidden="1">
              <a:extLst>
                <a:ext uri="{63B3BB69-23CF-44E3-9099-C40C66FF867C}">
                  <a14:compatExt spid="_x0000_s116744"/>
                </a:ext>
                <a:ext uri="{FF2B5EF4-FFF2-40B4-BE49-F238E27FC236}">
                  <a16:creationId xmlns:a16="http://schemas.microsoft.com/office/drawing/2014/main" id="{00000000-0008-0000-0D00-000008C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9</xdr:row>
          <xdr:rowOff>0</xdr:rowOff>
        </xdr:from>
        <xdr:to>
          <xdr:col>12</xdr:col>
          <xdr:colOff>0</xdr:colOff>
          <xdr:row>10</xdr:row>
          <xdr:rowOff>9525</xdr:rowOff>
        </xdr:to>
        <xdr:sp macro="" textlink="">
          <xdr:nvSpPr>
            <xdr:cNvPr id="116745" name="ComboBox9" hidden="1">
              <a:extLst>
                <a:ext uri="{63B3BB69-23CF-44E3-9099-C40C66FF867C}">
                  <a14:compatExt spid="_x0000_s116745"/>
                </a:ext>
                <a:ext uri="{FF2B5EF4-FFF2-40B4-BE49-F238E27FC236}">
                  <a16:creationId xmlns:a16="http://schemas.microsoft.com/office/drawing/2014/main" id="{00000000-0008-0000-0D00-000009C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11</xdr:row>
          <xdr:rowOff>0</xdr:rowOff>
        </xdr:from>
        <xdr:to>
          <xdr:col>12</xdr:col>
          <xdr:colOff>0</xdr:colOff>
          <xdr:row>12</xdr:row>
          <xdr:rowOff>9525</xdr:rowOff>
        </xdr:to>
        <xdr:sp macro="" textlink="">
          <xdr:nvSpPr>
            <xdr:cNvPr id="116746" name="ComboBox10" hidden="1">
              <a:extLst>
                <a:ext uri="{63B3BB69-23CF-44E3-9099-C40C66FF867C}">
                  <a14:compatExt spid="_x0000_s116746"/>
                </a:ext>
                <a:ext uri="{FF2B5EF4-FFF2-40B4-BE49-F238E27FC236}">
                  <a16:creationId xmlns:a16="http://schemas.microsoft.com/office/drawing/2014/main" id="{00000000-0008-0000-0D00-00000AC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 editAs="oneCell">
    <xdr:from>
      <xdr:col>12</xdr:col>
      <xdr:colOff>951738</xdr:colOff>
      <xdr:row>4</xdr:row>
      <xdr:rowOff>164020</xdr:rowOff>
    </xdr:from>
    <xdr:to>
      <xdr:col>14</xdr:col>
      <xdr:colOff>0</xdr:colOff>
      <xdr:row>6</xdr:row>
      <xdr:rowOff>0</xdr:rowOff>
    </xdr:to>
    <xdr:grpSp>
      <xdr:nvGrpSpPr>
        <xdr:cNvPr id="51" name="ClearButton">
          <a:extLst>
            <a:ext uri="{FF2B5EF4-FFF2-40B4-BE49-F238E27FC236}">
              <a16:creationId xmlns:a16="http://schemas.microsoft.com/office/drawing/2014/main" id="{00000000-0008-0000-0D00-000033000000}"/>
            </a:ext>
          </a:extLst>
        </xdr:cNvPr>
        <xdr:cNvGrpSpPr/>
      </xdr:nvGrpSpPr>
      <xdr:grpSpPr>
        <a:xfrm>
          <a:off x="12981813" y="2030920"/>
          <a:ext cx="1124712" cy="331280"/>
          <a:chOff x="5476876" y="3505202"/>
          <a:chExt cx="978408" cy="338328"/>
        </a:xfrm>
      </xdr:grpSpPr>
      <xdr:sp macro="[0]!ClearOptions" textlink="">
        <xdr:nvSpPr>
          <xdr:cNvPr id="52" name="CancelBtnShape">
            <a:extLst>
              <a:ext uri="{FF2B5EF4-FFF2-40B4-BE49-F238E27FC236}">
                <a16:creationId xmlns:a16="http://schemas.microsoft.com/office/drawing/2014/main" id="{00000000-0008-0000-0D00-000034000000}"/>
              </a:ext>
            </a:extLst>
          </xdr:cNvPr>
          <xdr:cNvSpPr/>
        </xdr:nvSpPr>
        <xdr:spPr>
          <a:xfrm>
            <a:off x="5476876" y="3505202"/>
            <a:ext cx="978408" cy="338328"/>
          </a:xfrm>
          <a:prstGeom prst="roundRect">
            <a:avLst/>
          </a:prstGeom>
          <a:solidFill>
            <a:srgbClr val="0096C5"/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vertOverflow="clip" horzOverflow="clip" lIns="0" rtlCol="0" anchor="t"/>
          <a:lstStyle/>
          <a:p>
            <a:pPr algn="r"/>
            <a:r>
              <a:rPr lang="en-US" sz="140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Reset</a:t>
            </a:r>
          </a:p>
        </xdr:txBody>
      </xdr:sp>
      <xdr:pic macro="[0]!ClearOptions">
        <xdr:nvPicPr>
          <xdr:cNvPr id="53" name="Graphic 52" descr="Back">
            <a:extLst>
              <a:ext uri="{FF2B5EF4-FFF2-40B4-BE49-F238E27FC236}">
                <a16:creationId xmlns:a16="http://schemas.microsoft.com/office/drawing/2014/main" id="{00000000-0008-0000-0D00-00003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5524500" y="3562350"/>
            <a:ext cx="219456" cy="219456"/>
          </a:xfrm>
          <a:prstGeom prst="rect">
            <a:avLst/>
          </a:prstGeom>
          <a:ln>
            <a:noFill/>
          </a:ln>
          <a:effectLst/>
        </xdr:spPr>
      </xdr:pic>
    </xdr:grpSp>
    <xdr:clientData/>
  </xdr:twoCellAnchor>
  <xdr:twoCellAnchor editAs="oneCell">
    <xdr:from>
      <xdr:col>12</xdr:col>
      <xdr:colOff>956310</xdr:colOff>
      <xdr:row>3</xdr:row>
      <xdr:rowOff>0</xdr:rowOff>
    </xdr:from>
    <xdr:to>
      <xdr:col>14</xdr:col>
      <xdr:colOff>0</xdr:colOff>
      <xdr:row>4</xdr:row>
      <xdr:rowOff>83630</xdr:rowOff>
    </xdr:to>
    <xdr:grpSp>
      <xdr:nvGrpSpPr>
        <xdr:cNvPr id="54" name="GenerateButton">
          <a:extLst>
            <a:ext uri="{FF2B5EF4-FFF2-40B4-BE49-F238E27FC236}">
              <a16:creationId xmlns:a16="http://schemas.microsoft.com/office/drawing/2014/main" id="{00000000-0008-0000-0D00-000036000000}"/>
            </a:ext>
          </a:extLst>
        </xdr:cNvPr>
        <xdr:cNvGrpSpPr/>
      </xdr:nvGrpSpPr>
      <xdr:grpSpPr>
        <a:xfrm>
          <a:off x="12986385" y="1619250"/>
          <a:ext cx="1120140" cy="331280"/>
          <a:chOff x="6867525" y="3495675"/>
          <a:chExt cx="1254632" cy="338328"/>
        </a:xfrm>
      </xdr:grpSpPr>
      <xdr:sp macro="[0]!Generate" textlink="">
        <xdr:nvSpPr>
          <xdr:cNvPr id="55" name="SaveItemBtnShape">
            <a:extLst>
              <a:ext uri="{FF2B5EF4-FFF2-40B4-BE49-F238E27FC236}">
                <a16:creationId xmlns:a16="http://schemas.microsoft.com/office/drawing/2014/main" id="{00000000-0008-0000-0D00-000037000000}"/>
              </a:ext>
            </a:extLst>
          </xdr:cNvPr>
          <xdr:cNvSpPr/>
        </xdr:nvSpPr>
        <xdr:spPr>
          <a:xfrm>
            <a:off x="6867525" y="3495675"/>
            <a:ext cx="1254632" cy="338328"/>
          </a:xfrm>
          <a:prstGeom prst="roundRect">
            <a:avLst/>
          </a:prstGeom>
          <a:solidFill>
            <a:srgbClr val="0096C5"/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r"/>
            <a:r>
              <a:rPr lang="en-US" sz="140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Generate</a:t>
            </a:r>
          </a:p>
        </xdr:txBody>
      </xdr:sp>
      <xdr:pic macro="[0]!Generate">
        <xdr:nvPicPr>
          <xdr:cNvPr id="56" name="Graphic 55" descr="Checkmark">
            <a:extLst>
              <a:ext uri="{FF2B5EF4-FFF2-40B4-BE49-F238E27FC236}">
                <a16:creationId xmlns:a16="http://schemas.microsoft.com/office/drawing/2014/main" id="{00000000-0008-0000-0D00-00003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943725" y="3562350"/>
            <a:ext cx="219456" cy="219456"/>
          </a:xfrm>
          <a:prstGeom prst="rect">
            <a:avLst/>
          </a:prstGeom>
          <a:ln>
            <a:noFill/>
          </a:ln>
          <a:effectLst/>
        </xdr:spPr>
      </xdr:pic>
    </xdr:grpSp>
    <xdr:clientData/>
  </xdr:twoCellAnchor>
  <xdr:twoCellAnchor>
    <xdr:from>
      <xdr:col>0</xdr:col>
      <xdr:colOff>0</xdr:colOff>
      <xdr:row>0</xdr:row>
      <xdr:rowOff>0</xdr:rowOff>
    </xdr:from>
    <xdr:to>
      <xdr:col>14</xdr:col>
      <xdr:colOff>222123</xdr:colOff>
      <xdr:row>2</xdr:row>
      <xdr:rowOff>116565</xdr:rowOff>
    </xdr:to>
    <xdr:grpSp>
      <xdr:nvGrpSpPr>
        <xdr:cNvPr id="94" name="Group 93">
          <a:extLst>
            <a:ext uri="{FF2B5EF4-FFF2-40B4-BE49-F238E27FC236}">
              <a16:creationId xmlns:a16="http://schemas.microsoft.com/office/drawing/2014/main" id="{00000000-0008-0000-0D00-00005E000000}"/>
            </a:ext>
          </a:extLst>
        </xdr:cNvPr>
        <xdr:cNvGrpSpPr/>
      </xdr:nvGrpSpPr>
      <xdr:grpSpPr>
        <a:xfrm>
          <a:off x="0" y="0"/>
          <a:ext cx="14328648" cy="1545315"/>
          <a:chOff x="0" y="0"/>
          <a:chExt cx="14328648" cy="1545315"/>
        </a:xfrm>
      </xdr:grpSpPr>
      <xdr:sp macro="[0]!DeliverSlicerToSheet" textlink="">
        <xdr:nvSpPr>
          <xdr:cNvPr id="95" name="Header Format">
            <a:extLst>
              <a:ext uri="{FF2B5EF4-FFF2-40B4-BE49-F238E27FC236}">
                <a16:creationId xmlns:a16="http://schemas.microsoft.com/office/drawing/2014/main" id="{00000000-0008-0000-0D00-00005F000000}"/>
              </a:ext>
            </a:extLst>
          </xdr:cNvPr>
          <xdr:cNvSpPr>
            <a:spLocks noChangeAspect="1"/>
          </xdr:cNvSpPr>
        </xdr:nvSpPr>
        <xdr:spPr>
          <a:xfrm>
            <a:off x="0" y="457199"/>
            <a:ext cx="14328648" cy="1088116"/>
          </a:xfrm>
          <a:prstGeom prst="rect">
            <a:avLst/>
          </a:prstGeom>
          <a:gradFill flip="none" rotWithShape="1">
            <a:gsLst>
              <a:gs pos="76000">
                <a:schemeClr val="bg1">
                  <a:lumMod val="95000"/>
                </a:schemeClr>
              </a:gs>
              <a:gs pos="0">
                <a:srgbClr val="0096C5"/>
              </a:gs>
            </a:gsLst>
            <a:lin ang="5400000" scaled="0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4"/>
          </a:fillRef>
          <a:effectRef idx="1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[0]!ShowFrames" textlink="">
        <xdr:nvSpPr>
          <xdr:cNvPr id="96" name="Frames On" hidden="1">
            <a:extLst>
              <a:ext uri="{FF2B5EF4-FFF2-40B4-BE49-F238E27FC236}">
                <a16:creationId xmlns:a16="http://schemas.microsoft.com/office/drawing/2014/main" id="{00000000-0008-0000-0D00-000060000000}"/>
              </a:ext>
            </a:extLst>
          </xdr:cNvPr>
          <xdr:cNvSpPr>
            <a:spLocks/>
          </xdr:cNvSpPr>
        </xdr:nvSpPr>
        <xdr:spPr>
          <a:xfrm>
            <a:off x="2558243" y="1039839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Frames, Covers,</a:t>
            </a:r>
            <a:r>
              <a:rPr lang="en-US" sz="1400" b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 Hatchways</a:t>
            </a:r>
          </a:p>
        </xdr:txBody>
      </xdr:sp>
      <xdr:sp macro="[0]!ShowControlComps" textlink="">
        <xdr:nvSpPr>
          <xdr:cNvPr id="97" name="Control Comps On" hidden="1">
            <a:extLst>
              <a:ext uri="{FF2B5EF4-FFF2-40B4-BE49-F238E27FC236}">
                <a16:creationId xmlns:a16="http://schemas.microsoft.com/office/drawing/2014/main" id="{00000000-0008-0000-0D00-000061000000}"/>
              </a:ext>
            </a:extLst>
          </xdr:cNvPr>
          <xdr:cNvSpPr>
            <a:spLocks/>
          </xdr:cNvSpPr>
        </xdr:nvSpPr>
        <xdr:spPr>
          <a:xfrm>
            <a:off x="9453212" y="1045548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Control Components</a:t>
            </a:r>
          </a:p>
        </xdr:txBody>
      </xdr:sp>
      <xdr:sp macro="[0]!ShowControls" textlink="">
        <xdr:nvSpPr>
          <xdr:cNvPr id="98" name="Controls On" hidden="1">
            <a:extLst>
              <a:ext uri="{FF2B5EF4-FFF2-40B4-BE49-F238E27FC236}">
                <a16:creationId xmlns:a16="http://schemas.microsoft.com/office/drawing/2014/main" id="{00000000-0008-0000-0D00-000062000000}"/>
              </a:ext>
            </a:extLst>
          </xdr:cNvPr>
          <xdr:cNvSpPr>
            <a:spLocks/>
          </xdr:cNvSpPr>
        </xdr:nvSpPr>
        <xdr:spPr>
          <a:xfrm>
            <a:off x="9453212" y="771872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Controls</a:t>
            </a:r>
          </a:p>
        </xdr:txBody>
      </xdr:sp>
      <xdr:sp macro="[0]!ShowTanks" textlink="">
        <xdr:nvSpPr>
          <xdr:cNvPr id="99" name="Tanks On" hidden="1">
            <a:extLst>
              <a:ext uri="{FF2B5EF4-FFF2-40B4-BE49-F238E27FC236}">
                <a16:creationId xmlns:a16="http://schemas.microsoft.com/office/drawing/2014/main" id="{00000000-0008-0000-0D00-000063000000}"/>
              </a:ext>
            </a:extLst>
          </xdr:cNvPr>
          <xdr:cNvSpPr>
            <a:spLocks/>
          </xdr:cNvSpPr>
        </xdr:nvSpPr>
        <xdr:spPr>
          <a:xfrm>
            <a:off x="9453212" y="498196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Tanks and Separators</a:t>
            </a:r>
          </a:p>
        </xdr:txBody>
      </xdr:sp>
      <xdr:sp macro="[0]!ShowFuel" textlink="">
        <xdr:nvSpPr>
          <xdr:cNvPr id="100" name="Fuel On" hidden="1">
            <a:extLst>
              <a:ext uri="{FF2B5EF4-FFF2-40B4-BE49-F238E27FC236}">
                <a16:creationId xmlns:a16="http://schemas.microsoft.com/office/drawing/2014/main" id="{00000000-0008-0000-0D00-000064000000}"/>
              </a:ext>
            </a:extLst>
          </xdr:cNvPr>
          <xdr:cNvSpPr>
            <a:spLocks/>
          </xdr:cNvSpPr>
        </xdr:nvSpPr>
        <xdr:spPr>
          <a:xfrm>
            <a:off x="7152973" y="1041093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Fuel Tanks</a:t>
            </a:r>
          </a:p>
        </xdr:txBody>
      </xdr:sp>
      <xdr:sp macro="[0]!ShowOEM" textlink="">
        <xdr:nvSpPr>
          <xdr:cNvPr id="101" name="OEM On">
            <a:extLst>
              <a:ext uri="{FF2B5EF4-FFF2-40B4-BE49-F238E27FC236}">
                <a16:creationId xmlns:a16="http://schemas.microsoft.com/office/drawing/2014/main" id="{00000000-0008-0000-0D00-000065000000}"/>
              </a:ext>
            </a:extLst>
          </xdr:cNvPr>
          <xdr:cNvSpPr>
            <a:spLocks/>
          </xdr:cNvSpPr>
        </xdr:nvSpPr>
        <xdr:spPr>
          <a:xfrm>
            <a:off x="7152973" y="770476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OEM</a:t>
            </a:r>
          </a:p>
        </xdr:txBody>
      </xdr:sp>
      <xdr:sp macro="[0]!ShowConcrete" textlink="">
        <xdr:nvSpPr>
          <xdr:cNvPr id="102" name="Concrete On" hidden="1">
            <a:extLst>
              <a:ext uri="{FF2B5EF4-FFF2-40B4-BE49-F238E27FC236}">
                <a16:creationId xmlns:a16="http://schemas.microsoft.com/office/drawing/2014/main" id="{00000000-0008-0000-0D00-000066000000}"/>
              </a:ext>
            </a:extLst>
          </xdr:cNvPr>
          <xdr:cNvSpPr>
            <a:spLocks/>
          </xdr:cNvSpPr>
        </xdr:nvSpPr>
        <xdr:spPr>
          <a:xfrm>
            <a:off x="7152973" y="499762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Concrete</a:t>
            </a:r>
          </a:p>
        </xdr:txBody>
      </xdr:sp>
      <xdr:sp macro="[0]!ShowSpecialPackages" textlink="">
        <xdr:nvSpPr>
          <xdr:cNvPr id="103" name="Special Packages On" hidden="1">
            <a:extLst>
              <a:ext uri="{FF2B5EF4-FFF2-40B4-BE49-F238E27FC236}">
                <a16:creationId xmlns:a16="http://schemas.microsoft.com/office/drawing/2014/main" id="{00000000-0008-0000-0D00-000067000000}"/>
              </a:ext>
            </a:extLst>
          </xdr:cNvPr>
          <xdr:cNvSpPr>
            <a:spLocks/>
          </xdr:cNvSpPr>
        </xdr:nvSpPr>
        <xdr:spPr>
          <a:xfrm>
            <a:off x="4855157" y="1026404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Special Packages</a:t>
            </a:r>
          </a:p>
        </xdr:txBody>
      </xdr:sp>
      <xdr:sp macro="[0]!ShowPumpAccessories" textlink="">
        <xdr:nvSpPr>
          <xdr:cNvPr id="104" name="Pumps Accs On" hidden="1">
            <a:extLst>
              <a:ext uri="{FF2B5EF4-FFF2-40B4-BE49-F238E27FC236}">
                <a16:creationId xmlns:a16="http://schemas.microsoft.com/office/drawing/2014/main" id="{00000000-0008-0000-0D00-000068000000}"/>
              </a:ext>
            </a:extLst>
          </xdr:cNvPr>
          <xdr:cNvSpPr>
            <a:spLocks/>
          </xdr:cNvSpPr>
        </xdr:nvSpPr>
        <xdr:spPr>
          <a:xfrm>
            <a:off x="4855157" y="760469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Pump Accessories</a:t>
            </a:r>
          </a:p>
        </xdr:txBody>
      </xdr:sp>
      <xdr:sp macro="[0]!ShowPumps" textlink="">
        <xdr:nvSpPr>
          <xdr:cNvPr id="105" name="Pumps On" hidden="1">
            <a:extLst>
              <a:ext uri="{FF2B5EF4-FFF2-40B4-BE49-F238E27FC236}">
                <a16:creationId xmlns:a16="http://schemas.microsoft.com/office/drawing/2014/main" id="{00000000-0008-0000-0D00-000069000000}"/>
              </a:ext>
            </a:extLst>
          </xdr:cNvPr>
          <xdr:cNvSpPr>
            <a:spLocks/>
          </xdr:cNvSpPr>
        </xdr:nvSpPr>
        <xdr:spPr>
          <a:xfrm>
            <a:off x="4855157" y="494437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Pumps Only</a:t>
            </a:r>
          </a:p>
        </xdr:txBody>
      </xdr:sp>
      <xdr:sp macro="[0]!ShowHardwares" textlink="">
        <xdr:nvSpPr>
          <xdr:cNvPr id="106" name="Hardwares On" hidden="1">
            <a:extLst>
              <a:ext uri="{FF2B5EF4-FFF2-40B4-BE49-F238E27FC236}">
                <a16:creationId xmlns:a16="http://schemas.microsoft.com/office/drawing/2014/main" id="{00000000-0008-0000-0D00-00006A000000}"/>
              </a:ext>
            </a:extLst>
          </xdr:cNvPr>
          <xdr:cNvSpPr>
            <a:spLocks/>
          </xdr:cNvSpPr>
        </xdr:nvSpPr>
        <xdr:spPr>
          <a:xfrm>
            <a:off x="2558243" y="768253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Hardware</a:t>
            </a:r>
          </a:p>
          <a:p>
            <a:pPr algn="ctr"/>
            <a:endParaRPr lang="en-US" sz="1400" b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[0]!ShowPipesFittings" textlink="">
        <xdr:nvSpPr>
          <xdr:cNvPr id="107" name="Pipes Fittings On" hidden="1">
            <a:extLst>
              <a:ext uri="{FF2B5EF4-FFF2-40B4-BE49-F238E27FC236}">
                <a16:creationId xmlns:a16="http://schemas.microsoft.com/office/drawing/2014/main" id="{00000000-0008-0000-0D00-00006B000000}"/>
              </a:ext>
            </a:extLst>
          </xdr:cNvPr>
          <xdr:cNvSpPr>
            <a:spLocks/>
          </xdr:cNvSpPr>
        </xdr:nvSpPr>
        <xdr:spPr>
          <a:xfrm>
            <a:off x="2558243" y="506096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Pipe</a:t>
            </a:r>
            <a:r>
              <a:rPr lang="en-US" sz="1400" b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 and Fittings</a:t>
            </a:r>
            <a:endParaRPr lang="en-US" sz="1400" b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[0]!ShowValves" textlink="">
        <xdr:nvSpPr>
          <xdr:cNvPr id="108" name="Valves On" hidden="1">
            <a:extLst>
              <a:ext uri="{FF2B5EF4-FFF2-40B4-BE49-F238E27FC236}">
                <a16:creationId xmlns:a16="http://schemas.microsoft.com/office/drawing/2014/main" id="{00000000-0008-0000-0D00-00006C000000}"/>
              </a:ext>
            </a:extLst>
          </xdr:cNvPr>
          <xdr:cNvSpPr>
            <a:spLocks/>
          </xdr:cNvSpPr>
        </xdr:nvSpPr>
        <xdr:spPr>
          <a:xfrm>
            <a:off x="269162" y="1028209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Valves</a:t>
            </a:r>
          </a:p>
        </xdr:txBody>
      </xdr:sp>
      <xdr:sp macro="ShapeClick" textlink="">
        <xdr:nvSpPr>
          <xdr:cNvPr id="109" name="Meters On" hidden="1">
            <a:extLst>
              <a:ext uri="{FF2B5EF4-FFF2-40B4-BE49-F238E27FC236}">
                <a16:creationId xmlns:a16="http://schemas.microsoft.com/office/drawing/2014/main" id="{00000000-0008-0000-0D00-00006D000000}"/>
              </a:ext>
            </a:extLst>
          </xdr:cNvPr>
          <xdr:cNvSpPr>
            <a:spLocks/>
          </xdr:cNvSpPr>
        </xdr:nvSpPr>
        <xdr:spPr>
          <a:xfrm>
            <a:off x="269162" y="493148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Meters</a:t>
            </a:r>
          </a:p>
        </xdr:txBody>
      </xdr:sp>
      <xdr:sp macro="[0]!ShowBackflows" textlink="">
        <xdr:nvSpPr>
          <xdr:cNvPr id="110" name="Backflows Off">
            <a:extLst>
              <a:ext uri="{FF2B5EF4-FFF2-40B4-BE49-F238E27FC236}">
                <a16:creationId xmlns:a16="http://schemas.microsoft.com/office/drawing/2014/main" id="{00000000-0008-0000-0D00-00006E000000}"/>
              </a:ext>
            </a:extLst>
          </xdr:cNvPr>
          <xdr:cNvSpPr>
            <a:spLocks/>
          </xdr:cNvSpPr>
        </xdr:nvSpPr>
        <xdr:spPr>
          <a:xfrm>
            <a:off x="269162" y="762026"/>
            <a:ext cx="2286000" cy="278336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Backflows</a:t>
            </a:r>
          </a:p>
        </xdr:txBody>
      </xdr:sp>
      <xdr:sp macro="ShapeClick" textlink="">
        <xdr:nvSpPr>
          <xdr:cNvPr id="111" name="Backflows On" hidden="1">
            <a:extLst>
              <a:ext uri="{FF2B5EF4-FFF2-40B4-BE49-F238E27FC236}">
                <a16:creationId xmlns:a16="http://schemas.microsoft.com/office/drawing/2014/main" id="{00000000-0008-0000-0D00-00006F000000}"/>
              </a:ext>
            </a:extLst>
          </xdr:cNvPr>
          <xdr:cNvSpPr>
            <a:spLocks/>
          </xdr:cNvSpPr>
        </xdr:nvSpPr>
        <xdr:spPr>
          <a:xfrm>
            <a:off x="269162" y="762026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Backflows</a:t>
            </a:r>
          </a:p>
        </xdr:txBody>
      </xdr:sp>
      <xdr:sp macro="[0]!ShowFrames" textlink="">
        <xdr:nvSpPr>
          <xdr:cNvPr id="112" name="Frames Off">
            <a:extLst>
              <a:ext uri="{FF2B5EF4-FFF2-40B4-BE49-F238E27FC236}">
                <a16:creationId xmlns:a16="http://schemas.microsoft.com/office/drawing/2014/main" id="{00000000-0008-0000-0D00-000070000000}"/>
              </a:ext>
            </a:extLst>
          </xdr:cNvPr>
          <xdr:cNvSpPr>
            <a:spLocks/>
          </xdr:cNvSpPr>
        </xdr:nvSpPr>
        <xdr:spPr>
          <a:xfrm>
            <a:off x="2558243" y="1039839"/>
            <a:ext cx="2286000" cy="275575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Frames, Covers,</a:t>
            </a:r>
            <a:r>
              <a:rPr lang="en-US" sz="1400" b="0" baseline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 Hatchways</a:t>
            </a:r>
          </a:p>
        </xdr:txBody>
      </xdr:sp>
      <xdr:sp macro="[0]!ShowControlComps" textlink="">
        <xdr:nvSpPr>
          <xdr:cNvPr id="113" name="Control Comps Off">
            <a:extLst>
              <a:ext uri="{FF2B5EF4-FFF2-40B4-BE49-F238E27FC236}">
                <a16:creationId xmlns:a16="http://schemas.microsoft.com/office/drawing/2014/main" id="{00000000-0008-0000-0D00-000071000000}"/>
              </a:ext>
            </a:extLst>
          </xdr:cNvPr>
          <xdr:cNvSpPr>
            <a:spLocks/>
          </xdr:cNvSpPr>
        </xdr:nvSpPr>
        <xdr:spPr>
          <a:xfrm>
            <a:off x="9453212" y="1045548"/>
            <a:ext cx="2286000" cy="274320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Control Components</a:t>
            </a:r>
          </a:p>
        </xdr:txBody>
      </xdr:sp>
      <xdr:sp macro="[0]!ShowControls" textlink="">
        <xdr:nvSpPr>
          <xdr:cNvPr id="114" name="Controls Off">
            <a:extLst>
              <a:ext uri="{FF2B5EF4-FFF2-40B4-BE49-F238E27FC236}">
                <a16:creationId xmlns:a16="http://schemas.microsoft.com/office/drawing/2014/main" id="{00000000-0008-0000-0D00-000072000000}"/>
              </a:ext>
            </a:extLst>
          </xdr:cNvPr>
          <xdr:cNvSpPr>
            <a:spLocks/>
          </xdr:cNvSpPr>
        </xdr:nvSpPr>
        <xdr:spPr>
          <a:xfrm>
            <a:off x="9453212" y="771872"/>
            <a:ext cx="2286000" cy="274320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Controls</a:t>
            </a:r>
          </a:p>
        </xdr:txBody>
      </xdr:sp>
      <xdr:sp macro="[0]!ShowTanks" textlink="">
        <xdr:nvSpPr>
          <xdr:cNvPr id="115" name="Tanks Off">
            <a:extLst>
              <a:ext uri="{FF2B5EF4-FFF2-40B4-BE49-F238E27FC236}">
                <a16:creationId xmlns:a16="http://schemas.microsoft.com/office/drawing/2014/main" id="{00000000-0008-0000-0D00-000073000000}"/>
              </a:ext>
            </a:extLst>
          </xdr:cNvPr>
          <xdr:cNvSpPr>
            <a:spLocks/>
          </xdr:cNvSpPr>
        </xdr:nvSpPr>
        <xdr:spPr>
          <a:xfrm>
            <a:off x="9453212" y="498196"/>
            <a:ext cx="2286000" cy="274320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Tanks and Separators</a:t>
            </a:r>
          </a:p>
        </xdr:txBody>
      </xdr:sp>
      <xdr:sp macro="[0]!ShowFuel" textlink="">
        <xdr:nvSpPr>
          <xdr:cNvPr id="116" name="Fuel Off">
            <a:extLst>
              <a:ext uri="{FF2B5EF4-FFF2-40B4-BE49-F238E27FC236}">
                <a16:creationId xmlns:a16="http://schemas.microsoft.com/office/drawing/2014/main" id="{00000000-0008-0000-0D00-000074000000}"/>
              </a:ext>
            </a:extLst>
          </xdr:cNvPr>
          <xdr:cNvSpPr>
            <a:spLocks/>
          </xdr:cNvSpPr>
        </xdr:nvSpPr>
        <xdr:spPr>
          <a:xfrm>
            <a:off x="7152973" y="1041093"/>
            <a:ext cx="2286000" cy="275575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Fuel Tanks</a:t>
            </a:r>
          </a:p>
        </xdr:txBody>
      </xdr:sp>
      <xdr:sp macro="[0]!ShowOEM" textlink="">
        <xdr:nvSpPr>
          <xdr:cNvPr id="117" name="OEM Off" hidden="1">
            <a:extLst>
              <a:ext uri="{FF2B5EF4-FFF2-40B4-BE49-F238E27FC236}">
                <a16:creationId xmlns:a16="http://schemas.microsoft.com/office/drawing/2014/main" id="{00000000-0008-0000-0D00-000075000000}"/>
              </a:ext>
            </a:extLst>
          </xdr:cNvPr>
          <xdr:cNvSpPr>
            <a:spLocks/>
          </xdr:cNvSpPr>
        </xdr:nvSpPr>
        <xdr:spPr>
          <a:xfrm>
            <a:off x="7152973" y="770476"/>
            <a:ext cx="2286000" cy="271373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OEM</a:t>
            </a:r>
          </a:p>
        </xdr:txBody>
      </xdr:sp>
      <xdr:sp macro="[0]!ShowConcrete" textlink="">
        <xdr:nvSpPr>
          <xdr:cNvPr id="118" name="Concrete Off">
            <a:extLst>
              <a:ext uri="{FF2B5EF4-FFF2-40B4-BE49-F238E27FC236}">
                <a16:creationId xmlns:a16="http://schemas.microsoft.com/office/drawing/2014/main" id="{00000000-0008-0000-0D00-000076000000}"/>
              </a:ext>
            </a:extLst>
          </xdr:cNvPr>
          <xdr:cNvSpPr>
            <a:spLocks/>
          </xdr:cNvSpPr>
        </xdr:nvSpPr>
        <xdr:spPr>
          <a:xfrm>
            <a:off x="7152973" y="499762"/>
            <a:ext cx="2286000" cy="271472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Concrete</a:t>
            </a:r>
          </a:p>
        </xdr:txBody>
      </xdr:sp>
      <xdr:sp macro="[0]!ShowSpecialPackages" textlink="">
        <xdr:nvSpPr>
          <xdr:cNvPr id="119" name="Special Packages Off">
            <a:extLst>
              <a:ext uri="{FF2B5EF4-FFF2-40B4-BE49-F238E27FC236}">
                <a16:creationId xmlns:a16="http://schemas.microsoft.com/office/drawing/2014/main" id="{00000000-0008-0000-0D00-000077000000}"/>
              </a:ext>
            </a:extLst>
          </xdr:cNvPr>
          <xdr:cNvSpPr>
            <a:spLocks/>
          </xdr:cNvSpPr>
        </xdr:nvSpPr>
        <xdr:spPr>
          <a:xfrm>
            <a:off x="4855157" y="1026404"/>
            <a:ext cx="2286000" cy="275575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Special Packages</a:t>
            </a:r>
          </a:p>
        </xdr:txBody>
      </xdr:sp>
      <xdr:sp macro="[0]!ShowPumpAccessories" textlink="">
        <xdr:nvSpPr>
          <xdr:cNvPr id="120" name="Pumps Accs Off">
            <a:extLst>
              <a:ext uri="{FF2B5EF4-FFF2-40B4-BE49-F238E27FC236}">
                <a16:creationId xmlns:a16="http://schemas.microsoft.com/office/drawing/2014/main" id="{00000000-0008-0000-0D00-000078000000}"/>
              </a:ext>
            </a:extLst>
          </xdr:cNvPr>
          <xdr:cNvSpPr>
            <a:spLocks/>
          </xdr:cNvSpPr>
        </xdr:nvSpPr>
        <xdr:spPr>
          <a:xfrm>
            <a:off x="4855157" y="760469"/>
            <a:ext cx="2286000" cy="271373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Pump Accessories</a:t>
            </a:r>
          </a:p>
        </xdr:txBody>
      </xdr:sp>
      <xdr:sp macro="[0]!ShowPumps" textlink="">
        <xdr:nvSpPr>
          <xdr:cNvPr id="121" name="Pumps Off">
            <a:extLst>
              <a:ext uri="{FF2B5EF4-FFF2-40B4-BE49-F238E27FC236}">
                <a16:creationId xmlns:a16="http://schemas.microsoft.com/office/drawing/2014/main" id="{00000000-0008-0000-0D00-000079000000}"/>
              </a:ext>
            </a:extLst>
          </xdr:cNvPr>
          <xdr:cNvSpPr>
            <a:spLocks/>
          </xdr:cNvSpPr>
        </xdr:nvSpPr>
        <xdr:spPr>
          <a:xfrm>
            <a:off x="4855157" y="494437"/>
            <a:ext cx="2286000" cy="271472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Pumps Only</a:t>
            </a:r>
          </a:p>
        </xdr:txBody>
      </xdr:sp>
      <xdr:sp macro="[0]!ShowHardwares" textlink="">
        <xdr:nvSpPr>
          <xdr:cNvPr id="122" name="Hardwares Off">
            <a:extLst>
              <a:ext uri="{FF2B5EF4-FFF2-40B4-BE49-F238E27FC236}">
                <a16:creationId xmlns:a16="http://schemas.microsoft.com/office/drawing/2014/main" id="{00000000-0008-0000-0D00-00007A000000}"/>
              </a:ext>
            </a:extLst>
          </xdr:cNvPr>
          <xdr:cNvSpPr>
            <a:spLocks/>
          </xdr:cNvSpPr>
        </xdr:nvSpPr>
        <xdr:spPr>
          <a:xfrm>
            <a:off x="2558243" y="768253"/>
            <a:ext cx="2286000" cy="271373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Hardware</a:t>
            </a:r>
          </a:p>
          <a:p>
            <a:pPr algn="ctr"/>
            <a:endParaRPr lang="en-US" sz="1400" b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[0]!ShowPipesFittings" textlink="">
        <xdr:nvSpPr>
          <xdr:cNvPr id="123" name="Pipes Fittings Off">
            <a:extLst>
              <a:ext uri="{FF2B5EF4-FFF2-40B4-BE49-F238E27FC236}">
                <a16:creationId xmlns:a16="http://schemas.microsoft.com/office/drawing/2014/main" id="{00000000-0008-0000-0D00-00007B000000}"/>
              </a:ext>
            </a:extLst>
          </xdr:cNvPr>
          <xdr:cNvSpPr>
            <a:spLocks/>
          </xdr:cNvSpPr>
        </xdr:nvSpPr>
        <xdr:spPr>
          <a:xfrm>
            <a:off x="2558243" y="506096"/>
            <a:ext cx="2286000" cy="271472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Pipe</a:t>
            </a:r>
            <a:r>
              <a:rPr lang="en-US" sz="1400" b="0" baseline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 and Fittings</a:t>
            </a:r>
            <a:endParaRPr lang="en-US" sz="1400" b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[0]!ShowValves" textlink="">
        <xdr:nvSpPr>
          <xdr:cNvPr id="124" name="Valves Off">
            <a:extLst>
              <a:ext uri="{FF2B5EF4-FFF2-40B4-BE49-F238E27FC236}">
                <a16:creationId xmlns:a16="http://schemas.microsoft.com/office/drawing/2014/main" id="{00000000-0008-0000-0D00-00007C000000}"/>
              </a:ext>
            </a:extLst>
          </xdr:cNvPr>
          <xdr:cNvSpPr>
            <a:spLocks/>
          </xdr:cNvSpPr>
        </xdr:nvSpPr>
        <xdr:spPr>
          <a:xfrm>
            <a:off x="269162" y="1028209"/>
            <a:ext cx="2286000" cy="273399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Valves</a:t>
            </a:r>
          </a:p>
        </xdr:txBody>
      </xdr:sp>
      <xdr:sp macro="[0]!ShowMeters" textlink="">
        <xdr:nvSpPr>
          <xdr:cNvPr id="125" name="Meters Off">
            <a:extLst>
              <a:ext uri="{FF2B5EF4-FFF2-40B4-BE49-F238E27FC236}">
                <a16:creationId xmlns:a16="http://schemas.microsoft.com/office/drawing/2014/main" id="{00000000-0008-0000-0D00-00007D000000}"/>
              </a:ext>
            </a:extLst>
          </xdr:cNvPr>
          <xdr:cNvSpPr>
            <a:spLocks/>
          </xdr:cNvSpPr>
        </xdr:nvSpPr>
        <xdr:spPr>
          <a:xfrm>
            <a:off x="269162" y="493148"/>
            <a:ext cx="2286000" cy="271472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Meters</a:t>
            </a:r>
          </a:p>
        </xdr:txBody>
      </xdr:sp>
      <xdr:sp macro="" textlink="">
        <xdr:nvSpPr>
          <xdr:cNvPr id="126" name="Headings">
            <a:extLst>
              <a:ext uri="{FF2B5EF4-FFF2-40B4-BE49-F238E27FC236}">
                <a16:creationId xmlns:a16="http://schemas.microsoft.com/office/drawing/2014/main" id="{00000000-0008-0000-0D00-00007E000000}"/>
              </a:ext>
            </a:extLst>
          </xdr:cNvPr>
          <xdr:cNvSpPr txBox="1"/>
        </xdr:nvSpPr>
        <xdr:spPr>
          <a:xfrm>
            <a:off x="0" y="0"/>
            <a:ext cx="14328647" cy="466724"/>
          </a:xfrm>
          <a:prstGeom prst="rect">
            <a:avLst/>
          </a:prstGeom>
          <a:solidFill>
            <a:srgbClr val="0096C5"/>
          </a:solidFill>
          <a:ln>
            <a:noFill/>
          </a:ln>
        </xdr:spPr>
        <xdr:style>
          <a:lnRef idx="3">
            <a:schemeClr val="lt1"/>
          </a:lnRef>
          <a:fillRef idx="1">
            <a:schemeClr val="accent6"/>
          </a:fillRef>
          <a:effectRef idx="1">
            <a:schemeClr val="accent6"/>
          </a:effectRef>
          <a:fontRef idx="minor">
            <a:schemeClr val="lt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2800" b="1" baseline="0">
                <a:ln w="3175">
                  <a:solidFill>
                    <a:schemeClr val="bg1"/>
                  </a:solidFill>
                </a:ln>
                <a:solidFill>
                  <a:srgbClr val="7FB402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Product ID Generator</a:t>
            </a:r>
            <a:endParaRPr lang="en-US" sz="2800" b="1">
              <a:ln w="3175">
                <a:solidFill>
                  <a:schemeClr val="bg1"/>
                </a:solidFill>
              </a:ln>
              <a:solidFill>
                <a:srgbClr val="7FB402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[0]!ShowControlComps" textlink="">
        <xdr:nvSpPr>
          <xdr:cNvPr id="127" name="Chemicals and Liners On">
            <a:extLst>
              <a:ext uri="{FF2B5EF4-FFF2-40B4-BE49-F238E27FC236}">
                <a16:creationId xmlns:a16="http://schemas.microsoft.com/office/drawing/2014/main" id="{00000000-0008-0000-0D00-00007F000000}"/>
              </a:ext>
            </a:extLst>
          </xdr:cNvPr>
          <xdr:cNvSpPr>
            <a:spLocks/>
          </xdr:cNvSpPr>
        </xdr:nvSpPr>
        <xdr:spPr>
          <a:xfrm>
            <a:off x="11744325" y="768976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Chemicals</a:t>
            </a:r>
            <a:r>
              <a:rPr lang="en-US" sz="1400" b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 and Liners</a:t>
            </a:r>
            <a:endParaRPr lang="en-US" sz="1400" b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[0]!ShowMetal" textlink="">
        <xdr:nvSpPr>
          <xdr:cNvPr id="128" name="Metal On" hidden="1">
            <a:extLst>
              <a:ext uri="{FF2B5EF4-FFF2-40B4-BE49-F238E27FC236}">
                <a16:creationId xmlns:a16="http://schemas.microsoft.com/office/drawing/2014/main" id="{00000000-0008-0000-0D00-000080000000}"/>
              </a:ext>
            </a:extLst>
          </xdr:cNvPr>
          <xdr:cNvSpPr>
            <a:spLocks/>
          </xdr:cNvSpPr>
        </xdr:nvSpPr>
        <xdr:spPr>
          <a:xfrm>
            <a:off x="11744325" y="495300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Metal</a:t>
            </a:r>
          </a:p>
        </xdr:txBody>
      </xdr:sp>
      <xdr:sp macro="[0]!ShowChemandLiner" textlink="">
        <xdr:nvSpPr>
          <xdr:cNvPr id="129" name="Chemicals and Liners Off">
            <a:extLst>
              <a:ext uri="{FF2B5EF4-FFF2-40B4-BE49-F238E27FC236}">
                <a16:creationId xmlns:a16="http://schemas.microsoft.com/office/drawing/2014/main" id="{00000000-0008-0000-0D00-000081000000}"/>
              </a:ext>
            </a:extLst>
          </xdr:cNvPr>
          <xdr:cNvSpPr>
            <a:spLocks/>
          </xdr:cNvSpPr>
        </xdr:nvSpPr>
        <xdr:spPr>
          <a:xfrm>
            <a:off x="11744325" y="768976"/>
            <a:ext cx="2286000" cy="274320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Chemicals and Liners</a:t>
            </a:r>
          </a:p>
        </xdr:txBody>
      </xdr:sp>
      <xdr:sp macro="[0]!ShowMetal" textlink="">
        <xdr:nvSpPr>
          <xdr:cNvPr id="130" name="Metal Off">
            <a:extLst>
              <a:ext uri="{FF2B5EF4-FFF2-40B4-BE49-F238E27FC236}">
                <a16:creationId xmlns:a16="http://schemas.microsoft.com/office/drawing/2014/main" id="{00000000-0008-0000-0D00-000082000000}"/>
              </a:ext>
            </a:extLst>
          </xdr:cNvPr>
          <xdr:cNvSpPr>
            <a:spLocks/>
          </xdr:cNvSpPr>
        </xdr:nvSpPr>
        <xdr:spPr>
          <a:xfrm>
            <a:off x="11744325" y="495300"/>
            <a:ext cx="2286000" cy="274320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 baseline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Metal</a:t>
            </a:r>
            <a:endParaRPr lang="en-US" sz="1400" b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0</xdr:rowOff>
        </xdr:from>
        <xdr:to>
          <xdr:col>5</xdr:col>
          <xdr:colOff>676275</xdr:colOff>
          <xdr:row>8</xdr:row>
          <xdr:rowOff>9525</xdr:rowOff>
        </xdr:to>
        <xdr:sp macro="" textlink="">
          <xdr:nvSpPr>
            <xdr:cNvPr id="122881" name="ComboBox3" hidden="1">
              <a:extLst>
                <a:ext uri="{63B3BB69-23CF-44E3-9099-C40C66FF867C}">
                  <a14:compatExt spid="_x0000_s122881"/>
                </a:ext>
                <a:ext uri="{FF2B5EF4-FFF2-40B4-BE49-F238E27FC236}">
                  <a16:creationId xmlns:a16="http://schemas.microsoft.com/office/drawing/2014/main" id="{00000000-0008-0000-0E00-000001E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</xdr:row>
          <xdr:rowOff>0</xdr:rowOff>
        </xdr:from>
        <xdr:to>
          <xdr:col>5</xdr:col>
          <xdr:colOff>676275</xdr:colOff>
          <xdr:row>6</xdr:row>
          <xdr:rowOff>9525</xdr:rowOff>
        </xdr:to>
        <xdr:sp macro="" textlink="">
          <xdr:nvSpPr>
            <xdr:cNvPr id="122882" name="ComboBox2" hidden="1">
              <a:extLst>
                <a:ext uri="{63B3BB69-23CF-44E3-9099-C40C66FF867C}">
                  <a14:compatExt spid="_x0000_s122882"/>
                </a:ext>
                <a:ext uri="{FF2B5EF4-FFF2-40B4-BE49-F238E27FC236}">
                  <a16:creationId xmlns:a16="http://schemas.microsoft.com/office/drawing/2014/main" id="{00000000-0008-0000-0E00-000002E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</xdr:row>
          <xdr:rowOff>0</xdr:rowOff>
        </xdr:from>
        <xdr:to>
          <xdr:col>5</xdr:col>
          <xdr:colOff>676275</xdr:colOff>
          <xdr:row>10</xdr:row>
          <xdr:rowOff>9525</xdr:rowOff>
        </xdr:to>
        <xdr:sp macro="" textlink="">
          <xdr:nvSpPr>
            <xdr:cNvPr id="122883" name="ComboBox4" hidden="1">
              <a:extLst>
                <a:ext uri="{63B3BB69-23CF-44E3-9099-C40C66FF867C}">
                  <a14:compatExt spid="_x0000_s122883"/>
                </a:ext>
                <a:ext uri="{FF2B5EF4-FFF2-40B4-BE49-F238E27FC236}">
                  <a16:creationId xmlns:a16="http://schemas.microsoft.com/office/drawing/2014/main" id="{00000000-0008-0000-0E00-000003E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</xdr:row>
          <xdr:rowOff>0</xdr:rowOff>
        </xdr:from>
        <xdr:to>
          <xdr:col>12</xdr:col>
          <xdr:colOff>0</xdr:colOff>
          <xdr:row>4</xdr:row>
          <xdr:rowOff>9525</xdr:rowOff>
        </xdr:to>
        <xdr:sp macro="" textlink="">
          <xdr:nvSpPr>
            <xdr:cNvPr id="122884" name="ComboBox5" hidden="1">
              <a:extLst>
                <a:ext uri="{63B3BB69-23CF-44E3-9099-C40C66FF867C}">
                  <a14:compatExt spid="_x0000_s122884"/>
                </a:ext>
                <a:ext uri="{FF2B5EF4-FFF2-40B4-BE49-F238E27FC236}">
                  <a16:creationId xmlns:a16="http://schemas.microsoft.com/office/drawing/2014/main" id="{00000000-0008-0000-0E00-000004E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9</xdr:row>
          <xdr:rowOff>0</xdr:rowOff>
        </xdr:from>
        <xdr:to>
          <xdr:col>12</xdr:col>
          <xdr:colOff>0</xdr:colOff>
          <xdr:row>10</xdr:row>
          <xdr:rowOff>9525</xdr:rowOff>
        </xdr:to>
        <xdr:sp macro="" textlink="">
          <xdr:nvSpPr>
            <xdr:cNvPr id="122885" name="ComboBox8" hidden="1">
              <a:extLst>
                <a:ext uri="{63B3BB69-23CF-44E3-9099-C40C66FF867C}">
                  <a14:compatExt spid="_x0000_s122885"/>
                </a:ext>
                <a:ext uri="{FF2B5EF4-FFF2-40B4-BE49-F238E27FC236}">
                  <a16:creationId xmlns:a16="http://schemas.microsoft.com/office/drawing/2014/main" id="{00000000-0008-0000-0E00-000005E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5</xdr:row>
          <xdr:rowOff>0</xdr:rowOff>
        </xdr:from>
        <xdr:to>
          <xdr:col>12</xdr:col>
          <xdr:colOff>0</xdr:colOff>
          <xdr:row>6</xdr:row>
          <xdr:rowOff>9525</xdr:rowOff>
        </xdr:to>
        <xdr:sp macro="" textlink="">
          <xdr:nvSpPr>
            <xdr:cNvPr id="122886" name="ComboBox6" hidden="1">
              <a:extLst>
                <a:ext uri="{63B3BB69-23CF-44E3-9099-C40C66FF867C}">
                  <a14:compatExt spid="_x0000_s122886"/>
                </a:ext>
                <a:ext uri="{FF2B5EF4-FFF2-40B4-BE49-F238E27FC236}">
                  <a16:creationId xmlns:a16="http://schemas.microsoft.com/office/drawing/2014/main" id="{00000000-0008-0000-0E00-000006E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7</xdr:row>
          <xdr:rowOff>0</xdr:rowOff>
        </xdr:from>
        <xdr:to>
          <xdr:col>12</xdr:col>
          <xdr:colOff>0</xdr:colOff>
          <xdr:row>8</xdr:row>
          <xdr:rowOff>9525</xdr:rowOff>
        </xdr:to>
        <xdr:sp macro="" textlink="">
          <xdr:nvSpPr>
            <xdr:cNvPr id="122887" name="ComboBox7" hidden="1">
              <a:extLst>
                <a:ext uri="{63B3BB69-23CF-44E3-9099-C40C66FF867C}">
                  <a14:compatExt spid="_x0000_s122887"/>
                </a:ext>
                <a:ext uri="{FF2B5EF4-FFF2-40B4-BE49-F238E27FC236}">
                  <a16:creationId xmlns:a16="http://schemas.microsoft.com/office/drawing/2014/main" id="{00000000-0008-0000-0E00-000007E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</xdr:row>
          <xdr:rowOff>0</xdr:rowOff>
        </xdr:from>
        <xdr:to>
          <xdr:col>5</xdr:col>
          <xdr:colOff>676275</xdr:colOff>
          <xdr:row>4</xdr:row>
          <xdr:rowOff>9525</xdr:rowOff>
        </xdr:to>
        <xdr:sp macro="" textlink="">
          <xdr:nvSpPr>
            <xdr:cNvPr id="122889" name="ComboBox1" hidden="1">
              <a:extLst>
                <a:ext uri="{63B3BB69-23CF-44E3-9099-C40C66FF867C}">
                  <a14:compatExt spid="_x0000_s122889"/>
                </a:ext>
                <a:ext uri="{FF2B5EF4-FFF2-40B4-BE49-F238E27FC236}">
                  <a16:creationId xmlns:a16="http://schemas.microsoft.com/office/drawing/2014/main" id="{00000000-0008-0000-0E00-000009E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12</xdr:col>
      <xdr:colOff>761238</xdr:colOff>
      <xdr:row>4</xdr:row>
      <xdr:rowOff>164020</xdr:rowOff>
    </xdr:from>
    <xdr:to>
      <xdr:col>14</xdr:col>
      <xdr:colOff>0</xdr:colOff>
      <xdr:row>6</xdr:row>
      <xdr:rowOff>0</xdr:rowOff>
    </xdr:to>
    <xdr:grpSp>
      <xdr:nvGrpSpPr>
        <xdr:cNvPr id="49" name="ClearButton">
          <a:extLst>
            <a:ext uri="{FF2B5EF4-FFF2-40B4-BE49-F238E27FC236}">
              <a16:creationId xmlns:a16="http://schemas.microsoft.com/office/drawing/2014/main" id="{00000000-0008-0000-0E00-000031000000}"/>
            </a:ext>
          </a:extLst>
        </xdr:cNvPr>
        <xdr:cNvGrpSpPr/>
      </xdr:nvGrpSpPr>
      <xdr:grpSpPr>
        <a:xfrm>
          <a:off x="12905613" y="2030920"/>
          <a:ext cx="1124712" cy="331280"/>
          <a:chOff x="5476876" y="3505202"/>
          <a:chExt cx="978408" cy="338328"/>
        </a:xfrm>
      </xdr:grpSpPr>
      <xdr:sp macro="[0]!ClearOptions" textlink="">
        <xdr:nvSpPr>
          <xdr:cNvPr id="50" name="CancelBtnShape">
            <a:extLst>
              <a:ext uri="{FF2B5EF4-FFF2-40B4-BE49-F238E27FC236}">
                <a16:creationId xmlns:a16="http://schemas.microsoft.com/office/drawing/2014/main" id="{00000000-0008-0000-0E00-000032000000}"/>
              </a:ext>
            </a:extLst>
          </xdr:cNvPr>
          <xdr:cNvSpPr/>
        </xdr:nvSpPr>
        <xdr:spPr>
          <a:xfrm>
            <a:off x="5476876" y="3505202"/>
            <a:ext cx="978408" cy="338328"/>
          </a:xfrm>
          <a:prstGeom prst="roundRect">
            <a:avLst/>
          </a:prstGeom>
          <a:solidFill>
            <a:srgbClr val="0096C5"/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vertOverflow="clip" horzOverflow="clip" lIns="0" rtlCol="0" anchor="t"/>
          <a:lstStyle/>
          <a:p>
            <a:pPr algn="r"/>
            <a:r>
              <a:rPr lang="en-US" sz="140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Reset</a:t>
            </a:r>
          </a:p>
        </xdr:txBody>
      </xdr:sp>
      <xdr:pic macro="[0]!ClearOptions">
        <xdr:nvPicPr>
          <xdr:cNvPr id="51" name="Graphic 50" descr="Back">
            <a:extLst>
              <a:ext uri="{FF2B5EF4-FFF2-40B4-BE49-F238E27FC236}">
                <a16:creationId xmlns:a16="http://schemas.microsoft.com/office/drawing/2014/main" id="{00000000-0008-0000-0E00-00003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5524500" y="3562350"/>
            <a:ext cx="219456" cy="219456"/>
          </a:xfrm>
          <a:prstGeom prst="rect">
            <a:avLst/>
          </a:prstGeom>
          <a:ln>
            <a:noFill/>
          </a:ln>
          <a:effectLst/>
        </xdr:spPr>
      </xdr:pic>
    </xdr:grpSp>
    <xdr:clientData/>
  </xdr:twoCellAnchor>
  <xdr:twoCellAnchor editAs="oneCell">
    <xdr:from>
      <xdr:col>12</xdr:col>
      <xdr:colOff>765810</xdr:colOff>
      <xdr:row>3</xdr:row>
      <xdr:rowOff>0</xdr:rowOff>
    </xdr:from>
    <xdr:to>
      <xdr:col>14</xdr:col>
      <xdr:colOff>0</xdr:colOff>
      <xdr:row>4</xdr:row>
      <xdr:rowOff>83630</xdr:rowOff>
    </xdr:to>
    <xdr:grpSp>
      <xdr:nvGrpSpPr>
        <xdr:cNvPr id="52" name="GenerateButton">
          <a:extLst>
            <a:ext uri="{FF2B5EF4-FFF2-40B4-BE49-F238E27FC236}">
              <a16:creationId xmlns:a16="http://schemas.microsoft.com/office/drawing/2014/main" id="{00000000-0008-0000-0E00-000034000000}"/>
            </a:ext>
          </a:extLst>
        </xdr:cNvPr>
        <xdr:cNvGrpSpPr/>
      </xdr:nvGrpSpPr>
      <xdr:grpSpPr>
        <a:xfrm>
          <a:off x="12910185" y="1619250"/>
          <a:ext cx="1120140" cy="331280"/>
          <a:chOff x="6867525" y="3495675"/>
          <a:chExt cx="1254632" cy="338328"/>
        </a:xfrm>
      </xdr:grpSpPr>
      <xdr:sp macro="[0]!Generate" textlink="">
        <xdr:nvSpPr>
          <xdr:cNvPr id="53" name="SaveItemBtnShape">
            <a:extLst>
              <a:ext uri="{FF2B5EF4-FFF2-40B4-BE49-F238E27FC236}">
                <a16:creationId xmlns:a16="http://schemas.microsoft.com/office/drawing/2014/main" id="{00000000-0008-0000-0E00-000035000000}"/>
              </a:ext>
            </a:extLst>
          </xdr:cNvPr>
          <xdr:cNvSpPr/>
        </xdr:nvSpPr>
        <xdr:spPr>
          <a:xfrm>
            <a:off x="6867525" y="3495675"/>
            <a:ext cx="1254632" cy="338328"/>
          </a:xfrm>
          <a:prstGeom prst="roundRect">
            <a:avLst/>
          </a:prstGeom>
          <a:solidFill>
            <a:srgbClr val="0096C5"/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r"/>
            <a:r>
              <a:rPr lang="en-US" sz="140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Generate</a:t>
            </a:r>
          </a:p>
        </xdr:txBody>
      </xdr:sp>
      <xdr:pic macro="[0]!Generate">
        <xdr:nvPicPr>
          <xdr:cNvPr id="54" name="Graphic 53" descr="Checkmark">
            <a:extLst>
              <a:ext uri="{FF2B5EF4-FFF2-40B4-BE49-F238E27FC236}">
                <a16:creationId xmlns:a16="http://schemas.microsoft.com/office/drawing/2014/main" id="{00000000-0008-0000-0E00-00003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943725" y="3562350"/>
            <a:ext cx="219456" cy="219456"/>
          </a:xfrm>
          <a:prstGeom prst="rect">
            <a:avLst/>
          </a:prstGeom>
          <a:ln>
            <a:noFill/>
          </a:ln>
          <a:effectLst/>
        </xdr:spPr>
      </xdr:pic>
    </xdr:grpSp>
    <xdr:clientData/>
  </xdr:twoCellAnchor>
  <xdr:twoCellAnchor>
    <xdr:from>
      <xdr:col>0</xdr:col>
      <xdr:colOff>0</xdr:colOff>
      <xdr:row>0</xdr:row>
      <xdr:rowOff>0</xdr:rowOff>
    </xdr:from>
    <xdr:to>
      <xdr:col>15</xdr:col>
      <xdr:colOff>3048</xdr:colOff>
      <xdr:row>2</xdr:row>
      <xdr:rowOff>116565</xdr:rowOff>
    </xdr:to>
    <xdr:grpSp>
      <xdr:nvGrpSpPr>
        <xdr:cNvPr id="92" name="Group 91">
          <a:extLst>
            <a:ext uri="{FF2B5EF4-FFF2-40B4-BE49-F238E27FC236}">
              <a16:creationId xmlns:a16="http://schemas.microsoft.com/office/drawing/2014/main" id="{00000000-0008-0000-0E00-00005C000000}"/>
            </a:ext>
          </a:extLst>
        </xdr:cNvPr>
        <xdr:cNvGrpSpPr/>
      </xdr:nvGrpSpPr>
      <xdr:grpSpPr>
        <a:xfrm>
          <a:off x="0" y="0"/>
          <a:ext cx="14328648" cy="1545315"/>
          <a:chOff x="0" y="0"/>
          <a:chExt cx="14328648" cy="1545315"/>
        </a:xfrm>
      </xdr:grpSpPr>
      <xdr:sp macro="[0]!DeliverSlicerToSheet" textlink="">
        <xdr:nvSpPr>
          <xdr:cNvPr id="93" name="Header Format">
            <a:extLst>
              <a:ext uri="{FF2B5EF4-FFF2-40B4-BE49-F238E27FC236}">
                <a16:creationId xmlns:a16="http://schemas.microsoft.com/office/drawing/2014/main" id="{00000000-0008-0000-0E00-00005D000000}"/>
              </a:ext>
            </a:extLst>
          </xdr:cNvPr>
          <xdr:cNvSpPr>
            <a:spLocks noChangeAspect="1"/>
          </xdr:cNvSpPr>
        </xdr:nvSpPr>
        <xdr:spPr>
          <a:xfrm>
            <a:off x="0" y="457199"/>
            <a:ext cx="14328648" cy="1088116"/>
          </a:xfrm>
          <a:prstGeom prst="rect">
            <a:avLst/>
          </a:prstGeom>
          <a:gradFill flip="none" rotWithShape="1">
            <a:gsLst>
              <a:gs pos="76000">
                <a:schemeClr val="bg1">
                  <a:lumMod val="95000"/>
                </a:schemeClr>
              </a:gs>
              <a:gs pos="0">
                <a:srgbClr val="0096C5"/>
              </a:gs>
            </a:gsLst>
            <a:lin ang="5400000" scaled="0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4"/>
          </a:fillRef>
          <a:effectRef idx="1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[0]!ShowFrames" textlink="">
        <xdr:nvSpPr>
          <xdr:cNvPr id="94" name="Frames On" hidden="1">
            <a:extLst>
              <a:ext uri="{FF2B5EF4-FFF2-40B4-BE49-F238E27FC236}">
                <a16:creationId xmlns:a16="http://schemas.microsoft.com/office/drawing/2014/main" id="{00000000-0008-0000-0E00-00005E000000}"/>
              </a:ext>
            </a:extLst>
          </xdr:cNvPr>
          <xdr:cNvSpPr>
            <a:spLocks/>
          </xdr:cNvSpPr>
        </xdr:nvSpPr>
        <xdr:spPr>
          <a:xfrm>
            <a:off x="2558243" y="1039839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Frames, Covers,</a:t>
            </a:r>
            <a:r>
              <a:rPr lang="en-US" sz="1400" b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 Hatchways</a:t>
            </a:r>
          </a:p>
        </xdr:txBody>
      </xdr:sp>
      <xdr:sp macro="[0]!ShowControlComps" textlink="">
        <xdr:nvSpPr>
          <xdr:cNvPr id="95" name="Control Comps On" hidden="1">
            <a:extLst>
              <a:ext uri="{FF2B5EF4-FFF2-40B4-BE49-F238E27FC236}">
                <a16:creationId xmlns:a16="http://schemas.microsoft.com/office/drawing/2014/main" id="{00000000-0008-0000-0E00-00005F000000}"/>
              </a:ext>
            </a:extLst>
          </xdr:cNvPr>
          <xdr:cNvSpPr>
            <a:spLocks/>
          </xdr:cNvSpPr>
        </xdr:nvSpPr>
        <xdr:spPr>
          <a:xfrm>
            <a:off x="9453212" y="1045548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Control Components</a:t>
            </a:r>
          </a:p>
        </xdr:txBody>
      </xdr:sp>
      <xdr:sp macro="[0]!ShowControls" textlink="">
        <xdr:nvSpPr>
          <xdr:cNvPr id="96" name="Controls On" hidden="1">
            <a:extLst>
              <a:ext uri="{FF2B5EF4-FFF2-40B4-BE49-F238E27FC236}">
                <a16:creationId xmlns:a16="http://schemas.microsoft.com/office/drawing/2014/main" id="{00000000-0008-0000-0E00-000060000000}"/>
              </a:ext>
            </a:extLst>
          </xdr:cNvPr>
          <xdr:cNvSpPr>
            <a:spLocks/>
          </xdr:cNvSpPr>
        </xdr:nvSpPr>
        <xdr:spPr>
          <a:xfrm>
            <a:off x="9453212" y="771872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Controls</a:t>
            </a:r>
          </a:p>
        </xdr:txBody>
      </xdr:sp>
      <xdr:sp macro="[0]!ShowTanks" textlink="">
        <xdr:nvSpPr>
          <xdr:cNvPr id="97" name="Tanks On" hidden="1">
            <a:extLst>
              <a:ext uri="{FF2B5EF4-FFF2-40B4-BE49-F238E27FC236}">
                <a16:creationId xmlns:a16="http://schemas.microsoft.com/office/drawing/2014/main" id="{00000000-0008-0000-0E00-000061000000}"/>
              </a:ext>
            </a:extLst>
          </xdr:cNvPr>
          <xdr:cNvSpPr>
            <a:spLocks/>
          </xdr:cNvSpPr>
        </xdr:nvSpPr>
        <xdr:spPr>
          <a:xfrm>
            <a:off x="9453212" y="498196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Tanks and Separators</a:t>
            </a:r>
          </a:p>
        </xdr:txBody>
      </xdr:sp>
      <xdr:sp macro="[0]!ShowFuel" textlink="">
        <xdr:nvSpPr>
          <xdr:cNvPr id="98" name="Fuel On">
            <a:extLst>
              <a:ext uri="{FF2B5EF4-FFF2-40B4-BE49-F238E27FC236}">
                <a16:creationId xmlns:a16="http://schemas.microsoft.com/office/drawing/2014/main" id="{00000000-0008-0000-0E00-000062000000}"/>
              </a:ext>
            </a:extLst>
          </xdr:cNvPr>
          <xdr:cNvSpPr>
            <a:spLocks/>
          </xdr:cNvSpPr>
        </xdr:nvSpPr>
        <xdr:spPr>
          <a:xfrm>
            <a:off x="7152973" y="1041093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Fuel Tanks</a:t>
            </a:r>
          </a:p>
        </xdr:txBody>
      </xdr:sp>
      <xdr:sp macro="[0]!ShowOEM" textlink="">
        <xdr:nvSpPr>
          <xdr:cNvPr id="99" name="OEM On" hidden="1">
            <a:extLst>
              <a:ext uri="{FF2B5EF4-FFF2-40B4-BE49-F238E27FC236}">
                <a16:creationId xmlns:a16="http://schemas.microsoft.com/office/drawing/2014/main" id="{00000000-0008-0000-0E00-000063000000}"/>
              </a:ext>
            </a:extLst>
          </xdr:cNvPr>
          <xdr:cNvSpPr>
            <a:spLocks/>
          </xdr:cNvSpPr>
        </xdr:nvSpPr>
        <xdr:spPr>
          <a:xfrm>
            <a:off x="7152973" y="770476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OEM</a:t>
            </a:r>
          </a:p>
        </xdr:txBody>
      </xdr:sp>
      <xdr:sp macro="[0]!ShowConcrete" textlink="">
        <xdr:nvSpPr>
          <xdr:cNvPr id="100" name="Concrete On" hidden="1">
            <a:extLst>
              <a:ext uri="{FF2B5EF4-FFF2-40B4-BE49-F238E27FC236}">
                <a16:creationId xmlns:a16="http://schemas.microsoft.com/office/drawing/2014/main" id="{00000000-0008-0000-0E00-000064000000}"/>
              </a:ext>
            </a:extLst>
          </xdr:cNvPr>
          <xdr:cNvSpPr>
            <a:spLocks/>
          </xdr:cNvSpPr>
        </xdr:nvSpPr>
        <xdr:spPr>
          <a:xfrm>
            <a:off x="7152973" y="499762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Concrete</a:t>
            </a:r>
          </a:p>
        </xdr:txBody>
      </xdr:sp>
      <xdr:sp macro="[0]!ShowSpecialPackages" textlink="">
        <xdr:nvSpPr>
          <xdr:cNvPr id="101" name="Special Packages On" hidden="1">
            <a:extLst>
              <a:ext uri="{FF2B5EF4-FFF2-40B4-BE49-F238E27FC236}">
                <a16:creationId xmlns:a16="http://schemas.microsoft.com/office/drawing/2014/main" id="{00000000-0008-0000-0E00-000065000000}"/>
              </a:ext>
            </a:extLst>
          </xdr:cNvPr>
          <xdr:cNvSpPr>
            <a:spLocks/>
          </xdr:cNvSpPr>
        </xdr:nvSpPr>
        <xdr:spPr>
          <a:xfrm>
            <a:off x="4855157" y="1026404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Special Packages</a:t>
            </a:r>
          </a:p>
        </xdr:txBody>
      </xdr:sp>
      <xdr:sp macro="[0]!ShowPumpAccessories" textlink="">
        <xdr:nvSpPr>
          <xdr:cNvPr id="102" name="Pumps Accs On" hidden="1">
            <a:extLst>
              <a:ext uri="{FF2B5EF4-FFF2-40B4-BE49-F238E27FC236}">
                <a16:creationId xmlns:a16="http://schemas.microsoft.com/office/drawing/2014/main" id="{00000000-0008-0000-0E00-000066000000}"/>
              </a:ext>
            </a:extLst>
          </xdr:cNvPr>
          <xdr:cNvSpPr>
            <a:spLocks/>
          </xdr:cNvSpPr>
        </xdr:nvSpPr>
        <xdr:spPr>
          <a:xfrm>
            <a:off x="4855157" y="760469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Pump Accessories</a:t>
            </a:r>
          </a:p>
        </xdr:txBody>
      </xdr:sp>
      <xdr:sp macro="[0]!ShowPumps" textlink="">
        <xdr:nvSpPr>
          <xdr:cNvPr id="103" name="Pumps On" hidden="1">
            <a:extLst>
              <a:ext uri="{FF2B5EF4-FFF2-40B4-BE49-F238E27FC236}">
                <a16:creationId xmlns:a16="http://schemas.microsoft.com/office/drawing/2014/main" id="{00000000-0008-0000-0E00-000067000000}"/>
              </a:ext>
            </a:extLst>
          </xdr:cNvPr>
          <xdr:cNvSpPr>
            <a:spLocks/>
          </xdr:cNvSpPr>
        </xdr:nvSpPr>
        <xdr:spPr>
          <a:xfrm>
            <a:off x="4855157" y="494437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Pumps Only</a:t>
            </a:r>
          </a:p>
        </xdr:txBody>
      </xdr:sp>
      <xdr:sp macro="[0]!ShowHardwares" textlink="">
        <xdr:nvSpPr>
          <xdr:cNvPr id="104" name="Hardwares On" hidden="1">
            <a:extLst>
              <a:ext uri="{FF2B5EF4-FFF2-40B4-BE49-F238E27FC236}">
                <a16:creationId xmlns:a16="http://schemas.microsoft.com/office/drawing/2014/main" id="{00000000-0008-0000-0E00-000068000000}"/>
              </a:ext>
            </a:extLst>
          </xdr:cNvPr>
          <xdr:cNvSpPr>
            <a:spLocks/>
          </xdr:cNvSpPr>
        </xdr:nvSpPr>
        <xdr:spPr>
          <a:xfrm>
            <a:off x="2558243" y="768253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Hardware</a:t>
            </a:r>
          </a:p>
          <a:p>
            <a:pPr algn="ctr"/>
            <a:endParaRPr lang="en-US" sz="1400" b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[0]!ShowPipesFittings" textlink="">
        <xdr:nvSpPr>
          <xdr:cNvPr id="105" name="Pipes Fittings On" hidden="1">
            <a:extLst>
              <a:ext uri="{FF2B5EF4-FFF2-40B4-BE49-F238E27FC236}">
                <a16:creationId xmlns:a16="http://schemas.microsoft.com/office/drawing/2014/main" id="{00000000-0008-0000-0E00-000069000000}"/>
              </a:ext>
            </a:extLst>
          </xdr:cNvPr>
          <xdr:cNvSpPr>
            <a:spLocks/>
          </xdr:cNvSpPr>
        </xdr:nvSpPr>
        <xdr:spPr>
          <a:xfrm>
            <a:off x="2558243" y="506096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Pipe</a:t>
            </a:r>
            <a:r>
              <a:rPr lang="en-US" sz="1400" b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 and Fittings</a:t>
            </a:r>
            <a:endParaRPr lang="en-US" sz="1400" b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[0]!ShowValves" textlink="">
        <xdr:nvSpPr>
          <xdr:cNvPr id="106" name="Valves On" hidden="1">
            <a:extLst>
              <a:ext uri="{FF2B5EF4-FFF2-40B4-BE49-F238E27FC236}">
                <a16:creationId xmlns:a16="http://schemas.microsoft.com/office/drawing/2014/main" id="{00000000-0008-0000-0E00-00006A000000}"/>
              </a:ext>
            </a:extLst>
          </xdr:cNvPr>
          <xdr:cNvSpPr>
            <a:spLocks/>
          </xdr:cNvSpPr>
        </xdr:nvSpPr>
        <xdr:spPr>
          <a:xfrm>
            <a:off x="269162" y="1028209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Valves</a:t>
            </a:r>
          </a:p>
        </xdr:txBody>
      </xdr:sp>
      <xdr:sp macro="ShapeClick" textlink="">
        <xdr:nvSpPr>
          <xdr:cNvPr id="107" name="Meters On" hidden="1">
            <a:extLst>
              <a:ext uri="{FF2B5EF4-FFF2-40B4-BE49-F238E27FC236}">
                <a16:creationId xmlns:a16="http://schemas.microsoft.com/office/drawing/2014/main" id="{00000000-0008-0000-0E00-00006B000000}"/>
              </a:ext>
            </a:extLst>
          </xdr:cNvPr>
          <xdr:cNvSpPr>
            <a:spLocks/>
          </xdr:cNvSpPr>
        </xdr:nvSpPr>
        <xdr:spPr>
          <a:xfrm>
            <a:off x="269162" y="493148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Meters</a:t>
            </a:r>
          </a:p>
        </xdr:txBody>
      </xdr:sp>
      <xdr:sp macro="[0]!ShowBackflows" textlink="">
        <xdr:nvSpPr>
          <xdr:cNvPr id="108" name="Backflows Off">
            <a:extLst>
              <a:ext uri="{FF2B5EF4-FFF2-40B4-BE49-F238E27FC236}">
                <a16:creationId xmlns:a16="http://schemas.microsoft.com/office/drawing/2014/main" id="{00000000-0008-0000-0E00-00006C000000}"/>
              </a:ext>
            </a:extLst>
          </xdr:cNvPr>
          <xdr:cNvSpPr>
            <a:spLocks/>
          </xdr:cNvSpPr>
        </xdr:nvSpPr>
        <xdr:spPr>
          <a:xfrm>
            <a:off x="269162" y="762026"/>
            <a:ext cx="2286000" cy="278336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Backflows</a:t>
            </a:r>
          </a:p>
        </xdr:txBody>
      </xdr:sp>
      <xdr:sp macro="ShapeClick" textlink="">
        <xdr:nvSpPr>
          <xdr:cNvPr id="109" name="Backflows On" hidden="1">
            <a:extLst>
              <a:ext uri="{FF2B5EF4-FFF2-40B4-BE49-F238E27FC236}">
                <a16:creationId xmlns:a16="http://schemas.microsoft.com/office/drawing/2014/main" id="{00000000-0008-0000-0E00-00006D000000}"/>
              </a:ext>
            </a:extLst>
          </xdr:cNvPr>
          <xdr:cNvSpPr>
            <a:spLocks/>
          </xdr:cNvSpPr>
        </xdr:nvSpPr>
        <xdr:spPr>
          <a:xfrm>
            <a:off x="269162" y="762026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Backflows</a:t>
            </a:r>
          </a:p>
        </xdr:txBody>
      </xdr:sp>
      <xdr:sp macro="[0]!ShowFrames" textlink="">
        <xdr:nvSpPr>
          <xdr:cNvPr id="110" name="Frames Off">
            <a:extLst>
              <a:ext uri="{FF2B5EF4-FFF2-40B4-BE49-F238E27FC236}">
                <a16:creationId xmlns:a16="http://schemas.microsoft.com/office/drawing/2014/main" id="{00000000-0008-0000-0E00-00006E000000}"/>
              </a:ext>
            </a:extLst>
          </xdr:cNvPr>
          <xdr:cNvSpPr>
            <a:spLocks/>
          </xdr:cNvSpPr>
        </xdr:nvSpPr>
        <xdr:spPr>
          <a:xfrm>
            <a:off x="2558243" y="1039839"/>
            <a:ext cx="2286000" cy="275575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Frames, Covers,</a:t>
            </a:r>
            <a:r>
              <a:rPr lang="en-US" sz="1400" b="0" baseline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 Hatchways</a:t>
            </a:r>
          </a:p>
        </xdr:txBody>
      </xdr:sp>
      <xdr:sp macro="[0]!ShowControlComps" textlink="">
        <xdr:nvSpPr>
          <xdr:cNvPr id="111" name="Control Comps Off">
            <a:extLst>
              <a:ext uri="{FF2B5EF4-FFF2-40B4-BE49-F238E27FC236}">
                <a16:creationId xmlns:a16="http://schemas.microsoft.com/office/drawing/2014/main" id="{00000000-0008-0000-0E00-00006F000000}"/>
              </a:ext>
            </a:extLst>
          </xdr:cNvPr>
          <xdr:cNvSpPr>
            <a:spLocks/>
          </xdr:cNvSpPr>
        </xdr:nvSpPr>
        <xdr:spPr>
          <a:xfrm>
            <a:off x="9453212" y="1045548"/>
            <a:ext cx="2286000" cy="274320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Control Components</a:t>
            </a:r>
          </a:p>
        </xdr:txBody>
      </xdr:sp>
      <xdr:sp macro="[0]!ShowControls" textlink="">
        <xdr:nvSpPr>
          <xdr:cNvPr id="112" name="Controls Off">
            <a:extLst>
              <a:ext uri="{FF2B5EF4-FFF2-40B4-BE49-F238E27FC236}">
                <a16:creationId xmlns:a16="http://schemas.microsoft.com/office/drawing/2014/main" id="{00000000-0008-0000-0E00-000070000000}"/>
              </a:ext>
            </a:extLst>
          </xdr:cNvPr>
          <xdr:cNvSpPr>
            <a:spLocks/>
          </xdr:cNvSpPr>
        </xdr:nvSpPr>
        <xdr:spPr>
          <a:xfrm>
            <a:off x="9453212" y="771872"/>
            <a:ext cx="2286000" cy="274320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Controls</a:t>
            </a:r>
          </a:p>
        </xdr:txBody>
      </xdr:sp>
      <xdr:sp macro="[0]!ShowTanks" textlink="">
        <xdr:nvSpPr>
          <xdr:cNvPr id="113" name="Tanks Off">
            <a:extLst>
              <a:ext uri="{FF2B5EF4-FFF2-40B4-BE49-F238E27FC236}">
                <a16:creationId xmlns:a16="http://schemas.microsoft.com/office/drawing/2014/main" id="{00000000-0008-0000-0E00-000071000000}"/>
              </a:ext>
            </a:extLst>
          </xdr:cNvPr>
          <xdr:cNvSpPr>
            <a:spLocks/>
          </xdr:cNvSpPr>
        </xdr:nvSpPr>
        <xdr:spPr>
          <a:xfrm>
            <a:off x="9453212" y="498196"/>
            <a:ext cx="2286000" cy="274320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Tanks and Separators</a:t>
            </a:r>
          </a:p>
        </xdr:txBody>
      </xdr:sp>
      <xdr:sp macro="[0]!ShowFuel" textlink="">
        <xdr:nvSpPr>
          <xdr:cNvPr id="114" name="Fuel Off" hidden="1">
            <a:extLst>
              <a:ext uri="{FF2B5EF4-FFF2-40B4-BE49-F238E27FC236}">
                <a16:creationId xmlns:a16="http://schemas.microsoft.com/office/drawing/2014/main" id="{00000000-0008-0000-0E00-000072000000}"/>
              </a:ext>
            </a:extLst>
          </xdr:cNvPr>
          <xdr:cNvSpPr>
            <a:spLocks/>
          </xdr:cNvSpPr>
        </xdr:nvSpPr>
        <xdr:spPr>
          <a:xfrm>
            <a:off x="7152973" y="1041093"/>
            <a:ext cx="2286000" cy="275575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Fuel Tanks</a:t>
            </a:r>
          </a:p>
        </xdr:txBody>
      </xdr:sp>
      <xdr:sp macro="[0]!ShowOEM" textlink="">
        <xdr:nvSpPr>
          <xdr:cNvPr id="115" name="OEM Off">
            <a:extLst>
              <a:ext uri="{FF2B5EF4-FFF2-40B4-BE49-F238E27FC236}">
                <a16:creationId xmlns:a16="http://schemas.microsoft.com/office/drawing/2014/main" id="{00000000-0008-0000-0E00-000073000000}"/>
              </a:ext>
            </a:extLst>
          </xdr:cNvPr>
          <xdr:cNvSpPr>
            <a:spLocks/>
          </xdr:cNvSpPr>
        </xdr:nvSpPr>
        <xdr:spPr>
          <a:xfrm>
            <a:off x="7152973" y="770476"/>
            <a:ext cx="2286000" cy="271373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OEM</a:t>
            </a:r>
          </a:p>
        </xdr:txBody>
      </xdr:sp>
      <xdr:sp macro="[0]!ShowConcrete" textlink="">
        <xdr:nvSpPr>
          <xdr:cNvPr id="116" name="Concrete Off">
            <a:extLst>
              <a:ext uri="{FF2B5EF4-FFF2-40B4-BE49-F238E27FC236}">
                <a16:creationId xmlns:a16="http://schemas.microsoft.com/office/drawing/2014/main" id="{00000000-0008-0000-0E00-000074000000}"/>
              </a:ext>
            </a:extLst>
          </xdr:cNvPr>
          <xdr:cNvSpPr>
            <a:spLocks/>
          </xdr:cNvSpPr>
        </xdr:nvSpPr>
        <xdr:spPr>
          <a:xfrm>
            <a:off x="7152973" y="499762"/>
            <a:ext cx="2286000" cy="271472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Concrete</a:t>
            </a:r>
          </a:p>
        </xdr:txBody>
      </xdr:sp>
      <xdr:sp macro="[0]!ShowSpecialPackages" textlink="">
        <xdr:nvSpPr>
          <xdr:cNvPr id="117" name="Special Packages Off">
            <a:extLst>
              <a:ext uri="{FF2B5EF4-FFF2-40B4-BE49-F238E27FC236}">
                <a16:creationId xmlns:a16="http://schemas.microsoft.com/office/drawing/2014/main" id="{00000000-0008-0000-0E00-000075000000}"/>
              </a:ext>
            </a:extLst>
          </xdr:cNvPr>
          <xdr:cNvSpPr>
            <a:spLocks/>
          </xdr:cNvSpPr>
        </xdr:nvSpPr>
        <xdr:spPr>
          <a:xfrm>
            <a:off x="4855157" y="1026404"/>
            <a:ext cx="2286000" cy="275575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Special Packages</a:t>
            </a:r>
          </a:p>
        </xdr:txBody>
      </xdr:sp>
      <xdr:sp macro="[0]!ShowPumpAccessories" textlink="">
        <xdr:nvSpPr>
          <xdr:cNvPr id="118" name="Pumps Accs Off">
            <a:extLst>
              <a:ext uri="{FF2B5EF4-FFF2-40B4-BE49-F238E27FC236}">
                <a16:creationId xmlns:a16="http://schemas.microsoft.com/office/drawing/2014/main" id="{00000000-0008-0000-0E00-000076000000}"/>
              </a:ext>
            </a:extLst>
          </xdr:cNvPr>
          <xdr:cNvSpPr>
            <a:spLocks/>
          </xdr:cNvSpPr>
        </xdr:nvSpPr>
        <xdr:spPr>
          <a:xfrm>
            <a:off x="4855157" y="760469"/>
            <a:ext cx="2286000" cy="271373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Pump Accessories</a:t>
            </a:r>
          </a:p>
        </xdr:txBody>
      </xdr:sp>
      <xdr:sp macro="[0]!ShowPumps" textlink="">
        <xdr:nvSpPr>
          <xdr:cNvPr id="119" name="Pumps Off">
            <a:extLst>
              <a:ext uri="{FF2B5EF4-FFF2-40B4-BE49-F238E27FC236}">
                <a16:creationId xmlns:a16="http://schemas.microsoft.com/office/drawing/2014/main" id="{00000000-0008-0000-0E00-000077000000}"/>
              </a:ext>
            </a:extLst>
          </xdr:cNvPr>
          <xdr:cNvSpPr>
            <a:spLocks/>
          </xdr:cNvSpPr>
        </xdr:nvSpPr>
        <xdr:spPr>
          <a:xfrm>
            <a:off x="4855157" y="494437"/>
            <a:ext cx="2286000" cy="271472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Pumps Only</a:t>
            </a:r>
          </a:p>
        </xdr:txBody>
      </xdr:sp>
      <xdr:sp macro="[0]!ShowHardwares" textlink="">
        <xdr:nvSpPr>
          <xdr:cNvPr id="120" name="Hardwares Off">
            <a:extLst>
              <a:ext uri="{FF2B5EF4-FFF2-40B4-BE49-F238E27FC236}">
                <a16:creationId xmlns:a16="http://schemas.microsoft.com/office/drawing/2014/main" id="{00000000-0008-0000-0E00-000078000000}"/>
              </a:ext>
            </a:extLst>
          </xdr:cNvPr>
          <xdr:cNvSpPr>
            <a:spLocks/>
          </xdr:cNvSpPr>
        </xdr:nvSpPr>
        <xdr:spPr>
          <a:xfrm>
            <a:off x="2558243" y="768253"/>
            <a:ext cx="2286000" cy="271373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Hardware</a:t>
            </a:r>
          </a:p>
          <a:p>
            <a:pPr algn="ctr"/>
            <a:endParaRPr lang="en-US" sz="1400" b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[0]!ShowPipesFittings" textlink="">
        <xdr:nvSpPr>
          <xdr:cNvPr id="121" name="Pipes Fittings Off">
            <a:extLst>
              <a:ext uri="{FF2B5EF4-FFF2-40B4-BE49-F238E27FC236}">
                <a16:creationId xmlns:a16="http://schemas.microsoft.com/office/drawing/2014/main" id="{00000000-0008-0000-0E00-000079000000}"/>
              </a:ext>
            </a:extLst>
          </xdr:cNvPr>
          <xdr:cNvSpPr>
            <a:spLocks/>
          </xdr:cNvSpPr>
        </xdr:nvSpPr>
        <xdr:spPr>
          <a:xfrm>
            <a:off x="2558243" y="506096"/>
            <a:ext cx="2286000" cy="271472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Pipe</a:t>
            </a:r>
            <a:r>
              <a:rPr lang="en-US" sz="1400" b="0" baseline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 and Fittings</a:t>
            </a:r>
            <a:endParaRPr lang="en-US" sz="1400" b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[0]!ShowValves" textlink="">
        <xdr:nvSpPr>
          <xdr:cNvPr id="122" name="Valves Off">
            <a:extLst>
              <a:ext uri="{FF2B5EF4-FFF2-40B4-BE49-F238E27FC236}">
                <a16:creationId xmlns:a16="http://schemas.microsoft.com/office/drawing/2014/main" id="{00000000-0008-0000-0E00-00007A000000}"/>
              </a:ext>
            </a:extLst>
          </xdr:cNvPr>
          <xdr:cNvSpPr>
            <a:spLocks/>
          </xdr:cNvSpPr>
        </xdr:nvSpPr>
        <xdr:spPr>
          <a:xfrm>
            <a:off x="269162" y="1028209"/>
            <a:ext cx="2286000" cy="273399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Valves</a:t>
            </a:r>
          </a:p>
        </xdr:txBody>
      </xdr:sp>
      <xdr:sp macro="[0]!ShowMeters" textlink="">
        <xdr:nvSpPr>
          <xdr:cNvPr id="123" name="Meters Off">
            <a:extLst>
              <a:ext uri="{FF2B5EF4-FFF2-40B4-BE49-F238E27FC236}">
                <a16:creationId xmlns:a16="http://schemas.microsoft.com/office/drawing/2014/main" id="{00000000-0008-0000-0E00-00007B000000}"/>
              </a:ext>
            </a:extLst>
          </xdr:cNvPr>
          <xdr:cNvSpPr>
            <a:spLocks/>
          </xdr:cNvSpPr>
        </xdr:nvSpPr>
        <xdr:spPr>
          <a:xfrm>
            <a:off x="269162" y="493148"/>
            <a:ext cx="2286000" cy="271472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Meters</a:t>
            </a:r>
          </a:p>
        </xdr:txBody>
      </xdr:sp>
      <xdr:sp macro="" textlink="">
        <xdr:nvSpPr>
          <xdr:cNvPr id="124" name="Headings">
            <a:extLst>
              <a:ext uri="{FF2B5EF4-FFF2-40B4-BE49-F238E27FC236}">
                <a16:creationId xmlns:a16="http://schemas.microsoft.com/office/drawing/2014/main" id="{00000000-0008-0000-0E00-00007C000000}"/>
              </a:ext>
            </a:extLst>
          </xdr:cNvPr>
          <xdr:cNvSpPr txBox="1"/>
        </xdr:nvSpPr>
        <xdr:spPr>
          <a:xfrm>
            <a:off x="0" y="0"/>
            <a:ext cx="14328647" cy="466724"/>
          </a:xfrm>
          <a:prstGeom prst="rect">
            <a:avLst/>
          </a:prstGeom>
          <a:solidFill>
            <a:srgbClr val="0096C5"/>
          </a:solidFill>
          <a:ln>
            <a:noFill/>
          </a:ln>
        </xdr:spPr>
        <xdr:style>
          <a:lnRef idx="3">
            <a:schemeClr val="lt1"/>
          </a:lnRef>
          <a:fillRef idx="1">
            <a:schemeClr val="accent6"/>
          </a:fillRef>
          <a:effectRef idx="1">
            <a:schemeClr val="accent6"/>
          </a:effectRef>
          <a:fontRef idx="minor">
            <a:schemeClr val="lt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2800" b="1" baseline="0">
                <a:ln w="3175">
                  <a:solidFill>
                    <a:schemeClr val="bg1"/>
                  </a:solidFill>
                </a:ln>
                <a:solidFill>
                  <a:srgbClr val="7FB402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Product ID Generator</a:t>
            </a:r>
            <a:endParaRPr lang="en-US" sz="2800" b="1">
              <a:ln w="3175">
                <a:solidFill>
                  <a:schemeClr val="bg1"/>
                </a:solidFill>
              </a:ln>
              <a:solidFill>
                <a:srgbClr val="7FB402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[0]!ShowControlComps" textlink="">
        <xdr:nvSpPr>
          <xdr:cNvPr id="125" name="Chemicals and Liners On" hidden="1">
            <a:extLst>
              <a:ext uri="{FF2B5EF4-FFF2-40B4-BE49-F238E27FC236}">
                <a16:creationId xmlns:a16="http://schemas.microsoft.com/office/drawing/2014/main" id="{00000000-0008-0000-0E00-00007D000000}"/>
              </a:ext>
            </a:extLst>
          </xdr:cNvPr>
          <xdr:cNvSpPr>
            <a:spLocks/>
          </xdr:cNvSpPr>
        </xdr:nvSpPr>
        <xdr:spPr>
          <a:xfrm>
            <a:off x="11744325" y="768976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Chemicals</a:t>
            </a:r>
            <a:r>
              <a:rPr lang="en-US" sz="1400" b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 and Liners</a:t>
            </a:r>
            <a:endParaRPr lang="en-US" sz="1400" b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[0]!ShowMetal" textlink="">
        <xdr:nvSpPr>
          <xdr:cNvPr id="126" name="Metal On" hidden="1">
            <a:extLst>
              <a:ext uri="{FF2B5EF4-FFF2-40B4-BE49-F238E27FC236}">
                <a16:creationId xmlns:a16="http://schemas.microsoft.com/office/drawing/2014/main" id="{00000000-0008-0000-0E00-00007E000000}"/>
              </a:ext>
            </a:extLst>
          </xdr:cNvPr>
          <xdr:cNvSpPr>
            <a:spLocks/>
          </xdr:cNvSpPr>
        </xdr:nvSpPr>
        <xdr:spPr>
          <a:xfrm>
            <a:off x="11744325" y="495300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Metal</a:t>
            </a:r>
          </a:p>
        </xdr:txBody>
      </xdr:sp>
      <xdr:sp macro="[0]!ShowChemandLiner" textlink="">
        <xdr:nvSpPr>
          <xdr:cNvPr id="127" name="Chemicals and Liners Off">
            <a:extLst>
              <a:ext uri="{FF2B5EF4-FFF2-40B4-BE49-F238E27FC236}">
                <a16:creationId xmlns:a16="http://schemas.microsoft.com/office/drawing/2014/main" id="{00000000-0008-0000-0E00-00007F000000}"/>
              </a:ext>
            </a:extLst>
          </xdr:cNvPr>
          <xdr:cNvSpPr>
            <a:spLocks/>
          </xdr:cNvSpPr>
        </xdr:nvSpPr>
        <xdr:spPr>
          <a:xfrm>
            <a:off x="11744325" y="768976"/>
            <a:ext cx="2286000" cy="274320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Chemicals and Liners</a:t>
            </a:r>
          </a:p>
        </xdr:txBody>
      </xdr:sp>
      <xdr:sp macro="[0]!ShowMetal" textlink="">
        <xdr:nvSpPr>
          <xdr:cNvPr id="128" name="Metal Off">
            <a:extLst>
              <a:ext uri="{FF2B5EF4-FFF2-40B4-BE49-F238E27FC236}">
                <a16:creationId xmlns:a16="http://schemas.microsoft.com/office/drawing/2014/main" id="{00000000-0008-0000-0E00-000080000000}"/>
              </a:ext>
            </a:extLst>
          </xdr:cNvPr>
          <xdr:cNvSpPr>
            <a:spLocks/>
          </xdr:cNvSpPr>
        </xdr:nvSpPr>
        <xdr:spPr>
          <a:xfrm>
            <a:off x="11744325" y="495300"/>
            <a:ext cx="2286000" cy="274320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 baseline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Metal</a:t>
            </a:r>
            <a:endParaRPr lang="en-US" sz="1400" b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0</xdr:rowOff>
        </xdr:from>
        <xdr:to>
          <xdr:col>5</xdr:col>
          <xdr:colOff>676275</xdr:colOff>
          <xdr:row>8</xdr:row>
          <xdr:rowOff>9525</xdr:rowOff>
        </xdr:to>
        <xdr:sp macro="" textlink="">
          <xdr:nvSpPr>
            <xdr:cNvPr id="140289" name="ComboBox3" hidden="1">
              <a:extLst>
                <a:ext uri="{63B3BB69-23CF-44E3-9099-C40C66FF867C}">
                  <a14:compatExt spid="_x0000_s140289"/>
                </a:ext>
                <a:ext uri="{FF2B5EF4-FFF2-40B4-BE49-F238E27FC236}">
                  <a16:creationId xmlns:a16="http://schemas.microsoft.com/office/drawing/2014/main" id="{00000000-0008-0000-0F00-0000012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</xdr:row>
          <xdr:rowOff>0</xdr:rowOff>
        </xdr:from>
        <xdr:to>
          <xdr:col>5</xdr:col>
          <xdr:colOff>676275</xdr:colOff>
          <xdr:row>6</xdr:row>
          <xdr:rowOff>9525</xdr:rowOff>
        </xdr:to>
        <xdr:sp macro="" textlink="">
          <xdr:nvSpPr>
            <xdr:cNvPr id="140290" name="ComboBox2" hidden="1">
              <a:extLst>
                <a:ext uri="{63B3BB69-23CF-44E3-9099-C40C66FF867C}">
                  <a14:compatExt spid="_x0000_s140290"/>
                </a:ext>
                <a:ext uri="{FF2B5EF4-FFF2-40B4-BE49-F238E27FC236}">
                  <a16:creationId xmlns:a16="http://schemas.microsoft.com/office/drawing/2014/main" id="{00000000-0008-0000-0F00-0000022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</xdr:row>
          <xdr:rowOff>0</xdr:rowOff>
        </xdr:from>
        <xdr:to>
          <xdr:col>5</xdr:col>
          <xdr:colOff>676275</xdr:colOff>
          <xdr:row>10</xdr:row>
          <xdr:rowOff>9525</xdr:rowOff>
        </xdr:to>
        <xdr:sp macro="" textlink="">
          <xdr:nvSpPr>
            <xdr:cNvPr id="140291" name="ComboBox4" hidden="1">
              <a:extLst>
                <a:ext uri="{63B3BB69-23CF-44E3-9099-C40C66FF867C}">
                  <a14:compatExt spid="_x0000_s140291"/>
                </a:ext>
                <a:ext uri="{FF2B5EF4-FFF2-40B4-BE49-F238E27FC236}">
                  <a16:creationId xmlns:a16="http://schemas.microsoft.com/office/drawing/2014/main" id="{00000000-0008-0000-0F00-0000032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</xdr:row>
          <xdr:rowOff>0</xdr:rowOff>
        </xdr:from>
        <xdr:to>
          <xdr:col>12</xdr:col>
          <xdr:colOff>0</xdr:colOff>
          <xdr:row>4</xdr:row>
          <xdr:rowOff>9525</xdr:rowOff>
        </xdr:to>
        <xdr:sp macro="" textlink="">
          <xdr:nvSpPr>
            <xdr:cNvPr id="140292" name="ComboBox5" hidden="1">
              <a:extLst>
                <a:ext uri="{63B3BB69-23CF-44E3-9099-C40C66FF867C}">
                  <a14:compatExt spid="_x0000_s140292"/>
                </a:ext>
                <a:ext uri="{FF2B5EF4-FFF2-40B4-BE49-F238E27FC236}">
                  <a16:creationId xmlns:a16="http://schemas.microsoft.com/office/drawing/2014/main" id="{00000000-0008-0000-0F00-0000042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9</xdr:row>
          <xdr:rowOff>0</xdr:rowOff>
        </xdr:from>
        <xdr:to>
          <xdr:col>12</xdr:col>
          <xdr:colOff>0</xdr:colOff>
          <xdr:row>10</xdr:row>
          <xdr:rowOff>9525</xdr:rowOff>
        </xdr:to>
        <xdr:sp macro="" textlink="">
          <xdr:nvSpPr>
            <xdr:cNvPr id="140293" name="ComboBox8" hidden="1">
              <a:extLst>
                <a:ext uri="{63B3BB69-23CF-44E3-9099-C40C66FF867C}">
                  <a14:compatExt spid="_x0000_s140293"/>
                </a:ext>
                <a:ext uri="{FF2B5EF4-FFF2-40B4-BE49-F238E27FC236}">
                  <a16:creationId xmlns:a16="http://schemas.microsoft.com/office/drawing/2014/main" id="{00000000-0008-0000-0F00-0000052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5</xdr:row>
          <xdr:rowOff>0</xdr:rowOff>
        </xdr:from>
        <xdr:to>
          <xdr:col>12</xdr:col>
          <xdr:colOff>0</xdr:colOff>
          <xdr:row>6</xdr:row>
          <xdr:rowOff>9525</xdr:rowOff>
        </xdr:to>
        <xdr:sp macro="" textlink="">
          <xdr:nvSpPr>
            <xdr:cNvPr id="140294" name="ComboBox6" hidden="1">
              <a:extLst>
                <a:ext uri="{63B3BB69-23CF-44E3-9099-C40C66FF867C}">
                  <a14:compatExt spid="_x0000_s140294"/>
                </a:ext>
                <a:ext uri="{FF2B5EF4-FFF2-40B4-BE49-F238E27FC236}">
                  <a16:creationId xmlns:a16="http://schemas.microsoft.com/office/drawing/2014/main" id="{00000000-0008-0000-0F00-0000062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7</xdr:row>
          <xdr:rowOff>0</xdr:rowOff>
        </xdr:from>
        <xdr:to>
          <xdr:col>12</xdr:col>
          <xdr:colOff>0</xdr:colOff>
          <xdr:row>8</xdr:row>
          <xdr:rowOff>9525</xdr:rowOff>
        </xdr:to>
        <xdr:sp macro="" textlink="">
          <xdr:nvSpPr>
            <xdr:cNvPr id="140295" name="ComboBox7" hidden="1">
              <a:extLst>
                <a:ext uri="{63B3BB69-23CF-44E3-9099-C40C66FF867C}">
                  <a14:compatExt spid="_x0000_s140295"/>
                </a:ext>
                <a:ext uri="{FF2B5EF4-FFF2-40B4-BE49-F238E27FC236}">
                  <a16:creationId xmlns:a16="http://schemas.microsoft.com/office/drawing/2014/main" id="{00000000-0008-0000-0F00-0000072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</xdr:row>
          <xdr:rowOff>0</xdr:rowOff>
        </xdr:from>
        <xdr:to>
          <xdr:col>5</xdr:col>
          <xdr:colOff>676275</xdr:colOff>
          <xdr:row>4</xdr:row>
          <xdr:rowOff>9525</xdr:rowOff>
        </xdr:to>
        <xdr:sp macro="" textlink="">
          <xdr:nvSpPr>
            <xdr:cNvPr id="140296" name="ComboBox1" hidden="1">
              <a:extLst>
                <a:ext uri="{63B3BB69-23CF-44E3-9099-C40C66FF867C}">
                  <a14:compatExt spid="_x0000_s140296"/>
                </a:ext>
                <a:ext uri="{FF2B5EF4-FFF2-40B4-BE49-F238E27FC236}">
                  <a16:creationId xmlns:a16="http://schemas.microsoft.com/office/drawing/2014/main" id="{00000000-0008-0000-0F00-0000082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12</xdr:col>
      <xdr:colOff>761238</xdr:colOff>
      <xdr:row>4</xdr:row>
      <xdr:rowOff>164020</xdr:rowOff>
    </xdr:from>
    <xdr:to>
      <xdr:col>14</xdr:col>
      <xdr:colOff>0</xdr:colOff>
      <xdr:row>6</xdr:row>
      <xdr:rowOff>0</xdr:rowOff>
    </xdr:to>
    <xdr:grpSp>
      <xdr:nvGrpSpPr>
        <xdr:cNvPr id="43" name="ClearButton">
          <a:extLst>
            <a:ext uri="{FF2B5EF4-FFF2-40B4-BE49-F238E27FC236}">
              <a16:creationId xmlns:a16="http://schemas.microsoft.com/office/drawing/2014/main" id="{00000000-0008-0000-0F00-00002B000000}"/>
            </a:ext>
          </a:extLst>
        </xdr:cNvPr>
        <xdr:cNvGrpSpPr/>
      </xdr:nvGrpSpPr>
      <xdr:grpSpPr>
        <a:xfrm>
          <a:off x="12905613" y="2030920"/>
          <a:ext cx="1124712" cy="331280"/>
          <a:chOff x="5476876" y="3505202"/>
          <a:chExt cx="978408" cy="338328"/>
        </a:xfrm>
      </xdr:grpSpPr>
      <xdr:sp macro="[0]!ClearOptions" textlink="">
        <xdr:nvSpPr>
          <xdr:cNvPr id="44" name="CancelBtnShape">
            <a:extLst>
              <a:ext uri="{FF2B5EF4-FFF2-40B4-BE49-F238E27FC236}">
                <a16:creationId xmlns:a16="http://schemas.microsoft.com/office/drawing/2014/main" id="{00000000-0008-0000-0F00-00002C000000}"/>
              </a:ext>
            </a:extLst>
          </xdr:cNvPr>
          <xdr:cNvSpPr/>
        </xdr:nvSpPr>
        <xdr:spPr>
          <a:xfrm>
            <a:off x="5476876" y="3505202"/>
            <a:ext cx="978408" cy="338328"/>
          </a:xfrm>
          <a:prstGeom prst="roundRect">
            <a:avLst/>
          </a:prstGeom>
          <a:solidFill>
            <a:srgbClr val="0096C5"/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vertOverflow="clip" horzOverflow="clip" lIns="0" rtlCol="0" anchor="t"/>
          <a:lstStyle/>
          <a:p>
            <a:pPr algn="r"/>
            <a:r>
              <a:rPr lang="en-US" sz="140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Reset</a:t>
            </a:r>
          </a:p>
        </xdr:txBody>
      </xdr:sp>
      <xdr:pic macro="[0]!ClearOptions">
        <xdr:nvPicPr>
          <xdr:cNvPr id="45" name="Graphic 44" descr="Back">
            <a:extLst>
              <a:ext uri="{FF2B5EF4-FFF2-40B4-BE49-F238E27FC236}">
                <a16:creationId xmlns:a16="http://schemas.microsoft.com/office/drawing/2014/main" id="{00000000-0008-0000-0F00-00002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5524500" y="3562350"/>
            <a:ext cx="219456" cy="219456"/>
          </a:xfrm>
          <a:prstGeom prst="rect">
            <a:avLst/>
          </a:prstGeom>
          <a:ln>
            <a:noFill/>
          </a:ln>
          <a:effectLst/>
        </xdr:spPr>
      </xdr:pic>
    </xdr:grpSp>
    <xdr:clientData/>
  </xdr:twoCellAnchor>
  <xdr:twoCellAnchor editAs="oneCell">
    <xdr:from>
      <xdr:col>12</xdr:col>
      <xdr:colOff>765810</xdr:colOff>
      <xdr:row>3</xdr:row>
      <xdr:rowOff>0</xdr:rowOff>
    </xdr:from>
    <xdr:to>
      <xdr:col>14</xdr:col>
      <xdr:colOff>0</xdr:colOff>
      <xdr:row>4</xdr:row>
      <xdr:rowOff>83630</xdr:rowOff>
    </xdr:to>
    <xdr:grpSp>
      <xdr:nvGrpSpPr>
        <xdr:cNvPr id="46" name="GenerateButton">
          <a:extLst>
            <a:ext uri="{FF2B5EF4-FFF2-40B4-BE49-F238E27FC236}">
              <a16:creationId xmlns:a16="http://schemas.microsoft.com/office/drawing/2014/main" id="{00000000-0008-0000-0F00-00002E000000}"/>
            </a:ext>
          </a:extLst>
        </xdr:cNvPr>
        <xdr:cNvGrpSpPr/>
      </xdr:nvGrpSpPr>
      <xdr:grpSpPr>
        <a:xfrm>
          <a:off x="12910185" y="1619250"/>
          <a:ext cx="1120140" cy="331280"/>
          <a:chOff x="6867525" y="3495675"/>
          <a:chExt cx="1254632" cy="338328"/>
        </a:xfrm>
      </xdr:grpSpPr>
      <xdr:sp macro="[0]!Generate" textlink="">
        <xdr:nvSpPr>
          <xdr:cNvPr id="47" name="SaveItemBtnShape">
            <a:extLst>
              <a:ext uri="{FF2B5EF4-FFF2-40B4-BE49-F238E27FC236}">
                <a16:creationId xmlns:a16="http://schemas.microsoft.com/office/drawing/2014/main" id="{00000000-0008-0000-0F00-00002F000000}"/>
              </a:ext>
            </a:extLst>
          </xdr:cNvPr>
          <xdr:cNvSpPr/>
        </xdr:nvSpPr>
        <xdr:spPr>
          <a:xfrm>
            <a:off x="6867525" y="3495675"/>
            <a:ext cx="1254632" cy="338328"/>
          </a:xfrm>
          <a:prstGeom prst="roundRect">
            <a:avLst/>
          </a:prstGeom>
          <a:solidFill>
            <a:srgbClr val="0096C5"/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r"/>
            <a:r>
              <a:rPr lang="en-US" sz="140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Generate</a:t>
            </a:r>
          </a:p>
        </xdr:txBody>
      </xdr:sp>
      <xdr:pic macro="[0]!Generate">
        <xdr:nvPicPr>
          <xdr:cNvPr id="48" name="Graphic 47" descr="Checkmark">
            <a:extLst>
              <a:ext uri="{FF2B5EF4-FFF2-40B4-BE49-F238E27FC236}">
                <a16:creationId xmlns:a16="http://schemas.microsoft.com/office/drawing/2014/main" id="{00000000-0008-0000-0F00-00003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943725" y="3562350"/>
            <a:ext cx="219456" cy="219456"/>
          </a:xfrm>
          <a:prstGeom prst="rect">
            <a:avLst/>
          </a:prstGeom>
          <a:ln>
            <a:noFill/>
          </a:ln>
          <a:effectLst/>
        </xdr:spPr>
      </xdr:pic>
    </xdr:grpSp>
    <xdr:clientData/>
  </xdr:twoCellAnchor>
  <xdr:twoCellAnchor>
    <xdr:from>
      <xdr:col>0</xdr:col>
      <xdr:colOff>0</xdr:colOff>
      <xdr:row>0</xdr:row>
      <xdr:rowOff>0</xdr:rowOff>
    </xdr:from>
    <xdr:to>
      <xdr:col>15</xdr:col>
      <xdr:colOff>3048</xdr:colOff>
      <xdr:row>2</xdr:row>
      <xdr:rowOff>116565</xdr:rowOff>
    </xdr:to>
    <xdr:grpSp>
      <xdr:nvGrpSpPr>
        <xdr:cNvPr id="86" name="Group 85">
          <a:extLst>
            <a:ext uri="{FF2B5EF4-FFF2-40B4-BE49-F238E27FC236}">
              <a16:creationId xmlns:a16="http://schemas.microsoft.com/office/drawing/2014/main" id="{00000000-0008-0000-0F00-000056000000}"/>
            </a:ext>
          </a:extLst>
        </xdr:cNvPr>
        <xdr:cNvGrpSpPr/>
      </xdr:nvGrpSpPr>
      <xdr:grpSpPr>
        <a:xfrm>
          <a:off x="0" y="0"/>
          <a:ext cx="14328648" cy="1545315"/>
          <a:chOff x="0" y="0"/>
          <a:chExt cx="14328648" cy="1545315"/>
        </a:xfrm>
      </xdr:grpSpPr>
      <xdr:sp macro="[0]!DeliverSlicerToSheet" textlink="">
        <xdr:nvSpPr>
          <xdr:cNvPr id="87" name="Header Format">
            <a:extLst>
              <a:ext uri="{FF2B5EF4-FFF2-40B4-BE49-F238E27FC236}">
                <a16:creationId xmlns:a16="http://schemas.microsoft.com/office/drawing/2014/main" id="{00000000-0008-0000-0F00-000057000000}"/>
              </a:ext>
            </a:extLst>
          </xdr:cNvPr>
          <xdr:cNvSpPr>
            <a:spLocks noChangeAspect="1"/>
          </xdr:cNvSpPr>
        </xdr:nvSpPr>
        <xdr:spPr>
          <a:xfrm>
            <a:off x="0" y="457199"/>
            <a:ext cx="14328648" cy="1088116"/>
          </a:xfrm>
          <a:prstGeom prst="rect">
            <a:avLst/>
          </a:prstGeom>
          <a:gradFill flip="none" rotWithShape="1">
            <a:gsLst>
              <a:gs pos="76000">
                <a:schemeClr val="bg1">
                  <a:lumMod val="95000"/>
                </a:schemeClr>
              </a:gs>
              <a:gs pos="0">
                <a:srgbClr val="0096C5"/>
              </a:gs>
            </a:gsLst>
            <a:lin ang="5400000" scaled="0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4"/>
          </a:fillRef>
          <a:effectRef idx="1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[0]!ShowFrames" textlink="">
        <xdr:nvSpPr>
          <xdr:cNvPr id="88" name="Frames On" hidden="1">
            <a:extLst>
              <a:ext uri="{FF2B5EF4-FFF2-40B4-BE49-F238E27FC236}">
                <a16:creationId xmlns:a16="http://schemas.microsoft.com/office/drawing/2014/main" id="{00000000-0008-0000-0F00-000058000000}"/>
              </a:ext>
            </a:extLst>
          </xdr:cNvPr>
          <xdr:cNvSpPr>
            <a:spLocks/>
          </xdr:cNvSpPr>
        </xdr:nvSpPr>
        <xdr:spPr>
          <a:xfrm>
            <a:off x="2558243" y="1039839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Frames, Covers,</a:t>
            </a:r>
            <a:r>
              <a:rPr lang="en-US" sz="1400" b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 Hatchways</a:t>
            </a:r>
          </a:p>
        </xdr:txBody>
      </xdr:sp>
      <xdr:sp macro="[0]!ShowControlComps" textlink="">
        <xdr:nvSpPr>
          <xdr:cNvPr id="89" name="Control Comps On" hidden="1">
            <a:extLst>
              <a:ext uri="{FF2B5EF4-FFF2-40B4-BE49-F238E27FC236}">
                <a16:creationId xmlns:a16="http://schemas.microsoft.com/office/drawing/2014/main" id="{00000000-0008-0000-0F00-000059000000}"/>
              </a:ext>
            </a:extLst>
          </xdr:cNvPr>
          <xdr:cNvSpPr>
            <a:spLocks/>
          </xdr:cNvSpPr>
        </xdr:nvSpPr>
        <xdr:spPr>
          <a:xfrm>
            <a:off x="9453212" y="1045548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Control Components</a:t>
            </a:r>
          </a:p>
        </xdr:txBody>
      </xdr:sp>
      <xdr:sp macro="[0]!ShowControls" textlink="">
        <xdr:nvSpPr>
          <xdr:cNvPr id="90" name="Controls On" hidden="1">
            <a:extLst>
              <a:ext uri="{FF2B5EF4-FFF2-40B4-BE49-F238E27FC236}">
                <a16:creationId xmlns:a16="http://schemas.microsoft.com/office/drawing/2014/main" id="{00000000-0008-0000-0F00-00005A000000}"/>
              </a:ext>
            </a:extLst>
          </xdr:cNvPr>
          <xdr:cNvSpPr>
            <a:spLocks/>
          </xdr:cNvSpPr>
        </xdr:nvSpPr>
        <xdr:spPr>
          <a:xfrm>
            <a:off x="9453212" y="771872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Controls</a:t>
            </a:r>
          </a:p>
        </xdr:txBody>
      </xdr:sp>
      <xdr:sp macro="[0]!ShowTanks" textlink="">
        <xdr:nvSpPr>
          <xdr:cNvPr id="91" name="Tanks On">
            <a:extLst>
              <a:ext uri="{FF2B5EF4-FFF2-40B4-BE49-F238E27FC236}">
                <a16:creationId xmlns:a16="http://schemas.microsoft.com/office/drawing/2014/main" id="{00000000-0008-0000-0F00-00005B000000}"/>
              </a:ext>
            </a:extLst>
          </xdr:cNvPr>
          <xdr:cNvSpPr>
            <a:spLocks/>
          </xdr:cNvSpPr>
        </xdr:nvSpPr>
        <xdr:spPr>
          <a:xfrm>
            <a:off x="9453212" y="498196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Tanks and Separators</a:t>
            </a:r>
          </a:p>
        </xdr:txBody>
      </xdr:sp>
      <xdr:sp macro="[0]!ShowFuel" textlink="">
        <xdr:nvSpPr>
          <xdr:cNvPr id="92" name="Fuel On" hidden="1">
            <a:extLst>
              <a:ext uri="{FF2B5EF4-FFF2-40B4-BE49-F238E27FC236}">
                <a16:creationId xmlns:a16="http://schemas.microsoft.com/office/drawing/2014/main" id="{00000000-0008-0000-0F00-00005C000000}"/>
              </a:ext>
            </a:extLst>
          </xdr:cNvPr>
          <xdr:cNvSpPr>
            <a:spLocks/>
          </xdr:cNvSpPr>
        </xdr:nvSpPr>
        <xdr:spPr>
          <a:xfrm>
            <a:off x="7152973" y="1041093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Fuel Tanks</a:t>
            </a:r>
          </a:p>
        </xdr:txBody>
      </xdr:sp>
      <xdr:sp macro="[0]!ShowOEM" textlink="">
        <xdr:nvSpPr>
          <xdr:cNvPr id="93" name="OEM On" hidden="1">
            <a:extLst>
              <a:ext uri="{FF2B5EF4-FFF2-40B4-BE49-F238E27FC236}">
                <a16:creationId xmlns:a16="http://schemas.microsoft.com/office/drawing/2014/main" id="{00000000-0008-0000-0F00-00005D000000}"/>
              </a:ext>
            </a:extLst>
          </xdr:cNvPr>
          <xdr:cNvSpPr>
            <a:spLocks/>
          </xdr:cNvSpPr>
        </xdr:nvSpPr>
        <xdr:spPr>
          <a:xfrm>
            <a:off x="7152973" y="770476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OEM</a:t>
            </a:r>
          </a:p>
        </xdr:txBody>
      </xdr:sp>
      <xdr:sp macro="[0]!ShowConcrete" textlink="">
        <xdr:nvSpPr>
          <xdr:cNvPr id="94" name="Concrete On" hidden="1">
            <a:extLst>
              <a:ext uri="{FF2B5EF4-FFF2-40B4-BE49-F238E27FC236}">
                <a16:creationId xmlns:a16="http://schemas.microsoft.com/office/drawing/2014/main" id="{00000000-0008-0000-0F00-00005E000000}"/>
              </a:ext>
            </a:extLst>
          </xdr:cNvPr>
          <xdr:cNvSpPr>
            <a:spLocks/>
          </xdr:cNvSpPr>
        </xdr:nvSpPr>
        <xdr:spPr>
          <a:xfrm>
            <a:off x="7152973" y="499762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Concrete</a:t>
            </a:r>
          </a:p>
        </xdr:txBody>
      </xdr:sp>
      <xdr:sp macro="[0]!ShowSpecialPackages" textlink="">
        <xdr:nvSpPr>
          <xdr:cNvPr id="95" name="Special Packages On" hidden="1">
            <a:extLst>
              <a:ext uri="{FF2B5EF4-FFF2-40B4-BE49-F238E27FC236}">
                <a16:creationId xmlns:a16="http://schemas.microsoft.com/office/drawing/2014/main" id="{00000000-0008-0000-0F00-00005F000000}"/>
              </a:ext>
            </a:extLst>
          </xdr:cNvPr>
          <xdr:cNvSpPr>
            <a:spLocks/>
          </xdr:cNvSpPr>
        </xdr:nvSpPr>
        <xdr:spPr>
          <a:xfrm>
            <a:off x="4855157" y="1026404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Special Packages</a:t>
            </a:r>
          </a:p>
        </xdr:txBody>
      </xdr:sp>
      <xdr:sp macro="[0]!ShowPumpAccessories" textlink="">
        <xdr:nvSpPr>
          <xdr:cNvPr id="96" name="Pumps Accs On" hidden="1">
            <a:extLst>
              <a:ext uri="{FF2B5EF4-FFF2-40B4-BE49-F238E27FC236}">
                <a16:creationId xmlns:a16="http://schemas.microsoft.com/office/drawing/2014/main" id="{00000000-0008-0000-0F00-000060000000}"/>
              </a:ext>
            </a:extLst>
          </xdr:cNvPr>
          <xdr:cNvSpPr>
            <a:spLocks/>
          </xdr:cNvSpPr>
        </xdr:nvSpPr>
        <xdr:spPr>
          <a:xfrm>
            <a:off x="4855157" y="760469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Pump Accessories</a:t>
            </a:r>
          </a:p>
        </xdr:txBody>
      </xdr:sp>
      <xdr:sp macro="[0]!ShowPumps" textlink="">
        <xdr:nvSpPr>
          <xdr:cNvPr id="97" name="Pumps On" hidden="1">
            <a:extLst>
              <a:ext uri="{FF2B5EF4-FFF2-40B4-BE49-F238E27FC236}">
                <a16:creationId xmlns:a16="http://schemas.microsoft.com/office/drawing/2014/main" id="{00000000-0008-0000-0F00-000061000000}"/>
              </a:ext>
            </a:extLst>
          </xdr:cNvPr>
          <xdr:cNvSpPr>
            <a:spLocks/>
          </xdr:cNvSpPr>
        </xdr:nvSpPr>
        <xdr:spPr>
          <a:xfrm>
            <a:off x="4855157" y="494437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Pumps Only</a:t>
            </a:r>
          </a:p>
        </xdr:txBody>
      </xdr:sp>
      <xdr:sp macro="[0]!ShowHardwares" textlink="">
        <xdr:nvSpPr>
          <xdr:cNvPr id="98" name="Hardwares On" hidden="1">
            <a:extLst>
              <a:ext uri="{FF2B5EF4-FFF2-40B4-BE49-F238E27FC236}">
                <a16:creationId xmlns:a16="http://schemas.microsoft.com/office/drawing/2014/main" id="{00000000-0008-0000-0F00-000062000000}"/>
              </a:ext>
            </a:extLst>
          </xdr:cNvPr>
          <xdr:cNvSpPr>
            <a:spLocks/>
          </xdr:cNvSpPr>
        </xdr:nvSpPr>
        <xdr:spPr>
          <a:xfrm>
            <a:off x="2558243" y="768253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Hardware</a:t>
            </a:r>
          </a:p>
          <a:p>
            <a:pPr algn="ctr"/>
            <a:endParaRPr lang="en-US" sz="1400" b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[0]!ShowPipesFittings" textlink="">
        <xdr:nvSpPr>
          <xdr:cNvPr id="99" name="Pipes Fittings On" hidden="1">
            <a:extLst>
              <a:ext uri="{FF2B5EF4-FFF2-40B4-BE49-F238E27FC236}">
                <a16:creationId xmlns:a16="http://schemas.microsoft.com/office/drawing/2014/main" id="{00000000-0008-0000-0F00-000063000000}"/>
              </a:ext>
            </a:extLst>
          </xdr:cNvPr>
          <xdr:cNvSpPr>
            <a:spLocks/>
          </xdr:cNvSpPr>
        </xdr:nvSpPr>
        <xdr:spPr>
          <a:xfrm>
            <a:off x="2558243" y="506096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Pipe</a:t>
            </a:r>
            <a:r>
              <a:rPr lang="en-US" sz="1400" b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 and Fittings</a:t>
            </a:r>
            <a:endParaRPr lang="en-US" sz="1400" b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[0]!ShowValves" textlink="">
        <xdr:nvSpPr>
          <xdr:cNvPr id="100" name="Valves On" hidden="1">
            <a:extLst>
              <a:ext uri="{FF2B5EF4-FFF2-40B4-BE49-F238E27FC236}">
                <a16:creationId xmlns:a16="http://schemas.microsoft.com/office/drawing/2014/main" id="{00000000-0008-0000-0F00-000064000000}"/>
              </a:ext>
            </a:extLst>
          </xdr:cNvPr>
          <xdr:cNvSpPr>
            <a:spLocks/>
          </xdr:cNvSpPr>
        </xdr:nvSpPr>
        <xdr:spPr>
          <a:xfrm>
            <a:off x="269162" y="1028209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Valves</a:t>
            </a:r>
          </a:p>
        </xdr:txBody>
      </xdr:sp>
      <xdr:sp macro="ShapeClick" textlink="">
        <xdr:nvSpPr>
          <xdr:cNvPr id="101" name="Meters On" hidden="1">
            <a:extLst>
              <a:ext uri="{FF2B5EF4-FFF2-40B4-BE49-F238E27FC236}">
                <a16:creationId xmlns:a16="http://schemas.microsoft.com/office/drawing/2014/main" id="{00000000-0008-0000-0F00-000065000000}"/>
              </a:ext>
            </a:extLst>
          </xdr:cNvPr>
          <xdr:cNvSpPr>
            <a:spLocks/>
          </xdr:cNvSpPr>
        </xdr:nvSpPr>
        <xdr:spPr>
          <a:xfrm>
            <a:off x="269162" y="493148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Meters</a:t>
            </a:r>
          </a:p>
        </xdr:txBody>
      </xdr:sp>
      <xdr:sp macro="[0]!ShowBackflows" textlink="">
        <xdr:nvSpPr>
          <xdr:cNvPr id="102" name="Backflows Off">
            <a:extLst>
              <a:ext uri="{FF2B5EF4-FFF2-40B4-BE49-F238E27FC236}">
                <a16:creationId xmlns:a16="http://schemas.microsoft.com/office/drawing/2014/main" id="{00000000-0008-0000-0F00-000066000000}"/>
              </a:ext>
            </a:extLst>
          </xdr:cNvPr>
          <xdr:cNvSpPr>
            <a:spLocks/>
          </xdr:cNvSpPr>
        </xdr:nvSpPr>
        <xdr:spPr>
          <a:xfrm>
            <a:off x="269162" y="762026"/>
            <a:ext cx="2286000" cy="278336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Backflows</a:t>
            </a:r>
          </a:p>
        </xdr:txBody>
      </xdr:sp>
      <xdr:sp macro="ShapeClick" textlink="">
        <xdr:nvSpPr>
          <xdr:cNvPr id="103" name="Backflows On" hidden="1">
            <a:extLst>
              <a:ext uri="{FF2B5EF4-FFF2-40B4-BE49-F238E27FC236}">
                <a16:creationId xmlns:a16="http://schemas.microsoft.com/office/drawing/2014/main" id="{00000000-0008-0000-0F00-000067000000}"/>
              </a:ext>
            </a:extLst>
          </xdr:cNvPr>
          <xdr:cNvSpPr>
            <a:spLocks/>
          </xdr:cNvSpPr>
        </xdr:nvSpPr>
        <xdr:spPr>
          <a:xfrm>
            <a:off x="269162" y="762026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Backflows</a:t>
            </a:r>
          </a:p>
        </xdr:txBody>
      </xdr:sp>
      <xdr:sp macro="[0]!ShowFrames" textlink="">
        <xdr:nvSpPr>
          <xdr:cNvPr id="104" name="Frames Off">
            <a:extLst>
              <a:ext uri="{FF2B5EF4-FFF2-40B4-BE49-F238E27FC236}">
                <a16:creationId xmlns:a16="http://schemas.microsoft.com/office/drawing/2014/main" id="{00000000-0008-0000-0F00-000068000000}"/>
              </a:ext>
            </a:extLst>
          </xdr:cNvPr>
          <xdr:cNvSpPr>
            <a:spLocks/>
          </xdr:cNvSpPr>
        </xdr:nvSpPr>
        <xdr:spPr>
          <a:xfrm>
            <a:off x="2558243" y="1039839"/>
            <a:ext cx="2286000" cy="275575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Frames, Covers,</a:t>
            </a:r>
            <a:r>
              <a:rPr lang="en-US" sz="1400" b="0" baseline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 Hatchways</a:t>
            </a:r>
          </a:p>
        </xdr:txBody>
      </xdr:sp>
      <xdr:sp macro="[0]!ShowControlComps" textlink="">
        <xdr:nvSpPr>
          <xdr:cNvPr id="105" name="Control Comps Off">
            <a:extLst>
              <a:ext uri="{FF2B5EF4-FFF2-40B4-BE49-F238E27FC236}">
                <a16:creationId xmlns:a16="http://schemas.microsoft.com/office/drawing/2014/main" id="{00000000-0008-0000-0F00-000069000000}"/>
              </a:ext>
            </a:extLst>
          </xdr:cNvPr>
          <xdr:cNvSpPr>
            <a:spLocks/>
          </xdr:cNvSpPr>
        </xdr:nvSpPr>
        <xdr:spPr>
          <a:xfrm>
            <a:off x="9453212" y="1045548"/>
            <a:ext cx="2286000" cy="274320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Control Components</a:t>
            </a:r>
          </a:p>
        </xdr:txBody>
      </xdr:sp>
      <xdr:sp macro="[0]!ShowControls" textlink="">
        <xdr:nvSpPr>
          <xdr:cNvPr id="106" name="Controls Off">
            <a:extLst>
              <a:ext uri="{FF2B5EF4-FFF2-40B4-BE49-F238E27FC236}">
                <a16:creationId xmlns:a16="http://schemas.microsoft.com/office/drawing/2014/main" id="{00000000-0008-0000-0F00-00006A000000}"/>
              </a:ext>
            </a:extLst>
          </xdr:cNvPr>
          <xdr:cNvSpPr>
            <a:spLocks/>
          </xdr:cNvSpPr>
        </xdr:nvSpPr>
        <xdr:spPr>
          <a:xfrm>
            <a:off x="9453212" y="771872"/>
            <a:ext cx="2286000" cy="274320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Controls</a:t>
            </a:r>
          </a:p>
        </xdr:txBody>
      </xdr:sp>
      <xdr:sp macro="[0]!ShowTanks" textlink="">
        <xdr:nvSpPr>
          <xdr:cNvPr id="107" name="Tanks Off" hidden="1">
            <a:extLst>
              <a:ext uri="{FF2B5EF4-FFF2-40B4-BE49-F238E27FC236}">
                <a16:creationId xmlns:a16="http://schemas.microsoft.com/office/drawing/2014/main" id="{00000000-0008-0000-0F00-00006B000000}"/>
              </a:ext>
            </a:extLst>
          </xdr:cNvPr>
          <xdr:cNvSpPr>
            <a:spLocks/>
          </xdr:cNvSpPr>
        </xdr:nvSpPr>
        <xdr:spPr>
          <a:xfrm>
            <a:off x="9453212" y="498196"/>
            <a:ext cx="2286000" cy="274320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Tanks and Separators</a:t>
            </a:r>
          </a:p>
        </xdr:txBody>
      </xdr:sp>
      <xdr:sp macro="[0]!ShowFuel" textlink="">
        <xdr:nvSpPr>
          <xdr:cNvPr id="108" name="Fuel Off">
            <a:extLst>
              <a:ext uri="{FF2B5EF4-FFF2-40B4-BE49-F238E27FC236}">
                <a16:creationId xmlns:a16="http://schemas.microsoft.com/office/drawing/2014/main" id="{00000000-0008-0000-0F00-00006C000000}"/>
              </a:ext>
            </a:extLst>
          </xdr:cNvPr>
          <xdr:cNvSpPr>
            <a:spLocks/>
          </xdr:cNvSpPr>
        </xdr:nvSpPr>
        <xdr:spPr>
          <a:xfrm>
            <a:off x="7152973" y="1041093"/>
            <a:ext cx="2286000" cy="275575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Fuel Tanks</a:t>
            </a:r>
          </a:p>
        </xdr:txBody>
      </xdr:sp>
      <xdr:sp macro="[0]!ShowOEM" textlink="">
        <xdr:nvSpPr>
          <xdr:cNvPr id="109" name="OEM Off">
            <a:extLst>
              <a:ext uri="{FF2B5EF4-FFF2-40B4-BE49-F238E27FC236}">
                <a16:creationId xmlns:a16="http://schemas.microsoft.com/office/drawing/2014/main" id="{00000000-0008-0000-0F00-00006D000000}"/>
              </a:ext>
            </a:extLst>
          </xdr:cNvPr>
          <xdr:cNvSpPr>
            <a:spLocks/>
          </xdr:cNvSpPr>
        </xdr:nvSpPr>
        <xdr:spPr>
          <a:xfrm>
            <a:off x="7152973" y="770476"/>
            <a:ext cx="2286000" cy="271373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OEM</a:t>
            </a:r>
          </a:p>
        </xdr:txBody>
      </xdr:sp>
      <xdr:sp macro="[0]!ShowConcrete" textlink="">
        <xdr:nvSpPr>
          <xdr:cNvPr id="110" name="Concrete Off">
            <a:extLst>
              <a:ext uri="{FF2B5EF4-FFF2-40B4-BE49-F238E27FC236}">
                <a16:creationId xmlns:a16="http://schemas.microsoft.com/office/drawing/2014/main" id="{00000000-0008-0000-0F00-00006E000000}"/>
              </a:ext>
            </a:extLst>
          </xdr:cNvPr>
          <xdr:cNvSpPr>
            <a:spLocks/>
          </xdr:cNvSpPr>
        </xdr:nvSpPr>
        <xdr:spPr>
          <a:xfrm>
            <a:off x="7152973" y="499762"/>
            <a:ext cx="2286000" cy="271472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Concrete</a:t>
            </a:r>
          </a:p>
        </xdr:txBody>
      </xdr:sp>
      <xdr:sp macro="[0]!ShowSpecialPackages" textlink="">
        <xdr:nvSpPr>
          <xdr:cNvPr id="111" name="Special Packages Off">
            <a:extLst>
              <a:ext uri="{FF2B5EF4-FFF2-40B4-BE49-F238E27FC236}">
                <a16:creationId xmlns:a16="http://schemas.microsoft.com/office/drawing/2014/main" id="{00000000-0008-0000-0F00-00006F000000}"/>
              </a:ext>
            </a:extLst>
          </xdr:cNvPr>
          <xdr:cNvSpPr>
            <a:spLocks/>
          </xdr:cNvSpPr>
        </xdr:nvSpPr>
        <xdr:spPr>
          <a:xfrm>
            <a:off x="4855157" y="1026404"/>
            <a:ext cx="2286000" cy="275575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Special Packages</a:t>
            </a:r>
          </a:p>
        </xdr:txBody>
      </xdr:sp>
      <xdr:sp macro="[0]!ShowPumpAccessories" textlink="">
        <xdr:nvSpPr>
          <xdr:cNvPr id="112" name="Pumps Accs Off">
            <a:extLst>
              <a:ext uri="{FF2B5EF4-FFF2-40B4-BE49-F238E27FC236}">
                <a16:creationId xmlns:a16="http://schemas.microsoft.com/office/drawing/2014/main" id="{00000000-0008-0000-0F00-000070000000}"/>
              </a:ext>
            </a:extLst>
          </xdr:cNvPr>
          <xdr:cNvSpPr>
            <a:spLocks/>
          </xdr:cNvSpPr>
        </xdr:nvSpPr>
        <xdr:spPr>
          <a:xfrm>
            <a:off x="4855157" y="760469"/>
            <a:ext cx="2286000" cy="271373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Pump Accessories</a:t>
            </a:r>
          </a:p>
        </xdr:txBody>
      </xdr:sp>
      <xdr:sp macro="[0]!ShowPumps" textlink="">
        <xdr:nvSpPr>
          <xdr:cNvPr id="113" name="Pumps Off">
            <a:extLst>
              <a:ext uri="{FF2B5EF4-FFF2-40B4-BE49-F238E27FC236}">
                <a16:creationId xmlns:a16="http://schemas.microsoft.com/office/drawing/2014/main" id="{00000000-0008-0000-0F00-000071000000}"/>
              </a:ext>
            </a:extLst>
          </xdr:cNvPr>
          <xdr:cNvSpPr>
            <a:spLocks/>
          </xdr:cNvSpPr>
        </xdr:nvSpPr>
        <xdr:spPr>
          <a:xfrm>
            <a:off x="4855157" y="494437"/>
            <a:ext cx="2286000" cy="271472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Pumps Only</a:t>
            </a:r>
          </a:p>
        </xdr:txBody>
      </xdr:sp>
      <xdr:sp macro="[0]!ShowHardwares" textlink="">
        <xdr:nvSpPr>
          <xdr:cNvPr id="114" name="Hardwares Off">
            <a:extLst>
              <a:ext uri="{FF2B5EF4-FFF2-40B4-BE49-F238E27FC236}">
                <a16:creationId xmlns:a16="http://schemas.microsoft.com/office/drawing/2014/main" id="{00000000-0008-0000-0F00-000072000000}"/>
              </a:ext>
            </a:extLst>
          </xdr:cNvPr>
          <xdr:cNvSpPr>
            <a:spLocks/>
          </xdr:cNvSpPr>
        </xdr:nvSpPr>
        <xdr:spPr>
          <a:xfrm>
            <a:off x="2558243" y="768253"/>
            <a:ext cx="2286000" cy="271373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Hardware</a:t>
            </a:r>
          </a:p>
          <a:p>
            <a:pPr algn="ctr"/>
            <a:endParaRPr lang="en-US" sz="1400" b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[0]!ShowPipesFittings" textlink="">
        <xdr:nvSpPr>
          <xdr:cNvPr id="115" name="Pipes Fittings Off">
            <a:extLst>
              <a:ext uri="{FF2B5EF4-FFF2-40B4-BE49-F238E27FC236}">
                <a16:creationId xmlns:a16="http://schemas.microsoft.com/office/drawing/2014/main" id="{00000000-0008-0000-0F00-000073000000}"/>
              </a:ext>
            </a:extLst>
          </xdr:cNvPr>
          <xdr:cNvSpPr>
            <a:spLocks/>
          </xdr:cNvSpPr>
        </xdr:nvSpPr>
        <xdr:spPr>
          <a:xfrm>
            <a:off x="2558243" y="506096"/>
            <a:ext cx="2286000" cy="271472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Pipe</a:t>
            </a:r>
            <a:r>
              <a:rPr lang="en-US" sz="1400" b="0" baseline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 and Fittings</a:t>
            </a:r>
            <a:endParaRPr lang="en-US" sz="1400" b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[0]!ShowValves" textlink="">
        <xdr:nvSpPr>
          <xdr:cNvPr id="116" name="Valves Off">
            <a:extLst>
              <a:ext uri="{FF2B5EF4-FFF2-40B4-BE49-F238E27FC236}">
                <a16:creationId xmlns:a16="http://schemas.microsoft.com/office/drawing/2014/main" id="{00000000-0008-0000-0F00-000074000000}"/>
              </a:ext>
            </a:extLst>
          </xdr:cNvPr>
          <xdr:cNvSpPr>
            <a:spLocks/>
          </xdr:cNvSpPr>
        </xdr:nvSpPr>
        <xdr:spPr>
          <a:xfrm>
            <a:off x="269162" y="1028209"/>
            <a:ext cx="2286000" cy="273399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Valves</a:t>
            </a:r>
          </a:p>
        </xdr:txBody>
      </xdr:sp>
      <xdr:sp macro="[0]!ShowMeters" textlink="">
        <xdr:nvSpPr>
          <xdr:cNvPr id="117" name="Meters Off">
            <a:extLst>
              <a:ext uri="{FF2B5EF4-FFF2-40B4-BE49-F238E27FC236}">
                <a16:creationId xmlns:a16="http://schemas.microsoft.com/office/drawing/2014/main" id="{00000000-0008-0000-0F00-000075000000}"/>
              </a:ext>
            </a:extLst>
          </xdr:cNvPr>
          <xdr:cNvSpPr>
            <a:spLocks/>
          </xdr:cNvSpPr>
        </xdr:nvSpPr>
        <xdr:spPr>
          <a:xfrm>
            <a:off x="269162" y="493148"/>
            <a:ext cx="2286000" cy="271472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Meters</a:t>
            </a:r>
          </a:p>
        </xdr:txBody>
      </xdr:sp>
      <xdr:sp macro="" textlink="">
        <xdr:nvSpPr>
          <xdr:cNvPr id="118" name="Headings">
            <a:extLst>
              <a:ext uri="{FF2B5EF4-FFF2-40B4-BE49-F238E27FC236}">
                <a16:creationId xmlns:a16="http://schemas.microsoft.com/office/drawing/2014/main" id="{00000000-0008-0000-0F00-000076000000}"/>
              </a:ext>
            </a:extLst>
          </xdr:cNvPr>
          <xdr:cNvSpPr txBox="1"/>
        </xdr:nvSpPr>
        <xdr:spPr>
          <a:xfrm>
            <a:off x="0" y="0"/>
            <a:ext cx="14328647" cy="466724"/>
          </a:xfrm>
          <a:prstGeom prst="rect">
            <a:avLst/>
          </a:prstGeom>
          <a:solidFill>
            <a:srgbClr val="0096C5"/>
          </a:solidFill>
          <a:ln>
            <a:noFill/>
          </a:ln>
        </xdr:spPr>
        <xdr:style>
          <a:lnRef idx="3">
            <a:schemeClr val="lt1"/>
          </a:lnRef>
          <a:fillRef idx="1">
            <a:schemeClr val="accent6"/>
          </a:fillRef>
          <a:effectRef idx="1">
            <a:schemeClr val="accent6"/>
          </a:effectRef>
          <a:fontRef idx="minor">
            <a:schemeClr val="lt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2800" b="1" baseline="0">
                <a:ln w="3175">
                  <a:solidFill>
                    <a:schemeClr val="bg1"/>
                  </a:solidFill>
                </a:ln>
                <a:solidFill>
                  <a:srgbClr val="7FB402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Product ID Generator</a:t>
            </a:r>
            <a:endParaRPr lang="en-US" sz="2800" b="1">
              <a:ln w="3175">
                <a:solidFill>
                  <a:schemeClr val="bg1"/>
                </a:solidFill>
              </a:ln>
              <a:solidFill>
                <a:srgbClr val="7FB402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[0]!ShowControlComps" textlink="">
        <xdr:nvSpPr>
          <xdr:cNvPr id="119" name="Chemicals and Liners On" hidden="1">
            <a:extLst>
              <a:ext uri="{FF2B5EF4-FFF2-40B4-BE49-F238E27FC236}">
                <a16:creationId xmlns:a16="http://schemas.microsoft.com/office/drawing/2014/main" id="{00000000-0008-0000-0F00-000077000000}"/>
              </a:ext>
            </a:extLst>
          </xdr:cNvPr>
          <xdr:cNvSpPr>
            <a:spLocks/>
          </xdr:cNvSpPr>
        </xdr:nvSpPr>
        <xdr:spPr>
          <a:xfrm>
            <a:off x="11744325" y="768976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Chemicals</a:t>
            </a:r>
            <a:r>
              <a:rPr lang="en-US" sz="1400" b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 and Liners</a:t>
            </a:r>
            <a:endParaRPr lang="en-US" sz="1400" b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[0]!ShowMetal" textlink="">
        <xdr:nvSpPr>
          <xdr:cNvPr id="120" name="Metal On" hidden="1">
            <a:extLst>
              <a:ext uri="{FF2B5EF4-FFF2-40B4-BE49-F238E27FC236}">
                <a16:creationId xmlns:a16="http://schemas.microsoft.com/office/drawing/2014/main" id="{00000000-0008-0000-0F00-000078000000}"/>
              </a:ext>
            </a:extLst>
          </xdr:cNvPr>
          <xdr:cNvSpPr>
            <a:spLocks/>
          </xdr:cNvSpPr>
        </xdr:nvSpPr>
        <xdr:spPr>
          <a:xfrm>
            <a:off x="11744325" y="495300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Metal</a:t>
            </a:r>
          </a:p>
        </xdr:txBody>
      </xdr:sp>
      <xdr:sp macro="[0]!ShowChemandLiner" textlink="">
        <xdr:nvSpPr>
          <xdr:cNvPr id="121" name="Chemicals and Liners Off">
            <a:extLst>
              <a:ext uri="{FF2B5EF4-FFF2-40B4-BE49-F238E27FC236}">
                <a16:creationId xmlns:a16="http://schemas.microsoft.com/office/drawing/2014/main" id="{00000000-0008-0000-0F00-000079000000}"/>
              </a:ext>
            </a:extLst>
          </xdr:cNvPr>
          <xdr:cNvSpPr>
            <a:spLocks/>
          </xdr:cNvSpPr>
        </xdr:nvSpPr>
        <xdr:spPr>
          <a:xfrm>
            <a:off x="11744325" y="768976"/>
            <a:ext cx="2286000" cy="274320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Chemicals and Liners</a:t>
            </a:r>
          </a:p>
        </xdr:txBody>
      </xdr:sp>
      <xdr:sp macro="[0]!ShowMetal" textlink="">
        <xdr:nvSpPr>
          <xdr:cNvPr id="122" name="Metal Off">
            <a:extLst>
              <a:ext uri="{FF2B5EF4-FFF2-40B4-BE49-F238E27FC236}">
                <a16:creationId xmlns:a16="http://schemas.microsoft.com/office/drawing/2014/main" id="{00000000-0008-0000-0F00-00007A000000}"/>
              </a:ext>
            </a:extLst>
          </xdr:cNvPr>
          <xdr:cNvSpPr>
            <a:spLocks/>
          </xdr:cNvSpPr>
        </xdr:nvSpPr>
        <xdr:spPr>
          <a:xfrm>
            <a:off x="11744325" y="495300"/>
            <a:ext cx="2286000" cy="274320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 baseline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Metal</a:t>
            </a:r>
            <a:endParaRPr lang="en-US" sz="1400" b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0</xdr:rowOff>
        </xdr:from>
        <xdr:to>
          <xdr:col>5</xdr:col>
          <xdr:colOff>676275</xdr:colOff>
          <xdr:row>8</xdr:row>
          <xdr:rowOff>9525</xdr:rowOff>
        </xdr:to>
        <xdr:sp macro="" textlink="">
          <xdr:nvSpPr>
            <xdr:cNvPr id="117761" name="ComboBox3" hidden="1">
              <a:extLst>
                <a:ext uri="{63B3BB69-23CF-44E3-9099-C40C66FF867C}">
                  <a14:compatExt spid="_x0000_s117761"/>
                </a:ext>
                <a:ext uri="{FF2B5EF4-FFF2-40B4-BE49-F238E27FC236}">
                  <a16:creationId xmlns:a16="http://schemas.microsoft.com/office/drawing/2014/main" id="{00000000-0008-0000-1000-000001C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</xdr:row>
          <xdr:rowOff>0</xdr:rowOff>
        </xdr:from>
        <xdr:to>
          <xdr:col>5</xdr:col>
          <xdr:colOff>676275</xdr:colOff>
          <xdr:row>6</xdr:row>
          <xdr:rowOff>9525</xdr:rowOff>
        </xdr:to>
        <xdr:sp macro="" textlink="">
          <xdr:nvSpPr>
            <xdr:cNvPr id="117762" name="ComboBox2" hidden="1">
              <a:extLst>
                <a:ext uri="{63B3BB69-23CF-44E3-9099-C40C66FF867C}">
                  <a14:compatExt spid="_x0000_s117762"/>
                </a:ext>
                <a:ext uri="{FF2B5EF4-FFF2-40B4-BE49-F238E27FC236}">
                  <a16:creationId xmlns:a16="http://schemas.microsoft.com/office/drawing/2014/main" id="{00000000-0008-0000-1000-000002C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</xdr:row>
          <xdr:rowOff>0</xdr:rowOff>
        </xdr:from>
        <xdr:to>
          <xdr:col>5</xdr:col>
          <xdr:colOff>676275</xdr:colOff>
          <xdr:row>10</xdr:row>
          <xdr:rowOff>9525</xdr:rowOff>
        </xdr:to>
        <xdr:sp macro="" textlink="">
          <xdr:nvSpPr>
            <xdr:cNvPr id="117763" name="ComboBox4" hidden="1">
              <a:extLst>
                <a:ext uri="{63B3BB69-23CF-44E3-9099-C40C66FF867C}">
                  <a14:compatExt spid="_x0000_s117763"/>
                </a:ext>
                <a:ext uri="{FF2B5EF4-FFF2-40B4-BE49-F238E27FC236}">
                  <a16:creationId xmlns:a16="http://schemas.microsoft.com/office/drawing/2014/main" id="{00000000-0008-0000-1000-000003C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</xdr:row>
          <xdr:rowOff>0</xdr:rowOff>
        </xdr:from>
        <xdr:to>
          <xdr:col>12</xdr:col>
          <xdr:colOff>0</xdr:colOff>
          <xdr:row>4</xdr:row>
          <xdr:rowOff>9525</xdr:rowOff>
        </xdr:to>
        <xdr:sp macro="" textlink="">
          <xdr:nvSpPr>
            <xdr:cNvPr id="117764" name="ComboBox5" hidden="1">
              <a:extLst>
                <a:ext uri="{63B3BB69-23CF-44E3-9099-C40C66FF867C}">
                  <a14:compatExt spid="_x0000_s117764"/>
                </a:ext>
                <a:ext uri="{FF2B5EF4-FFF2-40B4-BE49-F238E27FC236}">
                  <a16:creationId xmlns:a16="http://schemas.microsoft.com/office/drawing/2014/main" id="{00000000-0008-0000-1000-000004C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5</xdr:row>
          <xdr:rowOff>0</xdr:rowOff>
        </xdr:from>
        <xdr:to>
          <xdr:col>12</xdr:col>
          <xdr:colOff>0</xdr:colOff>
          <xdr:row>6</xdr:row>
          <xdr:rowOff>9525</xdr:rowOff>
        </xdr:to>
        <xdr:sp macro="" textlink="">
          <xdr:nvSpPr>
            <xdr:cNvPr id="117765" name="ComboBox6" hidden="1">
              <a:extLst>
                <a:ext uri="{63B3BB69-23CF-44E3-9099-C40C66FF867C}">
                  <a14:compatExt spid="_x0000_s117765"/>
                </a:ext>
                <a:ext uri="{FF2B5EF4-FFF2-40B4-BE49-F238E27FC236}">
                  <a16:creationId xmlns:a16="http://schemas.microsoft.com/office/drawing/2014/main" id="{00000000-0008-0000-1000-000005C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</xdr:row>
          <xdr:rowOff>0</xdr:rowOff>
        </xdr:from>
        <xdr:to>
          <xdr:col>5</xdr:col>
          <xdr:colOff>676275</xdr:colOff>
          <xdr:row>4</xdr:row>
          <xdr:rowOff>9525</xdr:rowOff>
        </xdr:to>
        <xdr:sp macro="" textlink="">
          <xdr:nvSpPr>
            <xdr:cNvPr id="117767" name="ComboBox1" hidden="1">
              <a:extLst>
                <a:ext uri="{63B3BB69-23CF-44E3-9099-C40C66FF867C}">
                  <a14:compatExt spid="_x0000_s117767"/>
                </a:ext>
                <a:ext uri="{FF2B5EF4-FFF2-40B4-BE49-F238E27FC236}">
                  <a16:creationId xmlns:a16="http://schemas.microsoft.com/office/drawing/2014/main" id="{00000000-0008-0000-1000-000007C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10</xdr:col>
      <xdr:colOff>1008888</xdr:colOff>
      <xdr:row>8</xdr:row>
      <xdr:rowOff>164020</xdr:rowOff>
    </xdr:from>
    <xdr:to>
      <xdr:col>12</xdr:col>
      <xdr:colOff>0</xdr:colOff>
      <xdr:row>10</xdr:row>
      <xdr:rowOff>0</xdr:rowOff>
    </xdr:to>
    <xdr:grpSp>
      <xdr:nvGrpSpPr>
        <xdr:cNvPr id="47" name="ClearButton">
          <a:extLst>
            <a:ext uri="{FF2B5EF4-FFF2-40B4-BE49-F238E27FC236}">
              <a16:creationId xmlns:a16="http://schemas.microsoft.com/office/drawing/2014/main" id="{00000000-0008-0000-1000-00002F000000}"/>
            </a:ext>
          </a:extLst>
        </xdr:cNvPr>
        <xdr:cNvGrpSpPr/>
      </xdr:nvGrpSpPr>
      <xdr:grpSpPr>
        <a:xfrm>
          <a:off x="11391138" y="3021520"/>
          <a:ext cx="1124712" cy="331280"/>
          <a:chOff x="5476876" y="3505202"/>
          <a:chExt cx="978408" cy="338328"/>
        </a:xfrm>
      </xdr:grpSpPr>
      <xdr:sp macro="[0]!ClearOptions" textlink="">
        <xdr:nvSpPr>
          <xdr:cNvPr id="48" name="CancelBtnShape">
            <a:extLst>
              <a:ext uri="{FF2B5EF4-FFF2-40B4-BE49-F238E27FC236}">
                <a16:creationId xmlns:a16="http://schemas.microsoft.com/office/drawing/2014/main" id="{00000000-0008-0000-1000-000030000000}"/>
              </a:ext>
            </a:extLst>
          </xdr:cNvPr>
          <xdr:cNvSpPr/>
        </xdr:nvSpPr>
        <xdr:spPr>
          <a:xfrm>
            <a:off x="5476876" y="3505202"/>
            <a:ext cx="978408" cy="338328"/>
          </a:xfrm>
          <a:prstGeom prst="roundRect">
            <a:avLst/>
          </a:prstGeom>
          <a:solidFill>
            <a:srgbClr val="0096C5"/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vertOverflow="clip" horzOverflow="clip" lIns="0" rtlCol="0" anchor="t"/>
          <a:lstStyle/>
          <a:p>
            <a:pPr algn="r"/>
            <a:r>
              <a:rPr lang="en-US" sz="140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Reset</a:t>
            </a:r>
          </a:p>
        </xdr:txBody>
      </xdr:sp>
      <xdr:pic macro="[0]!ClearOptions">
        <xdr:nvPicPr>
          <xdr:cNvPr id="49" name="Graphic 48" descr="Back">
            <a:extLst>
              <a:ext uri="{FF2B5EF4-FFF2-40B4-BE49-F238E27FC236}">
                <a16:creationId xmlns:a16="http://schemas.microsoft.com/office/drawing/2014/main" id="{00000000-0008-0000-1000-00003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5524500" y="3562350"/>
            <a:ext cx="219456" cy="219456"/>
          </a:xfrm>
          <a:prstGeom prst="rect">
            <a:avLst/>
          </a:prstGeom>
          <a:ln>
            <a:noFill/>
          </a:ln>
          <a:effectLst/>
        </xdr:spPr>
      </xdr:pic>
    </xdr:grpSp>
    <xdr:clientData/>
  </xdr:twoCellAnchor>
  <xdr:twoCellAnchor editAs="oneCell">
    <xdr:from>
      <xdr:col>10</xdr:col>
      <xdr:colOff>1013460</xdr:colOff>
      <xdr:row>7</xdr:row>
      <xdr:rowOff>0</xdr:rowOff>
    </xdr:from>
    <xdr:to>
      <xdr:col>12</xdr:col>
      <xdr:colOff>0</xdr:colOff>
      <xdr:row>8</xdr:row>
      <xdr:rowOff>83630</xdr:rowOff>
    </xdr:to>
    <xdr:grpSp>
      <xdr:nvGrpSpPr>
        <xdr:cNvPr id="50" name="GenerateButton">
          <a:extLst>
            <a:ext uri="{FF2B5EF4-FFF2-40B4-BE49-F238E27FC236}">
              <a16:creationId xmlns:a16="http://schemas.microsoft.com/office/drawing/2014/main" id="{00000000-0008-0000-1000-000032000000}"/>
            </a:ext>
          </a:extLst>
        </xdr:cNvPr>
        <xdr:cNvGrpSpPr/>
      </xdr:nvGrpSpPr>
      <xdr:grpSpPr>
        <a:xfrm>
          <a:off x="11395710" y="2609850"/>
          <a:ext cx="1120140" cy="331280"/>
          <a:chOff x="6867525" y="3495675"/>
          <a:chExt cx="1254632" cy="338328"/>
        </a:xfrm>
      </xdr:grpSpPr>
      <xdr:sp macro="[0]!Generate" textlink="">
        <xdr:nvSpPr>
          <xdr:cNvPr id="51" name="SaveItemBtnShape">
            <a:extLst>
              <a:ext uri="{FF2B5EF4-FFF2-40B4-BE49-F238E27FC236}">
                <a16:creationId xmlns:a16="http://schemas.microsoft.com/office/drawing/2014/main" id="{00000000-0008-0000-1000-000033000000}"/>
              </a:ext>
            </a:extLst>
          </xdr:cNvPr>
          <xdr:cNvSpPr/>
        </xdr:nvSpPr>
        <xdr:spPr>
          <a:xfrm>
            <a:off x="6867525" y="3495675"/>
            <a:ext cx="1254632" cy="338328"/>
          </a:xfrm>
          <a:prstGeom prst="roundRect">
            <a:avLst/>
          </a:prstGeom>
          <a:solidFill>
            <a:srgbClr val="0096C5"/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r"/>
            <a:r>
              <a:rPr lang="en-US" sz="140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Generate</a:t>
            </a:r>
          </a:p>
        </xdr:txBody>
      </xdr:sp>
      <xdr:pic macro="[0]!Generate">
        <xdr:nvPicPr>
          <xdr:cNvPr id="52" name="Graphic 51" descr="Checkmark">
            <a:extLst>
              <a:ext uri="{FF2B5EF4-FFF2-40B4-BE49-F238E27FC236}">
                <a16:creationId xmlns:a16="http://schemas.microsoft.com/office/drawing/2014/main" id="{00000000-0008-0000-1000-00003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943725" y="3562350"/>
            <a:ext cx="219456" cy="219456"/>
          </a:xfrm>
          <a:prstGeom prst="rect">
            <a:avLst/>
          </a:prstGeom>
          <a:ln>
            <a:noFill/>
          </a:ln>
          <a:effectLst/>
        </xdr:spPr>
      </xdr:pic>
    </xdr:grpSp>
    <xdr:clientData/>
  </xdr:twoCellAnchor>
  <xdr:twoCellAnchor>
    <xdr:from>
      <xdr:col>0</xdr:col>
      <xdr:colOff>0</xdr:colOff>
      <xdr:row>0</xdr:row>
      <xdr:rowOff>0</xdr:rowOff>
    </xdr:from>
    <xdr:to>
      <xdr:col>14</xdr:col>
      <xdr:colOff>3048</xdr:colOff>
      <xdr:row>2</xdr:row>
      <xdr:rowOff>116565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00000000-0008-0000-1000-00005A000000}"/>
            </a:ext>
          </a:extLst>
        </xdr:cNvPr>
        <xdr:cNvGrpSpPr/>
      </xdr:nvGrpSpPr>
      <xdr:grpSpPr>
        <a:xfrm>
          <a:off x="0" y="0"/>
          <a:ext cx="14328648" cy="1545315"/>
          <a:chOff x="0" y="0"/>
          <a:chExt cx="14328648" cy="1545315"/>
        </a:xfrm>
      </xdr:grpSpPr>
      <xdr:sp macro="[0]!DeliverSlicerToSheet" textlink="">
        <xdr:nvSpPr>
          <xdr:cNvPr id="91" name="Header Format">
            <a:extLst>
              <a:ext uri="{FF2B5EF4-FFF2-40B4-BE49-F238E27FC236}">
                <a16:creationId xmlns:a16="http://schemas.microsoft.com/office/drawing/2014/main" id="{00000000-0008-0000-1000-00005B000000}"/>
              </a:ext>
            </a:extLst>
          </xdr:cNvPr>
          <xdr:cNvSpPr>
            <a:spLocks noChangeAspect="1"/>
          </xdr:cNvSpPr>
        </xdr:nvSpPr>
        <xdr:spPr>
          <a:xfrm>
            <a:off x="0" y="457199"/>
            <a:ext cx="14328648" cy="1088116"/>
          </a:xfrm>
          <a:prstGeom prst="rect">
            <a:avLst/>
          </a:prstGeom>
          <a:gradFill flip="none" rotWithShape="1">
            <a:gsLst>
              <a:gs pos="76000">
                <a:schemeClr val="bg1">
                  <a:lumMod val="95000"/>
                </a:schemeClr>
              </a:gs>
              <a:gs pos="0">
                <a:srgbClr val="0096C5"/>
              </a:gs>
            </a:gsLst>
            <a:lin ang="5400000" scaled="0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4"/>
          </a:fillRef>
          <a:effectRef idx="1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[0]!ShowFrames" textlink="">
        <xdr:nvSpPr>
          <xdr:cNvPr id="92" name="Frames On" hidden="1">
            <a:extLst>
              <a:ext uri="{FF2B5EF4-FFF2-40B4-BE49-F238E27FC236}">
                <a16:creationId xmlns:a16="http://schemas.microsoft.com/office/drawing/2014/main" id="{00000000-0008-0000-1000-00005C000000}"/>
              </a:ext>
            </a:extLst>
          </xdr:cNvPr>
          <xdr:cNvSpPr>
            <a:spLocks/>
          </xdr:cNvSpPr>
        </xdr:nvSpPr>
        <xdr:spPr>
          <a:xfrm>
            <a:off x="2558243" y="1039839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Frames, Covers,</a:t>
            </a:r>
            <a:r>
              <a:rPr lang="en-US" sz="1400" b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 Hatchways</a:t>
            </a:r>
          </a:p>
        </xdr:txBody>
      </xdr:sp>
      <xdr:sp macro="[0]!ShowControlComps" textlink="">
        <xdr:nvSpPr>
          <xdr:cNvPr id="93" name="Control Comps On" hidden="1">
            <a:extLst>
              <a:ext uri="{FF2B5EF4-FFF2-40B4-BE49-F238E27FC236}">
                <a16:creationId xmlns:a16="http://schemas.microsoft.com/office/drawing/2014/main" id="{00000000-0008-0000-1000-00005D000000}"/>
              </a:ext>
            </a:extLst>
          </xdr:cNvPr>
          <xdr:cNvSpPr>
            <a:spLocks/>
          </xdr:cNvSpPr>
        </xdr:nvSpPr>
        <xdr:spPr>
          <a:xfrm>
            <a:off x="9453212" y="1045548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Control Components</a:t>
            </a:r>
          </a:p>
        </xdr:txBody>
      </xdr:sp>
      <xdr:sp macro="[0]!ShowControls" textlink="">
        <xdr:nvSpPr>
          <xdr:cNvPr id="94" name="Controls On">
            <a:extLst>
              <a:ext uri="{FF2B5EF4-FFF2-40B4-BE49-F238E27FC236}">
                <a16:creationId xmlns:a16="http://schemas.microsoft.com/office/drawing/2014/main" id="{00000000-0008-0000-1000-00005E000000}"/>
              </a:ext>
            </a:extLst>
          </xdr:cNvPr>
          <xdr:cNvSpPr>
            <a:spLocks/>
          </xdr:cNvSpPr>
        </xdr:nvSpPr>
        <xdr:spPr>
          <a:xfrm>
            <a:off x="9453212" y="771872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Controls</a:t>
            </a:r>
          </a:p>
        </xdr:txBody>
      </xdr:sp>
      <xdr:sp macro="[0]!ShowTanks" textlink="">
        <xdr:nvSpPr>
          <xdr:cNvPr id="95" name="Tanks On" hidden="1">
            <a:extLst>
              <a:ext uri="{FF2B5EF4-FFF2-40B4-BE49-F238E27FC236}">
                <a16:creationId xmlns:a16="http://schemas.microsoft.com/office/drawing/2014/main" id="{00000000-0008-0000-1000-00005F000000}"/>
              </a:ext>
            </a:extLst>
          </xdr:cNvPr>
          <xdr:cNvSpPr>
            <a:spLocks/>
          </xdr:cNvSpPr>
        </xdr:nvSpPr>
        <xdr:spPr>
          <a:xfrm>
            <a:off x="9453212" y="498196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Tanks and Separators</a:t>
            </a:r>
          </a:p>
        </xdr:txBody>
      </xdr:sp>
      <xdr:sp macro="[0]!ShowFuel" textlink="">
        <xdr:nvSpPr>
          <xdr:cNvPr id="96" name="Fuel On" hidden="1">
            <a:extLst>
              <a:ext uri="{FF2B5EF4-FFF2-40B4-BE49-F238E27FC236}">
                <a16:creationId xmlns:a16="http://schemas.microsoft.com/office/drawing/2014/main" id="{00000000-0008-0000-1000-000060000000}"/>
              </a:ext>
            </a:extLst>
          </xdr:cNvPr>
          <xdr:cNvSpPr>
            <a:spLocks/>
          </xdr:cNvSpPr>
        </xdr:nvSpPr>
        <xdr:spPr>
          <a:xfrm>
            <a:off x="7152973" y="1041093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Fuel Tanks</a:t>
            </a:r>
          </a:p>
        </xdr:txBody>
      </xdr:sp>
      <xdr:sp macro="[0]!ShowOEM" textlink="">
        <xdr:nvSpPr>
          <xdr:cNvPr id="97" name="OEM On" hidden="1">
            <a:extLst>
              <a:ext uri="{FF2B5EF4-FFF2-40B4-BE49-F238E27FC236}">
                <a16:creationId xmlns:a16="http://schemas.microsoft.com/office/drawing/2014/main" id="{00000000-0008-0000-1000-000061000000}"/>
              </a:ext>
            </a:extLst>
          </xdr:cNvPr>
          <xdr:cNvSpPr>
            <a:spLocks/>
          </xdr:cNvSpPr>
        </xdr:nvSpPr>
        <xdr:spPr>
          <a:xfrm>
            <a:off x="7152973" y="770476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OEM</a:t>
            </a:r>
          </a:p>
        </xdr:txBody>
      </xdr:sp>
      <xdr:sp macro="[0]!ShowConcrete" textlink="">
        <xdr:nvSpPr>
          <xdr:cNvPr id="98" name="Concrete On" hidden="1">
            <a:extLst>
              <a:ext uri="{FF2B5EF4-FFF2-40B4-BE49-F238E27FC236}">
                <a16:creationId xmlns:a16="http://schemas.microsoft.com/office/drawing/2014/main" id="{00000000-0008-0000-1000-000062000000}"/>
              </a:ext>
            </a:extLst>
          </xdr:cNvPr>
          <xdr:cNvSpPr>
            <a:spLocks/>
          </xdr:cNvSpPr>
        </xdr:nvSpPr>
        <xdr:spPr>
          <a:xfrm>
            <a:off x="7152973" y="499762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Concrete</a:t>
            </a:r>
          </a:p>
        </xdr:txBody>
      </xdr:sp>
      <xdr:sp macro="[0]!ShowSpecialPackages" textlink="">
        <xdr:nvSpPr>
          <xdr:cNvPr id="99" name="Special Packages On" hidden="1">
            <a:extLst>
              <a:ext uri="{FF2B5EF4-FFF2-40B4-BE49-F238E27FC236}">
                <a16:creationId xmlns:a16="http://schemas.microsoft.com/office/drawing/2014/main" id="{00000000-0008-0000-1000-000063000000}"/>
              </a:ext>
            </a:extLst>
          </xdr:cNvPr>
          <xdr:cNvSpPr>
            <a:spLocks/>
          </xdr:cNvSpPr>
        </xdr:nvSpPr>
        <xdr:spPr>
          <a:xfrm>
            <a:off x="4855157" y="1026404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Special Packages</a:t>
            </a:r>
          </a:p>
        </xdr:txBody>
      </xdr:sp>
      <xdr:sp macro="[0]!ShowPumpAccessories" textlink="">
        <xdr:nvSpPr>
          <xdr:cNvPr id="100" name="Pumps Accs On" hidden="1">
            <a:extLst>
              <a:ext uri="{FF2B5EF4-FFF2-40B4-BE49-F238E27FC236}">
                <a16:creationId xmlns:a16="http://schemas.microsoft.com/office/drawing/2014/main" id="{00000000-0008-0000-1000-000064000000}"/>
              </a:ext>
            </a:extLst>
          </xdr:cNvPr>
          <xdr:cNvSpPr>
            <a:spLocks/>
          </xdr:cNvSpPr>
        </xdr:nvSpPr>
        <xdr:spPr>
          <a:xfrm>
            <a:off x="4855157" y="760469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Pump Accessories</a:t>
            </a:r>
          </a:p>
        </xdr:txBody>
      </xdr:sp>
      <xdr:sp macro="[0]!ShowPumps" textlink="">
        <xdr:nvSpPr>
          <xdr:cNvPr id="101" name="Pumps On" hidden="1">
            <a:extLst>
              <a:ext uri="{FF2B5EF4-FFF2-40B4-BE49-F238E27FC236}">
                <a16:creationId xmlns:a16="http://schemas.microsoft.com/office/drawing/2014/main" id="{00000000-0008-0000-1000-000065000000}"/>
              </a:ext>
            </a:extLst>
          </xdr:cNvPr>
          <xdr:cNvSpPr>
            <a:spLocks/>
          </xdr:cNvSpPr>
        </xdr:nvSpPr>
        <xdr:spPr>
          <a:xfrm>
            <a:off x="4855157" y="494437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Pumps Only</a:t>
            </a:r>
          </a:p>
        </xdr:txBody>
      </xdr:sp>
      <xdr:sp macro="[0]!ShowHardwares" textlink="">
        <xdr:nvSpPr>
          <xdr:cNvPr id="102" name="Hardwares On" hidden="1">
            <a:extLst>
              <a:ext uri="{FF2B5EF4-FFF2-40B4-BE49-F238E27FC236}">
                <a16:creationId xmlns:a16="http://schemas.microsoft.com/office/drawing/2014/main" id="{00000000-0008-0000-1000-000066000000}"/>
              </a:ext>
            </a:extLst>
          </xdr:cNvPr>
          <xdr:cNvSpPr>
            <a:spLocks/>
          </xdr:cNvSpPr>
        </xdr:nvSpPr>
        <xdr:spPr>
          <a:xfrm>
            <a:off x="2558243" y="768253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Hardware</a:t>
            </a:r>
          </a:p>
          <a:p>
            <a:pPr algn="ctr"/>
            <a:endParaRPr lang="en-US" sz="1400" b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[0]!ShowPipesFittings" textlink="">
        <xdr:nvSpPr>
          <xdr:cNvPr id="103" name="Pipes Fittings On" hidden="1">
            <a:extLst>
              <a:ext uri="{FF2B5EF4-FFF2-40B4-BE49-F238E27FC236}">
                <a16:creationId xmlns:a16="http://schemas.microsoft.com/office/drawing/2014/main" id="{00000000-0008-0000-1000-000067000000}"/>
              </a:ext>
            </a:extLst>
          </xdr:cNvPr>
          <xdr:cNvSpPr>
            <a:spLocks/>
          </xdr:cNvSpPr>
        </xdr:nvSpPr>
        <xdr:spPr>
          <a:xfrm>
            <a:off x="2558243" y="506096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Pipe</a:t>
            </a:r>
            <a:r>
              <a:rPr lang="en-US" sz="1400" b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 and Fittings</a:t>
            </a:r>
            <a:endParaRPr lang="en-US" sz="1400" b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[0]!ShowValves" textlink="">
        <xdr:nvSpPr>
          <xdr:cNvPr id="104" name="Valves On" hidden="1">
            <a:extLst>
              <a:ext uri="{FF2B5EF4-FFF2-40B4-BE49-F238E27FC236}">
                <a16:creationId xmlns:a16="http://schemas.microsoft.com/office/drawing/2014/main" id="{00000000-0008-0000-1000-000068000000}"/>
              </a:ext>
            </a:extLst>
          </xdr:cNvPr>
          <xdr:cNvSpPr>
            <a:spLocks/>
          </xdr:cNvSpPr>
        </xdr:nvSpPr>
        <xdr:spPr>
          <a:xfrm>
            <a:off x="269162" y="1028209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Valves</a:t>
            </a:r>
          </a:p>
        </xdr:txBody>
      </xdr:sp>
      <xdr:sp macro="ShapeClick" textlink="">
        <xdr:nvSpPr>
          <xdr:cNvPr id="105" name="Meters On" hidden="1">
            <a:extLst>
              <a:ext uri="{FF2B5EF4-FFF2-40B4-BE49-F238E27FC236}">
                <a16:creationId xmlns:a16="http://schemas.microsoft.com/office/drawing/2014/main" id="{00000000-0008-0000-1000-000069000000}"/>
              </a:ext>
            </a:extLst>
          </xdr:cNvPr>
          <xdr:cNvSpPr>
            <a:spLocks/>
          </xdr:cNvSpPr>
        </xdr:nvSpPr>
        <xdr:spPr>
          <a:xfrm>
            <a:off x="269162" y="493148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Meters</a:t>
            </a:r>
          </a:p>
        </xdr:txBody>
      </xdr:sp>
      <xdr:sp macro="[0]!ShowBackflows" textlink="">
        <xdr:nvSpPr>
          <xdr:cNvPr id="106" name="Backflows Off">
            <a:extLst>
              <a:ext uri="{FF2B5EF4-FFF2-40B4-BE49-F238E27FC236}">
                <a16:creationId xmlns:a16="http://schemas.microsoft.com/office/drawing/2014/main" id="{00000000-0008-0000-1000-00006A000000}"/>
              </a:ext>
            </a:extLst>
          </xdr:cNvPr>
          <xdr:cNvSpPr>
            <a:spLocks/>
          </xdr:cNvSpPr>
        </xdr:nvSpPr>
        <xdr:spPr>
          <a:xfrm>
            <a:off x="269162" y="762026"/>
            <a:ext cx="2286000" cy="278336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Backflows</a:t>
            </a:r>
          </a:p>
        </xdr:txBody>
      </xdr:sp>
      <xdr:sp macro="ShapeClick" textlink="">
        <xdr:nvSpPr>
          <xdr:cNvPr id="107" name="Backflows On" hidden="1">
            <a:extLst>
              <a:ext uri="{FF2B5EF4-FFF2-40B4-BE49-F238E27FC236}">
                <a16:creationId xmlns:a16="http://schemas.microsoft.com/office/drawing/2014/main" id="{00000000-0008-0000-1000-00006B000000}"/>
              </a:ext>
            </a:extLst>
          </xdr:cNvPr>
          <xdr:cNvSpPr>
            <a:spLocks/>
          </xdr:cNvSpPr>
        </xdr:nvSpPr>
        <xdr:spPr>
          <a:xfrm>
            <a:off x="269162" y="762026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Backflows</a:t>
            </a:r>
          </a:p>
        </xdr:txBody>
      </xdr:sp>
      <xdr:sp macro="[0]!ShowFrames" textlink="">
        <xdr:nvSpPr>
          <xdr:cNvPr id="108" name="Frames Off">
            <a:extLst>
              <a:ext uri="{FF2B5EF4-FFF2-40B4-BE49-F238E27FC236}">
                <a16:creationId xmlns:a16="http://schemas.microsoft.com/office/drawing/2014/main" id="{00000000-0008-0000-1000-00006C000000}"/>
              </a:ext>
            </a:extLst>
          </xdr:cNvPr>
          <xdr:cNvSpPr>
            <a:spLocks/>
          </xdr:cNvSpPr>
        </xdr:nvSpPr>
        <xdr:spPr>
          <a:xfrm>
            <a:off x="2558243" y="1039839"/>
            <a:ext cx="2286000" cy="275575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Frames, Covers,</a:t>
            </a:r>
            <a:r>
              <a:rPr lang="en-US" sz="1400" b="0" baseline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 Hatchways</a:t>
            </a:r>
          </a:p>
        </xdr:txBody>
      </xdr:sp>
      <xdr:sp macro="[0]!ShowControlComps" textlink="">
        <xdr:nvSpPr>
          <xdr:cNvPr id="109" name="Control Comps Off">
            <a:extLst>
              <a:ext uri="{FF2B5EF4-FFF2-40B4-BE49-F238E27FC236}">
                <a16:creationId xmlns:a16="http://schemas.microsoft.com/office/drawing/2014/main" id="{00000000-0008-0000-1000-00006D000000}"/>
              </a:ext>
            </a:extLst>
          </xdr:cNvPr>
          <xdr:cNvSpPr>
            <a:spLocks/>
          </xdr:cNvSpPr>
        </xdr:nvSpPr>
        <xdr:spPr>
          <a:xfrm>
            <a:off x="9453212" y="1045548"/>
            <a:ext cx="2286000" cy="274320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Control Components</a:t>
            </a:r>
          </a:p>
        </xdr:txBody>
      </xdr:sp>
      <xdr:sp macro="[0]!ShowControls" textlink="">
        <xdr:nvSpPr>
          <xdr:cNvPr id="110" name="Controls Off" hidden="1">
            <a:extLst>
              <a:ext uri="{FF2B5EF4-FFF2-40B4-BE49-F238E27FC236}">
                <a16:creationId xmlns:a16="http://schemas.microsoft.com/office/drawing/2014/main" id="{00000000-0008-0000-1000-00006E000000}"/>
              </a:ext>
            </a:extLst>
          </xdr:cNvPr>
          <xdr:cNvSpPr>
            <a:spLocks/>
          </xdr:cNvSpPr>
        </xdr:nvSpPr>
        <xdr:spPr>
          <a:xfrm>
            <a:off x="9453212" y="771872"/>
            <a:ext cx="2286000" cy="274320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Controls</a:t>
            </a:r>
          </a:p>
        </xdr:txBody>
      </xdr:sp>
      <xdr:sp macro="[0]!ShowTanks" textlink="">
        <xdr:nvSpPr>
          <xdr:cNvPr id="111" name="Tanks Off">
            <a:extLst>
              <a:ext uri="{FF2B5EF4-FFF2-40B4-BE49-F238E27FC236}">
                <a16:creationId xmlns:a16="http://schemas.microsoft.com/office/drawing/2014/main" id="{00000000-0008-0000-1000-00006F000000}"/>
              </a:ext>
            </a:extLst>
          </xdr:cNvPr>
          <xdr:cNvSpPr>
            <a:spLocks/>
          </xdr:cNvSpPr>
        </xdr:nvSpPr>
        <xdr:spPr>
          <a:xfrm>
            <a:off x="9453212" y="498196"/>
            <a:ext cx="2286000" cy="274320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Tanks and Separators</a:t>
            </a:r>
          </a:p>
        </xdr:txBody>
      </xdr:sp>
      <xdr:sp macro="[0]!ShowFuel" textlink="">
        <xdr:nvSpPr>
          <xdr:cNvPr id="112" name="Fuel Off">
            <a:extLst>
              <a:ext uri="{FF2B5EF4-FFF2-40B4-BE49-F238E27FC236}">
                <a16:creationId xmlns:a16="http://schemas.microsoft.com/office/drawing/2014/main" id="{00000000-0008-0000-1000-000070000000}"/>
              </a:ext>
            </a:extLst>
          </xdr:cNvPr>
          <xdr:cNvSpPr>
            <a:spLocks/>
          </xdr:cNvSpPr>
        </xdr:nvSpPr>
        <xdr:spPr>
          <a:xfrm>
            <a:off x="7152973" y="1041093"/>
            <a:ext cx="2286000" cy="275575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Fuel Tanks</a:t>
            </a:r>
          </a:p>
        </xdr:txBody>
      </xdr:sp>
      <xdr:sp macro="[0]!ShowOEM" textlink="">
        <xdr:nvSpPr>
          <xdr:cNvPr id="113" name="OEM Off">
            <a:extLst>
              <a:ext uri="{FF2B5EF4-FFF2-40B4-BE49-F238E27FC236}">
                <a16:creationId xmlns:a16="http://schemas.microsoft.com/office/drawing/2014/main" id="{00000000-0008-0000-1000-000071000000}"/>
              </a:ext>
            </a:extLst>
          </xdr:cNvPr>
          <xdr:cNvSpPr>
            <a:spLocks/>
          </xdr:cNvSpPr>
        </xdr:nvSpPr>
        <xdr:spPr>
          <a:xfrm>
            <a:off x="7152973" y="770476"/>
            <a:ext cx="2286000" cy="271373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OEM</a:t>
            </a:r>
          </a:p>
        </xdr:txBody>
      </xdr:sp>
      <xdr:sp macro="[0]!ShowConcrete" textlink="">
        <xdr:nvSpPr>
          <xdr:cNvPr id="114" name="Concrete Off">
            <a:extLst>
              <a:ext uri="{FF2B5EF4-FFF2-40B4-BE49-F238E27FC236}">
                <a16:creationId xmlns:a16="http://schemas.microsoft.com/office/drawing/2014/main" id="{00000000-0008-0000-1000-000072000000}"/>
              </a:ext>
            </a:extLst>
          </xdr:cNvPr>
          <xdr:cNvSpPr>
            <a:spLocks/>
          </xdr:cNvSpPr>
        </xdr:nvSpPr>
        <xdr:spPr>
          <a:xfrm>
            <a:off x="7152973" y="499762"/>
            <a:ext cx="2286000" cy="271472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Concrete</a:t>
            </a:r>
          </a:p>
        </xdr:txBody>
      </xdr:sp>
      <xdr:sp macro="[0]!ShowSpecialPackages" textlink="">
        <xdr:nvSpPr>
          <xdr:cNvPr id="115" name="Special Packages Off">
            <a:extLst>
              <a:ext uri="{FF2B5EF4-FFF2-40B4-BE49-F238E27FC236}">
                <a16:creationId xmlns:a16="http://schemas.microsoft.com/office/drawing/2014/main" id="{00000000-0008-0000-1000-000073000000}"/>
              </a:ext>
            </a:extLst>
          </xdr:cNvPr>
          <xdr:cNvSpPr>
            <a:spLocks/>
          </xdr:cNvSpPr>
        </xdr:nvSpPr>
        <xdr:spPr>
          <a:xfrm>
            <a:off x="4855157" y="1026404"/>
            <a:ext cx="2286000" cy="275575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Special Packages</a:t>
            </a:r>
          </a:p>
        </xdr:txBody>
      </xdr:sp>
      <xdr:sp macro="[0]!ShowPumpAccessories" textlink="">
        <xdr:nvSpPr>
          <xdr:cNvPr id="116" name="Pumps Accs Off">
            <a:extLst>
              <a:ext uri="{FF2B5EF4-FFF2-40B4-BE49-F238E27FC236}">
                <a16:creationId xmlns:a16="http://schemas.microsoft.com/office/drawing/2014/main" id="{00000000-0008-0000-1000-000074000000}"/>
              </a:ext>
            </a:extLst>
          </xdr:cNvPr>
          <xdr:cNvSpPr>
            <a:spLocks/>
          </xdr:cNvSpPr>
        </xdr:nvSpPr>
        <xdr:spPr>
          <a:xfrm>
            <a:off x="4855157" y="760469"/>
            <a:ext cx="2286000" cy="271373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Pump Accessories</a:t>
            </a:r>
          </a:p>
        </xdr:txBody>
      </xdr:sp>
      <xdr:sp macro="[0]!ShowPumps" textlink="">
        <xdr:nvSpPr>
          <xdr:cNvPr id="117" name="Pumps Off">
            <a:extLst>
              <a:ext uri="{FF2B5EF4-FFF2-40B4-BE49-F238E27FC236}">
                <a16:creationId xmlns:a16="http://schemas.microsoft.com/office/drawing/2014/main" id="{00000000-0008-0000-1000-000075000000}"/>
              </a:ext>
            </a:extLst>
          </xdr:cNvPr>
          <xdr:cNvSpPr>
            <a:spLocks/>
          </xdr:cNvSpPr>
        </xdr:nvSpPr>
        <xdr:spPr>
          <a:xfrm>
            <a:off x="4855157" y="494437"/>
            <a:ext cx="2286000" cy="271472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Pumps Only</a:t>
            </a:r>
          </a:p>
        </xdr:txBody>
      </xdr:sp>
      <xdr:sp macro="[0]!ShowHardwares" textlink="">
        <xdr:nvSpPr>
          <xdr:cNvPr id="118" name="Hardwares Off">
            <a:extLst>
              <a:ext uri="{FF2B5EF4-FFF2-40B4-BE49-F238E27FC236}">
                <a16:creationId xmlns:a16="http://schemas.microsoft.com/office/drawing/2014/main" id="{00000000-0008-0000-1000-000076000000}"/>
              </a:ext>
            </a:extLst>
          </xdr:cNvPr>
          <xdr:cNvSpPr>
            <a:spLocks/>
          </xdr:cNvSpPr>
        </xdr:nvSpPr>
        <xdr:spPr>
          <a:xfrm>
            <a:off x="2558243" y="768253"/>
            <a:ext cx="2286000" cy="271373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Hardware</a:t>
            </a:r>
          </a:p>
          <a:p>
            <a:pPr algn="ctr"/>
            <a:endParaRPr lang="en-US" sz="1400" b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[0]!ShowPipesFittings" textlink="">
        <xdr:nvSpPr>
          <xdr:cNvPr id="119" name="Pipes Fittings Off">
            <a:extLst>
              <a:ext uri="{FF2B5EF4-FFF2-40B4-BE49-F238E27FC236}">
                <a16:creationId xmlns:a16="http://schemas.microsoft.com/office/drawing/2014/main" id="{00000000-0008-0000-1000-000077000000}"/>
              </a:ext>
            </a:extLst>
          </xdr:cNvPr>
          <xdr:cNvSpPr>
            <a:spLocks/>
          </xdr:cNvSpPr>
        </xdr:nvSpPr>
        <xdr:spPr>
          <a:xfrm>
            <a:off x="2558243" y="506096"/>
            <a:ext cx="2286000" cy="271472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Pipe</a:t>
            </a:r>
            <a:r>
              <a:rPr lang="en-US" sz="1400" b="0" baseline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 and Fittings</a:t>
            </a:r>
            <a:endParaRPr lang="en-US" sz="1400" b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[0]!ShowValves" textlink="">
        <xdr:nvSpPr>
          <xdr:cNvPr id="120" name="Valves Off">
            <a:extLst>
              <a:ext uri="{FF2B5EF4-FFF2-40B4-BE49-F238E27FC236}">
                <a16:creationId xmlns:a16="http://schemas.microsoft.com/office/drawing/2014/main" id="{00000000-0008-0000-1000-000078000000}"/>
              </a:ext>
            </a:extLst>
          </xdr:cNvPr>
          <xdr:cNvSpPr>
            <a:spLocks/>
          </xdr:cNvSpPr>
        </xdr:nvSpPr>
        <xdr:spPr>
          <a:xfrm>
            <a:off x="269162" y="1028209"/>
            <a:ext cx="2286000" cy="273399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Valves</a:t>
            </a:r>
          </a:p>
        </xdr:txBody>
      </xdr:sp>
      <xdr:sp macro="[0]!ShowMeters" textlink="">
        <xdr:nvSpPr>
          <xdr:cNvPr id="121" name="Meters Off">
            <a:extLst>
              <a:ext uri="{FF2B5EF4-FFF2-40B4-BE49-F238E27FC236}">
                <a16:creationId xmlns:a16="http://schemas.microsoft.com/office/drawing/2014/main" id="{00000000-0008-0000-1000-000079000000}"/>
              </a:ext>
            </a:extLst>
          </xdr:cNvPr>
          <xdr:cNvSpPr>
            <a:spLocks/>
          </xdr:cNvSpPr>
        </xdr:nvSpPr>
        <xdr:spPr>
          <a:xfrm>
            <a:off x="269162" y="493148"/>
            <a:ext cx="2286000" cy="271472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Meters</a:t>
            </a:r>
          </a:p>
        </xdr:txBody>
      </xdr:sp>
      <xdr:sp macro="" textlink="">
        <xdr:nvSpPr>
          <xdr:cNvPr id="122" name="Headings">
            <a:extLst>
              <a:ext uri="{FF2B5EF4-FFF2-40B4-BE49-F238E27FC236}">
                <a16:creationId xmlns:a16="http://schemas.microsoft.com/office/drawing/2014/main" id="{00000000-0008-0000-1000-00007A000000}"/>
              </a:ext>
            </a:extLst>
          </xdr:cNvPr>
          <xdr:cNvSpPr txBox="1"/>
        </xdr:nvSpPr>
        <xdr:spPr>
          <a:xfrm>
            <a:off x="0" y="0"/>
            <a:ext cx="14328647" cy="466724"/>
          </a:xfrm>
          <a:prstGeom prst="rect">
            <a:avLst/>
          </a:prstGeom>
          <a:solidFill>
            <a:srgbClr val="0096C5"/>
          </a:solidFill>
          <a:ln>
            <a:noFill/>
          </a:ln>
        </xdr:spPr>
        <xdr:style>
          <a:lnRef idx="3">
            <a:schemeClr val="lt1"/>
          </a:lnRef>
          <a:fillRef idx="1">
            <a:schemeClr val="accent6"/>
          </a:fillRef>
          <a:effectRef idx="1">
            <a:schemeClr val="accent6"/>
          </a:effectRef>
          <a:fontRef idx="minor">
            <a:schemeClr val="lt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2800" b="1" baseline="0">
                <a:ln w="3175">
                  <a:solidFill>
                    <a:schemeClr val="bg1"/>
                  </a:solidFill>
                </a:ln>
                <a:solidFill>
                  <a:srgbClr val="7FB402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Product ID Generator</a:t>
            </a:r>
            <a:endParaRPr lang="en-US" sz="2800" b="1">
              <a:ln w="3175">
                <a:solidFill>
                  <a:schemeClr val="bg1"/>
                </a:solidFill>
              </a:ln>
              <a:solidFill>
                <a:srgbClr val="7FB402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[0]!ShowControlComps" textlink="">
        <xdr:nvSpPr>
          <xdr:cNvPr id="123" name="Chemicals and Liners On" hidden="1">
            <a:extLst>
              <a:ext uri="{FF2B5EF4-FFF2-40B4-BE49-F238E27FC236}">
                <a16:creationId xmlns:a16="http://schemas.microsoft.com/office/drawing/2014/main" id="{00000000-0008-0000-1000-00007B000000}"/>
              </a:ext>
            </a:extLst>
          </xdr:cNvPr>
          <xdr:cNvSpPr>
            <a:spLocks/>
          </xdr:cNvSpPr>
        </xdr:nvSpPr>
        <xdr:spPr>
          <a:xfrm>
            <a:off x="11744325" y="768976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Chemicals</a:t>
            </a:r>
            <a:r>
              <a:rPr lang="en-US" sz="1400" b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 and Liners</a:t>
            </a:r>
            <a:endParaRPr lang="en-US" sz="1400" b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[0]!ShowMetal" textlink="">
        <xdr:nvSpPr>
          <xdr:cNvPr id="124" name="Metal On" hidden="1">
            <a:extLst>
              <a:ext uri="{FF2B5EF4-FFF2-40B4-BE49-F238E27FC236}">
                <a16:creationId xmlns:a16="http://schemas.microsoft.com/office/drawing/2014/main" id="{00000000-0008-0000-1000-00007C000000}"/>
              </a:ext>
            </a:extLst>
          </xdr:cNvPr>
          <xdr:cNvSpPr>
            <a:spLocks/>
          </xdr:cNvSpPr>
        </xdr:nvSpPr>
        <xdr:spPr>
          <a:xfrm>
            <a:off x="11744325" y="495300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Metal</a:t>
            </a:r>
          </a:p>
        </xdr:txBody>
      </xdr:sp>
      <xdr:sp macro="[0]!ShowChemandLiner" textlink="">
        <xdr:nvSpPr>
          <xdr:cNvPr id="125" name="Chemicals and Liners Off">
            <a:extLst>
              <a:ext uri="{FF2B5EF4-FFF2-40B4-BE49-F238E27FC236}">
                <a16:creationId xmlns:a16="http://schemas.microsoft.com/office/drawing/2014/main" id="{00000000-0008-0000-1000-00007D000000}"/>
              </a:ext>
            </a:extLst>
          </xdr:cNvPr>
          <xdr:cNvSpPr>
            <a:spLocks/>
          </xdr:cNvSpPr>
        </xdr:nvSpPr>
        <xdr:spPr>
          <a:xfrm>
            <a:off x="11744325" y="768976"/>
            <a:ext cx="2286000" cy="274320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Chemicals and Liners</a:t>
            </a:r>
          </a:p>
        </xdr:txBody>
      </xdr:sp>
      <xdr:sp macro="[0]!ShowMetal" textlink="">
        <xdr:nvSpPr>
          <xdr:cNvPr id="126" name="Metal Off">
            <a:extLst>
              <a:ext uri="{FF2B5EF4-FFF2-40B4-BE49-F238E27FC236}">
                <a16:creationId xmlns:a16="http://schemas.microsoft.com/office/drawing/2014/main" id="{00000000-0008-0000-1000-00007E000000}"/>
              </a:ext>
            </a:extLst>
          </xdr:cNvPr>
          <xdr:cNvSpPr>
            <a:spLocks/>
          </xdr:cNvSpPr>
        </xdr:nvSpPr>
        <xdr:spPr>
          <a:xfrm>
            <a:off x="11744325" y="495300"/>
            <a:ext cx="2286000" cy="274320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 baseline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Metal</a:t>
            </a:r>
            <a:endParaRPr lang="en-US" sz="1400" b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</xdr:row>
          <xdr:rowOff>0</xdr:rowOff>
        </xdr:from>
        <xdr:to>
          <xdr:col>5</xdr:col>
          <xdr:colOff>676275</xdr:colOff>
          <xdr:row>4</xdr:row>
          <xdr:rowOff>9525</xdr:rowOff>
        </xdr:to>
        <xdr:sp macro="" textlink="">
          <xdr:nvSpPr>
            <xdr:cNvPr id="77825" name="ComboBox1" hidden="1">
              <a:extLst>
                <a:ext uri="{63B3BB69-23CF-44E3-9099-C40C66FF867C}">
                  <a14:compatExt spid="_x0000_s77825"/>
                </a:ext>
                <a:ext uri="{FF2B5EF4-FFF2-40B4-BE49-F238E27FC236}">
                  <a16:creationId xmlns:a16="http://schemas.microsoft.com/office/drawing/2014/main" id="{00000000-0008-0000-1100-000001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11</xdr:row>
          <xdr:rowOff>0</xdr:rowOff>
        </xdr:from>
        <xdr:to>
          <xdr:col>5</xdr:col>
          <xdr:colOff>676275</xdr:colOff>
          <xdr:row>12</xdr:row>
          <xdr:rowOff>9525</xdr:rowOff>
        </xdr:to>
        <xdr:sp macro="" textlink="">
          <xdr:nvSpPr>
            <xdr:cNvPr id="77826" name="ComboBox5" hidden="1">
              <a:extLst>
                <a:ext uri="{63B3BB69-23CF-44E3-9099-C40C66FF867C}">
                  <a14:compatExt spid="_x0000_s77826"/>
                </a:ext>
                <a:ext uri="{FF2B5EF4-FFF2-40B4-BE49-F238E27FC236}">
                  <a16:creationId xmlns:a16="http://schemas.microsoft.com/office/drawing/2014/main" id="{00000000-0008-0000-1100-000002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</xdr:row>
          <xdr:rowOff>0</xdr:rowOff>
        </xdr:from>
        <xdr:to>
          <xdr:col>5</xdr:col>
          <xdr:colOff>676275</xdr:colOff>
          <xdr:row>6</xdr:row>
          <xdr:rowOff>9525</xdr:rowOff>
        </xdr:to>
        <xdr:sp macro="" textlink="">
          <xdr:nvSpPr>
            <xdr:cNvPr id="77827" name="ComboBox2" hidden="1">
              <a:extLst>
                <a:ext uri="{63B3BB69-23CF-44E3-9099-C40C66FF867C}">
                  <a14:compatExt spid="_x0000_s77827"/>
                </a:ext>
                <a:ext uri="{FF2B5EF4-FFF2-40B4-BE49-F238E27FC236}">
                  <a16:creationId xmlns:a16="http://schemas.microsoft.com/office/drawing/2014/main" id="{00000000-0008-0000-1100-000003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0</xdr:rowOff>
        </xdr:from>
        <xdr:to>
          <xdr:col>5</xdr:col>
          <xdr:colOff>676275</xdr:colOff>
          <xdr:row>8</xdr:row>
          <xdr:rowOff>9525</xdr:rowOff>
        </xdr:to>
        <xdr:sp macro="" textlink="">
          <xdr:nvSpPr>
            <xdr:cNvPr id="77828" name="ComboBox3" hidden="1">
              <a:extLst>
                <a:ext uri="{63B3BB69-23CF-44E3-9099-C40C66FF867C}">
                  <a14:compatExt spid="_x0000_s77828"/>
                </a:ext>
                <a:ext uri="{FF2B5EF4-FFF2-40B4-BE49-F238E27FC236}">
                  <a16:creationId xmlns:a16="http://schemas.microsoft.com/office/drawing/2014/main" id="{00000000-0008-0000-1100-000004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</xdr:row>
          <xdr:rowOff>0</xdr:rowOff>
        </xdr:from>
        <xdr:to>
          <xdr:col>5</xdr:col>
          <xdr:colOff>676275</xdr:colOff>
          <xdr:row>10</xdr:row>
          <xdr:rowOff>9525</xdr:rowOff>
        </xdr:to>
        <xdr:sp macro="" textlink="">
          <xdr:nvSpPr>
            <xdr:cNvPr id="77829" name="ComboBox4" hidden="1">
              <a:extLst>
                <a:ext uri="{63B3BB69-23CF-44E3-9099-C40C66FF867C}">
                  <a14:compatExt spid="_x0000_s77829"/>
                </a:ext>
                <a:ext uri="{FF2B5EF4-FFF2-40B4-BE49-F238E27FC236}">
                  <a16:creationId xmlns:a16="http://schemas.microsoft.com/office/drawing/2014/main" id="{00000000-0008-0000-1100-000005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</xdr:row>
          <xdr:rowOff>0</xdr:rowOff>
        </xdr:from>
        <xdr:to>
          <xdr:col>12</xdr:col>
          <xdr:colOff>0</xdr:colOff>
          <xdr:row>4</xdr:row>
          <xdr:rowOff>9525</xdr:rowOff>
        </xdr:to>
        <xdr:sp macro="" textlink="">
          <xdr:nvSpPr>
            <xdr:cNvPr id="77830" name="ComboBox6" hidden="1">
              <a:extLst>
                <a:ext uri="{63B3BB69-23CF-44E3-9099-C40C66FF867C}">
                  <a14:compatExt spid="_x0000_s77830"/>
                </a:ext>
                <a:ext uri="{FF2B5EF4-FFF2-40B4-BE49-F238E27FC236}">
                  <a16:creationId xmlns:a16="http://schemas.microsoft.com/office/drawing/2014/main" id="{00000000-0008-0000-1100-000006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5</xdr:row>
          <xdr:rowOff>0</xdr:rowOff>
        </xdr:from>
        <xdr:to>
          <xdr:col>12</xdr:col>
          <xdr:colOff>0</xdr:colOff>
          <xdr:row>6</xdr:row>
          <xdr:rowOff>9525</xdr:rowOff>
        </xdr:to>
        <xdr:sp macro="" textlink="">
          <xdr:nvSpPr>
            <xdr:cNvPr id="77831" name="ComboBox7" hidden="1">
              <a:extLst>
                <a:ext uri="{63B3BB69-23CF-44E3-9099-C40C66FF867C}">
                  <a14:compatExt spid="_x0000_s77831"/>
                </a:ext>
                <a:ext uri="{FF2B5EF4-FFF2-40B4-BE49-F238E27FC236}">
                  <a16:creationId xmlns:a16="http://schemas.microsoft.com/office/drawing/2014/main" id="{00000000-0008-0000-1100-000007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7</xdr:row>
          <xdr:rowOff>0</xdr:rowOff>
        </xdr:from>
        <xdr:to>
          <xdr:col>12</xdr:col>
          <xdr:colOff>0</xdr:colOff>
          <xdr:row>8</xdr:row>
          <xdr:rowOff>9525</xdr:rowOff>
        </xdr:to>
        <xdr:sp macro="" textlink="">
          <xdr:nvSpPr>
            <xdr:cNvPr id="77832" name="ComboBox8" hidden="1">
              <a:extLst>
                <a:ext uri="{63B3BB69-23CF-44E3-9099-C40C66FF867C}">
                  <a14:compatExt spid="_x0000_s77832"/>
                </a:ext>
                <a:ext uri="{FF2B5EF4-FFF2-40B4-BE49-F238E27FC236}">
                  <a16:creationId xmlns:a16="http://schemas.microsoft.com/office/drawing/2014/main" id="{00000000-0008-0000-1100-000008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9</xdr:row>
          <xdr:rowOff>0</xdr:rowOff>
        </xdr:from>
        <xdr:to>
          <xdr:col>12</xdr:col>
          <xdr:colOff>0</xdr:colOff>
          <xdr:row>10</xdr:row>
          <xdr:rowOff>9525</xdr:rowOff>
        </xdr:to>
        <xdr:sp macro="" textlink="">
          <xdr:nvSpPr>
            <xdr:cNvPr id="77833" name="ComboBox9" hidden="1">
              <a:extLst>
                <a:ext uri="{63B3BB69-23CF-44E3-9099-C40C66FF867C}">
                  <a14:compatExt spid="_x0000_s77833"/>
                </a:ext>
                <a:ext uri="{FF2B5EF4-FFF2-40B4-BE49-F238E27FC236}">
                  <a16:creationId xmlns:a16="http://schemas.microsoft.com/office/drawing/2014/main" id="{00000000-0008-0000-1100-000009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11</xdr:row>
          <xdr:rowOff>0</xdr:rowOff>
        </xdr:from>
        <xdr:to>
          <xdr:col>12</xdr:col>
          <xdr:colOff>0</xdr:colOff>
          <xdr:row>12</xdr:row>
          <xdr:rowOff>9525</xdr:rowOff>
        </xdr:to>
        <xdr:sp macro="" textlink="">
          <xdr:nvSpPr>
            <xdr:cNvPr id="77834" name="ComboBox10" hidden="1">
              <a:extLst>
                <a:ext uri="{63B3BB69-23CF-44E3-9099-C40C66FF867C}">
                  <a14:compatExt spid="_x0000_s77834"/>
                </a:ext>
                <a:ext uri="{FF2B5EF4-FFF2-40B4-BE49-F238E27FC236}">
                  <a16:creationId xmlns:a16="http://schemas.microsoft.com/office/drawing/2014/main" id="{00000000-0008-0000-1100-00000A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 editAs="oneCell">
    <xdr:from>
      <xdr:col>12</xdr:col>
      <xdr:colOff>951738</xdr:colOff>
      <xdr:row>4</xdr:row>
      <xdr:rowOff>164020</xdr:rowOff>
    </xdr:from>
    <xdr:to>
      <xdr:col>14</xdr:col>
      <xdr:colOff>0</xdr:colOff>
      <xdr:row>6</xdr:row>
      <xdr:rowOff>0</xdr:rowOff>
    </xdr:to>
    <xdr:grpSp>
      <xdr:nvGrpSpPr>
        <xdr:cNvPr id="51" name="ClearButton">
          <a:extLst>
            <a:ext uri="{FF2B5EF4-FFF2-40B4-BE49-F238E27FC236}">
              <a16:creationId xmlns:a16="http://schemas.microsoft.com/office/drawing/2014/main" id="{00000000-0008-0000-1100-000033000000}"/>
            </a:ext>
          </a:extLst>
        </xdr:cNvPr>
        <xdr:cNvGrpSpPr/>
      </xdr:nvGrpSpPr>
      <xdr:grpSpPr>
        <a:xfrm>
          <a:off x="12724638" y="2030920"/>
          <a:ext cx="1124712" cy="331280"/>
          <a:chOff x="5476876" y="3505202"/>
          <a:chExt cx="978408" cy="338328"/>
        </a:xfrm>
      </xdr:grpSpPr>
      <xdr:sp macro="[0]!ClearOptions" textlink="">
        <xdr:nvSpPr>
          <xdr:cNvPr id="52" name="CancelBtnShape">
            <a:extLst>
              <a:ext uri="{FF2B5EF4-FFF2-40B4-BE49-F238E27FC236}">
                <a16:creationId xmlns:a16="http://schemas.microsoft.com/office/drawing/2014/main" id="{00000000-0008-0000-1100-000034000000}"/>
              </a:ext>
            </a:extLst>
          </xdr:cNvPr>
          <xdr:cNvSpPr/>
        </xdr:nvSpPr>
        <xdr:spPr>
          <a:xfrm>
            <a:off x="5476876" y="3505202"/>
            <a:ext cx="978408" cy="338328"/>
          </a:xfrm>
          <a:prstGeom prst="roundRect">
            <a:avLst/>
          </a:prstGeom>
          <a:solidFill>
            <a:srgbClr val="0096C5"/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vertOverflow="clip" horzOverflow="clip" lIns="0" rtlCol="0" anchor="t"/>
          <a:lstStyle/>
          <a:p>
            <a:pPr algn="r"/>
            <a:r>
              <a:rPr lang="en-US" sz="140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Reset</a:t>
            </a:r>
          </a:p>
        </xdr:txBody>
      </xdr:sp>
      <xdr:pic macro="[0]!ClearOptions">
        <xdr:nvPicPr>
          <xdr:cNvPr id="53" name="Graphic 52" descr="Back">
            <a:extLst>
              <a:ext uri="{FF2B5EF4-FFF2-40B4-BE49-F238E27FC236}">
                <a16:creationId xmlns:a16="http://schemas.microsoft.com/office/drawing/2014/main" id="{00000000-0008-0000-1100-00003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5524500" y="3562350"/>
            <a:ext cx="219456" cy="219456"/>
          </a:xfrm>
          <a:prstGeom prst="rect">
            <a:avLst/>
          </a:prstGeom>
          <a:ln>
            <a:noFill/>
          </a:ln>
          <a:effectLst/>
        </xdr:spPr>
      </xdr:pic>
    </xdr:grpSp>
    <xdr:clientData/>
  </xdr:twoCellAnchor>
  <xdr:twoCellAnchor editAs="oneCell">
    <xdr:from>
      <xdr:col>12</xdr:col>
      <xdr:colOff>956310</xdr:colOff>
      <xdr:row>3</xdr:row>
      <xdr:rowOff>0</xdr:rowOff>
    </xdr:from>
    <xdr:to>
      <xdr:col>14</xdr:col>
      <xdr:colOff>0</xdr:colOff>
      <xdr:row>4</xdr:row>
      <xdr:rowOff>83630</xdr:rowOff>
    </xdr:to>
    <xdr:grpSp>
      <xdr:nvGrpSpPr>
        <xdr:cNvPr id="54" name="GenerateButton">
          <a:extLst>
            <a:ext uri="{FF2B5EF4-FFF2-40B4-BE49-F238E27FC236}">
              <a16:creationId xmlns:a16="http://schemas.microsoft.com/office/drawing/2014/main" id="{00000000-0008-0000-1100-000036000000}"/>
            </a:ext>
          </a:extLst>
        </xdr:cNvPr>
        <xdr:cNvGrpSpPr/>
      </xdr:nvGrpSpPr>
      <xdr:grpSpPr>
        <a:xfrm>
          <a:off x="12729210" y="1619250"/>
          <a:ext cx="1120140" cy="331280"/>
          <a:chOff x="6867525" y="3495675"/>
          <a:chExt cx="1254632" cy="338328"/>
        </a:xfrm>
      </xdr:grpSpPr>
      <xdr:sp macro="[0]!Generate" textlink="">
        <xdr:nvSpPr>
          <xdr:cNvPr id="55" name="SaveItemBtnShape">
            <a:extLst>
              <a:ext uri="{FF2B5EF4-FFF2-40B4-BE49-F238E27FC236}">
                <a16:creationId xmlns:a16="http://schemas.microsoft.com/office/drawing/2014/main" id="{00000000-0008-0000-1100-000037000000}"/>
              </a:ext>
            </a:extLst>
          </xdr:cNvPr>
          <xdr:cNvSpPr/>
        </xdr:nvSpPr>
        <xdr:spPr>
          <a:xfrm>
            <a:off x="6867525" y="3495675"/>
            <a:ext cx="1254632" cy="338328"/>
          </a:xfrm>
          <a:prstGeom prst="roundRect">
            <a:avLst/>
          </a:prstGeom>
          <a:solidFill>
            <a:srgbClr val="0096C5"/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r"/>
            <a:r>
              <a:rPr lang="en-US" sz="140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Generate</a:t>
            </a:r>
          </a:p>
        </xdr:txBody>
      </xdr:sp>
      <xdr:pic macro="[0]!Generate">
        <xdr:nvPicPr>
          <xdr:cNvPr id="56" name="Graphic 55" descr="Checkmark">
            <a:extLst>
              <a:ext uri="{FF2B5EF4-FFF2-40B4-BE49-F238E27FC236}">
                <a16:creationId xmlns:a16="http://schemas.microsoft.com/office/drawing/2014/main" id="{00000000-0008-0000-1100-00003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943725" y="3562350"/>
            <a:ext cx="219456" cy="219456"/>
          </a:xfrm>
          <a:prstGeom prst="rect">
            <a:avLst/>
          </a:prstGeom>
          <a:ln>
            <a:noFill/>
          </a:ln>
          <a:effectLst/>
        </xdr:spPr>
      </xdr:pic>
    </xdr:grpSp>
    <xdr:clientData/>
  </xdr:twoCellAnchor>
  <xdr:twoCellAnchor>
    <xdr:from>
      <xdr:col>0</xdr:col>
      <xdr:colOff>0</xdr:colOff>
      <xdr:row>0</xdr:row>
      <xdr:rowOff>0</xdr:rowOff>
    </xdr:from>
    <xdr:to>
      <xdr:col>15</xdr:col>
      <xdr:colOff>3048</xdr:colOff>
      <xdr:row>2</xdr:row>
      <xdr:rowOff>116565</xdr:rowOff>
    </xdr:to>
    <xdr:grpSp>
      <xdr:nvGrpSpPr>
        <xdr:cNvPr id="57" name="Group 56">
          <a:extLst>
            <a:ext uri="{FF2B5EF4-FFF2-40B4-BE49-F238E27FC236}">
              <a16:creationId xmlns:a16="http://schemas.microsoft.com/office/drawing/2014/main" id="{00000000-0008-0000-1100-000039000000}"/>
            </a:ext>
          </a:extLst>
        </xdr:cNvPr>
        <xdr:cNvGrpSpPr/>
      </xdr:nvGrpSpPr>
      <xdr:grpSpPr>
        <a:xfrm>
          <a:off x="0" y="0"/>
          <a:ext cx="14328648" cy="1545315"/>
          <a:chOff x="0" y="0"/>
          <a:chExt cx="14328648" cy="1545315"/>
        </a:xfrm>
      </xdr:grpSpPr>
      <xdr:sp macro="[0]!DeliverSlicerToSheet" textlink="">
        <xdr:nvSpPr>
          <xdr:cNvPr id="58" name="Header Format">
            <a:extLst>
              <a:ext uri="{FF2B5EF4-FFF2-40B4-BE49-F238E27FC236}">
                <a16:creationId xmlns:a16="http://schemas.microsoft.com/office/drawing/2014/main" id="{00000000-0008-0000-1100-00003A000000}"/>
              </a:ext>
            </a:extLst>
          </xdr:cNvPr>
          <xdr:cNvSpPr>
            <a:spLocks noChangeAspect="1"/>
          </xdr:cNvSpPr>
        </xdr:nvSpPr>
        <xdr:spPr>
          <a:xfrm>
            <a:off x="0" y="457199"/>
            <a:ext cx="14328648" cy="1088116"/>
          </a:xfrm>
          <a:prstGeom prst="rect">
            <a:avLst/>
          </a:prstGeom>
          <a:gradFill flip="none" rotWithShape="1">
            <a:gsLst>
              <a:gs pos="76000">
                <a:schemeClr val="bg1">
                  <a:lumMod val="95000"/>
                </a:schemeClr>
              </a:gs>
              <a:gs pos="0">
                <a:srgbClr val="0096C5"/>
              </a:gs>
            </a:gsLst>
            <a:lin ang="5400000" scaled="0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4"/>
          </a:fillRef>
          <a:effectRef idx="1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[0]!ShowFrames" textlink="">
        <xdr:nvSpPr>
          <xdr:cNvPr id="59" name="Frames On" hidden="1">
            <a:extLst>
              <a:ext uri="{FF2B5EF4-FFF2-40B4-BE49-F238E27FC236}">
                <a16:creationId xmlns:a16="http://schemas.microsoft.com/office/drawing/2014/main" id="{00000000-0008-0000-1100-00003B000000}"/>
              </a:ext>
            </a:extLst>
          </xdr:cNvPr>
          <xdr:cNvSpPr>
            <a:spLocks/>
          </xdr:cNvSpPr>
        </xdr:nvSpPr>
        <xdr:spPr>
          <a:xfrm>
            <a:off x="2558243" y="1039839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Frames, Covers,</a:t>
            </a:r>
            <a:r>
              <a:rPr lang="en-US" sz="1400" b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 Hatchways</a:t>
            </a:r>
          </a:p>
        </xdr:txBody>
      </xdr:sp>
      <xdr:sp macro="[0]!ShowControlComps" textlink="">
        <xdr:nvSpPr>
          <xdr:cNvPr id="60" name="Control Comps On">
            <a:extLst>
              <a:ext uri="{FF2B5EF4-FFF2-40B4-BE49-F238E27FC236}">
                <a16:creationId xmlns:a16="http://schemas.microsoft.com/office/drawing/2014/main" id="{00000000-0008-0000-1100-00003C000000}"/>
              </a:ext>
            </a:extLst>
          </xdr:cNvPr>
          <xdr:cNvSpPr>
            <a:spLocks/>
          </xdr:cNvSpPr>
        </xdr:nvSpPr>
        <xdr:spPr>
          <a:xfrm>
            <a:off x="9453212" y="1045548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Control Components</a:t>
            </a:r>
          </a:p>
        </xdr:txBody>
      </xdr:sp>
      <xdr:sp macro="[0]!ShowControls" textlink="">
        <xdr:nvSpPr>
          <xdr:cNvPr id="61" name="Controls On" hidden="1">
            <a:extLst>
              <a:ext uri="{FF2B5EF4-FFF2-40B4-BE49-F238E27FC236}">
                <a16:creationId xmlns:a16="http://schemas.microsoft.com/office/drawing/2014/main" id="{00000000-0008-0000-1100-00003D000000}"/>
              </a:ext>
            </a:extLst>
          </xdr:cNvPr>
          <xdr:cNvSpPr>
            <a:spLocks/>
          </xdr:cNvSpPr>
        </xdr:nvSpPr>
        <xdr:spPr>
          <a:xfrm>
            <a:off x="9453212" y="771872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Controls</a:t>
            </a:r>
          </a:p>
        </xdr:txBody>
      </xdr:sp>
      <xdr:sp macro="[0]!ShowTanks" textlink="">
        <xdr:nvSpPr>
          <xdr:cNvPr id="62" name="Tanks On" hidden="1">
            <a:extLst>
              <a:ext uri="{FF2B5EF4-FFF2-40B4-BE49-F238E27FC236}">
                <a16:creationId xmlns:a16="http://schemas.microsoft.com/office/drawing/2014/main" id="{00000000-0008-0000-1100-00003E000000}"/>
              </a:ext>
            </a:extLst>
          </xdr:cNvPr>
          <xdr:cNvSpPr>
            <a:spLocks/>
          </xdr:cNvSpPr>
        </xdr:nvSpPr>
        <xdr:spPr>
          <a:xfrm>
            <a:off x="9453212" y="498196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Tanks and Separators</a:t>
            </a:r>
          </a:p>
        </xdr:txBody>
      </xdr:sp>
      <xdr:sp macro="[0]!ShowFuel" textlink="">
        <xdr:nvSpPr>
          <xdr:cNvPr id="63" name="Fuel On" hidden="1">
            <a:extLst>
              <a:ext uri="{FF2B5EF4-FFF2-40B4-BE49-F238E27FC236}">
                <a16:creationId xmlns:a16="http://schemas.microsoft.com/office/drawing/2014/main" id="{00000000-0008-0000-1100-00003F000000}"/>
              </a:ext>
            </a:extLst>
          </xdr:cNvPr>
          <xdr:cNvSpPr>
            <a:spLocks/>
          </xdr:cNvSpPr>
        </xdr:nvSpPr>
        <xdr:spPr>
          <a:xfrm>
            <a:off x="7152973" y="1041093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Fuel Tanks</a:t>
            </a:r>
          </a:p>
        </xdr:txBody>
      </xdr:sp>
      <xdr:sp macro="[0]!ShowOEM" textlink="">
        <xdr:nvSpPr>
          <xdr:cNvPr id="64" name="OEM On" hidden="1">
            <a:extLst>
              <a:ext uri="{FF2B5EF4-FFF2-40B4-BE49-F238E27FC236}">
                <a16:creationId xmlns:a16="http://schemas.microsoft.com/office/drawing/2014/main" id="{00000000-0008-0000-1100-000040000000}"/>
              </a:ext>
            </a:extLst>
          </xdr:cNvPr>
          <xdr:cNvSpPr>
            <a:spLocks/>
          </xdr:cNvSpPr>
        </xdr:nvSpPr>
        <xdr:spPr>
          <a:xfrm>
            <a:off x="7152973" y="770476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OEM</a:t>
            </a:r>
          </a:p>
        </xdr:txBody>
      </xdr:sp>
      <xdr:sp macro="[0]!ShowConcrete" textlink="">
        <xdr:nvSpPr>
          <xdr:cNvPr id="65" name="Concrete On" hidden="1">
            <a:extLst>
              <a:ext uri="{FF2B5EF4-FFF2-40B4-BE49-F238E27FC236}">
                <a16:creationId xmlns:a16="http://schemas.microsoft.com/office/drawing/2014/main" id="{00000000-0008-0000-1100-000041000000}"/>
              </a:ext>
            </a:extLst>
          </xdr:cNvPr>
          <xdr:cNvSpPr>
            <a:spLocks/>
          </xdr:cNvSpPr>
        </xdr:nvSpPr>
        <xdr:spPr>
          <a:xfrm>
            <a:off x="7152973" y="499762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Concrete</a:t>
            </a:r>
          </a:p>
        </xdr:txBody>
      </xdr:sp>
      <xdr:sp macro="[0]!ShowSpecialPackages" textlink="">
        <xdr:nvSpPr>
          <xdr:cNvPr id="66" name="Special Packages On" hidden="1">
            <a:extLst>
              <a:ext uri="{FF2B5EF4-FFF2-40B4-BE49-F238E27FC236}">
                <a16:creationId xmlns:a16="http://schemas.microsoft.com/office/drawing/2014/main" id="{00000000-0008-0000-1100-000042000000}"/>
              </a:ext>
            </a:extLst>
          </xdr:cNvPr>
          <xdr:cNvSpPr>
            <a:spLocks/>
          </xdr:cNvSpPr>
        </xdr:nvSpPr>
        <xdr:spPr>
          <a:xfrm>
            <a:off x="4855157" y="1026404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Special Packages</a:t>
            </a:r>
          </a:p>
        </xdr:txBody>
      </xdr:sp>
      <xdr:sp macro="[0]!ShowPumpAccessories" textlink="">
        <xdr:nvSpPr>
          <xdr:cNvPr id="67" name="Pumps Accs On" hidden="1">
            <a:extLst>
              <a:ext uri="{FF2B5EF4-FFF2-40B4-BE49-F238E27FC236}">
                <a16:creationId xmlns:a16="http://schemas.microsoft.com/office/drawing/2014/main" id="{00000000-0008-0000-1100-000043000000}"/>
              </a:ext>
            </a:extLst>
          </xdr:cNvPr>
          <xdr:cNvSpPr>
            <a:spLocks/>
          </xdr:cNvSpPr>
        </xdr:nvSpPr>
        <xdr:spPr>
          <a:xfrm>
            <a:off x="4855157" y="760469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Pump Accessories</a:t>
            </a:r>
          </a:p>
        </xdr:txBody>
      </xdr:sp>
      <xdr:sp macro="[0]!ShowPumps" textlink="">
        <xdr:nvSpPr>
          <xdr:cNvPr id="68" name="Pumps On" hidden="1">
            <a:extLst>
              <a:ext uri="{FF2B5EF4-FFF2-40B4-BE49-F238E27FC236}">
                <a16:creationId xmlns:a16="http://schemas.microsoft.com/office/drawing/2014/main" id="{00000000-0008-0000-1100-000044000000}"/>
              </a:ext>
            </a:extLst>
          </xdr:cNvPr>
          <xdr:cNvSpPr>
            <a:spLocks/>
          </xdr:cNvSpPr>
        </xdr:nvSpPr>
        <xdr:spPr>
          <a:xfrm>
            <a:off x="4855157" y="494437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Pumps Only</a:t>
            </a:r>
          </a:p>
        </xdr:txBody>
      </xdr:sp>
      <xdr:sp macro="[0]!ShowHardwares" textlink="">
        <xdr:nvSpPr>
          <xdr:cNvPr id="69" name="Hardwares On" hidden="1">
            <a:extLst>
              <a:ext uri="{FF2B5EF4-FFF2-40B4-BE49-F238E27FC236}">
                <a16:creationId xmlns:a16="http://schemas.microsoft.com/office/drawing/2014/main" id="{00000000-0008-0000-1100-000045000000}"/>
              </a:ext>
            </a:extLst>
          </xdr:cNvPr>
          <xdr:cNvSpPr>
            <a:spLocks/>
          </xdr:cNvSpPr>
        </xdr:nvSpPr>
        <xdr:spPr>
          <a:xfrm>
            <a:off x="2558243" y="768253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Hardware</a:t>
            </a:r>
          </a:p>
          <a:p>
            <a:pPr algn="ctr"/>
            <a:endParaRPr lang="en-US" sz="1400" b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[0]!ShowPipesFittings" textlink="">
        <xdr:nvSpPr>
          <xdr:cNvPr id="70" name="Pipes Fittings On" hidden="1">
            <a:extLst>
              <a:ext uri="{FF2B5EF4-FFF2-40B4-BE49-F238E27FC236}">
                <a16:creationId xmlns:a16="http://schemas.microsoft.com/office/drawing/2014/main" id="{00000000-0008-0000-1100-000046000000}"/>
              </a:ext>
            </a:extLst>
          </xdr:cNvPr>
          <xdr:cNvSpPr>
            <a:spLocks/>
          </xdr:cNvSpPr>
        </xdr:nvSpPr>
        <xdr:spPr>
          <a:xfrm>
            <a:off x="2558243" y="506096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Pipe</a:t>
            </a:r>
            <a:r>
              <a:rPr lang="en-US" sz="1400" b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 and Fittings</a:t>
            </a:r>
            <a:endParaRPr lang="en-US" sz="1400" b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[0]!ShowValves" textlink="">
        <xdr:nvSpPr>
          <xdr:cNvPr id="71" name="Valves On" hidden="1">
            <a:extLst>
              <a:ext uri="{FF2B5EF4-FFF2-40B4-BE49-F238E27FC236}">
                <a16:creationId xmlns:a16="http://schemas.microsoft.com/office/drawing/2014/main" id="{00000000-0008-0000-1100-000047000000}"/>
              </a:ext>
            </a:extLst>
          </xdr:cNvPr>
          <xdr:cNvSpPr>
            <a:spLocks/>
          </xdr:cNvSpPr>
        </xdr:nvSpPr>
        <xdr:spPr>
          <a:xfrm>
            <a:off x="269162" y="1028209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Valves</a:t>
            </a:r>
          </a:p>
        </xdr:txBody>
      </xdr:sp>
      <xdr:sp macro="ShapeClick" textlink="">
        <xdr:nvSpPr>
          <xdr:cNvPr id="72" name="Meters On" hidden="1">
            <a:extLst>
              <a:ext uri="{FF2B5EF4-FFF2-40B4-BE49-F238E27FC236}">
                <a16:creationId xmlns:a16="http://schemas.microsoft.com/office/drawing/2014/main" id="{00000000-0008-0000-1100-000048000000}"/>
              </a:ext>
            </a:extLst>
          </xdr:cNvPr>
          <xdr:cNvSpPr>
            <a:spLocks/>
          </xdr:cNvSpPr>
        </xdr:nvSpPr>
        <xdr:spPr>
          <a:xfrm>
            <a:off x="269162" y="493148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Meters</a:t>
            </a:r>
          </a:p>
        </xdr:txBody>
      </xdr:sp>
      <xdr:sp macro="[0]!ShowBackflows" textlink="">
        <xdr:nvSpPr>
          <xdr:cNvPr id="73" name="Backflows Off">
            <a:extLst>
              <a:ext uri="{FF2B5EF4-FFF2-40B4-BE49-F238E27FC236}">
                <a16:creationId xmlns:a16="http://schemas.microsoft.com/office/drawing/2014/main" id="{00000000-0008-0000-1100-000049000000}"/>
              </a:ext>
            </a:extLst>
          </xdr:cNvPr>
          <xdr:cNvSpPr>
            <a:spLocks/>
          </xdr:cNvSpPr>
        </xdr:nvSpPr>
        <xdr:spPr>
          <a:xfrm>
            <a:off x="269162" y="762026"/>
            <a:ext cx="2286000" cy="278336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Backflows</a:t>
            </a:r>
          </a:p>
        </xdr:txBody>
      </xdr:sp>
      <xdr:sp macro="ShapeClick" textlink="">
        <xdr:nvSpPr>
          <xdr:cNvPr id="74" name="Backflows On" hidden="1">
            <a:extLst>
              <a:ext uri="{FF2B5EF4-FFF2-40B4-BE49-F238E27FC236}">
                <a16:creationId xmlns:a16="http://schemas.microsoft.com/office/drawing/2014/main" id="{00000000-0008-0000-1100-00004A000000}"/>
              </a:ext>
            </a:extLst>
          </xdr:cNvPr>
          <xdr:cNvSpPr>
            <a:spLocks/>
          </xdr:cNvSpPr>
        </xdr:nvSpPr>
        <xdr:spPr>
          <a:xfrm>
            <a:off x="269162" y="762026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Backflows</a:t>
            </a:r>
          </a:p>
        </xdr:txBody>
      </xdr:sp>
      <xdr:sp macro="[0]!ShowFrames" textlink="">
        <xdr:nvSpPr>
          <xdr:cNvPr id="75" name="Frames Off">
            <a:extLst>
              <a:ext uri="{FF2B5EF4-FFF2-40B4-BE49-F238E27FC236}">
                <a16:creationId xmlns:a16="http://schemas.microsoft.com/office/drawing/2014/main" id="{00000000-0008-0000-1100-00004B000000}"/>
              </a:ext>
            </a:extLst>
          </xdr:cNvPr>
          <xdr:cNvSpPr>
            <a:spLocks/>
          </xdr:cNvSpPr>
        </xdr:nvSpPr>
        <xdr:spPr>
          <a:xfrm>
            <a:off x="2558243" y="1039839"/>
            <a:ext cx="2286000" cy="275575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Frames, Covers,</a:t>
            </a:r>
            <a:r>
              <a:rPr lang="en-US" sz="1400" b="0" baseline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 Hatchways</a:t>
            </a:r>
          </a:p>
        </xdr:txBody>
      </xdr:sp>
      <xdr:sp macro="[0]!ShowControlComps" textlink="">
        <xdr:nvSpPr>
          <xdr:cNvPr id="76" name="Control Comps Off" hidden="1">
            <a:extLst>
              <a:ext uri="{FF2B5EF4-FFF2-40B4-BE49-F238E27FC236}">
                <a16:creationId xmlns:a16="http://schemas.microsoft.com/office/drawing/2014/main" id="{00000000-0008-0000-1100-00004C000000}"/>
              </a:ext>
            </a:extLst>
          </xdr:cNvPr>
          <xdr:cNvSpPr>
            <a:spLocks/>
          </xdr:cNvSpPr>
        </xdr:nvSpPr>
        <xdr:spPr>
          <a:xfrm>
            <a:off x="9453212" y="1045548"/>
            <a:ext cx="2286000" cy="274320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Control Components</a:t>
            </a:r>
          </a:p>
        </xdr:txBody>
      </xdr:sp>
      <xdr:sp macro="[0]!ShowControls" textlink="">
        <xdr:nvSpPr>
          <xdr:cNvPr id="77" name="Controls Off">
            <a:extLst>
              <a:ext uri="{FF2B5EF4-FFF2-40B4-BE49-F238E27FC236}">
                <a16:creationId xmlns:a16="http://schemas.microsoft.com/office/drawing/2014/main" id="{00000000-0008-0000-1100-00004D000000}"/>
              </a:ext>
            </a:extLst>
          </xdr:cNvPr>
          <xdr:cNvSpPr>
            <a:spLocks/>
          </xdr:cNvSpPr>
        </xdr:nvSpPr>
        <xdr:spPr>
          <a:xfrm>
            <a:off x="9453212" y="771872"/>
            <a:ext cx="2286000" cy="274320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Controls</a:t>
            </a:r>
          </a:p>
        </xdr:txBody>
      </xdr:sp>
      <xdr:sp macro="[0]!ShowTanks" textlink="">
        <xdr:nvSpPr>
          <xdr:cNvPr id="78" name="Tanks Off">
            <a:extLst>
              <a:ext uri="{FF2B5EF4-FFF2-40B4-BE49-F238E27FC236}">
                <a16:creationId xmlns:a16="http://schemas.microsoft.com/office/drawing/2014/main" id="{00000000-0008-0000-1100-00004E000000}"/>
              </a:ext>
            </a:extLst>
          </xdr:cNvPr>
          <xdr:cNvSpPr>
            <a:spLocks/>
          </xdr:cNvSpPr>
        </xdr:nvSpPr>
        <xdr:spPr>
          <a:xfrm>
            <a:off x="9453212" y="498196"/>
            <a:ext cx="2286000" cy="274320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Tanks and Separators</a:t>
            </a:r>
          </a:p>
        </xdr:txBody>
      </xdr:sp>
      <xdr:sp macro="[0]!ShowFuel" textlink="">
        <xdr:nvSpPr>
          <xdr:cNvPr id="79" name="Fuel Off">
            <a:extLst>
              <a:ext uri="{FF2B5EF4-FFF2-40B4-BE49-F238E27FC236}">
                <a16:creationId xmlns:a16="http://schemas.microsoft.com/office/drawing/2014/main" id="{00000000-0008-0000-1100-00004F000000}"/>
              </a:ext>
            </a:extLst>
          </xdr:cNvPr>
          <xdr:cNvSpPr>
            <a:spLocks/>
          </xdr:cNvSpPr>
        </xdr:nvSpPr>
        <xdr:spPr>
          <a:xfrm>
            <a:off x="7152973" y="1041093"/>
            <a:ext cx="2286000" cy="275575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Fuel Tanks</a:t>
            </a:r>
          </a:p>
        </xdr:txBody>
      </xdr:sp>
      <xdr:sp macro="[0]!ShowOEM" textlink="">
        <xdr:nvSpPr>
          <xdr:cNvPr id="80" name="OEM Off">
            <a:extLst>
              <a:ext uri="{FF2B5EF4-FFF2-40B4-BE49-F238E27FC236}">
                <a16:creationId xmlns:a16="http://schemas.microsoft.com/office/drawing/2014/main" id="{00000000-0008-0000-1100-000050000000}"/>
              </a:ext>
            </a:extLst>
          </xdr:cNvPr>
          <xdr:cNvSpPr>
            <a:spLocks/>
          </xdr:cNvSpPr>
        </xdr:nvSpPr>
        <xdr:spPr>
          <a:xfrm>
            <a:off x="7152973" y="770476"/>
            <a:ext cx="2286000" cy="271373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OEM</a:t>
            </a:r>
          </a:p>
        </xdr:txBody>
      </xdr:sp>
      <xdr:sp macro="[0]!ShowConcrete" textlink="">
        <xdr:nvSpPr>
          <xdr:cNvPr id="81" name="Concrete Off">
            <a:extLst>
              <a:ext uri="{FF2B5EF4-FFF2-40B4-BE49-F238E27FC236}">
                <a16:creationId xmlns:a16="http://schemas.microsoft.com/office/drawing/2014/main" id="{00000000-0008-0000-1100-000051000000}"/>
              </a:ext>
            </a:extLst>
          </xdr:cNvPr>
          <xdr:cNvSpPr>
            <a:spLocks/>
          </xdr:cNvSpPr>
        </xdr:nvSpPr>
        <xdr:spPr>
          <a:xfrm>
            <a:off x="7152973" y="499762"/>
            <a:ext cx="2286000" cy="271472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Concrete</a:t>
            </a:r>
          </a:p>
        </xdr:txBody>
      </xdr:sp>
      <xdr:sp macro="[0]!ShowSpecialPackages" textlink="">
        <xdr:nvSpPr>
          <xdr:cNvPr id="82" name="Special Packages Off">
            <a:extLst>
              <a:ext uri="{FF2B5EF4-FFF2-40B4-BE49-F238E27FC236}">
                <a16:creationId xmlns:a16="http://schemas.microsoft.com/office/drawing/2014/main" id="{00000000-0008-0000-1100-000052000000}"/>
              </a:ext>
            </a:extLst>
          </xdr:cNvPr>
          <xdr:cNvSpPr>
            <a:spLocks/>
          </xdr:cNvSpPr>
        </xdr:nvSpPr>
        <xdr:spPr>
          <a:xfrm>
            <a:off x="4855157" y="1026404"/>
            <a:ext cx="2286000" cy="275575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Special Packages</a:t>
            </a:r>
          </a:p>
        </xdr:txBody>
      </xdr:sp>
      <xdr:sp macro="[0]!ShowPumpAccessories" textlink="">
        <xdr:nvSpPr>
          <xdr:cNvPr id="83" name="Pumps Accs Off">
            <a:extLst>
              <a:ext uri="{FF2B5EF4-FFF2-40B4-BE49-F238E27FC236}">
                <a16:creationId xmlns:a16="http://schemas.microsoft.com/office/drawing/2014/main" id="{00000000-0008-0000-1100-000053000000}"/>
              </a:ext>
            </a:extLst>
          </xdr:cNvPr>
          <xdr:cNvSpPr>
            <a:spLocks/>
          </xdr:cNvSpPr>
        </xdr:nvSpPr>
        <xdr:spPr>
          <a:xfrm>
            <a:off x="4855157" y="760469"/>
            <a:ext cx="2286000" cy="271373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Pump Accessories</a:t>
            </a:r>
          </a:p>
        </xdr:txBody>
      </xdr:sp>
      <xdr:sp macro="[0]!ShowPumps" textlink="">
        <xdr:nvSpPr>
          <xdr:cNvPr id="84" name="Pumps Off">
            <a:extLst>
              <a:ext uri="{FF2B5EF4-FFF2-40B4-BE49-F238E27FC236}">
                <a16:creationId xmlns:a16="http://schemas.microsoft.com/office/drawing/2014/main" id="{00000000-0008-0000-1100-000054000000}"/>
              </a:ext>
            </a:extLst>
          </xdr:cNvPr>
          <xdr:cNvSpPr>
            <a:spLocks/>
          </xdr:cNvSpPr>
        </xdr:nvSpPr>
        <xdr:spPr>
          <a:xfrm>
            <a:off x="4855157" y="494437"/>
            <a:ext cx="2286000" cy="271472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Pumps Only</a:t>
            </a:r>
          </a:p>
        </xdr:txBody>
      </xdr:sp>
      <xdr:sp macro="[0]!ShowHardwares" textlink="">
        <xdr:nvSpPr>
          <xdr:cNvPr id="85" name="Hardwares Off">
            <a:extLst>
              <a:ext uri="{FF2B5EF4-FFF2-40B4-BE49-F238E27FC236}">
                <a16:creationId xmlns:a16="http://schemas.microsoft.com/office/drawing/2014/main" id="{00000000-0008-0000-1100-000055000000}"/>
              </a:ext>
            </a:extLst>
          </xdr:cNvPr>
          <xdr:cNvSpPr>
            <a:spLocks/>
          </xdr:cNvSpPr>
        </xdr:nvSpPr>
        <xdr:spPr>
          <a:xfrm>
            <a:off x="2558243" y="768253"/>
            <a:ext cx="2286000" cy="271373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Hardware</a:t>
            </a:r>
          </a:p>
          <a:p>
            <a:pPr algn="ctr"/>
            <a:endParaRPr lang="en-US" sz="1400" b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[0]!ShowPipesFittings" textlink="">
        <xdr:nvSpPr>
          <xdr:cNvPr id="86" name="Pipes Fittings Off">
            <a:extLst>
              <a:ext uri="{FF2B5EF4-FFF2-40B4-BE49-F238E27FC236}">
                <a16:creationId xmlns:a16="http://schemas.microsoft.com/office/drawing/2014/main" id="{00000000-0008-0000-1100-000056000000}"/>
              </a:ext>
            </a:extLst>
          </xdr:cNvPr>
          <xdr:cNvSpPr>
            <a:spLocks/>
          </xdr:cNvSpPr>
        </xdr:nvSpPr>
        <xdr:spPr>
          <a:xfrm>
            <a:off x="2558243" y="506096"/>
            <a:ext cx="2286000" cy="271472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Pipe</a:t>
            </a:r>
            <a:r>
              <a:rPr lang="en-US" sz="1400" b="0" baseline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 and Fittings</a:t>
            </a:r>
            <a:endParaRPr lang="en-US" sz="1400" b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[0]!ShowValves" textlink="">
        <xdr:nvSpPr>
          <xdr:cNvPr id="87" name="Valves Off">
            <a:extLst>
              <a:ext uri="{FF2B5EF4-FFF2-40B4-BE49-F238E27FC236}">
                <a16:creationId xmlns:a16="http://schemas.microsoft.com/office/drawing/2014/main" id="{00000000-0008-0000-1100-000057000000}"/>
              </a:ext>
            </a:extLst>
          </xdr:cNvPr>
          <xdr:cNvSpPr>
            <a:spLocks/>
          </xdr:cNvSpPr>
        </xdr:nvSpPr>
        <xdr:spPr>
          <a:xfrm>
            <a:off x="269162" y="1028209"/>
            <a:ext cx="2286000" cy="273399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Valves</a:t>
            </a:r>
          </a:p>
        </xdr:txBody>
      </xdr:sp>
      <xdr:sp macro="[0]!ShowMeters" textlink="">
        <xdr:nvSpPr>
          <xdr:cNvPr id="88" name="Meters Off">
            <a:extLst>
              <a:ext uri="{FF2B5EF4-FFF2-40B4-BE49-F238E27FC236}">
                <a16:creationId xmlns:a16="http://schemas.microsoft.com/office/drawing/2014/main" id="{00000000-0008-0000-1100-000058000000}"/>
              </a:ext>
            </a:extLst>
          </xdr:cNvPr>
          <xdr:cNvSpPr>
            <a:spLocks/>
          </xdr:cNvSpPr>
        </xdr:nvSpPr>
        <xdr:spPr>
          <a:xfrm>
            <a:off x="269162" y="493148"/>
            <a:ext cx="2286000" cy="271472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Meters</a:t>
            </a:r>
          </a:p>
        </xdr:txBody>
      </xdr:sp>
      <xdr:sp macro="" textlink="">
        <xdr:nvSpPr>
          <xdr:cNvPr id="89" name="Headings">
            <a:extLst>
              <a:ext uri="{FF2B5EF4-FFF2-40B4-BE49-F238E27FC236}">
                <a16:creationId xmlns:a16="http://schemas.microsoft.com/office/drawing/2014/main" id="{00000000-0008-0000-1100-000059000000}"/>
              </a:ext>
            </a:extLst>
          </xdr:cNvPr>
          <xdr:cNvSpPr txBox="1"/>
        </xdr:nvSpPr>
        <xdr:spPr>
          <a:xfrm>
            <a:off x="0" y="0"/>
            <a:ext cx="14328647" cy="466724"/>
          </a:xfrm>
          <a:prstGeom prst="rect">
            <a:avLst/>
          </a:prstGeom>
          <a:solidFill>
            <a:srgbClr val="0096C5"/>
          </a:solidFill>
          <a:ln>
            <a:noFill/>
          </a:ln>
        </xdr:spPr>
        <xdr:style>
          <a:lnRef idx="3">
            <a:schemeClr val="lt1"/>
          </a:lnRef>
          <a:fillRef idx="1">
            <a:schemeClr val="accent6"/>
          </a:fillRef>
          <a:effectRef idx="1">
            <a:schemeClr val="accent6"/>
          </a:effectRef>
          <a:fontRef idx="minor">
            <a:schemeClr val="lt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2800" b="1" baseline="0">
                <a:ln w="3175">
                  <a:solidFill>
                    <a:schemeClr val="bg1"/>
                  </a:solidFill>
                </a:ln>
                <a:solidFill>
                  <a:srgbClr val="7FB402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Product ID Generator</a:t>
            </a:r>
            <a:endParaRPr lang="en-US" sz="2800" b="1">
              <a:ln w="3175">
                <a:solidFill>
                  <a:schemeClr val="bg1"/>
                </a:solidFill>
              </a:ln>
              <a:solidFill>
                <a:srgbClr val="7FB402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[0]!ShowControlComps" textlink="">
        <xdr:nvSpPr>
          <xdr:cNvPr id="90" name="Chemicals and Liners On" hidden="1">
            <a:extLst>
              <a:ext uri="{FF2B5EF4-FFF2-40B4-BE49-F238E27FC236}">
                <a16:creationId xmlns:a16="http://schemas.microsoft.com/office/drawing/2014/main" id="{00000000-0008-0000-1100-00005A000000}"/>
              </a:ext>
            </a:extLst>
          </xdr:cNvPr>
          <xdr:cNvSpPr>
            <a:spLocks/>
          </xdr:cNvSpPr>
        </xdr:nvSpPr>
        <xdr:spPr>
          <a:xfrm>
            <a:off x="11744325" y="768976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Chemicals</a:t>
            </a:r>
            <a:r>
              <a:rPr lang="en-US" sz="1400" b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 and Liners</a:t>
            </a:r>
            <a:endParaRPr lang="en-US" sz="1400" b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[0]!ShowMetal" textlink="">
        <xdr:nvSpPr>
          <xdr:cNvPr id="91" name="Metal On" hidden="1">
            <a:extLst>
              <a:ext uri="{FF2B5EF4-FFF2-40B4-BE49-F238E27FC236}">
                <a16:creationId xmlns:a16="http://schemas.microsoft.com/office/drawing/2014/main" id="{00000000-0008-0000-1100-00005B000000}"/>
              </a:ext>
            </a:extLst>
          </xdr:cNvPr>
          <xdr:cNvSpPr>
            <a:spLocks/>
          </xdr:cNvSpPr>
        </xdr:nvSpPr>
        <xdr:spPr>
          <a:xfrm>
            <a:off x="11744325" y="495300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Metal</a:t>
            </a:r>
          </a:p>
        </xdr:txBody>
      </xdr:sp>
      <xdr:sp macro="[0]!ShowChemandLiner" textlink="">
        <xdr:nvSpPr>
          <xdr:cNvPr id="92" name="Chemicals and Liners Off">
            <a:extLst>
              <a:ext uri="{FF2B5EF4-FFF2-40B4-BE49-F238E27FC236}">
                <a16:creationId xmlns:a16="http://schemas.microsoft.com/office/drawing/2014/main" id="{00000000-0008-0000-1100-00005C000000}"/>
              </a:ext>
            </a:extLst>
          </xdr:cNvPr>
          <xdr:cNvSpPr>
            <a:spLocks/>
          </xdr:cNvSpPr>
        </xdr:nvSpPr>
        <xdr:spPr>
          <a:xfrm>
            <a:off x="11744325" y="768976"/>
            <a:ext cx="2286000" cy="274320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Chemicals and Liners</a:t>
            </a:r>
          </a:p>
        </xdr:txBody>
      </xdr:sp>
      <xdr:sp macro="[0]!ShowMetal" textlink="">
        <xdr:nvSpPr>
          <xdr:cNvPr id="93" name="Metal Off">
            <a:extLst>
              <a:ext uri="{FF2B5EF4-FFF2-40B4-BE49-F238E27FC236}">
                <a16:creationId xmlns:a16="http://schemas.microsoft.com/office/drawing/2014/main" id="{00000000-0008-0000-1100-00005D000000}"/>
              </a:ext>
            </a:extLst>
          </xdr:cNvPr>
          <xdr:cNvSpPr>
            <a:spLocks/>
          </xdr:cNvSpPr>
        </xdr:nvSpPr>
        <xdr:spPr>
          <a:xfrm>
            <a:off x="11744325" y="495300"/>
            <a:ext cx="2286000" cy="274320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 baseline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Metal</a:t>
            </a:r>
            <a:endParaRPr lang="en-US" sz="1400" b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</xdr:row>
          <xdr:rowOff>0</xdr:rowOff>
        </xdr:from>
        <xdr:to>
          <xdr:col>5</xdr:col>
          <xdr:colOff>676275</xdr:colOff>
          <xdr:row>4</xdr:row>
          <xdr:rowOff>9525</xdr:rowOff>
        </xdr:to>
        <xdr:sp macro="" textlink="">
          <xdr:nvSpPr>
            <xdr:cNvPr id="84993" name="ComboBox1" hidden="1">
              <a:extLst>
                <a:ext uri="{63B3BB69-23CF-44E3-9099-C40C66FF867C}">
                  <a14:compatExt spid="_x0000_s84993"/>
                </a:ext>
                <a:ext uri="{FF2B5EF4-FFF2-40B4-BE49-F238E27FC236}">
                  <a16:creationId xmlns:a16="http://schemas.microsoft.com/office/drawing/2014/main" id="{00000000-0008-0000-1200-0000014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11</xdr:row>
          <xdr:rowOff>0</xdr:rowOff>
        </xdr:from>
        <xdr:to>
          <xdr:col>5</xdr:col>
          <xdr:colOff>676275</xdr:colOff>
          <xdr:row>12</xdr:row>
          <xdr:rowOff>9525</xdr:rowOff>
        </xdr:to>
        <xdr:sp macro="" textlink="">
          <xdr:nvSpPr>
            <xdr:cNvPr id="84994" name="ComboBox5" hidden="1">
              <a:extLst>
                <a:ext uri="{63B3BB69-23CF-44E3-9099-C40C66FF867C}">
                  <a14:compatExt spid="_x0000_s84994"/>
                </a:ext>
                <a:ext uri="{FF2B5EF4-FFF2-40B4-BE49-F238E27FC236}">
                  <a16:creationId xmlns:a16="http://schemas.microsoft.com/office/drawing/2014/main" id="{00000000-0008-0000-1200-0000024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</xdr:row>
          <xdr:rowOff>0</xdr:rowOff>
        </xdr:from>
        <xdr:to>
          <xdr:col>5</xdr:col>
          <xdr:colOff>676275</xdr:colOff>
          <xdr:row>6</xdr:row>
          <xdr:rowOff>9525</xdr:rowOff>
        </xdr:to>
        <xdr:sp macro="" textlink="">
          <xdr:nvSpPr>
            <xdr:cNvPr id="84995" name="ComboBox2" hidden="1">
              <a:extLst>
                <a:ext uri="{63B3BB69-23CF-44E3-9099-C40C66FF867C}">
                  <a14:compatExt spid="_x0000_s84995"/>
                </a:ext>
                <a:ext uri="{FF2B5EF4-FFF2-40B4-BE49-F238E27FC236}">
                  <a16:creationId xmlns:a16="http://schemas.microsoft.com/office/drawing/2014/main" id="{00000000-0008-0000-1200-0000034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0</xdr:rowOff>
        </xdr:from>
        <xdr:to>
          <xdr:col>5</xdr:col>
          <xdr:colOff>676275</xdr:colOff>
          <xdr:row>8</xdr:row>
          <xdr:rowOff>9525</xdr:rowOff>
        </xdr:to>
        <xdr:sp macro="" textlink="">
          <xdr:nvSpPr>
            <xdr:cNvPr id="84996" name="ComboBox3" hidden="1">
              <a:extLst>
                <a:ext uri="{63B3BB69-23CF-44E3-9099-C40C66FF867C}">
                  <a14:compatExt spid="_x0000_s84996"/>
                </a:ext>
                <a:ext uri="{FF2B5EF4-FFF2-40B4-BE49-F238E27FC236}">
                  <a16:creationId xmlns:a16="http://schemas.microsoft.com/office/drawing/2014/main" id="{00000000-0008-0000-1200-0000044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</xdr:row>
          <xdr:rowOff>0</xdr:rowOff>
        </xdr:from>
        <xdr:to>
          <xdr:col>5</xdr:col>
          <xdr:colOff>676275</xdr:colOff>
          <xdr:row>10</xdr:row>
          <xdr:rowOff>9525</xdr:rowOff>
        </xdr:to>
        <xdr:sp macro="" textlink="">
          <xdr:nvSpPr>
            <xdr:cNvPr id="84997" name="ComboBox4" hidden="1">
              <a:extLst>
                <a:ext uri="{63B3BB69-23CF-44E3-9099-C40C66FF867C}">
                  <a14:compatExt spid="_x0000_s84997"/>
                </a:ext>
                <a:ext uri="{FF2B5EF4-FFF2-40B4-BE49-F238E27FC236}">
                  <a16:creationId xmlns:a16="http://schemas.microsoft.com/office/drawing/2014/main" id="{00000000-0008-0000-1200-0000054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</xdr:row>
          <xdr:rowOff>0</xdr:rowOff>
        </xdr:from>
        <xdr:to>
          <xdr:col>12</xdr:col>
          <xdr:colOff>0</xdr:colOff>
          <xdr:row>4</xdr:row>
          <xdr:rowOff>9525</xdr:rowOff>
        </xdr:to>
        <xdr:sp macro="" textlink="">
          <xdr:nvSpPr>
            <xdr:cNvPr id="84998" name="ComboBox6" hidden="1">
              <a:extLst>
                <a:ext uri="{63B3BB69-23CF-44E3-9099-C40C66FF867C}">
                  <a14:compatExt spid="_x0000_s84998"/>
                </a:ext>
                <a:ext uri="{FF2B5EF4-FFF2-40B4-BE49-F238E27FC236}">
                  <a16:creationId xmlns:a16="http://schemas.microsoft.com/office/drawing/2014/main" id="{00000000-0008-0000-1200-0000064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5</xdr:row>
          <xdr:rowOff>0</xdr:rowOff>
        </xdr:from>
        <xdr:to>
          <xdr:col>12</xdr:col>
          <xdr:colOff>0</xdr:colOff>
          <xdr:row>6</xdr:row>
          <xdr:rowOff>9525</xdr:rowOff>
        </xdr:to>
        <xdr:sp macro="" textlink="">
          <xdr:nvSpPr>
            <xdr:cNvPr id="84999" name="ComboBox7" hidden="1">
              <a:extLst>
                <a:ext uri="{63B3BB69-23CF-44E3-9099-C40C66FF867C}">
                  <a14:compatExt spid="_x0000_s84999"/>
                </a:ext>
                <a:ext uri="{FF2B5EF4-FFF2-40B4-BE49-F238E27FC236}">
                  <a16:creationId xmlns:a16="http://schemas.microsoft.com/office/drawing/2014/main" id="{00000000-0008-0000-1200-0000074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7</xdr:row>
          <xdr:rowOff>0</xdr:rowOff>
        </xdr:from>
        <xdr:to>
          <xdr:col>12</xdr:col>
          <xdr:colOff>0</xdr:colOff>
          <xdr:row>8</xdr:row>
          <xdr:rowOff>9525</xdr:rowOff>
        </xdr:to>
        <xdr:sp macro="" textlink="">
          <xdr:nvSpPr>
            <xdr:cNvPr id="85000" name="ComboBox8" hidden="1">
              <a:extLst>
                <a:ext uri="{63B3BB69-23CF-44E3-9099-C40C66FF867C}">
                  <a14:compatExt spid="_x0000_s85000"/>
                </a:ext>
                <a:ext uri="{FF2B5EF4-FFF2-40B4-BE49-F238E27FC236}">
                  <a16:creationId xmlns:a16="http://schemas.microsoft.com/office/drawing/2014/main" id="{00000000-0008-0000-1200-0000084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9</xdr:row>
          <xdr:rowOff>0</xdr:rowOff>
        </xdr:from>
        <xdr:to>
          <xdr:col>12</xdr:col>
          <xdr:colOff>0</xdr:colOff>
          <xdr:row>10</xdr:row>
          <xdr:rowOff>9525</xdr:rowOff>
        </xdr:to>
        <xdr:sp macro="" textlink="">
          <xdr:nvSpPr>
            <xdr:cNvPr id="85001" name="ComboBox9" hidden="1">
              <a:extLst>
                <a:ext uri="{63B3BB69-23CF-44E3-9099-C40C66FF867C}">
                  <a14:compatExt spid="_x0000_s85001"/>
                </a:ext>
                <a:ext uri="{FF2B5EF4-FFF2-40B4-BE49-F238E27FC236}">
                  <a16:creationId xmlns:a16="http://schemas.microsoft.com/office/drawing/2014/main" id="{00000000-0008-0000-1200-0000094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11</xdr:row>
          <xdr:rowOff>0</xdr:rowOff>
        </xdr:from>
        <xdr:to>
          <xdr:col>12</xdr:col>
          <xdr:colOff>0</xdr:colOff>
          <xdr:row>12</xdr:row>
          <xdr:rowOff>9525</xdr:rowOff>
        </xdr:to>
        <xdr:sp macro="" textlink="">
          <xdr:nvSpPr>
            <xdr:cNvPr id="85002" name="ComboBox10" hidden="1">
              <a:extLst>
                <a:ext uri="{63B3BB69-23CF-44E3-9099-C40C66FF867C}">
                  <a14:compatExt spid="_x0000_s85002"/>
                </a:ext>
                <a:ext uri="{FF2B5EF4-FFF2-40B4-BE49-F238E27FC236}">
                  <a16:creationId xmlns:a16="http://schemas.microsoft.com/office/drawing/2014/main" id="{00000000-0008-0000-1200-00000A4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 editAs="oneCell">
    <xdr:from>
      <xdr:col>12</xdr:col>
      <xdr:colOff>951738</xdr:colOff>
      <xdr:row>4</xdr:row>
      <xdr:rowOff>164020</xdr:rowOff>
    </xdr:from>
    <xdr:to>
      <xdr:col>14</xdr:col>
      <xdr:colOff>0</xdr:colOff>
      <xdr:row>6</xdr:row>
      <xdr:rowOff>0</xdr:rowOff>
    </xdr:to>
    <xdr:grpSp>
      <xdr:nvGrpSpPr>
        <xdr:cNvPr id="45" name="ClearButton">
          <a:extLst>
            <a:ext uri="{FF2B5EF4-FFF2-40B4-BE49-F238E27FC236}">
              <a16:creationId xmlns:a16="http://schemas.microsoft.com/office/drawing/2014/main" id="{00000000-0008-0000-1200-00002D000000}"/>
            </a:ext>
          </a:extLst>
        </xdr:cNvPr>
        <xdr:cNvGrpSpPr/>
      </xdr:nvGrpSpPr>
      <xdr:grpSpPr>
        <a:xfrm>
          <a:off x="12724638" y="2030920"/>
          <a:ext cx="1124712" cy="331280"/>
          <a:chOff x="5476876" y="3505202"/>
          <a:chExt cx="978408" cy="338328"/>
        </a:xfrm>
      </xdr:grpSpPr>
      <xdr:sp macro="[0]!ClearOptions" textlink="">
        <xdr:nvSpPr>
          <xdr:cNvPr id="46" name="CancelBtnShape">
            <a:extLst>
              <a:ext uri="{FF2B5EF4-FFF2-40B4-BE49-F238E27FC236}">
                <a16:creationId xmlns:a16="http://schemas.microsoft.com/office/drawing/2014/main" id="{00000000-0008-0000-1200-00002E000000}"/>
              </a:ext>
            </a:extLst>
          </xdr:cNvPr>
          <xdr:cNvSpPr/>
        </xdr:nvSpPr>
        <xdr:spPr>
          <a:xfrm>
            <a:off x="5476876" y="3505202"/>
            <a:ext cx="978408" cy="338328"/>
          </a:xfrm>
          <a:prstGeom prst="roundRect">
            <a:avLst/>
          </a:prstGeom>
          <a:solidFill>
            <a:srgbClr val="0096C5"/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vertOverflow="clip" horzOverflow="clip" lIns="0" rtlCol="0" anchor="t"/>
          <a:lstStyle/>
          <a:p>
            <a:pPr algn="r"/>
            <a:r>
              <a:rPr lang="en-US" sz="140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Reset</a:t>
            </a:r>
          </a:p>
        </xdr:txBody>
      </xdr:sp>
      <xdr:pic macro="[0]!ClearOptions">
        <xdr:nvPicPr>
          <xdr:cNvPr id="47" name="Graphic 46" descr="Back">
            <a:extLst>
              <a:ext uri="{FF2B5EF4-FFF2-40B4-BE49-F238E27FC236}">
                <a16:creationId xmlns:a16="http://schemas.microsoft.com/office/drawing/2014/main" id="{00000000-0008-0000-1200-00002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5524500" y="3562350"/>
            <a:ext cx="219456" cy="219456"/>
          </a:xfrm>
          <a:prstGeom prst="rect">
            <a:avLst/>
          </a:prstGeom>
          <a:ln>
            <a:noFill/>
          </a:ln>
          <a:effectLst/>
        </xdr:spPr>
      </xdr:pic>
    </xdr:grpSp>
    <xdr:clientData/>
  </xdr:twoCellAnchor>
  <xdr:twoCellAnchor editAs="oneCell">
    <xdr:from>
      <xdr:col>12</xdr:col>
      <xdr:colOff>951738</xdr:colOff>
      <xdr:row>3</xdr:row>
      <xdr:rowOff>0</xdr:rowOff>
    </xdr:from>
    <xdr:to>
      <xdr:col>13</xdr:col>
      <xdr:colOff>728853</xdr:colOff>
      <xdr:row>4</xdr:row>
      <xdr:rowOff>83630</xdr:rowOff>
    </xdr:to>
    <xdr:grpSp>
      <xdr:nvGrpSpPr>
        <xdr:cNvPr id="48" name="GenerateButton">
          <a:extLst>
            <a:ext uri="{FF2B5EF4-FFF2-40B4-BE49-F238E27FC236}">
              <a16:creationId xmlns:a16="http://schemas.microsoft.com/office/drawing/2014/main" id="{00000000-0008-0000-1200-000030000000}"/>
            </a:ext>
          </a:extLst>
        </xdr:cNvPr>
        <xdr:cNvGrpSpPr/>
      </xdr:nvGrpSpPr>
      <xdr:grpSpPr>
        <a:xfrm>
          <a:off x="12724638" y="1619250"/>
          <a:ext cx="1120140" cy="331280"/>
          <a:chOff x="6867525" y="3495675"/>
          <a:chExt cx="1254632" cy="338328"/>
        </a:xfrm>
      </xdr:grpSpPr>
      <xdr:sp macro="[0]!Generate" textlink="">
        <xdr:nvSpPr>
          <xdr:cNvPr id="49" name="SaveItemBtnShape">
            <a:extLst>
              <a:ext uri="{FF2B5EF4-FFF2-40B4-BE49-F238E27FC236}">
                <a16:creationId xmlns:a16="http://schemas.microsoft.com/office/drawing/2014/main" id="{00000000-0008-0000-1200-000031000000}"/>
              </a:ext>
            </a:extLst>
          </xdr:cNvPr>
          <xdr:cNvSpPr/>
        </xdr:nvSpPr>
        <xdr:spPr>
          <a:xfrm>
            <a:off x="6867525" y="3495675"/>
            <a:ext cx="1254632" cy="338328"/>
          </a:xfrm>
          <a:prstGeom prst="roundRect">
            <a:avLst/>
          </a:prstGeom>
          <a:solidFill>
            <a:srgbClr val="0096C5"/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r"/>
            <a:r>
              <a:rPr lang="en-US" sz="140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Generate</a:t>
            </a:r>
          </a:p>
        </xdr:txBody>
      </xdr:sp>
      <xdr:pic macro="[0]!Generate">
        <xdr:nvPicPr>
          <xdr:cNvPr id="50" name="Graphic 49" descr="Checkmark">
            <a:extLst>
              <a:ext uri="{FF2B5EF4-FFF2-40B4-BE49-F238E27FC236}">
                <a16:creationId xmlns:a16="http://schemas.microsoft.com/office/drawing/2014/main" id="{00000000-0008-0000-1200-00003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943725" y="3562350"/>
            <a:ext cx="219456" cy="219456"/>
          </a:xfrm>
          <a:prstGeom prst="rect">
            <a:avLst/>
          </a:prstGeom>
          <a:ln>
            <a:noFill/>
          </a:ln>
          <a:effectLst/>
        </xdr:spPr>
      </xdr:pic>
    </xdr:grpSp>
    <xdr:clientData/>
  </xdr:twoCellAnchor>
  <xdr:twoCellAnchor>
    <xdr:from>
      <xdr:col>0</xdr:col>
      <xdr:colOff>0</xdr:colOff>
      <xdr:row>0</xdr:row>
      <xdr:rowOff>0</xdr:rowOff>
    </xdr:from>
    <xdr:to>
      <xdr:col>15</xdr:col>
      <xdr:colOff>3048</xdr:colOff>
      <xdr:row>2</xdr:row>
      <xdr:rowOff>116565</xdr:rowOff>
    </xdr:to>
    <xdr:grpSp>
      <xdr:nvGrpSpPr>
        <xdr:cNvPr id="55" name="Group 54">
          <a:extLst>
            <a:ext uri="{FF2B5EF4-FFF2-40B4-BE49-F238E27FC236}">
              <a16:creationId xmlns:a16="http://schemas.microsoft.com/office/drawing/2014/main" id="{00000000-0008-0000-1200-000037000000}"/>
            </a:ext>
          </a:extLst>
        </xdr:cNvPr>
        <xdr:cNvGrpSpPr/>
      </xdr:nvGrpSpPr>
      <xdr:grpSpPr>
        <a:xfrm>
          <a:off x="0" y="0"/>
          <a:ext cx="14328648" cy="1545315"/>
          <a:chOff x="0" y="0"/>
          <a:chExt cx="14328648" cy="1545315"/>
        </a:xfrm>
      </xdr:grpSpPr>
      <xdr:sp macro="[0]!DeliverSlicerToSheet" textlink="">
        <xdr:nvSpPr>
          <xdr:cNvPr id="56" name="Header Format">
            <a:extLst>
              <a:ext uri="{FF2B5EF4-FFF2-40B4-BE49-F238E27FC236}">
                <a16:creationId xmlns:a16="http://schemas.microsoft.com/office/drawing/2014/main" id="{00000000-0008-0000-1200-000038000000}"/>
              </a:ext>
            </a:extLst>
          </xdr:cNvPr>
          <xdr:cNvSpPr>
            <a:spLocks noChangeAspect="1"/>
          </xdr:cNvSpPr>
        </xdr:nvSpPr>
        <xdr:spPr>
          <a:xfrm>
            <a:off x="0" y="457199"/>
            <a:ext cx="14328648" cy="1088116"/>
          </a:xfrm>
          <a:prstGeom prst="rect">
            <a:avLst/>
          </a:prstGeom>
          <a:gradFill flip="none" rotWithShape="1">
            <a:gsLst>
              <a:gs pos="76000">
                <a:schemeClr val="bg1">
                  <a:lumMod val="95000"/>
                </a:schemeClr>
              </a:gs>
              <a:gs pos="0">
                <a:srgbClr val="0096C5"/>
              </a:gs>
            </a:gsLst>
            <a:lin ang="5400000" scaled="0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4"/>
          </a:fillRef>
          <a:effectRef idx="1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[0]!ShowFrames" textlink="">
        <xdr:nvSpPr>
          <xdr:cNvPr id="57" name="Frames On" hidden="1">
            <a:extLst>
              <a:ext uri="{FF2B5EF4-FFF2-40B4-BE49-F238E27FC236}">
                <a16:creationId xmlns:a16="http://schemas.microsoft.com/office/drawing/2014/main" id="{00000000-0008-0000-1200-000039000000}"/>
              </a:ext>
            </a:extLst>
          </xdr:cNvPr>
          <xdr:cNvSpPr>
            <a:spLocks/>
          </xdr:cNvSpPr>
        </xdr:nvSpPr>
        <xdr:spPr>
          <a:xfrm>
            <a:off x="2558243" y="1039839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Frames, Covers,</a:t>
            </a:r>
            <a:r>
              <a:rPr lang="en-US" sz="1400" b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 Hatchways</a:t>
            </a:r>
          </a:p>
        </xdr:txBody>
      </xdr:sp>
      <xdr:sp macro="[0]!ShowControlComps" textlink="">
        <xdr:nvSpPr>
          <xdr:cNvPr id="58" name="Control Comps On" hidden="1">
            <a:extLst>
              <a:ext uri="{FF2B5EF4-FFF2-40B4-BE49-F238E27FC236}">
                <a16:creationId xmlns:a16="http://schemas.microsoft.com/office/drawing/2014/main" id="{00000000-0008-0000-1200-00003A000000}"/>
              </a:ext>
            </a:extLst>
          </xdr:cNvPr>
          <xdr:cNvSpPr>
            <a:spLocks/>
          </xdr:cNvSpPr>
        </xdr:nvSpPr>
        <xdr:spPr>
          <a:xfrm>
            <a:off x="9453212" y="1045548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Control Components</a:t>
            </a:r>
          </a:p>
        </xdr:txBody>
      </xdr:sp>
      <xdr:sp macro="[0]!ShowControls" textlink="">
        <xdr:nvSpPr>
          <xdr:cNvPr id="59" name="Controls On" hidden="1">
            <a:extLst>
              <a:ext uri="{FF2B5EF4-FFF2-40B4-BE49-F238E27FC236}">
                <a16:creationId xmlns:a16="http://schemas.microsoft.com/office/drawing/2014/main" id="{00000000-0008-0000-1200-00003B000000}"/>
              </a:ext>
            </a:extLst>
          </xdr:cNvPr>
          <xdr:cNvSpPr>
            <a:spLocks/>
          </xdr:cNvSpPr>
        </xdr:nvSpPr>
        <xdr:spPr>
          <a:xfrm>
            <a:off x="9453212" y="771872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Controls</a:t>
            </a:r>
          </a:p>
        </xdr:txBody>
      </xdr:sp>
      <xdr:sp macro="[0]!ShowTanks" textlink="">
        <xdr:nvSpPr>
          <xdr:cNvPr id="60" name="Tanks On" hidden="1">
            <a:extLst>
              <a:ext uri="{FF2B5EF4-FFF2-40B4-BE49-F238E27FC236}">
                <a16:creationId xmlns:a16="http://schemas.microsoft.com/office/drawing/2014/main" id="{00000000-0008-0000-1200-00003C000000}"/>
              </a:ext>
            </a:extLst>
          </xdr:cNvPr>
          <xdr:cNvSpPr>
            <a:spLocks/>
          </xdr:cNvSpPr>
        </xdr:nvSpPr>
        <xdr:spPr>
          <a:xfrm>
            <a:off x="9453212" y="498196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Tanks and Separators</a:t>
            </a:r>
          </a:p>
        </xdr:txBody>
      </xdr:sp>
      <xdr:sp macro="[0]!ShowFuel" textlink="">
        <xdr:nvSpPr>
          <xdr:cNvPr id="61" name="Fuel On" hidden="1">
            <a:extLst>
              <a:ext uri="{FF2B5EF4-FFF2-40B4-BE49-F238E27FC236}">
                <a16:creationId xmlns:a16="http://schemas.microsoft.com/office/drawing/2014/main" id="{00000000-0008-0000-1200-00003D000000}"/>
              </a:ext>
            </a:extLst>
          </xdr:cNvPr>
          <xdr:cNvSpPr>
            <a:spLocks/>
          </xdr:cNvSpPr>
        </xdr:nvSpPr>
        <xdr:spPr>
          <a:xfrm>
            <a:off x="7152973" y="1041093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Fuel Tanks</a:t>
            </a:r>
          </a:p>
        </xdr:txBody>
      </xdr:sp>
      <xdr:sp macro="[0]!ShowOEM" textlink="">
        <xdr:nvSpPr>
          <xdr:cNvPr id="62" name="OEM On" hidden="1">
            <a:extLst>
              <a:ext uri="{FF2B5EF4-FFF2-40B4-BE49-F238E27FC236}">
                <a16:creationId xmlns:a16="http://schemas.microsoft.com/office/drawing/2014/main" id="{00000000-0008-0000-1200-00003E000000}"/>
              </a:ext>
            </a:extLst>
          </xdr:cNvPr>
          <xdr:cNvSpPr>
            <a:spLocks/>
          </xdr:cNvSpPr>
        </xdr:nvSpPr>
        <xdr:spPr>
          <a:xfrm>
            <a:off x="7152973" y="770476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OEM</a:t>
            </a:r>
          </a:p>
        </xdr:txBody>
      </xdr:sp>
      <xdr:sp macro="[0]!ShowConcrete" textlink="">
        <xdr:nvSpPr>
          <xdr:cNvPr id="63" name="Concrete On" hidden="1">
            <a:extLst>
              <a:ext uri="{FF2B5EF4-FFF2-40B4-BE49-F238E27FC236}">
                <a16:creationId xmlns:a16="http://schemas.microsoft.com/office/drawing/2014/main" id="{00000000-0008-0000-1200-00003F000000}"/>
              </a:ext>
            </a:extLst>
          </xdr:cNvPr>
          <xdr:cNvSpPr>
            <a:spLocks/>
          </xdr:cNvSpPr>
        </xdr:nvSpPr>
        <xdr:spPr>
          <a:xfrm>
            <a:off x="7152973" y="499762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Concrete</a:t>
            </a:r>
          </a:p>
        </xdr:txBody>
      </xdr:sp>
      <xdr:sp macro="[0]!ShowSpecialPackages" textlink="">
        <xdr:nvSpPr>
          <xdr:cNvPr id="64" name="Special Packages On" hidden="1">
            <a:extLst>
              <a:ext uri="{FF2B5EF4-FFF2-40B4-BE49-F238E27FC236}">
                <a16:creationId xmlns:a16="http://schemas.microsoft.com/office/drawing/2014/main" id="{00000000-0008-0000-1200-000040000000}"/>
              </a:ext>
            </a:extLst>
          </xdr:cNvPr>
          <xdr:cNvSpPr>
            <a:spLocks/>
          </xdr:cNvSpPr>
        </xdr:nvSpPr>
        <xdr:spPr>
          <a:xfrm>
            <a:off x="4855157" y="1026404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Special Packages</a:t>
            </a:r>
          </a:p>
        </xdr:txBody>
      </xdr:sp>
      <xdr:sp macro="[0]!ShowPumpAccessories" textlink="">
        <xdr:nvSpPr>
          <xdr:cNvPr id="65" name="Pumps Accs On" hidden="1">
            <a:extLst>
              <a:ext uri="{FF2B5EF4-FFF2-40B4-BE49-F238E27FC236}">
                <a16:creationId xmlns:a16="http://schemas.microsoft.com/office/drawing/2014/main" id="{00000000-0008-0000-1200-000041000000}"/>
              </a:ext>
            </a:extLst>
          </xdr:cNvPr>
          <xdr:cNvSpPr>
            <a:spLocks/>
          </xdr:cNvSpPr>
        </xdr:nvSpPr>
        <xdr:spPr>
          <a:xfrm>
            <a:off x="4855157" y="760469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Pump Accessories</a:t>
            </a:r>
          </a:p>
        </xdr:txBody>
      </xdr:sp>
      <xdr:sp macro="[0]!ShowPumps" textlink="">
        <xdr:nvSpPr>
          <xdr:cNvPr id="66" name="Pumps On" hidden="1">
            <a:extLst>
              <a:ext uri="{FF2B5EF4-FFF2-40B4-BE49-F238E27FC236}">
                <a16:creationId xmlns:a16="http://schemas.microsoft.com/office/drawing/2014/main" id="{00000000-0008-0000-1200-000042000000}"/>
              </a:ext>
            </a:extLst>
          </xdr:cNvPr>
          <xdr:cNvSpPr>
            <a:spLocks/>
          </xdr:cNvSpPr>
        </xdr:nvSpPr>
        <xdr:spPr>
          <a:xfrm>
            <a:off x="4855157" y="494437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Pumps Only</a:t>
            </a:r>
          </a:p>
        </xdr:txBody>
      </xdr:sp>
      <xdr:sp macro="[0]!ShowHardwares" textlink="">
        <xdr:nvSpPr>
          <xdr:cNvPr id="67" name="Hardwares On" hidden="1">
            <a:extLst>
              <a:ext uri="{FF2B5EF4-FFF2-40B4-BE49-F238E27FC236}">
                <a16:creationId xmlns:a16="http://schemas.microsoft.com/office/drawing/2014/main" id="{00000000-0008-0000-1200-000043000000}"/>
              </a:ext>
            </a:extLst>
          </xdr:cNvPr>
          <xdr:cNvSpPr>
            <a:spLocks/>
          </xdr:cNvSpPr>
        </xdr:nvSpPr>
        <xdr:spPr>
          <a:xfrm>
            <a:off x="2558243" y="768253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Hardware</a:t>
            </a:r>
          </a:p>
          <a:p>
            <a:pPr algn="ctr"/>
            <a:endParaRPr lang="en-US" sz="1400" b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[0]!ShowPipesFittings" textlink="">
        <xdr:nvSpPr>
          <xdr:cNvPr id="68" name="Pipes Fittings On" hidden="1">
            <a:extLst>
              <a:ext uri="{FF2B5EF4-FFF2-40B4-BE49-F238E27FC236}">
                <a16:creationId xmlns:a16="http://schemas.microsoft.com/office/drawing/2014/main" id="{00000000-0008-0000-1200-000044000000}"/>
              </a:ext>
            </a:extLst>
          </xdr:cNvPr>
          <xdr:cNvSpPr>
            <a:spLocks/>
          </xdr:cNvSpPr>
        </xdr:nvSpPr>
        <xdr:spPr>
          <a:xfrm>
            <a:off x="2558243" y="506096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Pipe</a:t>
            </a:r>
            <a:r>
              <a:rPr lang="en-US" sz="1400" b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 and Fittings</a:t>
            </a:r>
            <a:endParaRPr lang="en-US" sz="1400" b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[0]!ShowValves" textlink="">
        <xdr:nvSpPr>
          <xdr:cNvPr id="69" name="Valves On" hidden="1">
            <a:extLst>
              <a:ext uri="{FF2B5EF4-FFF2-40B4-BE49-F238E27FC236}">
                <a16:creationId xmlns:a16="http://schemas.microsoft.com/office/drawing/2014/main" id="{00000000-0008-0000-1200-000045000000}"/>
              </a:ext>
            </a:extLst>
          </xdr:cNvPr>
          <xdr:cNvSpPr>
            <a:spLocks/>
          </xdr:cNvSpPr>
        </xdr:nvSpPr>
        <xdr:spPr>
          <a:xfrm>
            <a:off x="269162" y="1028209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Valves</a:t>
            </a:r>
          </a:p>
        </xdr:txBody>
      </xdr:sp>
      <xdr:sp macro="ShapeClick" textlink="">
        <xdr:nvSpPr>
          <xdr:cNvPr id="70" name="Meters On" hidden="1">
            <a:extLst>
              <a:ext uri="{FF2B5EF4-FFF2-40B4-BE49-F238E27FC236}">
                <a16:creationId xmlns:a16="http://schemas.microsoft.com/office/drawing/2014/main" id="{00000000-0008-0000-1200-000046000000}"/>
              </a:ext>
            </a:extLst>
          </xdr:cNvPr>
          <xdr:cNvSpPr>
            <a:spLocks/>
          </xdr:cNvSpPr>
        </xdr:nvSpPr>
        <xdr:spPr>
          <a:xfrm>
            <a:off x="269162" y="493148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Meters</a:t>
            </a:r>
          </a:p>
        </xdr:txBody>
      </xdr:sp>
      <xdr:sp macro="[0]!ShowBackflows" textlink="">
        <xdr:nvSpPr>
          <xdr:cNvPr id="71" name="Backflows Off">
            <a:extLst>
              <a:ext uri="{FF2B5EF4-FFF2-40B4-BE49-F238E27FC236}">
                <a16:creationId xmlns:a16="http://schemas.microsoft.com/office/drawing/2014/main" id="{00000000-0008-0000-1200-000047000000}"/>
              </a:ext>
            </a:extLst>
          </xdr:cNvPr>
          <xdr:cNvSpPr>
            <a:spLocks/>
          </xdr:cNvSpPr>
        </xdr:nvSpPr>
        <xdr:spPr>
          <a:xfrm>
            <a:off x="269162" y="762026"/>
            <a:ext cx="2286000" cy="278336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Backflows</a:t>
            </a:r>
          </a:p>
        </xdr:txBody>
      </xdr:sp>
      <xdr:sp macro="ShapeClick" textlink="">
        <xdr:nvSpPr>
          <xdr:cNvPr id="72" name="Backflows On" hidden="1">
            <a:extLst>
              <a:ext uri="{FF2B5EF4-FFF2-40B4-BE49-F238E27FC236}">
                <a16:creationId xmlns:a16="http://schemas.microsoft.com/office/drawing/2014/main" id="{00000000-0008-0000-1200-000048000000}"/>
              </a:ext>
            </a:extLst>
          </xdr:cNvPr>
          <xdr:cNvSpPr>
            <a:spLocks/>
          </xdr:cNvSpPr>
        </xdr:nvSpPr>
        <xdr:spPr>
          <a:xfrm>
            <a:off x="269162" y="762026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Backflows</a:t>
            </a:r>
          </a:p>
        </xdr:txBody>
      </xdr:sp>
      <xdr:sp macro="[0]!ShowFrames" textlink="">
        <xdr:nvSpPr>
          <xdr:cNvPr id="73" name="Frames Off">
            <a:extLst>
              <a:ext uri="{FF2B5EF4-FFF2-40B4-BE49-F238E27FC236}">
                <a16:creationId xmlns:a16="http://schemas.microsoft.com/office/drawing/2014/main" id="{00000000-0008-0000-1200-000049000000}"/>
              </a:ext>
            </a:extLst>
          </xdr:cNvPr>
          <xdr:cNvSpPr>
            <a:spLocks/>
          </xdr:cNvSpPr>
        </xdr:nvSpPr>
        <xdr:spPr>
          <a:xfrm>
            <a:off x="2558243" y="1039839"/>
            <a:ext cx="2286000" cy="275575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Frames, Covers,</a:t>
            </a:r>
            <a:r>
              <a:rPr lang="en-US" sz="1400" b="0" baseline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 Hatchways</a:t>
            </a:r>
          </a:p>
        </xdr:txBody>
      </xdr:sp>
      <xdr:sp macro="[0]!ShowControlComps" textlink="">
        <xdr:nvSpPr>
          <xdr:cNvPr id="74" name="Control Comps Off">
            <a:extLst>
              <a:ext uri="{FF2B5EF4-FFF2-40B4-BE49-F238E27FC236}">
                <a16:creationId xmlns:a16="http://schemas.microsoft.com/office/drawing/2014/main" id="{00000000-0008-0000-1200-00004A000000}"/>
              </a:ext>
            </a:extLst>
          </xdr:cNvPr>
          <xdr:cNvSpPr>
            <a:spLocks/>
          </xdr:cNvSpPr>
        </xdr:nvSpPr>
        <xdr:spPr>
          <a:xfrm>
            <a:off x="9453212" y="1045548"/>
            <a:ext cx="2286000" cy="274320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Control Components</a:t>
            </a:r>
          </a:p>
        </xdr:txBody>
      </xdr:sp>
      <xdr:sp macro="[0]!ShowControls" textlink="">
        <xdr:nvSpPr>
          <xdr:cNvPr id="75" name="Controls Off">
            <a:extLst>
              <a:ext uri="{FF2B5EF4-FFF2-40B4-BE49-F238E27FC236}">
                <a16:creationId xmlns:a16="http://schemas.microsoft.com/office/drawing/2014/main" id="{00000000-0008-0000-1200-00004B000000}"/>
              </a:ext>
            </a:extLst>
          </xdr:cNvPr>
          <xdr:cNvSpPr>
            <a:spLocks/>
          </xdr:cNvSpPr>
        </xdr:nvSpPr>
        <xdr:spPr>
          <a:xfrm>
            <a:off x="9453212" y="771872"/>
            <a:ext cx="2286000" cy="274320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Controls</a:t>
            </a:r>
          </a:p>
        </xdr:txBody>
      </xdr:sp>
      <xdr:sp macro="[0]!ShowTanks" textlink="">
        <xdr:nvSpPr>
          <xdr:cNvPr id="76" name="Tanks Off">
            <a:extLst>
              <a:ext uri="{FF2B5EF4-FFF2-40B4-BE49-F238E27FC236}">
                <a16:creationId xmlns:a16="http://schemas.microsoft.com/office/drawing/2014/main" id="{00000000-0008-0000-1200-00004C000000}"/>
              </a:ext>
            </a:extLst>
          </xdr:cNvPr>
          <xdr:cNvSpPr>
            <a:spLocks/>
          </xdr:cNvSpPr>
        </xdr:nvSpPr>
        <xdr:spPr>
          <a:xfrm>
            <a:off x="9453212" y="498196"/>
            <a:ext cx="2286000" cy="274320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Tanks and Separators</a:t>
            </a:r>
          </a:p>
        </xdr:txBody>
      </xdr:sp>
      <xdr:sp macro="[0]!ShowFuel" textlink="">
        <xdr:nvSpPr>
          <xdr:cNvPr id="77" name="Fuel Off">
            <a:extLst>
              <a:ext uri="{FF2B5EF4-FFF2-40B4-BE49-F238E27FC236}">
                <a16:creationId xmlns:a16="http://schemas.microsoft.com/office/drawing/2014/main" id="{00000000-0008-0000-1200-00004D000000}"/>
              </a:ext>
            </a:extLst>
          </xdr:cNvPr>
          <xdr:cNvSpPr>
            <a:spLocks/>
          </xdr:cNvSpPr>
        </xdr:nvSpPr>
        <xdr:spPr>
          <a:xfrm>
            <a:off x="7152973" y="1041093"/>
            <a:ext cx="2286000" cy="275575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Fuel Tanks</a:t>
            </a:r>
          </a:p>
        </xdr:txBody>
      </xdr:sp>
      <xdr:sp macro="[0]!ShowOEM" textlink="">
        <xdr:nvSpPr>
          <xdr:cNvPr id="78" name="OEM Off">
            <a:extLst>
              <a:ext uri="{FF2B5EF4-FFF2-40B4-BE49-F238E27FC236}">
                <a16:creationId xmlns:a16="http://schemas.microsoft.com/office/drawing/2014/main" id="{00000000-0008-0000-1200-00004E000000}"/>
              </a:ext>
            </a:extLst>
          </xdr:cNvPr>
          <xdr:cNvSpPr>
            <a:spLocks/>
          </xdr:cNvSpPr>
        </xdr:nvSpPr>
        <xdr:spPr>
          <a:xfrm>
            <a:off x="7152973" y="770476"/>
            <a:ext cx="2286000" cy="271373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OEM</a:t>
            </a:r>
          </a:p>
        </xdr:txBody>
      </xdr:sp>
      <xdr:sp macro="[0]!ShowConcrete" textlink="">
        <xdr:nvSpPr>
          <xdr:cNvPr id="79" name="Concrete Off">
            <a:extLst>
              <a:ext uri="{FF2B5EF4-FFF2-40B4-BE49-F238E27FC236}">
                <a16:creationId xmlns:a16="http://schemas.microsoft.com/office/drawing/2014/main" id="{00000000-0008-0000-1200-00004F000000}"/>
              </a:ext>
            </a:extLst>
          </xdr:cNvPr>
          <xdr:cNvSpPr>
            <a:spLocks/>
          </xdr:cNvSpPr>
        </xdr:nvSpPr>
        <xdr:spPr>
          <a:xfrm>
            <a:off x="7152973" y="499762"/>
            <a:ext cx="2286000" cy="271472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Concrete</a:t>
            </a:r>
          </a:p>
        </xdr:txBody>
      </xdr:sp>
      <xdr:sp macro="[0]!ShowSpecialPackages" textlink="">
        <xdr:nvSpPr>
          <xdr:cNvPr id="80" name="Special Packages Off">
            <a:extLst>
              <a:ext uri="{FF2B5EF4-FFF2-40B4-BE49-F238E27FC236}">
                <a16:creationId xmlns:a16="http://schemas.microsoft.com/office/drawing/2014/main" id="{00000000-0008-0000-1200-000050000000}"/>
              </a:ext>
            </a:extLst>
          </xdr:cNvPr>
          <xdr:cNvSpPr>
            <a:spLocks/>
          </xdr:cNvSpPr>
        </xdr:nvSpPr>
        <xdr:spPr>
          <a:xfrm>
            <a:off x="4855157" y="1026404"/>
            <a:ext cx="2286000" cy="275575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Special Packages</a:t>
            </a:r>
          </a:p>
        </xdr:txBody>
      </xdr:sp>
      <xdr:sp macro="[0]!ShowPumpAccessories" textlink="">
        <xdr:nvSpPr>
          <xdr:cNvPr id="81" name="Pumps Accs Off">
            <a:extLst>
              <a:ext uri="{FF2B5EF4-FFF2-40B4-BE49-F238E27FC236}">
                <a16:creationId xmlns:a16="http://schemas.microsoft.com/office/drawing/2014/main" id="{00000000-0008-0000-1200-000051000000}"/>
              </a:ext>
            </a:extLst>
          </xdr:cNvPr>
          <xdr:cNvSpPr>
            <a:spLocks/>
          </xdr:cNvSpPr>
        </xdr:nvSpPr>
        <xdr:spPr>
          <a:xfrm>
            <a:off x="4855157" y="760469"/>
            <a:ext cx="2286000" cy="271373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Pump Accessories</a:t>
            </a:r>
          </a:p>
        </xdr:txBody>
      </xdr:sp>
      <xdr:sp macro="[0]!ShowPumps" textlink="">
        <xdr:nvSpPr>
          <xdr:cNvPr id="82" name="Pumps Off">
            <a:extLst>
              <a:ext uri="{FF2B5EF4-FFF2-40B4-BE49-F238E27FC236}">
                <a16:creationId xmlns:a16="http://schemas.microsoft.com/office/drawing/2014/main" id="{00000000-0008-0000-1200-000052000000}"/>
              </a:ext>
            </a:extLst>
          </xdr:cNvPr>
          <xdr:cNvSpPr>
            <a:spLocks/>
          </xdr:cNvSpPr>
        </xdr:nvSpPr>
        <xdr:spPr>
          <a:xfrm>
            <a:off x="4855157" y="494437"/>
            <a:ext cx="2286000" cy="271472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Pumps Only</a:t>
            </a:r>
          </a:p>
        </xdr:txBody>
      </xdr:sp>
      <xdr:sp macro="[0]!ShowHardwares" textlink="">
        <xdr:nvSpPr>
          <xdr:cNvPr id="83" name="Hardwares Off">
            <a:extLst>
              <a:ext uri="{FF2B5EF4-FFF2-40B4-BE49-F238E27FC236}">
                <a16:creationId xmlns:a16="http://schemas.microsoft.com/office/drawing/2014/main" id="{00000000-0008-0000-1200-000053000000}"/>
              </a:ext>
            </a:extLst>
          </xdr:cNvPr>
          <xdr:cNvSpPr>
            <a:spLocks/>
          </xdr:cNvSpPr>
        </xdr:nvSpPr>
        <xdr:spPr>
          <a:xfrm>
            <a:off x="2558243" y="768253"/>
            <a:ext cx="2286000" cy="271373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Hardware</a:t>
            </a:r>
          </a:p>
          <a:p>
            <a:pPr algn="ctr"/>
            <a:endParaRPr lang="en-US" sz="1400" b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[0]!ShowPipesFittings" textlink="">
        <xdr:nvSpPr>
          <xdr:cNvPr id="84" name="Pipes Fittings Off">
            <a:extLst>
              <a:ext uri="{FF2B5EF4-FFF2-40B4-BE49-F238E27FC236}">
                <a16:creationId xmlns:a16="http://schemas.microsoft.com/office/drawing/2014/main" id="{00000000-0008-0000-1200-000054000000}"/>
              </a:ext>
            </a:extLst>
          </xdr:cNvPr>
          <xdr:cNvSpPr>
            <a:spLocks/>
          </xdr:cNvSpPr>
        </xdr:nvSpPr>
        <xdr:spPr>
          <a:xfrm>
            <a:off x="2558243" y="506096"/>
            <a:ext cx="2286000" cy="271472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Pipe</a:t>
            </a:r>
            <a:r>
              <a:rPr lang="en-US" sz="1400" b="0" baseline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 and Fittings</a:t>
            </a:r>
            <a:endParaRPr lang="en-US" sz="1400" b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[0]!ShowValves" textlink="">
        <xdr:nvSpPr>
          <xdr:cNvPr id="85" name="Valves Off">
            <a:extLst>
              <a:ext uri="{FF2B5EF4-FFF2-40B4-BE49-F238E27FC236}">
                <a16:creationId xmlns:a16="http://schemas.microsoft.com/office/drawing/2014/main" id="{00000000-0008-0000-1200-000055000000}"/>
              </a:ext>
            </a:extLst>
          </xdr:cNvPr>
          <xdr:cNvSpPr>
            <a:spLocks/>
          </xdr:cNvSpPr>
        </xdr:nvSpPr>
        <xdr:spPr>
          <a:xfrm>
            <a:off x="269162" y="1028209"/>
            <a:ext cx="2286000" cy="273399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Valves</a:t>
            </a:r>
          </a:p>
        </xdr:txBody>
      </xdr:sp>
      <xdr:sp macro="[0]!ShowMeters" textlink="">
        <xdr:nvSpPr>
          <xdr:cNvPr id="86" name="Meters Off">
            <a:extLst>
              <a:ext uri="{FF2B5EF4-FFF2-40B4-BE49-F238E27FC236}">
                <a16:creationId xmlns:a16="http://schemas.microsoft.com/office/drawing/2014/main" id="{00000000-0008-0000-1200-000056000000}"/>
              </a:ext>
            </a:extLst>
          </xdr:cNvPr>
          <xdr:cNvSpPr>
            <a:spLocks/>
          </xdr:cNvSpPr>
        </xdr:nvSpPr>
        <xdr:spPr>
          <a:xfrm>
            <a:off x="269162" y="493148"/>
            <a:ext cx="2286000" cy="271472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Meters</a:t>
            </a:r>
          </a:p>
        </xdr:txBody>
      </xdr:sp>
      <xdr:sp macro="" textlink="">
        <xdr:nvSpPr>
          <xdr:cNvPr id="87" name="Headings">
            <a:extLst>
              <a:ext uri="{FF2B5EF4-FFF2-40B4-BE49-F238E27FC236}">
                <a16:creationId xmlns:a16="http://schemas.microsoft.com/office/drawing/2014/main" id="{00000000-0008-0000-1200-000057000000}"/>
              </a:ext>
            </a:extLst>
          </xdr:cNvPr>
          <xdr:cNvSpPr txBox="1"/>
        </xdr:nvSpPr>
        <xdr:spPr>
          <a:xfrm>
            <a:off x="0" y="0"/>
            <a:ext cx="14328647" cy="466724"/>
          </a:xfrm>
          <a:prstGeom prst="rect">
            <a:avLst/>
          </a:prstGeom>
          <a:solidFill>
            <a:srgbClr val="0096C5"/>
          </a:solidFill>
          <a:ln>
            <a:noFill/>
          </a:ln>
        </xdr:spPr>
        <xdr:style>
          <a:lnRef idx="3">
            <a:schemeClr val="lt1"/>
          </a:lnRef>
          <a:fillRef idx="1">
            <a:schemeClr val="accent6"/>
          </a:fillRef>
          <a:effectRef idx="1">
            <a:schemeClr val="accent6"/>
          </a:effectRef>
          <a:fontRef idx="minor">
            <a:schemeClr val="lt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2800" b="1" baseline="0">
                <a:ln w="3175">
                  <a:solidFill>
                    <a:schemeClr val="bg1"/>
                  </a:solidFill>
                </a:ln>
                <a:solidFill>
                  <a:srgbClr val="7FB402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Product ID Generator</a:t>
            </a:r>
            <a:endParaRPr lang="en-US" sz="2800" b="1">
              <a:ln w="3175">
                <a:solidFill>
                  <a:schemeClr val="bg1"/>
                </a:solidFill>
              </a:ln>
              <a:solidFill>
                <a:srgbClr val="7FB402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[0]!ShowControlComps" textlink="">
        <xdr:nvSpPr>
          <xdr:cNvPr id="125" name="Chemicals and Liners On" hidden="1">
            <a:extLst>
              <a:ext uri="{FF2B5EF4-FFF2-40B4-BE49-F238E27FC236}">
                <a16:creationId xmlns:a16="http://schemas.microsoft.com/office/drawing/2014/main" id="{00000000-0008-0000-1200-00007D000000}"/>
              </a:ext>
            </a:extLst>
          </xdr:cNvPr>
          <xdr:cNvSpPr>
            <a:spLocks/>
          </xdr:cNvSpPr>
        </xdr:nvSpPr>
        <xdr:spPr>
          <a:xfrm>
            <a:off x="11744325" y="768976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Chemicals</a:t>
            </a:r>
            <a:r>
              <a:rPr lang="en-US" sz="1400" b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 and Liners</a:t>
            </a:r>
            <a:endParaRPr lang="en-US" sz="1400" b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[0]!ShowMetal" textlink="">
        <xdr:nvSpPr>
          <xdr:cNvPr id="126" name="Metal On">
            <a:extLst>
              <a:ext uri="{FF2B5EF4-FFF2-40B4-BE49-F238E27FC236}">
                <a16:creationId xmlns:a16="http://schemas.microsoft.com/office/drawing/2014/main" id="{00000000-0008-0000-1200-00007E000000}"/>
              </a:ext>
            </a:extLst>
          </xdr:cNvPr>
          <xdr:cNvSpPr>
            <a:spLocks/>
          </xdr:cNvSpPr>
        </xdr:nvSpPr>
        <xdr:spPr>
          <a:xfrm>
            <a:off x="11744325" y="495300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Metal</a:t>
            </a:r>
          </a:p>
        </xdr:txBody>
      </xdr:sp>
      <xdr:sp macro="[0]!ShowChemandLiner" textlink="">
        <xdr:nvSpPr>
          <xdr:cNvPr id="127" name="Chemicals and Liners Off">
            <a:extLst>
              <a:ext uri="{FF2B5EF4-FFF2-40B4-BE49-F238E27FC236}">
                <a16:creationId xmlns:a16="http://schemas.microsoft.com/office/drawing/2014/main" id="{00000000-0008-0000-1200-00007F000000}"/>
              </a:ext>
            </a:extLst>
          </xdr:cNvPr>
          <xdr:cNvSpPr>
            <a:spLocks/>
          </xdr:cNvSpPr>
        </xdr:nvSpPr>
        <xdr:spPr>
          <a:xfrm>
            <a:off x="11744325" y="768976"/>
            <a:ext cx="2286000" cy="274320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Chemicals and Liners</a:t>
            </a:r>
          </a:p>
        </xdr:txBody>
      </xdr:sp>
      <xdr:sp macro="[0]!ShowMetal" textlink="">
        <xdr:nvSpPr>
          <xdr:cNvPr id="128" name="Metal Off" hidden="1">
            <a:extLst>
              <a:ext uri="{FF2B5EF4-FFF2-40B4-BE49-F238E27FC236}">
                <a16:creationId xmlns:a16="http://schemas.microsoft.com/office/drawing/2014/main" id="{00000000-0008-0000-1200-000080000000}"/>
              </a:ext>
            </a:extLst>
          </xdr:cNvPr>
          <xdr:cNvSpPr>
            <a:spLocks/>
          </xdr:cNvSpPr>
        </xdr:nvSpPr>
        <xdr:spPr>
          <a:xfrm>
            <a:off x="11744325" y="495300"/>
            <a:ext cx="2286000" cy="274320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 baseline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Metal</a:t>
            </a:r>
            <a:endParaRPr lang="en-US" sz="1400" b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0</xdr:rowOff>
        </xdr:from>
        <xdr:to>
          <xdr:col>5</xdr:col>
          <xdr:colOff>676275</xdr:colOff>
          <xdr:row>8</xdr:row>
          <xdr:rowOff>9525</xdr:rowOff>
        </xdr:to>
        <xdr:sp macro="" textlink="">
          <xdr:nvSpPr>
            <xdr:cNvPr id="121857" name="ComboBox3" hidden="1">
              <a:extLst>
                <a:ext uri="{63B3BB69-23CF-44E3-9099-C40C66FF867C}">
                  <a14:compatExt spid="_x0000_s121857"/>
                </a:ext>
                <a:ext uri="{FF2B5EF4-FFF2-40B4-BE49-F238E27FC236}">
                  <a16:creationId xmlns:a16="http://schemas.microsoft.com/office/drawing/2014/main" id="{00000000-0008-0000-1300-000001D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</xdr:row>
          <xdr:rowOff>0</xdr:rowOff>
        </xdr:from>
        <xdr:to>
          <xdr:col>5</xdr:col>
          <xdr:colOff>676275</xdr:colOff>
          <xdr:row>6</xdr:row>
          <xdr:rowOff>9525</xdr:rowOff>
        </xdr:to>
        <xdr:sp macro="" textlink="">
          <xdr:nvSpPr>
            <xdr:cNvPr id="121858" name="ComboBox2" hidden="1">
              <a:extLst>
                <a:ext uri="{63B3BB69-23CF-44E3-9099-C40C66FF867C}">
                  <a14:compatExt spid="_x0000_s121858"/>
                </a:ext>
                <a:ext uri="{FF2B5EF4-FFF2-40B4-BE49-F238E27FC236}">
                  <a16:creationId xmlns:a16="http://schemas.microsoft.com/office/drawing/2014/main" id="{00000000-0008-0000-1300-000002D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</xdr:row>
          <xdr:rowOff>0</xdr:rowOff>
        </xdr:from>
        <xdr:to>
          <xdr:col>5</xdr:col>
          <xdr:colOff>676275</xdr:colOff>
          <xdr:row>10</xdr:row>
          <xdr:rowOff>9525</xdr:rowOff>
        </xdr:to>
        <xdr:sp macro="" textlink="">
          <xdr:nvSpPr>
            <xdr:cNvPr id="121859" name="ComboBox4" hidden="1">
              <a:extLst>
                <a:ext uri="{63B3BB69-23CF-44E3-9099-C40C66FF867C}">
                  <a14:compatExt spid="_x0000_s121859"/>
                </a:ext>
                <a:ext uri="{FF2B5EF4-FFF2-40B4-BE49-F238E27FC236}">
                  <a16:creationId xmlns:a16="http://schemas.microsoft.com/office/drawing/2014/main" id="{00000000-0008-0000-1300-000003D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</xdr:row>
          <xdr:rowOff>0</xdr:rowOff>
        </xdr:from>
        <xdr:to>
          <xdr:col>12</xdr:col>
          <xdr:colOff>0</xdr:colOff>
          <xdr:row>4</xdr:row>
          <xdr:rowOff>9525</xdr:rowOff>
        </xdr:to>
        <xdr:sp macro="" textlink="">
          <xdr:nvSpPr>
            <xdr:cNvPr id="121860" name="ComboBox5" hidden="1">
              <a:extLst>
                <a:ext uri="{63B3BB69-23CF-44E3-9099-C40C66FF867C}">
                  <a14:compatExt spid="_x0000_s121860"/>
                </a:ext>
                <a:ext uri="{FF2B5EF4-FFF2-40B4-BE49-F238E27FC236}">
                  <a16:creationId xmlns:a16="http://schemas.microsoft.com/office/drawing/2014/main" id="{00000000-0008-0000-1300-000004D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9</xdr:row>
          <xdr:rowOff>0</xdr:rowOff>
        </xdr:from>
        <xdr:to>
          <xdr:col>12</xdr:col>
          <xdr:colOff>0</xdr:colOff>
          <xdr:row>10</xdr:row>
          <xdr:rowOff>9525</xdr:rowOff>
        </xdr:to>
        <xdr:sp macro="" textlink="">
          <xdr:nvSpPr>
            <xdr:cNvPr id="121861" name="ComboBox8" hidden="1">
              <a:extLst>
                <a:ext uri="{63B3BB69-23CF-44E3-9099-C40C66FF867C}">
                  <a14:compatExt spid="_x0000_s121861"/>
                </a:ext>
                <a:ext uri="{FF2B5EF4-FFF2-40B4-BE49-F238E27FC236}">
                  <a16:creationId xmlns:a16="http://schemas.microsoft.com/office/drawing/2014/main" id="{00000000-0008-0000-1300-000005D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5</xdr:row>
          <xdr:rowOff>0</xdr:rowOff>
        </xdr:from>
        <xdr:to>
          <xdr:col>12</xdr:col>
          <xdr:colOff>0</xdr:colOff>
          <xdr:row>6</xdr:row>
          <xdr:rowOff>9525</xdr:rowOff>
        </xdr:to>
        <xdr:sp macro="" textlink="">
          <xdr:nvSpPr>
            <xdr:cNvPr id="121862" name="ComboBox6" hidden="1">
              <a:extLst>
                <a:ext uri="{63B3BB69-23CF-44E3-9099-C40C66FF867C}">
                  <a14:compatExt spid="_x0000_s121862"/>
                </a:ext>
                <a:ext uri="{FF2B5EF4-FFF2-40B4-BE49-F238E27FC236}">
                  <a16:creationId xmlns:a16="http://schemas.microsoft.com/office/drawing/2014/main" id="{00000000-0008-0000-1300-000006D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7</xdr:row>
          <xdr:rowOff>0</xdr:rowOff>
        </xdr:from>
        <xdr:to>
          <xdr:col>12</xdr:col>
          <xdr:colOff>0</xdr:colOff>
          <xdr:row>8</xdr:row>
          <xdr:rowOff>9525</xdr:rowOff>
        </xdr:to>
        <xdr:sp macro="" textlink="">
          <xdr:nvSpPr>
            <xdr:cNvPr id="121863" name="ComboBox7" hidden="1">
              <a:extLst>
                <a:ext uri="{63B3BB69-23CF-44E3-9099-C40C66FF867C}">
                  <a14:compatExt spid="_x0000_s121863"/>
                </a:ext>
                <a:ext uri="{FF2B5EF4-FFF2-40B4-BE49-F238E27FC236}">
                  <a16:creationId xmlns:a16="http://schemas.microsoft.com/office/drawing/2014/main" id="{00000000-0008-0000-1300-000007D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 editAs="oneCell">
    <xdr:from>
      <xdr:col>12</xdr:col>
      <xdr:colOff>761238</xdr:colOff>
      <xdr:row>4</xdr:row>
      <xdr:rowOff>164020</xdr:rowOff>
    </xdr:from>
    <xdr:to>
      <xdr:col>14</xdr:col>
      <xdr:colOff>0</xdr:colOff>
      <xdr:row>6</xdr:row>
      <xdr:rowOff>0</xdr:rowOff>
    </xdr:to>
    <xdr:grpSp>
      <xdr:nvGrpSpPr>
        <xdr:cNvPr id="43" name="ClearButton">
          <a:extLst>
            <a:ext uri="{FF2B5EF4-FFF2-40B4-BE49-F238E27FC236}">
              <a16:creationId xmlns:a16="http://schemas.microsoft.com/office/drawing/2014/main" id="{00000000-0008-0000-1300-00002B000000}"/>
            </a:ext>
          </a:extLst>
        </xdr:cNvPr>
        <xdr:cNvGrpSpPr/>
      </xdr:nvGrpSpPr>
      <xdr:grpSpPr>
        <a:xfrm>
          <a:off x="12905613" y="2030920"/>
          <a:ext cx="1124712" cy="331280"/>
          <a:chOff x="5476876" y="3505202"/>
          <a:chExt cx="978408" cy="338328"/>
        </a:xfrm>
      </xdr:grpSpPr>
      <xdr:sp macro="[0]!ClearOptions" textlink="">
        <xdr:nvSpPr>
          <xdr:cNvPr id="44" name="CancelBtnShape">
            <a:extLst>
              <a:ext uri="{FF2B5EF4-FFF2-40B4-BE49-F238E27FC236}">
                <a16:creationId xmlns:a16="http://schemas.microsoft.com/office/drawing/2014/main" id="{00000000-0008-0000-1300-00002C000000}"/>
              </a:ext>
            </a:extLst>
          </xdr:cNvPr>
          <xdr:cNvSpPr/>
        </xdr:nvSpPr>
        <xdr:spPr>
          <a:xfrm>
            <a:off x="5476876" y="3505202"/>
            <a:ext cx="978408" cy="338328"/>
          </a:xfrm>
          <a:prstGeom prst="roundRect">
            <a:avLst/>
          </a:prstGeom>
          <a:solidFill>
            <a:srgbClr val="0096C5"/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vertOverflow="clip" horzOverflow="clip" lIns="0" rtlCol="0" anchor="t"/>
          <a:lstStyle/>
          <a:p>
            <a:pPr algn="r"/>
            <a:r>
              <a:rPr lang="en-US" sz="140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Reset</a:t>
            </a:r>
          </a:p>
        </xdr:txBody>
      </xdr:sp>
      <xdr:pic macro="[0]!ClearOptions">
        <xdr:nvPicPr>
          <xdr:cNvPr id="45" name="Graphic 44" descr="Back">
            <a:extLst>
              <a:ext uri="{FF2B5EF4-FFF2-40B4-BE49-F238E27FC236}">
                <a16:creationId xmlns:a16="http://schemas.microsoft.com/office/drawing/2014/main" id="{00000000-0008-0000-1300-00002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5524500" y="3562350"/>
            <a:ext cx="219456" cy="219456"/>
          </a:xfrm>
          <a:prstGeom prst="rect">
            <a:avLst/>
          </a:prstGeom>
          <a:ln>
            <a:noFill/>
          </a:ln>
          <a:effectLst/>
        </xdr:spPr>
      </xdr:pic>
    </xdr:grpSp>
    <xdr:clientData/>
  </xdr:twoCellAnchor>
  <xdr:twoCellAnchor editAs="oneCell">
    <xdr:from>
      <xdr:col>12</xdr:col>
      <xdr:colOff>765810</xdr:colOff>
      <xdr:row>3</xdr:row>
      <xdr:rowOff>0</xdr:rowOff>
    </xdr:from>
    <xdr:to>
      <xdr:col>14</xdr:col>
      <xdr:colOff>0</xdr:colOff>
      <xdr:row>4</xdr:row>
      <xdr:rowOff>83630</xdr:rowOff>
    </xdr:to>
    <xdr:grpSp>
      <xdr:nvGrpSpPr>
        <xdr:cNvPr id="46" name="GenerateButton">
          <a:extLst>
            <a:ext uri="{FF2B5EF4-FFF2-40B4-BE49-F238E27FC236}">
              <a16:creationId xmlns:a16="http://schemas.microsoft.com/office/drawing/2014/main" id="{00000000-0008-0000-1300-00002E000000}"/>
            </a:ext>
          </a:extLst>
        </xdr:cNvPr>
        <xdr:cNvGrpSpPr/>
      </xdr:nvGrpSpPr>
      <xdr:grpSpPr>
        <a:xfrm>
          <a:off x="12910185" y="1619250"/>
          <a:ext cx="1120140" cy="331280"/>
          <a:chOff x="6867525" y="3495675"/>
          <a:chExt cx="1254632" cy="338328"/>
        </a:xfrm>
      </xdr:grpSpPr>
      <xdr:sp macro="[0]!Generate" textlink="">
        <xdr:nvSpPr>
          <xdr:cNvPr id="47" name="SaveItemBtnShape">
            <a:extLst>
              <a:ext uri="{FF2B5EF4-FFF2-40B4-BE49-F238E27FC236}">
                <a16:creationId xmlns:a16="http://schemas.microsoft.com/office/drawing/2014/main" id="{00000000-0008-0000-1300-00002F000000}"/>
              </a:ext>
            </a:extLst>
          </xdr:cNvPr>
          <xdr:cNvSpPr/>
        </xdr:nvSpPr>
        <xdr:spPr>
          <a:xfrm>
            <a:off x="6867525" y="3495675"/>
            <a:ext cx="1254632" cy="338328"/>
          </a:xfrm>
          <a:prstGeom prst="roundRect">
            <a:avLst/>
          </a:prstGeom>
          <a:solidFill>
            <a:srgbClr val="0096C5"/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r"/>
            <a:r>
              <a:rPr lang="en-US" sz="140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Generate</a:t>
            </a:r>
          </a:p>
        </xdr:txBody>
      </xdr:sp>
      <xdr:pic macro="[0]!Generate">
        <xdr:nvPicPr>
          <xdr:cNvPr id="48" name="Graphic 47" descr="Checkmark">
            <a:extLst>
              <a:ext uri="{FF2B5EF4-FFF2-40B4-BE49-F238E27FC236}">
                <a16:creationId xmlns:a16="http://schemas.microsoft.com/office/drawing/2014/main" id="{00000000-0008-0000-1300-00003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943725" y="3562350"/>
            <a:ext cx="219456" cy="219456"/>
          </a:xfrm>
          <a:prstGeom prst="rect">
            <a:avLst/>
          </a:prstGeom>
          <a:ln>
            <a:noFill/>
          </a:ln>
          <a:effectLst/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</xdr:row>
          <xdr:rowOff>0</xdr:rowOff>
        </xdr:from>
        <xdr:to>
          <xdr:col>5</xdr:col>
          <xdr:colOff>676275</xdr:colOff>
          <xdr:row>4</xdr:row>
          <xdr:rowOff>9525</xdr:rowOff>
        </xdr:to>
        <xdr:sp macro="" textlink="">
          <xdr:nvSpPr>
            <xdr:cNvPr id="121865" name="ComboBox1" hidden="1">
              <a:extLst>
                <a:ext uri="{63B3BB69-23CF-44E3-9099-C40C66FF867C}">
                  <a14:compatExt spid="_x0000_s121865"/>
                </a:ext>
                <a:ext uri="{FF2B5EF4-FFF2-40B4-BE49-F238E27FC236}">
                  <a16:creationId xmlns:a16="http://schemas.microsoft.com/office/drawing/2014/main" id="{00000000-0008-0000-1300-000009D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15</xdr:col>
      <xdr:colOff>3048</xdr:colOff>
      <xdr:row>2</xdr:row>
      <xdr:rowOff>116565</xdr:rowOff>
    </xdr:to>
    <xdr:grpSp>
      <xdr:nvGrpSpPr>
        <xdr:cNvPr id="123" name="Group 122">
          <a:extLst>
            <a:ext uri="{FF2B5EF4-FFF2-40B4-BE49-F238E27FC236}">
              <a16:creationId xmlns:a16="http://schemas.microsoft.com/office/drawing/2014/main" id="{00000000-0008-0000-1300-00007B000000}"/>
            </a:ext>
          </a:extLst>
        </xdr:cNvPr>
        <xdr:cNvGrpSpPr/>
      </xdr:nvGrpSpPr>
      <xdr:grpSpPr>
        <a:xfrm>
          <a:off x="0" y="0"/>
          <a:ext cx="14328648" cy="1545315"/>
          <a:chOff x="0" y="0"/>
          <a:chExt cx="14328648" cy="1545315"/>
        </a:xfrm>
      </xdr:grpSpPr>
      <xdr:sp macro="[0]!DeliverSlicerToSheet" textlink="">
        <xdr:nvSpPr>
          <xdr:cNvPr id="124" name="Header Format">
            <a:extLst>
              <a:ext uri="{FF2B5EF4-FFF2-40B4-BE49-F238E27FC236}">
                <a16:creationId xmlns:a16="http://schemas.microsoft.com/office/drawing/2014/main" id="{00000000-0008-0000-1300-00007C000000}"/>
              </a:ext>
            </a:extLst>
          </xdr:cNvPr>
          <xdr:cNvSpPr>
            <a:spLocks noChangeAspect="1"/>
          </xdr:cNvSpPr>
        </xdr:nvSpPr>
        <xdr:spPr>
          <a:xfrm>
            <a:off x="0" y="457199"/>
            <a:ext cx="14328648" cy="1088116"/>
          </a:xfrm>
          <a:prstGeom prst="rect">
            <a:avLst/>
          </a:prstGeom>
          <a:gradFill flip="none" rotWithShape="1">
            <a:gsLst>
              <a:gs pos="76000">
                <a:schemeClr val="bg1">
                  <a:lumMod val="95000"/>
                </a:schemeClr>
              </a:gs>
              <a:gs pos="0">
                <a:srgbClr val="0096C5"/>
              </a:gs>
            </a:gsLst>
            <a:lin ang="5400000" scaled="0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4"/>
          </a:fillRef>
          <a:effectRef idx="1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[0]!ShowFrames" textlink="">
        <xdr:nvSpPr>
          <xdr:cNvPr id="125" name="Frames On" hidden="1">
            <a:extLst>
              <a:ext uri="{FF2B5EF4-FFF2-40B4-BE49-F238E27FC236}">
                <a16:creationId xmlns:a16="http://schemas.microsoft.com/office/drawing/2014/main" id="{00000000-0008-0000-1300-00007D000000}"/>
              </a:ext>
            </a:extLst>
          </xdr:cNvPr>
          <xdr:cNvSpPr>
            <a:spLocks/>
          </xdr:cNvSpPr>
        </xdr:nvSpPr>
        <xdr:spPr>
          <a:xfrm>
            <a:off x="2558243" y="1039839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Frames, Covers,</a:t>
            </a:r>
            <a:r>
              <a:rPr lang="en-US" sz="1400" b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 Hatchways</a:t>
            </a:r>
          </a:p>
        </xdr:txBody>
      </xdr:sp>
      <xdr:sp macro="[0]!ShowControlComps" textlink="">
        <xdr:nvSpPr>
          <xdr:cNvPr id="126" name="Control Comps On" hidden="1">
            <a:extLst>
              <a:ext uri="{FF2B5EF4-FFF2-40B4-BE49-F238E27FC236}">
                <a16:creationId xmlns:a16="http://schemas.microsoft.com/office/drawing/2014/main" id="{00000000-0008-0000-1300-00007E000000}"/>
              </a:ext>
            </a:extLst>
          </xdr:cNvPr>
          <xdr:cNvSpPr>
            <a:spLocks/>
          </xdr:cNvSpPr>
        </xdr:nvSpPr>
        <xdr:spPr>
          <a:xfrm>
            <a:off x="9453212" y="1045548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Control Components</a:t>
            </a:r>
          </a:p>
        </xdr:txBody>
      </xdr:sp>
      <xdr:sp macro="[0]!ShowControls" textlink="">
        <xdr:nvSpPr>
          <xdr:cNvPr id="127" name="Controls On" hidden="1">
            <a:extLst>
              <a:ext uri="{FF2B5EF4-FFF2-40B4-BE49-F238E27FC236}">
                <a16:creationId xmlns:a16="http://schemas.microsoft.com/office/drawing/2014/main" id="{00000000-0008-0000-1300-00007F000000}"/>
              </a:ext>
            </a:extLst>
          </xdr:cNvPr>
          <xdr:cNvSpPr>
            <a:spLocks/>
          </xdr:cNvSpPr>
        </xdr:nvSpPr>
        <xdr:spPr>
          <a:xfrm>
            <a:off x="9453212" y="771872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Controls</a:t>
            </a:r>
          </a:p>
        </xdr:txBody>
      </xdr:sp>
      <xdr:sp macro="[0]!ShowTanks" textlink="">
        <xdr:nvSpPr>
          <xdr:cNvPr id="128" name="Tanks On" hidden="1">
            <a:extLst>
              <a:ext uri="{FF2B5EF4-FFF2-40B4-BE49-F238E27FC236}">
                <a16:creationId xmlns:a16="http://schemas.microsoft.com/office/drawing/2014/main" id="{00000000-0008-0000-1300-000080000000}"/>
              </a:ext>
            </a:extLst>
          </xdr:cNvPr>
          <xdr:cNvSpPr>
            <a:spLocks/>
          </xdr:cNvSpPr>
        </xdr:nvSpPr>
        <xdr:spPr>
          <a:xfrm>
            <a:off x="9453212" y="498196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Tanks and Separators</a:t>
            </a:r>
          </a:p>
        </xdr:txBody>
      </xdr:sp>
      <xdr:sp macro="[0]!ShowFuel" textlink="">
        <xdr:nvSpPr>
          <xdr:cNvPr id="129" name="Fuel On" hidden="1">
            <a:extLst>
              <a:ext uri="{FF2B5EF4-FFF2-40B4-BE49-F238E27FC236}">
                <a16:creationId xmlns:a16="http://schemas.microsoft.com/office/drawing/2014/main" id="{00000000-0008-0000-1300-000081000000}"/>
              </a:ext>
            </a:extLst>
          </xdr:cNvPr>
          <xdr:cNvSpPr>
            <a:spLocks/>
          </xdr:cNvSpPr>
        </xdr:nvSpPr>
        <xdr:spPr>
          <a:xfrm>
            <a:off x="7152973" y="1041093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Fuel Tanks</a:t>
            </a:r>
          </a:p>
        </xdr:txBody>
      </xdr:sp>
      <xdr:sp macro="[0]!ShowOEM" textlink="">
        <xdr:nvSpPr>
          <xdr:cNvPr id="130" name="OEM On" hidden="1">
            <a:extLst>
              <a:ext uri="{FF2B5EF4-FFF2-40B4-BE49-F238E27FC236}">
                <a16:creationId xmlns:a16="http://schemas.microsoft.com/office/drawing/2014/main" id="{00000000-0008-0000-1300-000082000000}"/>
              </a:ext>
            </a:extLst>
          </xdr:cNvPr>
          <xdr:cNvSpPr>
            <a:spLocks/>
          </xdr:cNvSpPr>
        </xdr:nvSpPr>
        <xdr:spPr>
          <a:xfrm>
            <a:off x="7152973" y="770476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OEM</a:t>
            </a:r>
          </a:p>
        </xdr:txBody>
      </xdr:sp>
      <xdr:sp macro="[0]!ShowConcrete" textlink="">
        <xdr:nvSpPr>
          <xdr:cNvPr id="131" name="Concrete On" hidden="1">
            <a:extLst>
              <a:ext uri="{FF2B5EF4-FFF2-40B4-BE49-F238E27FC236}">
                <a16:creationId xmlns:a16="http://schemas.microsoft.com/office/drawing/2014/main" id="{00000000-0008-0000-1300-000083000000}"/>
              </a:ext>
            </a:extLst>
          </xdr:cNvPr>
          <xdr:cNvSpPr>
            <a:spLocks/>
          </xdr:cNvSpPr>
        </xdr:nvSpPr>
        <xdr:spPr>
          <a:xfrm>
            <a:off x="7152973" y="499762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Concrete</a:t>
            </a:r>
          </a:p>
        </xdr:txBody>
      </xdr:sp>
      <xdr:sp macro="[0]!ShowSpecialPackages" textlink="">
        <xdr:nvSpPr>
          <xdr:cNvPr id="132" name="Special Packages On" hidden="1">
            <a:extLst>
              <a:ext uri="{FF2B5EF4-FFF2-40B4-BE49-F238E27FC236}">
                <a16:creationId xmlns:a16="http://schemas.microsoft.com/office/drawing/2014/main" id="{00000000-0008-0000-1300-000084000000}"/>
              </a:ext>
            </a:extLst>
          </xdr:cNvPr>
          <xdr:cNvSpPr>
            <a:spLocks/>
          </xdr:cNvSpPr>
        </xdr:nvSpPr>
        <xdr:spPr>
          <a:xfrm>
            <a:off x="4855157" y="1026404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Special Packages</a:t>
            </a:r>
          </a:p>
        </xdr:txBody>
      </xdr:sp>
      <xdr:sp macro="[0]!ShowPumpAccessories" textlink="">
        <xdr:nvSpPr>
          <xdr:cNvPr id="133" name="Pumps Accs On" hidden="1">
            <a:extLst>
              <a:ext uri="{FF2B5EF4-FFF2-40B4-BE49-F238E27FC236}">
                <a16:creationId xmlns:a16="http://schemas.microsoft.com/office/drawing/2014/main" id="{00000000-0008-0000-1300-000085000000}"/>
              </a:ext>
            </a:extLst>
          </xdr:cNvPr>
          <xdr:cNvSpPr>
            <a:spLocks/>
          </xdr:cNvSpPr>
        </xdr:nvSpPr>
        <xdr:spPr>
          <a:xfrm>
            <a:off x="4855157" y="760469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Pump Accessories</a:t>
            </a:r>
          </a:p>
        </xdr:txBody>
      </xdr:sp>
      <xdr:sp macro="[0]!ShowPumps" textlink="">
        <xdr:nvSpPr>
          <xdr:cNvPr id="134" name="Pumps On" hidden="1">
            <a:extLst>
              <a:ext uri="{FF2B5EF4-FFF2-40B4-BE49-F238E27FC236}">
                <a16:creationId xmlns:a16="http://schemas.microsoft.com/office/drawing/2014/main" id="{00000000-0008-0000-1300-000086000000}"/>
              </a:ext>
            </a:extLst>
          </xdr:cNvPr>
          <xdr:cNvSpPr>
            <a:spLocks/>
          </xdr:cNvSpPr>
        </xdr:nvSpPr>
        <xdr:spPr>
          <a:xfrm>
            <a:off x="4855157" y="494437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Pumps Only</a:t>
            </a:r>
          </a:p>
        </xdr:txBody>
      </xdr:sp>
      <xdr:sp macro="[0]!ShowHardwares" textlink="">
        <xdr:nvSpPr>
          <xdr:cNvPr id="135" name="Hardwares On" hidden="1">
            <a:extLst>
              <a:ext uri="{FF2B5EF4-FFF2-40B4-BE49-F238E27FC236}">
                <a16:creationId xmlns:a16="http://schemas.microsoft.com/office/drawing/2014/main" id="{00000000-0008-0000-1300-000087000000}"/>
              </a:ext>
            </a:extLst>
          </xdr:cNvPr>
          <xdr:cNvSpPr>
            <a:spLocks/>
          </xdr:cNvSpPr>
        </xdr:nvSpPr>
        <xdr:spPr>
          <a:xfrm>
            <a:off x="2558243" y="768253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Hardware</a:t>
            </a:r>
          </a:p>
          <a:p>
            <a:pPr algn="ctr"/>
            <a:endParaRPr lang="en-US" sz="1400" b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[0]!ShowPipesFittings" textlink="">
        <xdr:nvSpPr>
          <xdr:cNvPr id="136" name="Pipes Fittings On" hidden="1">
            <a:extLst>
              <a:ext uri="{FF2B5EF4-FFF2-40B4-BE49-F238E27FC236}">
                <a16:creationId xmlns:a16="http://schemas.microsoft.com/office/drawing/2014/main" id="{00000000-0008-0000-1300-000088000000}"/>
              </a:ext>
            </a:extLst>
          </xdr:cNvPr>
          <xdr:cNvSpPr>
            <a:spLocks/>
          </xdr:cNvSpPr>
        </xdr:nvSpPr>
        <xdr:spPr>
          <a:xfrm>
            <a:off x="2558243" y="506096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Pipe</a:t>
            </a:r>
            <a:r>
              <a:rPr lang="en-US" sz="1400" b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 and Fittings</a:t>
            </a:r>
            <a:endParaRPr lang="en-US" sz="1400" b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[0]!ShowValves" textlink="">
        <xdr:nvSpPr>
          <xdr:cNvPr id="137" name="Valves On" hidden="1">
            <a:extLst>
              <a:ext uri="{FF2B5EF4-FFF2-40B4-BE49-F238E27FC236}">
                <a16:creationId xmlns:a16="http://schemas.microsoft.com/office/drawing/2014/main" id="{00000000-0008-0000-1300-000089000000}"/>
              </a:ext>
            </a:extLst>
          </xdr:cNvPr>
          <xdr:cNvSpPr>
            <a:spLocks/>
          </xdr:cNvSpPr>
        </xdr:nvSpPr>
        <xdr:spPr>
          <a:xfrm>
            <a:off x="269162" y="1028209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Valves</a:t>
            </a:r>
          </a:p>
        </xdr:txBody>
      </xdr:sp>
      <xdr:sp macro="ShapeClick" textlink="">
        <xdr:nvSpPr>
          <xdr:cNvPr id="138" name="Meters On" hidden="1">
            <a:extLst>
              <a:ext uri="{FF2B5EF4-FFF2-40B4-BE49-F238E27FC236}">
                <a16:creationId xmlns:a16="http://schemas.microsoft.com/office/drawing/2014/main" id="{00000000-0008-0000-1300-00008A000000}"/>
              </a:ext>
            </a:extLst>
          </xdr:cNvPr>
          <xdr:cNvSpPr>
            <a:spLocks/>
          </xdr:cNvSpPr>
        </xdr:nvSpPr>
        <xdr:spPr>
          <a:xfrm>
            <a:off x="269162" y="493148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Meters</a:t>
            </a:r>
          </a:p>
        </xdr:txBody>
      </xdr:sp>
      <xdr:sp macro="[0]!ShowBackflows" textlink="">
        <xdr:nvSpPr>
          <xdr:cNvPr id="139" name="Backflows Off">
            <a:extLst>
              <a:ext uri="{FF2B5EF4-FFF2-40B4-BE49-F238E27FC236}">
                <a16:creationId xmlns:a16="http://schemas.microsoft.com/office/drawing/2014/main" id="{00000000-0008-0000-1300-00008B000000}"/>
              </a:ext>
            </a:extLst>
          </xdr:cNvPr>
          <xdr:cNvSpPr>
            <a:spLocks/>
          </xdr:cNvSpPr>
        </xdr:nvSpPr>
        <xdr:spPr>
          <a:xfrm>
            <a:off x="269162" y="762026"/>
            <a:ext cx="2286000" cy="278336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Backflows</a:t>
            </a:r>
          </a:p>
        </xdr:txBody>
      </xdr:sp>
      <xdr:sp macro="ShapeClick" textlink="">
        <xdr:nvSpPr>
          <xdr:cNvPr id="140" name="Backflows On" hidden="1">
            <a:extLst>
              <a:ext uri="{FF2B5EF4-FFF2-40B4-BE49-F238E27FC236}">
                <a16:creationId xmlns:a16="http://schemas.microsoft.com/office/drawing/2014/main" id="{00000000-0008-0000-1300-00008C000000}"/>
              </a:ext>
            </a:extLst>
          </xdr:cNvPr>
          <xdr:cNvSpPr>
            <a:spLocks/>
          </xdr:cNvSpPr>
        </xdr:nvSpPr>
        <xdr:spPr>
          <a:xfrm>
            <a:off x="269162" y="762026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Backflows</a:t>
            </a:r>
          </a:p>
        </xdr:txBody>
      </xdr:sp>
      <xdr:sp macro="[0]!ShowFrames" textlink="">
        <xdr:nvSpPr>
          <xdr:cNvPr id="141" name="Frames Off">
            <a:extLst>
              <a:ext uri="{FF2B5EF4-FFF2-40B4-BE49-F238E27FC236}">
                <a16:creationId xmlns:a16="http://schemas.microsoft.com/office/drawing/2014/main" id="{00000000-0008-0000-1300-00008D000000}"/>
              </a:ext>
            </a:extLst>
          </xdr:cNvPr>
          <xdr:cNvSpPr>
            <a:spLocks/>
          </xdr:cNvSpPr>
        </xdr:nvSpPr>
        <xdr:spPr>
          <a:xfrm>
            <a:off x="2558243" y="1039839"/>
            <a:ext cx="2286000" cy="275575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Frames, Covers,</a:t>
            </a:r>
            <a:r>
              <a:rPr lang="en-US" sz="1400" b="0" baseline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 Hatchways</a:t>
            </a:r>
          </a:p>
        </xdr:txBody>
      </xdr:sp>
      <xdr:sp macro="[0]!ShowControlComps" textlink="">
        <xdr:nvSpPr>
          <xdr:cNvPr id="142" name="Control Comps Off">
            <a:extLst>
              <a:ext uri="{FF2B5EF4-FFF2-40B4-BE49-F238E27FC236}">
                <a16:creationId xmlns:a16="http://schemas.microsoft.com/office/drawing/2014/main" id="{00000000-0008-0000-1300-00008E000000}"/>
              </a:ext>
            </a:extLst>
          </xdr:cNvPr>
          <xdr:cNvSpPr>
            <a:spLocks/>
          </xdr:cNvSpPr>
        </xdr:nvSpPr>
        <xdr:spPr>
          <a:xfrm>
            <a:off x="9453212" y="1045548"/>
            <a:ext cx="2286000" cy="274320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Control Components</a:t>
            </a:r>
          </a:p>
        </xdr:txBody>
      </xdr:sp>
      <xdr:sp macro="[0]!ShowControls" textlink="">
        <xdr:nvSpPr>
          <xdr:cNvPr id="143" name="Controls Off">
            <a:extLst>
              <a:ext uri="{FF2B5EF4-FFF2-40B4-BE49-F238E27FC236}">
                <a16:creationId xmlns:a16="http://schemas.microsoft.com/office/drawing/2014/main" id="{00000000-0008-0000-1300-00008F000000}"/>
              </a:ext>
            </a:extLst>
          </xdr:cNvPr>
          <xdr:cNvSpPr>
            <a:spLocks/>
          </xdr:cNvSpPr>
        </xdr:nvSpPr>
        <xdr:spPr>
          <a:xfrm>
            <a:off x="9453212" y="771872"/>
            <a:ext cx="2286000" cy="274320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Controls</a:t>
            </a:r>
          </a:p>
        </xdr:txBody>
      </xdr:sp>
      <xdr:sp macro="[0]!ShowTanks" textlink="">
        <xdr:nvSpPr>
          <xdr:cNvPr id="144" name="Tanks Off">
            <a:extLst>
              <a:ext uri="{FF2B5EF4-FFF2-40B4-BE49-F238E27FC236}">
                <a16:creationId xmlns:a16="http://schemas.microsoft.com/office/drawing/2014/main" id="{00000000-0008-0000-1300-000090000000}"/>
              </a:ext>
            </a:extLst>
          </xdr:cNvPr>
          <xdr:cNvSpPr>
            <a:spLocks/>
          </xdr:cNvSpPr>
        </xdr:nvSpPr>
        <xdr:spPr>
          <a:xfrm>
            <a:off x="9453212" y="498196"/>
            <a:ext cx="2286000" cy="274320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Tanks and Separators</a:t>
            </a:r>
          </a:p>
        </xdr:txBody>
      </xdr:sp>
      <xdr:sp macro="[0]!ShowFuel" textlink="">
        <xdr:nvSpPr>
          <xdr:cNvPr id="145" name="Fuel Off">
            <a:extLst>
              <a:ext uri="{FF2B5EF4-FFF2-40B4-BE49-F238E27FC236}">
                <a16:creationId xmlns:a16="http://schemas.microsoft.com/office/drawing/2014/main" id="{00000000-0008-0000-1300-000091000000}"/>
              </a:ext>
            </a:extLst>
          </xdr:cNvPr>
          <xdr:cNvSpPr>
            <a:spLocks/>
          </xdr:cNvSpPr>
        </xdr:nvSpPr>
        <xdr:spPr>
          <a:xfrm>
            <a:off x="7152973" y="1041093"/>
            <a:ext cx="2286000" cy="275575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Fuel Tanks</a:t>
            </a:r>
          </a:p>
        </xdr:txBody>
      </xdr:sp>
      <xdr:sp macro="[0]!ShowOEM" textlink="">
        <xdr:nvSpPr>
          <xdr:cNvPr id="146" name="OEM Off">
            <a:extLst>
              <a:ext uri="{FF2B5EF4-FFF2-40B4-BE49-F238E27FC236}">
                <a16:creationId xmlns:a16="http://schemas.microsoft.com/office/drawing/2014/main" id="{00000000-0008-0000-1300-000092000000}"/>
              </a:ext>
            </a:extLst>
          </xdr:cNvPr>
          <xdr:cNvSpPr>
            <a:spLocks/>
          </xdr:cNvSpPr>
        </xdr:nvSpPr>
        <xdr:spPr>
          <a:xfrm>
            <a:off x="7152973" y="770476"/>
            <a:ext cx="2286000" cy="271373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OEM</a:t>
            </a:r>
          </a:p>
        </xdr:txBody>
      </xdr:sp>
      <xdr:sp macro="[0]!ShowConcrete" textlink="">
        <xdr:nvSpPr>
          <xdr:cNvPr id="147" name="Concrete Off">
            <a:extLst>
              <a:ext uri="{FF2B5EF4-FFF2-40B4-BE49-F238E27FC236}">
                <a16:creationId xmlns:a16="http://schemas.microsoft.com/office/drawing/2014/main" id="{00000000-0008-0000-1300-000093000000}"/>
              </a:ext>
            </a:extLst>
          </xdr:cNvPr>
          <xdr:cNvSpPr>
            <a:spLocks/>
          </xdr:cNvSpPr>
        </xdr:nvSpPr>
        <xdr:spPr>
          <a:xfrm>
            <a:off x="7152973" y="499762"/>
            <a:ext cx="2286000" cy="271472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Concrete</a:t>
            </a:r>
          </a:p>
        </xdr:txBody>
      </xdr:sp>
      <xdr:sp macro="[0]!ShowSpecialPackages" textlink="">
        <xdr:nvSpPr>
          <xdr:cNvPr id="148" name="Special Packages Off">
            <a:extLst>
              <a:ext uri="{FF2B5EF4-FFF2-40B4-BE49-F238E27FC236}">
                <a16:creationId xmlns:a16="http://schemas.microsoft.com/office/drawing/2014/main" id="{00000000-0008-0000-1300-000094000000}"/>
              </a:ext>
            </a:extLst>
          </xdr:cNvPr>
          <xdr:cNvSpPr>
            <a:spLocks/>
          </xdr:cNvSpPr>
        </xdr:nvSpPr>
        <xdr:spPr>
          <a:xfrm>
            <a:off x="4855157" y="1026404"/>
            <a:ext cx="2286000" cy="275575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Special Packages</a:t>
            </a:r>
          </a:p>
        </xdr:txBody>
      </xdr:sp>
      <xdr:sp macro="[0]!ShowPumpAccessories" textlink="">
        <xdr:nvSpPr>
          <xdr:cNvPr id="149" name="Pumps Accs Off">
            <a:extLst>
              <a:ext uri="{FF2B5EF4-FFF2-40B4-BE49-F238E27FC236}">
                <a16:creationId xmlns:a16="http://schemas.microsoft.com/office/drawing/2014/main" id="{00000000-0008-0000-1300-000095000000}"/>
              </a:ext>
            </a:extLst>
          </xdr:cNvPr>
          <xdr:cNvSpPr>
            <a:spLocks/>
          </xdr:cNvSpPr>
        </xdr:nvSpPr>
        <xdr:spPr>
          <a:xfrm>
            <a:off x="4855157" y="760469"/>
            <a:ext cx="2286000" cy="271373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Pump Accessories</a:t>
            </a:r>
          </a:p>
        </xdr:txBody>
      </xdr:sp>
      <xdr:sp macro="[0]!ShowPumps" textlink="">
        <xdr:nvSpPr>
          <xdr:cNvPr id="150" name="Pumps Off">
            <a:extLst>
              <a:ext uri="{FF2B5EF4-FFF2-40B4-BE49-F238E27FC236}">
                <a16:creationId xmlns:a16="http://schemas.microsoft.com/office/drawing/2014/main" id="{00000000-0008-0000-1300-000096000000}"/>
              </a:ext>
            </a:extLst>
          </xdr:cNvPr>
          <xdr:cNvSpPr>
            <a:spLocks/>
          </xdr:cNvSpPr>
        </xdr:nvSpPr>
        <xdr:spPr>
          <a:xfrm>
            <a:off x="4855157" y="494437"/>
            <a:ext cx="2286000" cy="271472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Pumps Only</a:t>
            </a:r>
          </a:p>
        </xdr:txBody>
      </xdr:sp>
      <xdr:sp macro="[0]!ShowHardwares" textlink="">
        <xdr:nvSpPr>
          <xdr:cNvPr id="151" name="Hardwares Off">
            <a:extLst>
              <a:ext uri="{FF2B5EF4-FFF2-40B4-BE49-F238E27FC236}">
                <a16:creationId xmlns:a16="http://schemas.microsoft.com/office/drawing/2014/main" id="{00000000-0008-0000-1300-000097000000}"/>
              </a:ext>
            </a:extLst>
          </xdr:cNvPr>
          <xdr:cNvSpPr>
            <a:spLocks/>
          </xdr:cNvSpPr>
        </xdr:nvSpPr>
        <xdr:spPr>
          <a:xfrm>
            <a:off x="2558243" y="768253"/>
            <a:ext cx="2286000" cy="271373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Hardware</a:t>
            </a:r>
          </a:p>
          <a:p>
            <a:pPr algn="ctr"/>
            <a:endParaRPr lang="en-US" sz="1400" b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[0]!ShowPipesFittings" textlink="">
        <xdr:nvSpPr>
          <xdr:cNvPr id="152" name="Pipes Fittings Off">
            <a:extLst>
              <a:ext uri="{FF2B5EF4-FFF2-40B4-BE49-F238E27FC236}">
                <a16:creationId xmlns:a16="http://schemas.microsoft.com/office/drawing/2014/main" id="{00000000-0008-0000-1300-000098000000}"/>
              </a:ext>
            </a:extLst>
          </xdr:cNvPr>
          <xdr:cNvSpPr>
            <a:spLocks/>
          </xdr:cNvSpPr>
        </xdr:nvSpPr>
        <xdr:spPr>
          <a:xfrm>
            <a:off x="2558243" y="506096"/>
            <a:ext cx="2286000" cy="271472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Pipe</a:t>
            </a:r>
            <a:r>
              <a:rPr lang="en-US" sz="1400" b="0" baseline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 and Fittings</a:t>
            </a:r>
            <a:endParaRPr lang="en-US" sz="1400" b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[0]!ShowValves" textlink="">
        <xdr:nvSpPr>
          <xdr:cNvPr id="153" name="Valves Off">
            <a:extLst>
              <a:ext uri="{FF2B5EF4-FFF2-40B4-BE49-F238E27FC236}">
                <a16:creationId xmlns:a16="http://schemas.microsoft.com/office/drawing/2014/main" id="{00000000-0008-0000-1300-000099000000}"/>
              </a:ext>
            </a:extLst>
          </xdr:cNvPr>
          <xdr:cNvSpPr>
            <a:spLocks/>
          </xdr:cNvSpPr>
        </xdr:nvSpPr>
        <xdr:spPr>
          <a:xfrm>
            <a:off x="269162" y="1028209"/>
            <a:ext cx="2286000" cy="273399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Valves</a:t>
            </a:r>
          </a:p>
        </xdr:txBody>
      </xdr:sp>
      <xdr:sp macro="[0]!ShowMeters" textlink="">
        <xdr:nvSpPr>
          <xdr:cNvPr id="154" name="Meters Off">
            <a:extLst>
              <a:ext uri="{FF2B5EF4-FFF2-40B4-BE49-F238E27FC236}">
                <a16:creationId xmlns:a16="http://schemas.microsoft.com/office/drawing/2014/main" id="{00000000-0008-0000-1300-00009A000000}"/>
              </a:ext>
            </a:extLst>
          </xdr:cNvPr>
          <xdr:cNvSpPr>
            <a:spLocks/>
          </xdr:cNvSpPr>
        </xdr:nvSpPr>
        <xdr:spPr>
          <a:xfrm>
            <a:off x="269162" y="493148"/>
            <a:ext cx="2286000" cy="271472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Meters</a:t>
            </a:r>
          </a:p>
        </xdr:txBody>
      </xdr:sp>
      <xdr:sp macro="" textlink="">
        <xdr:nvSpPr>
          <xdr:cNvPr id="155" name="Headings">
            <a:extLst>
              <a:ext uri="{FF2B5EF4-FFF2-40B4-BE49-F238E27FC236}">
                <a16:creationId xmlns:a16="http://schemas.microsoft.com/office/drawing/2014/main" id="{00000000-0008-0000-1300-00009B000000}"/>
              </a:ext>
            </a:extLst>
          </xdr:cNvPr>
          <xdr:cNvSpPr txBox="1"/>
        </xdr:nvSpPr>
        <xdr:spPr>
          <a:xfrm>
            <a:off x="0" y="0"/>
            <a:ext cx="14328647" cy="466724"/>
          </a:xfrm>
          <a:prstGeom prst="rect">
            <a:avLst/>
          </a:prstGeom>
          <a:solidFill>
            <a:srgbClr val="0096C5"/>
          </a:solidFill>
          <a:ln>
            <a:noFill/>
          </a:ln>
        </xdr:spPr>
        <xdr:style>
          <a:lnRef idx="3">
            <a:schemeClr val="lt1"/>
          </a:lnRef>
          <a:fillRef idx="1">
            <a:schemeClr val="accent6"/>
          </a:fillRef>
          <a:effectRef idx="1">
            <a:schemeClr val="accent6"/>
          </a:effectRef>
          <a:fontRef idx="minor">
            <a:schemeClr val="lt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2800" b="1" baseline="0">
                <a:ln w="3175">
                  <a:solidFill>
                    <a:schemeClr val="bg1"/>
                  </a:solidFill>
                </a:ln>
                <a:solidFill>
                  <a:srgbClr val="7FB402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Product ID Generator</a:t>
            </a:r>
            <a:endParaRPr lang="en-US" sz="2800" b="1">
              <a:ln w="3175">
                <a:solidFill>
                  <a:schemeClr val="bg1"/>
                </a:solidFill>
              </a:ln>
              <a:solidFill>
                <a:srgbClr val="7FB402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[0]!ShowControlComps" textlink="">
        <xdr:nvSpPr>
          <xdr:cNvPr id="156" name="Chemicals and Liners On">
            <a:extLst>
              <a:ext uri="{FF2B5EF4-FFF2-40B4-BE49-F238E27FC236}">
                <a16:creationId xmlns:a16="http://schemas.microsoft.com/office/drawing/2014/main" id="{00000000-0008-0000-1300-00009C000000}"/>
              </a:ext>
            </a:extLst>
          </xdr:cNvPr>
          <xdr:cNvSpPr>
            <a:spLocks/>
          </xdr:cNvSpPr>
        </xdr:nvSpPr>
        <xdr:spPr>
          <a:xfrm>
            <a:off x="11744325" y="768976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Chemicals</a:t>
            </a:r>
            <a:r>
              <a:rPr lang="en-US" sz="1400" b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 and Liners</a:t>
            </a:r>
            <a:endParaRPr lang="en-US" sz="1400" b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[0]!ShowMetal" textlink="">
        <xdr:nvSpPr>
          <xdr:cNvPr id="157" name="Metal On" hidden="1">
            <a:extLst>
              <a:ext uri="{FF2B5EF4-FFF2-40B4-BE49-F238E27FC236}">
                <a16:creationId xmlns:a16="http://schemas.microsoft.com/office/drawing/2014/main" id="{00000000-0008-0000-1300-00009D000000}"/>
              </a:ext>
            </a:extLst>
          </xdr:cNvPr>
          <xdr:cNvSpPr>
            <a:spLocks/>
          </xdr:cNvSpPr>
        </xdr:nvSpPr>
        <xdr:spPr>
          <a:xfrm>
            <a:off x="11744325" y="495300"/>
            <a:ext cx="2286000" cy="274320"/>
          </a:xfrm>
          <a:prstGeom prst="roundRect">
            <a:avLst/>
          </a:prstGeom>
          <a:solidFill>
            <a:srgbClr val="7FB402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Metal</a:t>
            </a:r>
          </a:p>
        </xdr:txBody>
      </xdr:sp>
      <xdr:sp macro="[0]!ShowChemandLiner" textlink="">
        <xdr:nvSpPr>
          <xdr:cNvPr id="158" name="Chemicals and Liners Off" hidden="1">
            <a:extLst>
              <a:ext uri="{FF2B5EF4-FFF2-40B4-BE49-F238E27FC236}">
                <a16:creationId xmlns:a16="http://schemas.microsoft.com/office/drawing/2014/main" id="{00000000-0008-0000-1300-00009E000000}"/>
              </a:ext>
            </a:extLst>
          </xdr:cNvPr>
          <xdr:cNvSpPr>
            <a:spLocks/>
          </xdr:cNvSpPr>
        </xdr:nvSpPr>
        <xdr:spPr>
          <a:xfrm>
            <a:off x="11744325" y="768976"/>
            <a:ext cx="2286000" cy="274320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Chemicals and Liners</a:t>
            </a:r>
          </a:p>
        </xdr:txBody>
      </xdr:sp>
      <xdr:sp macro="[0]!ShowMetal" textlink="">
        <xdr:nvSpPr>
          <xdr:cNvPr id="159" name="Metal Off">
            <a:extLst>
              <a:ext uri="{FF2B5EF4-FFF2-40B4-BE49-F238E27FC236}">
                <a16:creationId xmlns:a16="http://schemas.microsoft.com/office/drawing/2014/main" id="{00000000-0008-0000-1300-00009F000000}"/>
              </a:ext>
            </a:extLst>
          </xdr:cNvPr>
          <xdr:cNvSpPr>
            <a:spLocks/>
          </xdr:cNvSpPr>
        </xdr:nvSpPr>
        <xdr:spPr>
          <a:xfrm>
            <a:off x="11744325" y="495300"/>
            <a:ext cx="2286000" cy="274320"/>
          </a:xfrm>
          <a:prstGeom prst="roundRect">
            <a:avLst/>
          </a:prstGeom>
          <a:solidFill>
            <a:srgbClr val="0096C5"/>
          </a:solidFill>
          <a:ln w="12700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 baseline="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Metal</a:t>
            </a:r>
            <a:endParaRPr lang="en-US" sz="1400" b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H:\Khanh%20Nguyen\SAGE\ID%20Schemes\ID%20Schemes%20-%20Khanh's%20edition%20VB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H:\Khanh%20Nguyen\SAGE\ID%20Schemes\Pipes%20and%20Fittings\30-30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nguyen/Downloads/User_Login_Security_Rights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H:\Khanh%20Nguyen\SAGE\ID%20Schemes\RM%20Metal\40-70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ster Gen"/>
      <sheetName val="30-15 Gen"/>
      <sheetName val="30-15 Inventory"/>
      <sheetName val="30-30 Gen"/>
      <sheetName val="30-35 Gen"/>
      <sheetName val="30-15"/>
      <sheetName val="30-15 Full Test"/>
      <sheetName val="30-15 DRAFT"/>
      <sheetName val="30-15 (Full Test)"/>
      <sheetName val="30-15 (Test 2017)"/>
      <sheetName val="30-30 (Sample Test)"/>
      <sheetName val="30-30 (PICs)"/>
      <sheetName val="30-30 DRAFT"/>
      <sheetName val="30-30"/>
      <sheetName val="30-30 Sample Test"/>
      <sheetName val="30-35 DRAFT"/>
      <sheetName val="30-60 Grand Total"/>
      <sheetName val="30-38 Not in Phung's List"/>
      <sheetName val="draft"/>
      <sheetName val="30-60 (Retest)"/>
      <sheetName val="30-60 Draft"/>
      <sheetName val="ID Schemes - Khanh's edition VB"/>
      <sheetName val="30-35"/>
      <sheetName val="30-35 (Full Test)"/>
      <sheetName val="30-10 Gen"/>
      <sheetName val="30-20 Gen"/>
      <sheetName val="30-38 Gen"/>
      <sheetName val="30-40 Gen"/>
      <sheetName val="30-41 Gen"/>
      <sheetName val="30-50 Gen"/>
      <sheetName val="30-60 Gen"/>
      <sheetName val="30-70 Gen"/>
      <sheetName val="30-71 Gen"/>
      <sheetName val="30-72 Gen"/>
      <sheetName val="30-80 Gen"/>
      <sheetName val="30-81 Gen"/>
      <sheetName val="30-60 (Full Test)"/>
      <sheetName val="30-60"/>
      <sheetName val="30-60 Size Code"/>
      <sheetName val="Sheet1"/>
      <sheetName val="30-38"/>
      <sheetName val="30-38 (Full Test)"/>
    </sheetNames>
    <sheetDataSet>
      <sheetData sheetId="0"/>
      <sheetData sheetId="1"/>
      <sheetData sheetId="2"/>
      <sheetData sheetId="3"/>
      <sheetData sheetId="4"/>
      <sheetData sheetId="5">
        <row r="15">
          <cell r="A15">
            <v>10</v>
          </cell>
          <cell r="E15" t="str">
            <v>METERS</v>
          </cell>
        </row>
        <row r="16">
          <cell r="E16" t="str">
            <v>BACKFLOWS</v>
          </cell>
        </row>
        <row r="17">
          <cell r="E17" t="str">
            <v>VALVES</v>
          </cell>
        </row>
        <row r="18">
          <cell r="E18" t="str">
            <v>PIPES AND FITTINGS</v>
          </cell>
        </row>
        <row r="19">
          <cell r="E19" t="str">
            <v>HARDWARE (NUTS, BOLTS, ETC)</v>
          </cell>
        </row>
        <row r="20">
          <cell r="E20" t="str">
            <v>FRAMES, COVERS, HATCHWAYS</v>
          </cell>
        </row>
        <row r="21">
          <cell r="E21" t="str">
            <v>PUMPS</v>
          </cell>
        </row>
        <row r="22">
          <cell r="E22" t="str">
            <v>PUMPS ACCESSORIES</v>
          </cell>
        </row>
        <row r="23">
          <cell r="E23" t="str">
            <v>SPECIAL PACKAGES</v>
          </cell>
        </row>
        <row r="24">
          <cell r="E24" t="str">
            <v>CONCRETE</v>
          </cell>
        </row>
        <row r="25">
          <cell r="E25" t="str">
            <v>STEEL</v>
          </cell>
        </row>
        <row r="26">
          <cell r="E26" t="str">
            <v>FUEL TANKS</v>
          </cell>
        </row>
        <row r="27">
          <cell r="E27" t="str">
            <v>CONTROLS</v>
          </cell>
        </row>
        <row r="28">
          <cell r="E28" t="str">
            <v>CONTROL COMPONENTS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>
        <row r="15">
          <cell r="G15" t="str">
            <v>NA</v>
          </cell>
        </row>
      </sheetData>
      <sheetData sheetId="14"/>
      <sheetData sheetId="15"/>
      <sheetData sheetId="16"/>
      <sheetData sheetId="17"/>
      <sheetData sheetId="18"/>
      <sheetData sheetId="19"/>
      <sheetData sheetId="20"/>
      <sheetData sheetId="21" refreshError="1"/>
      <sheetData sheetId="22">
        <row r="15">
          <cell r="G15" t="str">
            <v>NO</v>
          </cell>
        </row>
      </sheetData>
      <sheetData sheetId="23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/>
      <sheetData sheetId="37">
        <row r="15">
          <cell r="J15" t="str">
            <v>01</v>
          </cell>
        </row>
      </sheetData>
      <sheetData sheetId="38">
        <row r="2">
          <cell r="E2" t="str">
            <v>100"</v>
          </cell>
        </row>
      </sheetData>
      <sheetData sheetId="39"/>
      <sheetData sheetId="40"/>
      <sheetData sheetId="4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-30"/>
      <sheetName val="30-30 Sample Test"/>
    </sheetNames>
    <sheetDataSet>
      <sheetData sheetId="0">
        <row r="15">
          <cell r="G15" t="str">
            <v>NA</v>
          </cell>
          <cell r="L15" t="str">
            <v>NONE</v>
          </cell>
          <cell r="X15" t="str">
            <v>ACCESSORIES:</v>
          </cell>
        </row>
        <row r="16">
          <cell r="L16" t="str">
            <v>ALUMINUM 6061</v>
          </cell>
          <cell r="X16" t="str">
            <v>N/A</v>
          </cell>
        </row>
        <row r="17">
          <cell r="L17" t="str">
            <v>BLACK STEEL</v>
          </cell>
          <cell r="X17" t="str">
            <v>ACCESSORIES</v>
          </cell>
        </row>
        <row r="18">
          <cell r="L18" t="str">
            <v>BRASS</v>
          </cell>
          <cell r="X18" t="str">
            <v>GASKET</v>
          </cell>
        </row>
        <row r="19">
          <cell r="L19" t="str">
            <v>CAST IRON</v>
          </cell>
          <cell r="X19"/>
        </row>
        <row r="20">
          <cell r="L20" t="str">
            <v>CAST IRON BLACK</v>
          </cell>
          <cell r="X20"/>
        </row>
        <row r="21">
          <cell r="X21" t="str">
            <v>CLASSIFICATIONS:</v>
          </cell>
        </row>
        <row r="22">
          <cell r="X22" t="str">
            <v>FLANGE:</v>
          </cell>
        </row>
        <row r="23">
          <cell r="X23" t="str">
            <v>CLASS 150</v>
          </cell>
        </row>
        <row r="24">
          <cell r="X24" t="str">
            <v>CLASS 300</v>
          </cell>
        </row>
        <row r="25">
          <cell r="X25" t="str">
            <v>CLASS 400</v>
          </cell>
        </row>
        <row r="26">
          <cell r="X26" t="str">
            <v>CLASS 600</v>
          </cell>
        </row>
        <row r="27">
          <cell r="X27" t="str">
            <v>CLASS 900</v>
          </cell>
        </row>
        <row r="28">
          <cell r="X28" t="str">
            <v>CLASS 1500</v>
          </cell>
        </row>
        <row r="29">
          <cell r="X29" t="str">
            <v>CLASS 2500</v>
          </cell>
        </row>
        <row r="30">
          <cell r="X30" t="str">
            <v>AWWA CLASS D</v>
          </cell>
        </row>
        <row r="31">
          <cell r="X31" t="str">
            <v>CLASS 150 &amp; AWWA CLASS D</v>
          </cell>
        </row>
        <row r="32">
          <cell r="X32"/>
        </row>
        <row r="33">
          <cell r="X33" t="str">
            <v>COUPLING:</v>
          </cell>
        </row>
        <row r="34">
          <cell r="X34" t="str">
            <v>CLASS 2000</v>
          </cell>
        </row>
        <row r="35">
          <cell r="X35" t="str">
            <v>CLASS 3000</v>
          </cell>
        </row>
        <row r="36">
          <cell r="X36" t="str">
            <v>CLASS 6000</v>
          </cell>
        </row>
        <row r="37">
          <cell r="X37" t="str">
            <v>CLASS 9000</v>
          </cell>
        </row>
        <row r="38">
          <cell r="X38"/>
        </row>
        <row r="39">
          <cell r="X39" t="str">
            <v>PVC PIPE:</v>
          </cell>
        </row>
        <row r="40">
          <cell r="X40" t="str">
            <v>AWWA C-900</v>
          </cell>
        </row>
      </sheetData>
      <sheetData sheetId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dmin"/>
      <sheetName val="Test"/>
      <sheetName val="Sheet3"/>
      <sheetName val="Sheet4"/>
      <sheetName val="Sheet5"/>
      <sheetName val="Start"/>
    </sheetNames>
    <sheetDataSet>
      <sheetData sheetId="0">
        <row r="5">
          <cell r="E5" t="str">
            <v>James</v>
          </cell>
          <cell r="F5" t="str">
            <v>pw123</v>
          </cell>
        </row>
        <row r="6">
          <cell r="E6" t="str">
            <v>Davis</v>
          </cell>
          <cell r="F6" t="str">
            <v>pw345</v>
          </cell>
        </row>
        <row r="7">
          <cell r="E7" t="str">
            <v>Smith</v>
          </cell>
          <cell r="F7" t="str">
            <v>pw456</v>
          </cell>
        </row>
        <row r="8">
          <cell r="E8" t="str">
            <v>Fredders</v>
          </cell>
          <cell r="F8" t="str">
            <v>pw789</v>
          </cell>
        </row>
        <row r="9">
          <cell r="E9"/>
          <cell r="F9"/>
        </row>
        <row r="10">
          <cell r="E10"/>
          <cell r="F10"/>
        </row>
        <row r="11">
          <cell r="E11"/>
          <cell r="F11"/>
        </row>
        <row r="12">
          <cell r="E12"/>
          <cell r="F12"/>
        </row>
        <row r="13">
          <cell r="E13"/>
          <cell r="F13"/>
        </row>
        <row r="14">
          <cell r="E14"/>
          <cell r="F14"/>
        </row>
        <row r="15">
          <cell r="E15"/>
          <cell r="F15"/>
        </row>
        <row r="16">
          <cell r="E16"/>
          <cell r="F16"/>
        </row>
        <row r="17">
          <cell r="E17"/>
          <cell r="F17"/>
        </row>
        <row r="18">
          <cell r="E18"/>
          <cell r="F18"/>
        </row>
        <row r="19">
          <cell r="E19"/>
          <cell r="F19"/>
        </row>
        <row r="20">
          <cell r="E20"/>
          <cell r="F20"/>
        </row>
        <row r="21">
          <cell r="E21"/>
          <cell r="F21"/>
        </row>
        <row r="22">
          <cell r="E22"/>
          <cell r="F22"/>
        </row>
        <row r="23">
          <cell r="E23"/>
          <cell r="F23"/>
        </row>
        <row r="24">
          <cell r="E24"/>
          <cell r="F24"/>
        </row>
      </sheetData>
      <sheetData sheetId="1"/>
      <sheetData sheetId="2"/>
      <sheetData sheetId="3"/>
      <sheetData sheetId="4"/>
      <sheetData sheetId="5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40-70 Diagram (2014-current)"/>
      <sheetName val="40-70 Final Data (2014-current)"/>
      <sheetName val="40-70 Final Data"/>
      <sheetName val="ID Test"/>
      <sheetName val="Price"/>
      <sheetName val="40-70 Diagram"/>
      <sheetName val="Overall Pivot"/>
      <sheetName val="Size Analysis"/>
      <sheetName val="Type Analysis"/>
      <sheetName val="40-70 Data Split"/>
      <sheetName val="Old ID"/>
      <sheetName val="Vendor List"/>
      <sheetName val="Size Code List "/>
      <sheetName val="Flange Class Cod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2">
          <cell r="A2" t="str">
            <v>1105 MEDIA INC</v>
          </cell>
          <cell r="B2" t="str">
            <v>110550</v>
          </cell>
        </row>
        <row r="3">
          <cell r="A3" t="str">
            <v>12TH MAN FOUNDATION</v>
          </cell>
          <cell r="B3" t="str">
            <v>12TH50</v>
          </cell>
        </row>
        <row r="4">
          <cell r="A4" t="str">
            <v>4G LIFT STATIONS INC</v>
          </cell>
          <cell r="B4" t="str">
            <v>4GLI50</v>
          </cell>
        </row>
        <row r="5">
          <cell r="A5" t="str">
            <v>4SAFE PRODUCTS LLC</v>
          </cell>
          <cell r="B5" t="str">
            <v>4SAF50</v>
          </cell>
        </row>
        <row r="6">
          <cell r="A6" t="str">
            <v>7C UNLIMITED</v>
          </cell>
          <cell r="B6" t="str">
            <v>7CUN50</v>
          </cell>
        </row>
        <row r="7">
          <cell r="A7" t="str">
            <v>911 LLAMADA</v>
          </cell>
          <cell r="B7" t="str">
            <v>911L50</v>
          </cell>
        </row>
        <row r="8">
          <cell r="A8" t="str">
            <v>A DEPENDABLE LOGISTICS INC</v>
          </cell>
          <cell r="B8" t="str">
            <v>ADEP50</v>
          </cell>
        </row>
        <row r="9">
          <cell r="A9" t="str">
            <v>A LOK PRODUCTS INC</v>
          </cell>
          <cell r="B9" t="str">
            <v>ALOK50</v>
          </cell>
        </row>
        <row r="10">
          <cell r="A10" t="str">
            <v>A SHRED AHEAD</v>
          </cell>
          <cell r="B10" t="str">
            <v>ASHR50</v>
          </cell>
        </row>
        <row r="11">
          <cell r="A11" t="str">
            <v>A-1 CLEANING SEPTIC SVC LLC</v>
          </cell>
          <cell r="B11" t="str">
            <v>A1CL50</v>
          </cell>
        </row>
        <row r="12">
          <cell r="A12" t="str">
            <v>A-1 LUMBER &amp; PALLET</v>
          </cell>
          <cell r="B12" t="str">
            <v>A1LU50</v>
          </cell>
        </row>
        <row r="13">
          <cell r="A13" t="str">
            <v>A2Z HOUSTON LOCKSMITH LLC</v>
          </cell>
          <cell r="B13" t="str">
            <v>A2ZHOU</v>
          </cell>
        </row>
        <row r="14">
          <cell r="A14" t="str">
            <v>AAA COOPER TRANSPORTATION</v>
          </cell>
          <cell r="B14" t="str">
            <v>AAAC50</v>
          </cell>
        </row>
        <row r="15">
          <cell r="A15" t="str">
            <v>AAA TECHNOLOGY &amp; SPECIALTIES</v>
          </cell>
          <cell r="B15" t="str">
            <v>AAAT50</v>
          </cell>
        </row>
        <row r="16">
          <cell r="A16" t="str">
            <v>ABATIX ENVIRONMENTAL CORP.</v>
          </cell>
          <cell r="B16" t="str">
            <v>ABAT50</v>
          </cell>
        </row>
        <row r="17">
          <cell r="A17" t="str">
            <v>ABB INC</v>
          </cell>
          <cell r="B17" t="str">
            <v>ABBI50</v>
          </cell>
        </row>
        <row r="18">
          <cell r="A18" t="str">
            <v>ABBEON CAL INC</v>
          </cell>
          <cell r="B18" t="str">
            <v>ABBE50</v>
          </cell>
        </row>
        <row r="19">
          <cell r="A19" t="str">
            <v>ABPA - NORTH TEXAS CHAPTER</v>
          </cell>
          <cell r="B19" t="str">
            <v>ABPA52</v>
          </cell>
        </row>
        <row r="20">
          <cell r="A20" t="str">
            <v>ABPA - SAN ANTONIO CHAPTER</v>
          </cell>
          <cell r="B20" t="str">
            <v>ABPA55</v>
          </cell>
        </row>
        <row r="21">
          <cell r="A21" t="str">
            <v>ABPA-AMERICAN BACKFLOW</v>
          </cell>
          <cell r="B21" t="str">
            <v>ABPA50</v>
          </cell>
        </row>
        <row r="22">
          <cell r="A22" t="str">
            <v>ACE ENVIRONMENTAL</v>
          </cell>
          <cell r="B22" t="str">
            <v>ACEE50</v>
          </cell>
        </row>
        <row r="23">
          <cell r="A23" t="str">
            <v>ACE STEEL SUPPLY LP</v>
          </cell>
          <cell r="B23" t="str">
            <v>ACES50</v>
          </cell>
        </row>
        <row r="24">
          <cell r="A24" t="str">
            <v>A-CHEAP AUTO GLASS</v>
          </cell>
          <cell r="B24" t="str">
            <v>ACHE50</v>
          </cell>
        </row>
        <row r="25">
          <cell r="A25" t="str">
            <v>ACT PIPE &amp; SUPPLY INC</v>
          </cell>
          <cell r="B25" t="str">
            <v>ACTP50</v>
          </cell>
        </row>
        <row r="26">
          <cell r="A26" t="str">
            <v>ACTION PLUMBING SUPPLY</v>
          </cell>
          <cell r="B26" t="str">
            <v>ACTI60</v>
          </cell>
        </row>
        <row r="27">
          <cell r="A27" t="str">
            <v>ACTION STAINLESS &amp; ALLOYS INC</v>
          </cell>
          <cell r="B27" t="str">
            <v>ACTI62</v>
          </cell>
        </row>
        <row r="28">
          <cell r="A28" t="str">
            <v>ADA RESOURCES INC</v>
          </cell>
          <cell r="B28" t="str">
            <v>ADAR50</v>
          </cell>
        </row>
        <row r="29">
          <cell r="A29" t="str">
            <v>ADOBE EQUIPMENT HOLDINGS</v>
          </cell>
          <cell r="B29" t="str">
            <v>ADOB50</v>
          </cell>
        </row>
        <row r="30">
          <cell r="A30" t="str">
            <v>ADVANCED CONCRETE TECHNOLOGIES</v>
          </cell>
          <cell r="B30" t="str">
            <v>ADVA50</v>
          </cell>
        </row>
        <row r="31">
          <cell r="A31" t="str">
            <v>ADVANCED PROCESS</v>
          </cell>
          <cell r="B31" t="str">
            <v>ADVA54</v>
          </cell>
        </row>
        <row r="32">
          <cell r="A32" t="str">
            <v>ADVILL AIR CONDITIONING LLC</v>
          </cell>
          <cell r="B32" t="str">
            <v>ADVI50</v>
          </cell>
        </row>
        <row r="33">
          <cell r="A33" t="str">
            <v>AFLAC</v>
          </cell>
          <cell r="B33" t="str">
            <v>AFLA50</v>
          </cell>
        </row>
        <row r="34">
          <cell r="A34" t="str">
            <v>AFS/ IBEX FINANCIAL SVCS, INC.</v>
          </cell>
          <cell r="B34" t="str">
            <v>AMER64</v>
          </cell>
        </row>
        <row r="35">
          <cell r="A35" t="str">
            <v>AFS/IBEX FINANCIAL SVCS INC</v>
          </cell>
          <cell r="B35" t="str">
            <v>AFS50</v>
          </cell>
        </row>
        <row r="36">
          <cell r="A36" t="str">
            <v>AGUAWORKS PIPE &amp; SUPPLY LLC</v>
          </cell>
          <cell r="B36" t="str">
            <v>AGUA50</v>
          </cell>
        </row>
        <row r="37">
          <cell r="A37" t="str">
            <v>AIRCO MECHANICAL LTD</v>
          </cell>
          <cell r="B37" t="str">
            <v>AIRC50</v>
          </cell>
        </row>
        <row r="38">
          <cell r="A38" t="str">
            <v>AIRGAS - SOUTHWEST</v>
          </cell>
          <cell r="B38" t="str">
            <v>AIRG50</v>
          </cell>
        </row>
        <row r="39">
          <cell r="A39" t="str">
            <v>AIRTECH SPRAY SYSTEMS INC</v>
          </cell>
          <cell r="B39" t="str">
            <v>AIRT50</v>
          </cell>
        </row>
        <row r="40">
          <cell r="A40" t="str">
            <v>AK INDUSTRIES INC</v>
          </cell>
          <cell r="B40" t="str">
            <v>AKIN50</v>
          </cell>
        </row>
        <row r="41">
          <cell r="A41" t="str">
            <v>AKI INTERNATIONAL</v>
          </cell>
          <cell r="B41" t="str">
            <v>AKII50</v>
          </cell>
        </row>
        <row r="42">
          <cell r="A42" t="str">
            <v>ALAMO CEMENT COMPANY LTD</v>
          </cell>
          <cell r="B42" t="str">
            <v>ALAM50</v>
          </cell>
        </row>
        <row r="43">
          <cell r="A43" t="str">
            <v>ALAMO CONCRETE PRODUCTS CO</v>
          </cell>
          <cell r="B43" t="str">
            <v>ALAM53</v>
          </cell>
        </row>
        <row r="44">
          <cell r="A44" t="str">
            <v>ALAMO CONCRETE PRODUCTS LTD</v>
          </cell>
          <cell r="B44" t="str">
            <v>ALAM54</v>
          </cell>
        </row>
        <row r="45">
          <cell r="A45" t="str">
            <v>ALAMO CRANE SERVICE INC</v>
          </cell>
          <cell r="B45" t="str">
            <v>ALAM55</v>
          </cell>
        </row>
        <row r="46">
          <cell r="A46" t="str">
            <v>ALAMO IRON WORKS INC</v>
          </cell>
          <cell r="B46" t="str">
            <v>ALAM60</v>
          </cell>
        </row>
        <row r="47">
          <cell r="A47" t="str">
            <v>ALL STAR LOCK &amp; KEY</v>
          </cell>
          <cell r="B47" t="str">
            <v>ALLS60</v>
          </cell>
        </row>
        <row r="48">
          <cell r="A48" t="str">
            <v>ALLEGIANCE CRANE &amp; EQUIPMENT L</v>
          </cell>
          <cell r="B48" t="str">
            <v>ALLE59</v>
          </cell>
        </row>
        <row r="49">
          <cell r="A49" t="str">
            <v>ALLIANCE CRANE &amp; EQUIP RENTAL</v>
          </cell>
          <cell r="B49" t="str">
            <v>ALLI36</v>
          </cell>
        </row>
        <row r="50">
          <cell r="A50" t="str">
            <v>ALLIANCE CRANE SERVICE</v>
          </cell>
          <cell r="B50" t="str">
            <v>ALLI35</v>
          </cell>
        </row>
        <row r="51">
          <cell r="A51" t="str">
            <v>ALLIANCE CRANE SERVICE LLC</v>
          </cell>
          <cell r="B51" t="str">
            <v>ALLI43</v>
          </cell>
        </row>
        <row r="52">
          <cell r="A52" t="str">
            <v>ALLIANCE FLUID POWER</v>
          </cell>
          <cell r="B52" t="str">
            <v>ALLI41</v>
          </cell>
        </row>
        <row r="53">
          <cell r="A53" t="str">
            <v>ALLIED FIRE PROTECTION LP</v>
          </cell>
          <cell r="B53" t="str">
            <v>ALLI45</v>
          </cell>
        </row>
        <row r="54">
          <cell r="A54" t="str">
            <v>ALLIED PLASTIC SUPPLY LLC</v>
          </cell>
          <cell r="B54" t="str">
            <v>ALLI53</v>
          </cell>
        </row>
        <row r="55">
          <cell r="A55" t="str">
            <v>ALLSTATE INSURANCE</v>
          </cell>
          <cell r="B55" t="str">
            <v>ALLS55</v>
          </cell>
        </row>
        <row r="56">
          <cell r="A56" t="str">
            <v>ALLTEX WELDING SUPPLY INC</v>
          </cell>
          <cell r="B56" t="str">
            <v>ALLT55</v>
          </cell>
        </row>
        <row r="57">
          <cell r="A57" t="str">
            <v>ALL-WAYS INDUSTRIES</v>
          </cell>
          <cell r="B57" t="str">
            <v>ALLW50</v>
          </cell>
        </row>
        <row r="58">
          <cell r="A58" t="str">
            <v>ALPHA MARINE SOLUTIONS LLC</v>
          </cell>
          <cell r="B58" t="str">
            <v>ALPH50</v>
          </cell>
        </row>
        <row r="59">
          <cell r="A59" t="str">
            <v>ALPINE LUMBER SALES INC</v>
          </cell>
          <cell r="B59" t="str">
            <v>ALPI50</v>
          </cell>
        </row>
        <row r="60">
          <cell r="A60" t="str">
            <v>AL'S ENGINE &amp; EQUIPMENT</v>
          </cell>
          <cell r="B60" t="str">
            <v>ALSE50</v>
          </cell>
        </row>
        <row r="61">
          <cell r="A61" t="str">
            <v>ALTEX ELECTRONICS, LTD.</v>
          </cell>
          <cell r="B61" t="str">
            <v>ALTE50</v>
          </cell>
        </row>
        <row r="62">
          <cell r="A62" t="str">
            <v>AMERESCO SOLAR LLC</v>
          </cell>
          <cell r="B62" t="str">
            <v>AMER05</v>
          </cell>
        </row>
        <row r="63">
          <cell r="A63" t="str">
            <v>AMERICAN BANKERS INSURANCE</v>
          </cell>
          <cell r="B63" t="str">
            <v>AMER51</v>
          </cell>
        </row>
        <row r="64">
          <cell r="A64" t="str">
            <v>AMERICAN BUSINESS MACHINES INC</v>
          </cell>
          <cell r="B64" t="str">
            <v>ABMI50</v>
          </cell>
        </row>
        <row r="65">
          <cell r="A65" t="str">
            <v>AMERICAN CONCRETE INSTITUTE</v>
          </cell>
          <cell r="B65" t="str">
            <v>AMER59</v>
          </cell>
        </row>
        <row r="66">
          <cell r="A66" t="str">
            <v>AMERICAN CRANE &amp; EQUIPMENT</v>
          </cell>
          <cell r="B66" t="str">
            <v>AMER54</v>
          </cell>
        </row>
        <row r="67">
          <cell r="A67" t="str">
            <v>AMERICAN EXPRESS</v>
          </cell>
          <cell r="B67" t="str">
            <v>AMEX50</v>
          </cell>
        </row>
        <row r="68">
          <cell r="A68" t="str">
            <v>AMERICAN GENERAL LIFE INS CO</v>
          </cell>
          <cell r="B68" t="str">
            <v>AMER20</v>
          </cell>
        </row>
        <row r="69">
          <cell r="A69" t="str">
            <v>AMERICAN MARINE INSURANCE SERV</v>
          </cell>
          <cell r="B69" t="str">
            <v>AMER76</v>
          </cell>
        </row>
        <row r="70">
          <cell r="A70" t="str">
            <v>AMERICAN OVERHEAD DOOR CO</v>
          </cell>
          <cell r="B70" t="str">
            <v>AMER65</v>
          </cell>
        </row>
        <row r="71">
          <cell r="A71" t="str">
            <v>AMERICAN PACKING &amp; GASKET</v>
          </cell>
          <cell r="B71" t="str">
            <v>AMER75</v>
          </cell>
        </row>
        <row r="72">
          <cell r="A72" t="str">
            <v>AMERIPIPE INC</v>
          </cell>
          <cell r="B72" t="str">
            <v>AMER95</v>
          </cell>
        </row>
        <row r="73">
          <cell r="A73" t="str">
            <v>AMERITECH STAFFING INC</v>
          </cell>
          <cell r="B73" t="str">
            <v>AMER99</v>
          </cell>
        </row>
        <row r="74">
          <cell r="A74" t="str">
            <v>AMERITEX PIPE &amp; PRODUCTS LLC</v>
          </cell>
          <cell r="B74" t="str">
            <v>AMER98</v>
          </cell>
        </row>
        <row r="75">
          <cell r="A75" t="str">
            <v>AMES COMPANY, INC.</v>
          </cell>
          <cell r="B75" t="str">
            <v>AMES50</v>
          </cell>
        </row>
        <row r="76">
          <cell r="A76" t="str">
            <v>AMTEK IMAGING LLC</v>
          </cell>
          <cell r="B76" t="str">
            <v>AMTE64</v>
          </cell>
        </row>
        <row r="77">
          <cell r="A77" t="str">
            <v>AMTEK INFORMATION SERVICE, INC</v>
          </cell>
          <cell r="B77" t="str">
            <v>AMTE65</v>
          </cell>
        </row>
        <row r="78">
          <cell r="A78" t="str">
            <v>ANCHOR SCIENTIFIC INC</v>
          </cell>
          <cell r="B78" t="str">
            <v>ANCH55</v>
          </cell>
        </row>
        <row r="79">
          <cell r="A79" t="str">
            <v>ANDREW CARR</v>
          </cell>
          <cell r="B79" t="str">
            <v>CARR45</v>
          </cell>
        </row>
        <row r="80">
          <cell r="A80" t="str">
            <v>ANDY DEPAZ-ACEVEDO</v>
          </cell>
          <cell r="B80" t="str">
            <v>ACEV50</v>
          </cell>
        </row>
        <row r="81">
          <cell r="A81" t="str">
            <v>ANGEL CANTU</v>
          </cell>
          <cell r="B81" t="str">
            <v>CANT60</v>
          </cell>
        </row>
        <row r="82">
          <cell r="A82" t="str">
            <v>ANIXTER INC</v>
          </cell>
          <cell r="B82" t="str">
            <v>ANIX50</v>
          </cell>
        </row>
        <row r="83">
          <cell r="A83" t="str">
            <v>APACHE OIL CO INC</v>
          </cell>
          <cell r="B83" t="str">
            <v>APAC50</v>
          </cell>
        </row>
        <row r="84">
          <cell r="A84" t="str">
            <v>APEX BULK HANDLERS</v>
          </cell>
          <cell r="B84" t="str">
            <v>APEX60</v>
          </cell>
        </row>
        <row r="85">
          <cell r="A85" t="str">
            <v>APEX STONE LLC</v>
          </cell>
          <cell r="B85" t="str">
            <v>APEX55</v>
          </cell>
        </row>
        <row r="86">
          <cell r="A86" t="str">
            <v>ARC DESIGNS, INC.</v>
          </cell>
          <cell r="B86" t="str">
            <v>ARCD50</v>
          </cell>
        </row>
        <row r="87">
          <cell r="A87" t="str">
            <v>ARGUINDEGUI OIL CO II LTD</v>
          </cell>
          <cell r="B87" t="str">
            <v>ARGU50</v>
          </cell>
        </row>
        <row r="88">
          <cell r="A88" t="str">
            <v>ARNOLD KNOBLOCH &amp; SAUNDERS LLP</v>
          </cell>
          <cell r="B88" t="str">
            <v>ARNO50</v>
          </cell>
        </row>
        <row r="89">
          <cell r="A89" t="str">
            <v>ARNO'S WELDING &amp; PREFAB LLC</v>
          </cell>
          <cell r="B89" t="str">
            <v>ARNO60</v>
          </cell>
        </row>
        <row r="90">
          <cell r="A90" t="str">
            <v>ARROW MAGNOLIA INT'L INC</v>
          </cell>
          <cell r="B90" t="str">
            <v>ARRO55</v>
          </cell>
        </row>
        <row r="91">
          <cell r="A91" t="str">
            <v>ASCE</v>
          </cell>
          <cell r="B91" t="str">
            <v>ASCE50</v>
          </cell>
        </row>
        <row r="92">
          <cell r="A92" t="str">
            <v>ASCE HOUSTON</v>
          </cell>
          <cell r="B92" t="str">
            <v>ASCE51</v>
          </cell>
        </row>
        <row r="93">
          <cell r="A93" t="str">
            <v>ASCE TEXAS SECTION</v>
          </cell>
          <cell r="B93" t="str">
            <v>ASCE52</v>
          </cell>
        </row>
        <row r="94">
          <cell r="A94" t="str">
            <v>ASH GROVE CEMENT COMPANY</v>
          </cell>
          <cell r="B94" t="str">
            <v>ASHG50</v>
          </cell>
        </row>
        <row r="95">
          <cell r="A95" t="str">
            <v>ASPE</v>
          </cell>
          <cell r="B95" t="str">
            <v>ASPE46</v>
          </cell>
        </row>
        <row r="96">
          <cell r="A96" t="str">
            <v>ASPE</v>
          </cell>
          <cell r="B96" t="str">
            <v>ASPE48</v>
          </cell>
        </row>
        <row r="97">
          <cell r="A97" t="str">
            <v>ASPE</v>
          </cell>
          <cell r="B97" t="str">
            <v>ASPE49</v>
          </cell>
        </row>
        <row r="98">
          <cell r="A98" t="str">
            <v>ASPE</v>
          </cell>
          <cell r="B98" t="str">
            <v>ASPE50</v>
          </cell>
        </row>
        <row r="99">
          <cell r="A99" t="str">
            <v>ASPE</v>
          </cell>
          <cell r="B99" t="str">
            <v>ASPE58</v>
          </cell>
        </row>
        <row r="100">
          <cell r="A100" t="str">
            <v>ASPE</v>
          </cell>
          <cell r="B100" t="str">
            <v>ASPE65</v>
          </cell>
        </row>
        <row r="101">
          <cell r="A101" t="str">
            <v>ASPE - MINNESOTA CHAPTER</v>
          </cell>
          <cell r="B101" t="str">
            <v>ASPE57</v>
          </cell>
        </row>
        <row r="102">
          <cell r="A102" t="str">
            <v>ASPE - NEW ORLEANS CHAPTER</v>
          </cell>
          <cell r="B102" t="str">
            <v>ASPE56</v>
          </cell>
        </row>
        <row r="103">
          <cell r="A103" t="str">
            <v>ASPE ATLANTA CHAPTER</v>
          </cell>
          <cell r="B103" t="str">
            <v>ASPE47</v>
          </cell>
        </row>
        <row r="104">
          <cell r="A104" t="str">
            <v>ASPE CENTRAL TEXAS CHAPTER</v>
          </cell>
          <cell r="B104" t="str">
            <v>ASPE52</v>
          </cell>
        </row>
        <row r="105">
          <cell r="A105" t="str">
            <v>ASPE DFW CHAPTER</v>
          </cell>
          <cell r="B105" t="str">
            <v>ASPE54</v>
          </cell>
        </row>
        <row r="106">
          <cell r="A106" t="str">
            <v>ASPE DFW PRODUCT SHOW</v>
          </cell>
          <cell r="B106" t="str">
            <v>ASPE55</v>
          </cell>
        </row>
        <row r="107">
          <cell r="A107" t="str">
            <v>ASPE HOUSTON CHAPTER</v>
          </cell>
          <cell r="B107" t="str">
            <v>ASPE51</v>
          </cell>
        </row>
        <row r="108">
          <cell r="A108" t="str">
            <v>ASPE HOUSTON CHAPTER</v>
          </cell>
          <cell r="B108" t="str">
            <v>ASPE53</v>
          </cell>
        </row>
        <row r="109">
          <cell r="A109" t="str">
            <v>ASPE HOUSTON CHAPTER</v>
          </cell>
          <cell r="B109" t="str">
            <v>ASPE66</v>
          </cell>
        </row>
        <row r="110">
          <cell r="A110" t="str">
            <v>ASPE PHILADELPHIA CHAPTER</v>
          </cell>
          <cell r="B110" t="str">
            <v>ASPE60</v>
          </cell>
        </row>
        <row r="111">
          <cell r="A111" t="str">
            <v>ASSE</v>
          </cell>
          <cell r="B111" t="str">
            <v>ASSE50</v>
          </cell>
        </row>
        <row r="112">
          <cell r="A112" t="str">
            <v>ASSOCIATED GENERAL CONTRACTORS</v>
          </cell>
          <cell r="B112" t="str">
            <v>ASSO65</v>
          </cell>
        </row>
        <row r="113">
          <cell r="A113" t="str">
            <v>ASSOCIATED GENERAL CONTRACTORS</v>
          </cell>
          <cell r="B113" t="str">
            <v>ASSO66</v>
          </cell>
        </row>
        <row r="114">
          <cell r="A114" t="str">
            <v>ASSOCIATED GENERAL CONTRACTORS</v>
          </cell>
          <cell r="B114" t="str">
            <v>ASSO67</v>
          </cell>
        </row>
        <row r="115">
          <cell r="A115" t="str">
            <v>ASSOCIATED SUPPLY CO INC</v>
          </cell>
          <cell r="B115" t="str">
            <v>ASSO69</v>
          </cell>
        </row>
        <row r="116">
          <cell r="A116" t="str">
            <v>AT&amp;T</v>
          </cell>
          <cell r="B116" t="str">
            <v>SWBE20</v>
          </cell>
        </row>
        <row r="117">
          <cell r="A117" t="str">
            <v>AT&amp;T MOBILITY</v>
          </cell>
          <cell r="B117" t="str">
            <v>ATTM50</v>
          </cell>
        </row>
        <row r="118">
          <cell r="A118" t="str">
            <v>ATLANTIC MACHINE TOOLS, INC</v>
          </cell>
          <cell r="B118" t="str">
            <v>ATLA50</v>
          </cell>
        </row>
        <row r="119">
          <cell r="A119" t="str">
            <v>ATLAS MINERALS &amp; CHEMICALS INC</v>
          </cell>
          <cell r="B119" t="str">
            <v>ATLA70</v>
          </cell>
        </row>
        <row r="120">
          <cell r="A120" t="str">
            <v>ATLAS SLING COMPANY, INC.</v>
          </cell>
          <cell r="B120" t="str">
            <v>ATLA75</v>
          </cell>
        </row>
        <row r="121">
          <cell r="A121" t="str">
            <v>ATMOS ENERGY</v>
          </cell>
          <cell r="B121" t="str">
            <v>ATMO50</v>
          </cell>
        </row>
        <row r="122">
          <cell r="A122" t="str">
            <v>AUSTIN CO APPRAISAL DISTRICT</v>
          </cell>
          <cell r="B122" t="str">
            <v>AUST45</v>
          </cell>
        </row>
        <row r="123">
          <cell r="A123" t="str">
            <v>AUSTIN COUNTY FAIR</v>
          </cell>
          <cell r="B123" t="str">
            <v>AUST50</v>
          </cell>
        </row>
        <row r="124">
          <cell r="A124" t="str">
            <v>AUSTIN CRANE SERVICE</v>
          </cell>
          <cell r="B124" t="str">
            <v>AUST51</v>
          </cell>
        </row>
        <row r="125">
          <cell r="A125" t="str">
            <v>AUSTIN HARDWARE &amp; SUPPLY, INC.</v>
          </cell>
          <cell r="B125" t="str">
            <v>AUST60</v>
          </cell>
        </row>
        <row r="126">
          <cell r="A126" t="str">
            <v>AUTOMATIC PUMP AND EQUIPMENT</v>
          </cell>
          <cell r="B126" t="str">
            <v>AUTO50</v>
          </cell>
        </row>
        <row r="127">
          <cell r="A127" t="str">
            <v>AUTOMATIONDIRECT.COM</v>
          </cell>
          <cell r="B127" t="str">
            <v>AUTO51</v>
          </cell>
        </row>
        <row r="128">
          <cell r="A128" t="str">
            <v>AZTEC RENTAL CENTER, INC.</v>
          </cell>
          <cell r="B128" t="str">
            <v>AZTE50</v>
          </cell>
        </row>
        <row r="129">
          <cell r="A129" t="str">
            <v>B &amp; B AUTOMOTIVE &amp; TIRE</v>
          </cell>
          <cell r="B129" t="str">
            <v>BBAU50</v>
          </cell>
        </row>
        <row r="130">
          <cell r="A130" t="str">
            <v>B &amp; B READY MIX INC</v>
          </cell>
          <cell r="B130" t="str">
            <v>BBRE50</v>
          </cell>
        </row>
        <row r="131">
          <cell r="A131" t="str">
            <v>B &amp; R FENCE CO LLC</v>
          </cell>
          <cell r="B131" t="str">
            <v>BRFE50</v>
          </cell>
        </row>
        <row r="132">
          <cell r="A132" t="str">
            <v>BAILEY INTERNATIONAL LLC</v>
          </cell>
          <cell r="B132" t="str">
            <v>BAIL55</v>
          </cell>
        </row>
        <row r="133">
          <cell r="A133" t="str">
            <v>BAILIFF ENTERPRISES INC</v>
          </cell>
          <cell r="B133" t="str">
            <v>BAIL50</v>
          </cell>
        </row>
        <row r="134">
          <cell r="A134" t="str">
            <v>BASS &amp; HAYES FOUNDRY INC</v>
          </cell>
          <cell r="B134" t="str">
            <v>BASS55</v>
          </cell>
        </row>
        <row r="135">
          <cell r="A135" t="str">
            <v>BASS TOOL &amp; SUPPLY INC</v>
          </cell>
          <cell r="B135" t="str">
            <v>BASS60</v>
          </cell>
        </row>
        <row r="136">
          <cell r="A136" t="str">
            <v>BATCH PLANT SERVICE LLC</v>
          </cell>
          <cell r="B136" t="str">
            <v>BATC50</v>
          </cell>
        </row>
        <row r="137">
          <cell r="A137" t="str">
            <v>BATTERIES PLUS</v>
          </cell>
          <cell r="B137" t="str">
            <v>BATT45</v>
          </cell>
        </row>
        <row r="138">
          <cell r="A138" t="str">
            <v>BAY AREA/GENERAL CRANE SERVICE</v>
          </cell>
          <cell r="B138" t="str">
            <v>BAYA50</v>
          </cell>
        </row>
        <row r="139">
          <cell r="A139" t="str">
            <v>BCI APPLIANCES</v>
          </cell>
          <cell r="B139" t="str">
            <v>BCIA50</v>
          </cell>
        </row>
        <row r="140">
          <cell r="A140" t="str">
            <v>BEAR OIL COMPANY</v>
          </cell>
          <cell r="B140" t="str">
            <v>BEAR45</v>
          </cell>
        </row>
        <row r="141">
          <cell r="A141" t="str">
            <v>BEASLEY TIRE SERVICE INC</v>
          </cell>
          <cell r="B141" t="str">
            <v>BEAS50</v>
          </cell>
        </row>
        <row r="142">
          <cell r="A142" t="str">
            <v>BELKY ESTRADA</v>
          </cell>
          <cell r="B142" t="str">
            <v>ESTR50</v>
          </cell>
        </row>
        <row r="143">
          <cell r="A143" t="str">
            <v>BELLOW ELECTRIC COMPANY</v>
          </cell>
          <cell r="B143" t="str">
            <v>BELL75</v>
          </cell>
        </row>
        <row r="144">
          <cell r="A144" t="str">
            <v>BELLVILLE CHAMBER OF COMMERCE</v>
          </cell>
          <cell r="B144" t="str">
            <v>BELL56</v>
          </cell>
        </row>
        <row r="145">
          <cell r="A145" t="str">
            <v>BELLVILLE FFA ALUMNI</v>
          </cell>
          <cell r="B145" t="str">
            <v>BELL65</v>
          </cell>
        </row>
        <row r="146">
          <cell r="A146" t="str">
            <v>BELLVILLE FIRE DEPARTMENT</v>
          </cell>
          <cell r="B146" t="str">
            <v>BELL70</v>
          </cell>
        </row>
        <row r="147">
          <cell r="A147" t="str">
            <v>BELLVILLE HERITAGE GATHERING</v>
          </cell>
          <cell r="B147" t="str">
            <v>BELL82</v>
          </cell>
        </row>
        <row r="148">
          <cell r="A148" t="str">
            <v>BELLVILLE TIRE LLC</v>
          </cell>
          <cell r="B148" t="str">
            <v>BELL72</v>
          </cell>
        </row>
        <row r="149">
          <cell r="A149" t="str">
            <v>BELLVILLE VOLUNTEER FIRE DEPT</v>
          </cell>
          <cell r="B149" t="str">
            <v>BELL87</v>
          </cell>
        </row>
        <row r="150">
          <cell r="A150" t="str">
            <v>BESSER COMPANY</v>
          </cell>
          <cell r="B150" t="str">
            <v>BESS50</v>
          </cell>
        </row>
        <row r="151">
          <cell r="A151" t="str">
            <v>BEST BUY</v>
          </cell>
          <cell r="B151" t="str">
            <v>BEST50</v>
          </cell>
        </row>
        <row r="152">
          <cell r="A152" t="str">
            <v>BEXAR COUNTY CLERK</v>
          </cell>
          <cell r="B152" t="str">
            <v>BEXA51</v>
          </cell>
        </row>
        <row r="153">
          <cell r="A153" t="str">
            <v>BEXAR COUNTY TAC</v>
          </cell>
          <cell r="B153" t="str">
            <v>BEXA50</v>
          </cell>
        </row>
        <row r="154">
          <cell r="A154" t="str">
            <v>BID CLERK INC</v>
          </cell>
          <cell r="B154" t="str">
            <v>BIDC50</v>
          </cell>
        </row>
        <row r="155">
          <cell r="A155" t="str">
            <v>BILL'S AUTO &amp; TRUCK REPAIR</v>
          </cell>
          <cell r="B155" t="str">
            <v>BILL50</v>
          </cell>
        </row>
        <row r="156">
          <cell r="A156" t="str">
            <v>BIRD TIRE SALES &amp; SERVICE INC</v>
          </cell>
          <cell r="B156" t="str">
            <v>BIRD50</v>
          </cell>
        </row>
        <row r="157">
          <cell r="A157" t="str">
            <v>BIRDS RADIATOR SVC &amp; HYDRAULIC</v>
          </cell>
          <cell r="B157" t="str">
            <v>BIRD55</v>
          </cell>
        </row>
        <row r="158">
          <cell r="A158" t="str">
            <v>BLACKBURN MARINE SUPPLY LP</v>
          </cell>
          <cell r="B158" t="str">
            <v>BLAC50</v>
          </cell>
        </row>
        <row r="159">
          <cell r="A159" t="str">
            <v>BONIFACIO FLORES HERNANDEZ</v>
          </cell>
          <cell r="B159" t="str">
            <v>FLOR45</v>
          </cell>
        </row>
        <row r="160">
          <cell r="A160" t="str">
            <v>BORCHERS ELECTRIC</v>
          </cell>
          <cell r="B160" t="str">
            <v>BORC50</v>
          </cell>
        </row>
        <row r="161">
          <cell r="A161" t="str">
            <v>BOSWORTH PAPERS INC</v>
          </cell>
          <cell r="B161" t="str">
            <v>BOSW50</v>
          </cell>
        </row>
        <row r="162">
          <cell r="A162" t="str">
            <v>BOZEMAN ENGINEERING INC</v>
          </cell>
          <cell r="B162" t="str">
            <v>BOZE50</v>
          </cell>
        </row>
        <row r="163">
          <cell r="A163" t="str">
            <v>BRAD MAY</v>
          </cell>
          <cell r="B163" t="str">
            <v>MAYB10</v>
          </cell>
        </row>
        <row r="164">
          <cell r="A164" t="str">
            <v>BRADLEY HANATH</v>
          </cell>
          <cell r="B164" t="str">
            <v>BMRE50</v>
          </cell>
        </row>
        <row r="165">
          <cell r="A165" t="str">
            <v>BRANDI BAKER</v>
          </cell>
          <cell r="B165" t="str">
            <v>BAKE55</v>
          </cell>
        </row>
        <row r="166">
          <cell r="A166" t="str">
            <v>BRANDYN EBERLY</v>
          </cell>
          <cell r="B166" t="str">
            <v>EBER81</v>
          </cell>
        </row>
        <row r="167">
          <cell r="A167" t="str">
            <v>BRAZORIA COUNTY FAIR ASSOC INC</v>
          </cell>
          <cell r="B167" t="str">
            <v>BRAZ50</v>
          </cell>
        </row>
        <row r="168">
          <cell r="A168" t="str">
            <v>BREAKWATER MARINE ELECTRONICS</v>
          </cell>
          <cell r="B168" t="str">
            <v>BREA50</v>
          </cell>
        </row>
        <row r="169">
          <cell r="A169" t="str">
            <v>BREN INC</v>
          </cell>
          <cell r="B169" t="str">
            <v>BREN49</v>
          </cell>
        </row>
        <row r="170">
          <cell r="A170" t="str">
            <v>BRENHAM L-P GAS INC</v>
          </cell>
          <cell r="B170" t="str">
            <v>BREN30</v>
          </cell>
        </row>
        <row r="171">
          <cell r="A171" t="str">
            <v>BRENHAM READY MIX INC</v>
          </cell>
          <cell r="B171" t="str">
            <v>BREN45</v>
          </cell>
        </row>
        <row r="172">
          <cell r="A172" t="str">
            <v>BRICE BARCLAY</v>
          </cell>
          <cell r="B172" t="str">
            <v>BRIC50</v>
          </cell>
        </row>
        <row r="173">
          <cell r="A173" t="str">
            <v>BRIGGS EQUIPMENT INC</v>
          </cell>
          <cell r="B173" t="str">
            <v>BRIG50</v>
          </cell>
        </row>
        <row r="174">
          <cell r="A174" t="str">
            <v>BRITTANY BELFI</v>
          </cell>
          <cell r="B174" t="str">
            <v>BELF50</v>
          </cell>
        </row>
        <row r="175">
          <cell r="A175" t="str">
            <v>BROADBENT &amp; ASSOCIATES INC</v>
          </cell>
          <cell r="B175" t="str">
            <v>BROA10</v>
          </cell>
        </row>
        <row r="176">
          <cell r="A176" t="str">
            <v>BROADWAVES</v>
          </cell>
          <cell r="B176" t="str">
            <v>BROA40</v>
          </cell>
        </row>
        <row r="177">
          <cell r="A177" t="str">
            <v>BROTHERS FENCE CO</v>
          </cell>
          <cell r="B177" t="str">
            <v>BROT45</v>
          </cell>
        </row>
        <row r="178">
          <cell r="A178" t="str">
            <v>BROWN BOW</v>
          </cell>
          <cell r="B178" t="str">
            <v>BROW51</v>
          </cell>
        </row>
        <row r="179">
          <cell r="A179" t="str">
            <v>BRUNSWICK PRESS, INC.</v>
          </cell>
          <cell r="B179" t="str">
            <v>BRUN50</v>
          </cell>
        </row>
        <row r="180">
          <cell r="A180" t="str">
            <v>BRYAN FRITZ</v>
          </cell>
          <cell r="B180" t="str">
            <v>FRIT55</v>
          </cell>
        </row>
        <row r="181">
          <cell r="A181" t="str">
            <v>BTX MECHANICAL LLC</v>
          </cell>
          <cell r="B181" t="str">
            <v>BTXM50</v>
          </cell>
        </row>
        <row r="182">
          <cell r="A182" t="str">
            <v>BUCCANEER MARINE INC</v>
          </cell>
          <cell r="B182" t="str">
            <v>BUCC55</v>
          </cell>
        </row>
        <row r="183">
          <cell r="A183" t="str">
            <v>BUILDERS PRODUCTS INC</v>
          </cell>
          <cell r="B183" t="str">
            <v>BUIL50</v>
          </cell>
        </row>
        <row r="184">
          <cell r="A184" t="str">
            <v>BURTON COMPANIES</v>
          </cell>
          <cell r="B184" t="str">
            <v>BURT50</v>
          </cell>
        </row>
        <row r="185">
          <cell r="A185" t="str">
            <v>C &amp; H RIGGING SERVICES INC</v>
          </cell>
          <cell r="B185" t="str">
            <v>CHRI45</v>
          </cell>
        </row>
        <row r="186">
          <cell r="A186" t="str">
            <v>CALIBRATIONS INC</v>
          </cell>
          <cell r="B186" t="str">
            <v>CALI50</v>
          </cell>
        </row>
        <row r="187">
          <cell r="A187" t="str">
            <v>CALVIN ROBINSON</v>
          </cell>
          <cell r="B187" t="str">
            <v>ROBI50</v>
          </cell>
        </row>
        <row r="188">
          <cell r="A188" t="str">
            <v>CAMERON COUNTY TAX OFFICE</v>
          </cell>
          <cell r="B188" t="str">
            <v>CAME50</v>
          </cell>
        </row>
        <row r="189">
          <cell r="A189" t="str">
            <v>CANDI KING</v>
          </cell>
          <cell r="B189" t="str">
            <v>KING40</v>
          </cell>
        </row>
        <row r="190">
          <cell r="A190" t="str">
            <v>CANFIELD &amp; JOSEPH INC</v>
          </cell>
          <cell r="B190" t="str">
            <v>CANF50</v>
          </cell>
        </row>
        <row r="191">
          <cell r="A191" t="str">
            <v>CANPLAS LLC</v>
          </cell>
          <cell r="B191" t="str">
            <v>CANP50</v>
          </cell>
        </row>
        <row r="192">
          <cell r="A192" t="str">
            <v>CAPITAL FARM CREDIT, FLCA</v>
          </cell>
          <cell r="B192" t="str">
            <v>CAPI55</v>
          </cell>
        </row>
        <row r="193">
          <cell r="A193" t="str">
            <v>CAPITAL ONE, F.S.B.</v>
          </cell>
          <cell r="B193" t="str">
            <v>CAPI60</v>
          </cell>
        </row>
        <row r="194">
          <cell r="A194" t="str">
            <v>CAPITOL CEMENT</v>
          </cell>
          <cell r="B194" t="str">
            <v>CAPI40</v>
          </cell>
        </row>
        <row r="195">
          <cell r="A195" t="str">
            <v>CARBOLINE COMPANY</v>
          </cell>
          <cell r="B195" t="str">
            <v>CARB50</v>
          </cell>
        </row>
        <row r="196">
          <cell r="A196" t="str">
            <v>CARDINAL TRANSPORT INC</v>
          </cell>
          <cell r="B196" t="str">
            <v>CARD55</v>
          </cell>
        </row>
        <row r="197">
          <cell r="A197" t="str">
            <v>CATTLEMAN'S SUPPLY INC</v>
          </cell>
          <cell r="B197" t="str">
            <v>CATT50</v>
          </cell>
        </row>
        <row r="198">
          <cell r="A198" t="str">
            <v>CEDAR CREEK LUMBER TEXAS INC</v>
          </cell>
          <cell r="B198" t="str">
            <v>CEDA45</v>
          </cell>
        </row>
        <row r="199">
          <cell r="A199" t="str">
            <v>CEMEN TECH INC</v>
          </cell>
          <cell r="B199" t="str">
            <v>CEME50</v>
          </cell>
        </row>
        <row r="200">
          <cell r="A200" t="str">
            <v>CEMEX</v>
          </cell>
          <cell r="B200" t="str">
            <v>CEME55</v>
          </cell>
        </row>
        <row r="201">
          <cell r="A201" t="str">
            <v>CENTERLINE MANUFACTURING LTD</v>
          </cell>
          <cell r="B201" t="str">
            <v>CENT15</v>
          </cell>
        </row>
        <row r="202">
          <cell r="A202" t="str">
            <v>CENTRAL FREIGHT LINES, INC.</v>
          </cell>
          <cell r="B202" t="str">
            <v>CENT50</v>
          </cell>
        </row>
        <row r="203">
          <cell r="A203" t="str">
            <v>CENTRAL TEXAS ASPE</v>
          </cell>
          <cell r="B203" t="str">
            <v>CENT25</v>
          </cell>
        </row>
        <row r="204">
          <cell r="A204" t="str">
            <v>CENTRAL TRANSPORT</v>
          </cell>
          <cell r="B204" t="str">
            <v>CENT59</v>
          </cell>
        </row>
        <row r="205">
          <cell r="A205" t="str">
            <v>CENTRE TECHNOLOGIES</v>
          </cell>
          <cell r="B205" t="str">
            <v>CENT66</v>
          </cell>
        </row>
        <row r="206">
          <cell r="A206" t="str">
            <v>CENTURY ASPHALT LTD</v>
          </cell>
          <cell r="B206" t="str">
            <v>CENT30</v>
          </cell>
        </row>
        <row r="207">
          <cell r="A207" t="str">
            <v>CERTIFIED CRANE AND RIGGING</v>
          </cell>
          <cell r="B207" t="str">
            <v>CERT55</v>
          </cell>
        </row>
        <row r="208">
          <cell r="A208" t="str">
            <v>CHALK ENTERPRISES INC</v>
          </cell>
          <cell r="B208" t="str">
            <v>CHAL45</v>
          </cell>
        </row>
        <row r="209">
          <cell r="A209" t="str">
            <v>CHALKS TRUCK PARTS INC</v>
          </cell>
          <cell r="B209" t="str">
            <v>CHAL50</v>
          </cell>
        </row>
        <row r="210">
          <cell r="A210" t="str">
            <v>CHAMPIONS MACHINE TOOL SALES</v>
          </cell>
          <cell r="B210" t="str">
            <v>CHAM40</v>
          </cell>
        </row>
        <row r="211">
          <cell r="A211" t="str">
            <v>CHAPPELL HILL VOLUNTEER FIRE</v>
          </cell>
          <cell r="B211" t="str">
            <v>CHAP60</v>
          </cell>
        </row>
        <row r="212">
          <cell r="A212" t="str">
            <v>CHARLOTTE'S CONCRETE INC</v>
          </cell>
          <cell r="B212" t="str">
            <v>CHAR51</v>
          </cell>
        </row>
        <row r="213">
          <cell r="A213" t="str">
            <v>CHARPIOT &amp; DUNN INC</v>
          </cell>
          <cell r="B213" t="str">
            <v>CHAR55</v>
          </cell>
        </row>
        <row r="214">
          <cell r="A214" t="str">
            <v>CHASTANG'S BAYOU CITY FORD</v>
          </cell>
          <cell r="B214" t="str">
            <v>BAYO50</v>
          </cell>
        </row>
        <row r="215">
          <cell r="A215" t="str">
            <v>CHINA GROVE FIRE &amp; RESCUE</v>
          </cell>
          <cell r="B215" t="str">
            <v>CHIN50</v>
          </cell>
        </row>
        <row r="216">
          <cell r="A216" t="str">
            <v>CHOICE STAFFING LLC</v>
          </cell>
          <cell r="B216" t="str">
            <v>CHOI55</v>
          </cell>
        </row>
        <row r="217">
          <cell r="A217" t="str">
            <v>CHRISTOPHER N. EBERLY</v>
          </cell>
          <cell r="B217" t="str">
            <v>EBER30</v>
          </cell>
        </row>
        <row r="218">
          <cell r="A218" t="str">
            <v>CIERRA PIPE INC.</v>
          </cell>
          <cell r="B218" t="str">
            <v>CIER50</v>
          </cell>
        </row>
        <row r="219">
          <cell r="A219" t="str">
            <v>CINDY CARTER</v>
          </cell>
          <cell r="B219" t="str">
            <v>CART49</v>
          </cell>
        </row>
        <row r="220">
          <cell r="A220" t="str">
            <v>CINDY EBERLY</v>
          </cell>
          <cell r="B220" t="str">
            <v>EBER31</v>
          </cell>
        </row>
        <row r="221">
          <cell r="A221" t="str">
            <v>CINTAS CORPORATION #087</v>
          </cell>
          <cell r="B221" t="str">
            <v>CINT49</v>
          </cell>
        </row>
        <row r="222">
          <cell r="A222" t="str">
            <v>CINTAS FIRST AID &amp; SAFETY</v>
          </cell>
          <cell r="B222" t="str">
            <v>CINT51</v>
          </cell>
        </row>
        <row r="223">
          <cell r="A223" t="str">
            <v>CIRCLE D TRANSMISSIONS</v>
          </cell>
          <cell r="B223" t="str">
            <v>CIRC50</v>
          </cell>
        </row>
        <row r="224">
          <cell r="A224" t="str">
            <v>CIT GROUP INC</v>
          </cell>
          <cell r="B224" t="str">
            <v>CITT50</v>
          </cell>
        </row>
        <row r="225">
          <cell r="A225" t="str">
            <v>CITY OF HARLINGEN CISD</v>
          </cell>
          <cell r="B225" t="str">
            <v>CITY10</v>
          </cell>
        </row>
        <row r="226">
          <cell r="A226" t="str">
            <v>CITY OF HOUSTON</v>
          </cell>
          <cell r="B226" t="str">
            <v>CITY40</v>
          </cell>
        </row>
        <row r="227">
          <cell r="A227" t="str">
            <v>CL ALLOYS</v>
          </cell>
          <cell r="B227" t="str">
            <v>CLAL50</v>
          </cell>
        </row>
        <row r="228">
          <cell r="A228" t="str">
            <v>CLARK ENTERPRISES INC</v>
          </cell>
          <cell r="B228" t="str">
            <v>CLAR55</v>
          </cell>
        </row>
        <row r="229">
          <cell r="A229" t="str">
            <v>CLA-VAL COMPANY</v>
          </cell>
          <cell r="B229" t="str">
            <v>CLAV50</v>
          </cell>
        </row>
        <row r="230">
          <cell r="A230" t="str">
            <v>CLAY AND BAILEY MFG. CO., INC.</v>
          </cell>
          <cell r="B230" t="str">
            <v>CLAY50</v>
          </cell>
        </row>
        <row r="231">
          <cell r="A231" t="str">
            <v>CLEAR EDGE FILTRATION INC</v>
          </cell>
          <cell r="B231" t="str">
            <v>CLEA45</v>
          </cell>
        </row>
        <row r="232">
          <cell r="A232" t="str">
            <v>CMC STEEL FABRICATORS INC</v>
          </cell>
          <cell r="B232" t="str">
            <v>CMCC50</v>
          </cell>
        </row>
        <row r="233">
          <cell r="A233" t="str">
            <v>CNA SURETY</v>
          </cell>
          <cell r="B233" t="str">
            <v>CNAS50</v>
          </cell>
        </row>
        <row r="234">
          <cell r="A234" t="str">
            <v>COASTAL FASTENER COMPANY</v>
          </cell>
          <cell r="B234" t="str">
            <v>COAS45</v>
          </cell>
        </row>
        <row r="235">
          <cell r="A235" t="str">
            <v>COASTAL HYDRAULIC CRANES, INC.</v>
          </cell>
          <cell r="B235" t="str">
            <v>COAS50</v>
          </cell>
        </row>
        <row r="236">
          <cell r="A236" t="str">
            <v>COHEN INDUSTRIAL SUPPLY CO.</v>
          </cell>
          <cell r="B236" t="str">
            <v>COHE50</v>
          </cell>
        </row>
        <row r="237">
          <cell r="A237" t="str">
            <v>COLE PUBLISHING</v>
          </cell>
          <cell r="B237" t="str">
            <v>COLE54</v>
          </cell>
        </row>
        <row r="238">
          <cell r="A238" t="str">
            <v>COLORADO COUNTY OIL CO</v>
          </cell>
          <cell r="B238" t="str">
            <v>COLO45</v>
          </cell>
        </row>
        <row r="239">
          <cell r="A239" t="str">
            <v>COMCAST</v>
          </cell>
          <cell r="B239" t="str">
            <v>COMC50</v>
          </cell>
        </row>
        <row r="240">
          <cell r="A240" t="str">
            <v>COMMERCIAL METAL FORMING</v>
          </cell>
          <cell r="B240" t="str">
            <v>COMM60</v>
          </cell>
        </row>
        <row r="241">
          <cell r="A241" t="str">
            <v>COMMERCIAL TAX NETWORK</v>
          </cell>
          <cell r="B241" t="str">
            <v>COMM70</v>
          </cell>
        </row>
        <row r="242">
          <cell r="A242" t="str">
            <v>COMPLETE MUSIC</v>
          </cell>
          <cell r="B242" t="str">
            <v>COMP55</v>
          </cell>
        </row>
        <row r="243">
          <cell r="A243" t="str">
            <v>COMPTROLLER OF PUBLIC ACCOUNTS</v>
          </cell>
          <cell r="B243" t="str">
            <v>COMP50</v>
          </cell>
        </row>
        <row r="244">
          <cell r="A244" t="str">
            <v>CONBRACO INDUSTRIES INC</v>
          </cell>
          <cell r="B244" t="str">
            <v>CONB50</v>
          </cell>
        </row>
        <row r="245">
          <cell r="A245" t="str">
            <v>CONCENTRA</v>
          </cell>
          <cell r="B245" t="str">
            <v>CONC45</v>
          </cell>
        </row>
        <row r="246">
          <cell r="A246" t="str">
            <v>CONCRETE ACCESSORIES - CONAC</v>
          </cell>
          <cell r="B246" t="str">
            <v>CONC51</v>
          </cell>
        </row>
        <row r="247">
          <cell r="A247" t="str">
            <v>CONCRETE SEALANTS INC</v>
          </cell>
          <cell r="B247" t="str">
            <v>CONC60</v>
          </cell>
        </row>
        <row r="248">
          <cell r="A248" t="str">
            <v>CONERY MANUFACTURING INC</v>
          </cell>
          <cell r="B248" t="str">
            <v>CONE50</v>
          </cell>
        </row>
        <row r="249">
          <cell r="A249" t="str">
            <v>CONROE PIPE INC</v>
          </cell>
          <cell r="B249" t="str">
            <v>CONR45</v>
          </cell>
        </row>
        <row r="250">
          <cell r="A250" t="str">
            <v>CONSOLIDATED CRANE &amp; RIGGING</v>
          </cell>
          <cell r="B250" t="str">
            <v>CONS30</v>
          </cell>
        </row>
        <row r="251">
          <cell r="A251" t="str">
            <v>CONTAIN WATER SYSTEMS INC</v>
          </cell>
          <cell r="B251" t="str">
            <v>CONT46</v>
          </cell>
        </row>
        <row r="252">
          <cell r="A252" t="str">
            <v>CONTAINMENT SOLUTIONS INC</v>
          </cell>
          <cell r="B252" t="str">
            <v>CONT45</v>
          </cell>
        </row>
        <row r="253">
          <cell r="A253" t="str">
            <v>CONTRACTOR SPECIALTIES &amp; SUPPL</v>
          </cell>
          <cell r="B253" t="str">
            <v>CONT50</v>
          </cell>
        </row>
        <row r="254">
          <cell r="A254" t="str">
            <v>COOL TECH ICE</v>
          </cell>
          <cell r="B254" t="str">
            <v>COOL50</v>
          </cell>
        </row>
        <row r="255">
          <cell r="A255" t="str">
            <v>COOLANTS PLUS INC</v>
          </cell>
          <cell r="B255" t="str">
            <v>COOL45</v>
          </cell>
        </row>
        <row r="256">
          <cell r="A256" t="str">
            <v>COPYNET OFFICE SYSTEMS INC</v>
          </cell>
          <cell r="B256" t="str">
            <v>COPY50</v>
          </cell>
        </row>
        <row r="257">
          <cell r="A257" t="str">
            <v>CORE BUSINESS SOLUTIONS</v>
          </cell>
          <cell r="B257" t="str">
            <v>CORE50</v>
          </cell>
        </row>
        <row r="258">
          <cell r="A258" t="str">
            <v>CORY FARQUHAR</v>
          </cell>
          <cell r="B258" t="str">
            <v>FARQ50</v>
          </cell>
        </row>
        <row r="259">
          <cell r="A259" t="str">
            <v>CPS ENERGY</v>
          </cell>
          <cell r="B259" t="str">
            <v>CPSE50</v>
          </cell>
        </row>
        <row r="260">
          <cell r="A260" t="str">
            <v>CR TRANSPORT</v>
          </cell>
          <cell r="B260" t="str">
            <v>CRTR50</v>
          </cell>
        </row>
        <row r="261">
          <cell r="A261" t="str">
            <v>CRAIG KELMAN &amp; ASSOCIATES</v>
          </cell>
          <cell r="B261" t="str">
            <v>KELM50</v>
          </cell>
        </row>
        <row r="262">
          <cell r="A262" t="str">
            <v>CRANE DOCTOR</v>
          </cell>
          <cell r="B262" t="str">
            <v>CRAN40</v>
          </cell>
        </row>
        <row r="263">
          <cell r="A263" t="str">
            <v>CRANE INSPECTORS INC</v>
          </cell>
          <cell r="B263" t="str">
            <v>CRAN45</v>
          </cell>
        </row>
        <row r="264">
          <cell r="A264" t="str">
            <v>CRANE MASTERS INC</v>
          </cell>
          <cell r="B264" t="str">
            <v>CRAN53</v>
          </cell>
        </row>
        <row r="265">
          <cell r="A265" t="str">
            <v>CRANE WORKS INC</v>
          </cell>
          <cell r="B265" t="str">
            <v>CRAN60</v>
          </cell>
        </row>
        <row r="266">
          <cell r="A266" t="str">
            <v>CROSS PEST CONTROL INC</v>
          </cell>
          <cell r="B266" t="str">
            <v>CROS45</v>
          </cell>
        </row>
        <row r="267">
          <cell r="A267" t="str">
            <v>CRYSTAL PETTY</v>
          </cell>
          <cell r="B267" t="str">
            <v>PETT55</v>
          </cell>
        </row>
        <row r="268">
          <cell r="A268" t="str">
            <v>CUSTOM FILTER SUPPLY INC</v>
          </cell>
          <cell r="B268" t="str">
            <v>CUST45</v>
          </cell>
        </row>
        <row r="269">
          <cell r="A269" t="str">
            <v>CUSTOM-CRETE LLC</v>
          </cell>
          <cell r="B269" t="str">
            <v>CUST56</v>
          </cell>
        </row>
        <row r="270">
          <cell r="A270" t="str">
            <v>CYPRESS FAIRBANKS ISD</v>
          </cell>
          <cell r="B270" t="str">
            <v>CISD50</v>
          </cell>
        </row>
        <row r="271">
          <cell r="A271" t="str">
            <v>CYPRESS FAIRBANKS ISD</v>
          </cell>
          <cell r="B271" t="str">
            <v>CYPR50</v>
          </cell>
        </row>
        <row r="272">
          <cell r="A272" t="str">
            <v>D.S. HULL CO INC</v>
          </cell>
          <cell r="B272" t="str">
            <v>DSHU50</v>
          </cell>
        </row>
        <row r="273">
          <cell r="A273" t="str">
            <v>DALLAS COUNTY CLERK</v>
          </cell>
          <cell r="B273" t="str">
            <v>DALL45</v>
          </cell>
        </row>
        <row r="274">
          <cell r="A274" t="str">
            <v>DALLAS COUNTY PROCESSING CTR</v>
          </cell>
          <cell r="B274" t="str">
            <v>DALL46</v>
          </cell>
        </row>
        <row r="275">
          <cell r="A275" t="str">
            <v>DALLAS COWBOYS</v>
          </cell>
          <cell r="B275" t="str">
            <v>DALL47</v>
          </cell>
        </row>
        <row r="276">
          <cell r="A276" t="str">
            <v>DANNY'S AUTOMOTIVE &amp; HARDWARE</v>
          </cell>
          <cell r="B276" t="str">
            <v>DANN50</v>
          </cell>
        </row>
        <row r="277">
          <cell r="A277" t="str">
            <v>DANNY'S TRUCK SERVICE</v>
          </cell>
          <cell r="B277" t="str">
            <v>DANN55</v>
          </cell>
        </row>
        <row r="278">
          <cell r="A278" t="str">
            <v>DARREN DETMER</v>
          </cell>
          <cell r="B278" t="str">
            <v>DETM50</v>
          </cell>
        </row>
        <row r="279">
          <cell r="A279" t="str">
            <v>DAVID BRENT HALEY</v>
          </cell>
          <cell r="B279" t="str">
            <v>HALE10</v>
          </cell>
        </row>
        <row r="280">
          <cell r="A280" t="str">
            <v>DAVID CLOPPER</v>
          </cell>
          <cell r="B280" t="str">
            <v>CLOP50</v>
          </cell>
        </row>
        <row r="281">
          <cell r="A281" t="str">
            <v>DAVID DOMPIER</v>
          </cell>
          <cell r="B281" t="str">
            <v>DOMP50</v>
          </cell>
        </row>
        <row r="282">
          <cell r="A282" t="str">
            <v>DAVIS MOTOR CRANE SERVICE, INC</v>
          </cell>
          <cell r="B282" t="str">
            <v>DAVI50</v>
          </cell>
        </row>
        <row r="283">
          <cell r="A283" t="str">
            <v>DAYTON SUPERIOR CORP</v>
          </cell>
          <cell r="B283" t="str">
            <v>DAYT50</v>
          </cell>
        </row>
        <row r="284">
          <cell r="A284" t="str">
            <v>DEL ZOTTO PRODUCTS OF MN INC</v>
          </cell>
          <cell r="B284" t="str">
            <v>DELL70</v>
          </cell>
        </row>
        <row r="285">
          <cell r="A285" t="str">
            <v>DELL BUSINESS CREDIT</v>
          </cell>
          <cell r="B285" t="str">
            <v>DELL45</v>
          </cell>
        </row>
        <row r="286">
          <cell r="A286" t="str">
            <v>DELTA ENVIRONMENTAL PRODUCTS</v>
          </cell>
          <cell r="B286" t="str">
            <v>DELT50</v>
          </cell>
        </row>
        <row r="287">
          <cell r="A287" t="str">
            <v>DELTA STEEL LP</v>
          </cell>
          <cell r="B287" t="str">
            <v>DELT60</v>
          </cell>
        </row>
        <row r="288">
          <cell r="A288" t="str">
            <v>DELTA T EQUIPMENT</v>
          </cell>
          <cell r="B288" t="str">
            <v>DELT64</v>
          </cell>
        </row>
        <row r="289">
          <cell r="A289" t="str">
            <v>DELTON GARNER</v>
          </cell>
          <cell r="B289" t="str">
            <v>GARN40</v>
          </cell>
        </row>
        <row r="290">
          <cell r="A290" t="str">
            <v>DELUXE BUSINESS CHECKS</v>
          </cell>
          <cell r="B290" t="str">
            <v>DELU50</v>
          </cell>
        </row>
        <row r="291">
          <cell r="A291" t="str">
            <v>DENNIS EBERLY</v>
          </cell>
          <cell r="B291" t="str">
            <v>EBER40</v>
          </cell>
        </row>
        <row r="292">
          <cell r="A292" t="str">
            <v>DENTON COUNTY CLERK</v>
          </cell>
          <cell r="B292" t="str">
            <v>DENT50</v>
          </cell>
        </row>
        <row r="293">
          <cell r="A293" t="str">
            <v>DEZURIK INC</v>
          </cell>
          <cell r="B293" t="str">
            <v>DEZU50</v>
          </cell>
        </row>
        <row r="294">
          <cell r="A294" t="str">
            <v>DIAMOND S CONSTRUCTION INC</v>
          </cell>
          <cell r="B294" t="str">
            <v>DIAM45</v>
          </cell>
        </row>
        <row r="295">
          <cell r="A295" t="str">
            <v>DICKIES # 201</v>
          </cell>
          <cell r="B295" t="str">
            <v>DICK45</v>
          </cell>
        </row>
        <row r="296">
          <cell r="A296" t="str">
            <v>DIESEL PARTS  SALES INC</v>
          </cell>
          <cell r="B296" t="str">
            <v>DIES55</v>
          </cell>
        </row>
        <row r="297">
          <cell r="A297" t="str">
            <v>DIESEL SERVICE INC</v>
          </cell>
          <cell r="B297" t="str">
            <v>DIES50</v>
          </cell>
        </row>
        <row r="298">
          <cell r="A298" t="str">
            <v>DISCOUNT HITCH &amp; TRUCK</v>
          </cell>
          <cell r="B298" t="str">
            <v>DISC55</v>
          </cell>
        </row>
        <row r="299">
          <cell r="A299" t="str">
            <v>DISCOUNT TIRE COMPANY INC</v>
          </cell>
          <cell r="B299" t="str">
            <v>DISC50</v>
          </cell>
        </row>
        <row r="300">
          <cell r="A300" t="str">
            <v>DISCOVER CARD</v>
          </cell>
          <cell r="B300" t="str">
            <v>DISC60</v>
          </cell>
        </row>
        <row r="301">
          <cell r="A301" t="str">
            <v>DOEREN MAYHEW TEXAS PLLC</v>
          </cell>
          <cell r="B301" t="str">
            <v>DOER50</v>
          </cell>
        </row>
        <row r="302">
          <cell r="A302" t="str">
            <v>DOGGETT</v>
          </cell>
          <cell r="B302" t="str">
            <v>DOGG50</v>
          </cell>
        </row>
        <row r="303">
          <cell r="A303" t="str">
            <v>DON SUMNERS, CPA, RTA</v>
          </cell>
          <cell r="B303" t="str">
            <v>SUMN50</v>
          </cell>
        </row>
        <row r="304">
          <cell r="A304" t="str">
            <v>DOUG SCHWEMM</v>
          </cell>
          <cell r="B304" t="str">
            <v>SPOR50</v>
          </cell>
        </row>
        <row r="305">
          <cell r="A305" t="str">
            <v>DRANE RANGER</v>
          </cell>
          <cell r="B305" t="str">
            <v>DRAN50</v>
          </cell>
        </row>
        <row r="306">
          <cell r="A306" t="str">
            <v>DUANE GARNER</v>
          </cell>
          <cell r="B306" t="str">
            <v>GARN46</v>
          </cell>
        </row>
        <row r="307">
          <cell r="A307" t="str">
            <v>DUNCAN'S TRANSPORT</v>
          </cell>
          <cell r="B307" t="str">
            <v>DUNC55</v>
          </cell>
        </row>
        <row r="308">
          <cell r="A308" t="str">
            <v>DXP ENTERPRISES, INC.</v>
          </cell>
          <cell r="B308" t="str">
            <v>DXPE50</v>
          </cell>
        </row>
        <row r="309">
          <cell r="A309" t="str">
            <v>E EXPRESS INC</v>
          </cell>
          <cell r="B309" t="str">
            <v>EEXP50</v>
          </cell>
        </row>
        <row r="310">
          <cell r="A310" t="str">
            <v>E&amp;E INVESTMENTS</v>
          </cell>
          <cell r="B310" t="str">
            <v>EEIV50</v>
          </cell>
        </row>
        <row r="311">
          <cell r="A311" t="str">
            <v>EAGLE NATIONAL STEEL, LTD</v>
          </cell>
          <cell r="B311" t="str">
            <v>EAGL60</v>
          </cell>
        </row>
        <row r="312">
          <cell r="A312" t="str">
            <v>EAH SPRAY EQUIPMENT, INC</v>
          </cell>
          <cell r="B312" t="str">
            <v>EAHS50</v>
          </cell>
        </row>
        <row r="313">
          <cell r="A313" t="str">
            <v>EAST CENTRAL SPECIAL UTIL DIST</v>
          </cell>
          <cell r="B313" t="str">
            <v>EAST60</v>
          </cell>
        </row>
        <row r="314">
          <cell r="A314" t="str">
            <v>EAST JORDAN IRON WORKS, INC</v>
          </cell>
          <cell r="B314" t="str">
            <v>EAST50</v>
          </cell>
        </row>
        <row r="315">
          <cell r="A315" t="str">
            <v>EAST RIO HONDO WATER SUPPLY</v>
          </cell>
          <cell r="B315" t="str">
            <v>EAST54</v>
          </cell>
        </row>
        <row r="316">
          <cell r="A316" t="str">
            <v>EASTECH FLOW CONTROLS INC</v>
          </cell>
          <cell r="B316" t="str">
            <v>EAST56</v>
          </cell>
        </row>
        <row r="317">
          <cell r="A317" t="str">
            <v>EBERLY RANCH EVENTS</v>
          </cell>
          <cell r="B317" t="str">
            <v>EBER99</v>
          </cell>
        </row>
        <row r="318">
          <cell r="A318" t="str">
            <v>ECHO GLOBAL LOGISTICS</v>
          </cell>
          <cell r="B318" t="str">
            <v>ECHO50</v>
          </cell>
        </row>
        <row r="319">
          <cell r="A319" t="str">
            <v>ECORAIN AMERICA LLC</v>
          </cell>
          <cell r="B319" t="str">
            <v>ECOR50</v>
          </cell>
        </row>
        <row r="320">
          <cell r="A320" t="str">
            <v>EDENS LEGAL RESEARCH</v>
          </cell>
          <cell r="B320" t="str">
            <v>EDEN50</v>
          </cell>
        </row>
        <row r="321">
          <cell r="A321" t="str">
            <v>EEMC</v>
          </cell>
          <cell r="B321" t="str">
            <v>EEMC50</v>
          </cell>
        </row>
        <row r="322">
          <cell r="A322" t="str">
            <v>EFI AUTO SERVICE INC</v>
          </cell>
          <cell r="B322" t="str">
            <v>EFIA50</v>
          </cell>
        </row>
        <row r="323">
          <cell r="A323" t="str">
            <v>EGBERT LAW OFFICES PLLC</v>
          </cell>
          <cell r="B323" t="str">
            <v>EGBE50</v>
          </cell>
        </row>
        <row r="324">
          <cell r="A324" t="str">
            <v>ELITE SALES INC</v>
          </cell>
          <cell r="B324" t="str">
            <v>ELIT55</v>
          </cell>
        </row>
        <row r="325">
          <cell r="A325" t="str">
            <v>ELIZABETH EBERLY</v>
          </cell>
          <cell r="B325" t="str">
            <v>EBER65</v>
          </cell>
        </row>
        <row r="326">
          <cell r="A326" t="str">
            <v>ELLIS COUNTY CLERK</v>
          </cell>
          <cell r="B326" t="str">
            <v>ELLI45</v>
          </cell>
        </row>
        <row r="327">
          <cell r="A327" t="str">
            <v>ELOY CARDENAS</v>
          </cell>
          <cell r="B327" t="str">
            <v>CARD50</v>
          </cell>
        </row>
        <row r="328">
          <cell r="A328" t="str">
            <v>EMPLOYEE BENEFIT SYSTEMS,INC.</v>
          </cell>
          <cell r="B328" t="str">
            <v>EMPL50</v>
          </cell>
        </row>
        <row r="329">
          <cell r="A329" t="str">
            <v>ENGINEERED FIBERGLASS COMPOSIT</v>
          </cell>
          <cell r="B329" t="str">
            <v>ENGI50</v>
          </cell>
        </row>
        <row r="330">
          <cell r="A330" t="str">
            <v>ENNIS TRANSPORTATION CO INC</v>
          </cell>
          <cell r="B330" t="str">
            <v>ENNI50</v>
          </cell>
        </row>
        <row r="331">
          <cell r="A331" t="str">
            <v>ENVIRONMENTAL IMPROVEMENTS,INC</v>
          </cell>
          <cell r="B331" t="str">
            <v>ENVI55</v>
          </cell>
        </row>
        <row r="332">
          <cell r="A332" t="str">
            <v>ENVIRONMENTAL PROTECTION</v>
          </cell>
          <cell r="B332" t="str">
            <v>ENVI10</v>
          </cell>
        </row>
        <row r="333">
          <cell r="A333" t="str">
            <v>EPIC SUPPLY</v>
          </cell>
          <cell r="B333" t="str">
            <v>EPIC50</v>
          </cell>
        </row>
        <row r="334">
          <cell r="A334" t="str">
            <v>EQUIPMENT DEPOT</v>
          </cell>
          <cell r="B334" t="str">
            <v>EQUI45</v>
          </cell>
        </row>
        <row r="335">
          <cell r="A335" t="str">
            <v>ERVIN INDUSTRIES, INC.</v>
          </cell>
          <cell r="B335" t="str">
            <v>ERVI50</v>
          </cell>
        </row>
        <row r="336">
          <cell r="A336" t="str">
            <v>ESSENTRA COMPONENTS</v>
          </cell>
          <cell r="B336" t="str">
            <v>ESSE50</v>
          </cell>
        </row>
        <row r="337">
          <cell r="A337" t="str">
            <v>EUSEBIO GARZA</v>
          </cell>
          <cell r="B337" t="str">
            <v>GARZ50</v>
          </cell>
        </row>
        <row r="338">
          <cell r="A338" t="str">
            <v>EVELYN EBERLY</v>
          </cell>
          <cell r="B338" t="str">
            <v>EBER60</v>
          </cell>
        </row>
        <row r="339">
          <cell r="A339" t="str">
            <v>EVELYN EBERLY</v>
          </cell>
          <cell r="B339" t="str">
            <v>EBER60</v>
          </cell>
        </row>
        <row r="340">
          <cell r="A340" t="str">
            <v>EVERBANK COMML FINANCE INC</v>
          </cell>
          <cell r="B340" t="str">
            <v>EVER50</v>
          </cell>
        </row>
        <row r="341">
          <cell r="A341" t="str">
            <v>EW2  ENVIRONMENTAL INC</v>
          </cell>
          <cell r="B341" t="str">
            <v>EW50</v>
          </cell>
        </row>
        <row r="342">
          <cell r="A342" t="str">
            <v>EXPRESS AUTO SERVICE &amp; PAINT</v>
          </cell>
          <cell r="B342" t="str">
            <v>EXPR50</v>
          </cell>
        </row>
        <row r="343">
          <cell r="A343" t="str">
            <v>EXPRESS EMPLOYMENT PROF</v>
          </cell>
          <cell r="B343" t="str">
            <v>EXPR55</v>
          </cell>
        </row>
        <row r="344">
          <cell r="A344" t="str">
            <v>EXXONMOBIL FLEET/WEX</v>
          </cell>
          <cell r="B344" t="str">
            <v>EXXO50</v>
          </cell>
        </row>
        <row r="345">
          <cell r="A345" t="str">
            <v>F &amp; L COATINGS AND CONCRETE</v>
          </cell>
          <cell r="B345" t="str">
            <v>FLCO50</v>
          </cell>
        </row>
        <row r="346">
          <cell r="A346" t="str">
            <v>FAB CORP INC</v>
          </cell>
          <cell r="B346" t="str">
            <v>FABC50</v>
          </cell>
        </row>
        <row r="347">
          <cell r="A347" t="str">
            <v>FACET USA, INC.</v>
          </cell>
          <cell r="B347" t="str">
            <v>FACE50</v>
          </cell>
        </row>
        <row r="348">
          <cell r="A348" t="str">
            <v>FAIRBANKS REAL ESTATE</v>
          </cell>
          <cell r="B348" t="str">
            <v>FAIR50</v>
          </cell>
        </row>
        <row r="349">
          <cell r="A349" t="str">
            <v>FAIRBANKS REAL ESTATE</v>
          </cell>
          <cell r="B349" t="str">
            <v>FAIR50</v>
          </cell>
        </row>
        <row r="350">
          <cell r="A350" t="str">
            <v>FARMERS INS GRP OF COS</v>
          </cell>
          <cell r="B350" t="str">
            <v>FARM55</v>
          </cell>
        </row>
        <row r="351">
          <cell r="A351" t="str">
            <v>FASTENAL COMPANY</v>
          </cell>
          <cell r="B351" t="str">
            <v>FAST50</v>
          </cell>
        </row>
        <row r="352">
          <cell r="A352" t="str">
            <v>FBE ASSOCIATES INC</v>
          </cell>
          <cell r="B352" t="str">
            <v>FBEA50</v>
          </cell>
        </row>
        <row r="353">
          <cell r="A353" t="str">
            <v>FEDERAL EXPRESS</v>
          </cell>
          <cell r="B353" t="str">
            <v>FEDE50</v>
          </cell>
        </row>
        <row r="354">
          <cell r="A354" t="str">
            <v>FEDEX FREIGHT</v>
          </cell>
          <cell r="B354" t="str">
            <v>FEDE48</v>
          </cell>
        </row>
        <row r="355">
          <cell r="A355" t="str">
            <v>FEDEX FREIGHT EAST</v>
          </cell>
          <cell r="B355" t="str">
            <v>FEDE49</v>
          </cell>
        </row>
        <row r="356">
          <cell r="A356" t="str">
            <v>FENCE MASTERS INC</v>
          </cell>
          <cell r="B356" t="str">
            <v>FENC50</v>
          </cell>
        </row>
        <row r="357">
          <cell r="A357" t="str">
            <v>FERGUSON ENTERPRISES INC</v>
          </cell>
          <cell r="B357" t="str">
            <v>FERG50</v>
          </cell>
        </row>
        <row r="358">
          <cell r="A358" t="str">
            <v>FERGUSON WATERWORKS</v>
          </cell>
          <cell r="B358" t="str">
            <v>FERG10</v>
          </cell>
        </row>
        <row r="359">
          <cell r="A359" t="str">
            <v>FERNCO INC</v>
          </cell>
          <cell r="B359" t="str">
            <v>FERN60</v>
          </cell>
        </row>
        <row r="360">
          <cell r="A360" t="str">
            <v>FERRIS AUTO SUPPLY &amp; HARDWARE</v>
          </cell>
          <cell r="B360" t="str">
            <v>FERR54</v>
          </cell>
        </row>
        <row r="361">
          <cell r="A361" t="str">
            <v>FERRO CORPORATION</v>
          </cell>
          <cell r="B361" t="str">
            <v>FERR45</v>
          </cell>
        </row>
        <row r="362">
          <cell r="A362" t="str">
            <v>FIESTA BOLT</v>
          </cell>
          <cell r="B362" t="str">
            <v>FIES50</v>
          </cell>
        </row>
        <row r="363">
          <cell r="A363" t="str">
            <v>FIL-TREK CORPORATION</v>
          </cell>
          <cell r="B363" t="str">
            <v>FILT50</v>
          </cell>
        </row>
        <row r="364">
          <cell r="A364" t="str">
            <v>FINCH ALTERNATOR &amp; STARTER CO.</v>
          </cell>
          <cell r="B364" t="str">
            <v>FINC50</v>
          </cell>
        </row>
        <row r="365">
          <cell r="A365" t="str">
            <v>FIVE O ENTERPRISES LP</v>
          </cell>
          <cell r="B365" t="str">
            <v>WORL50</v>
          </cell>
        </row>
        <row r="366">
          <cell r="A366" t="str">
            <v>FLOMATIC CORPORATION</v>
          </cell>
          <cell r="B366" t="str">
            <v>FLOM50</v>
          </cell>
        </row>
        <row r="367">
          <cell r="A367" t="str">
            <v>FLORENCIO AGUILAR</v>
          </cell>
          <cell r="B367" t="str">
            <v>AGUI50</v>
          </cell>
        </row>
        <row r="368">
          <cell r="A368" t="str">
            <v>FOREST IMPORTS INC</v>
          </cell>
          <cell r="B368" t="str">
            <v>FORE53</v>
          </cell>
        </row>
        <row r="369">
          <cell r="A369" t="str">
            <v>FORESTER COMMUNICATIONS INC</v>
          </cell>
          <cell r="B369" t="str">
            <v>FORE55</v>
          </cell>
        </row>
        <row r="370">
          <cell r="A370" t="str">
            <v>FORESTER MEDIA</v>
          </cell>
          <cell r="B370" t="str">
            <v>FORE50</v>
          </cell>
        </row>
        <row r="371">
          <cell r="A371" t="str">
            <v>FORMWORK SERVICES &amp; SUPPLY INC</v>
          </cell>
          <cell r="B371" t="str">
            <v>FORM50</v>
          </cell>
        </row>
        <row r="372">
          <cell r="A372" t="str">
            <v>FORT WORTH F &amp; D HEAD CO</v>
          </cell>
          <cell r="B372" t="str">
            <v>FORT60</v>
          </cell>
        </row>
        <row r="373">
          <cell r="A373" t="str">
            <v>FORTERRA PIPE &amp; PRECAST LLC</v>
          </cell>
          <cell r="B373" t="str">
            <v>FORT52</v>
          </cell>
        </row>
        <row r="374">
          <cell r="A374" t="str">
            <v>FORTILINE INC</v>
          </cell>
          <cell r="B374" t="str">
            <v>FORTIL</v>
          </cell>
        </row>
        <row r="375">
          <cell r="A375" t="str">
            <v>FORWARD EDGE INC.</v>
          </cell>
          <cell r="B375" t="str">
            <v>FORW50</v>
          </cell>
        </row>
        <row r="376">
          <cell r="A376" t="str">
            <v>FPI SENSORS INTERNATIONAL</v>
          </cell>
          <cell r="B376" t="str">
            <v>FPIS50</v>
          </cell>
        </row>
        <row r="377">
          <cell r="A377" t="str">
            <v>FREEIT DATA SOLUTIONS INC</v>
          </cell>
          <cell r="B377" t="str">
            <v>FREE45</v>
          </cell>
        </row>
        <row r="378">
          <cell r="A378" t="str">
            <v>FREEMAN COMPANY</v>
          </cell>
          <cell r="B378" t="str">
            <v>FREE60</v>
          </cell>
        </row>
        <row r="379">
          <cell r="A379" t="str">
            <v>FREIGHTQUOTE.COM</v>
          </cell>
          <cell r="B379" t="str">
            <v>FREI50</v>
          </cell>
        </row>
        <row r="380">
          <cell r="A380" t="str">
            <v>FRENCH ELLISON TRUCK CENTER</v>
          </cell>
          <cell r="B380" t="str">
            <v>FREN39</v>
          </cell>
        </row>
        <row r="381">
          <cell r="A381" t="str">
            <v>FRENCH ELLISON TRUCK CENTER</v>
          </cell>
          <cell r="B381" t="str">
            <v>FREN40</v>
          </cell>
        </row>
        <row r="382">
          <cell r="A382" t="str">
            <v>FRONTIER COMMUNICATIONS</v>
          </cell>
          <cell r="B382" t="str">
            <v>FRON45</v>
          </cell>
        </row>
        <row r="383">
          <cell r="A383" t="str">
            <v>FUDGE'S FREIGHT BROKERAGE INC</v>
          </cell>
          <cell r="B383" t="str">
            <v>FUDG50</v>
          </cell>
        </row>
        <row r="384">
          <cell r="A384" t="str">
            <v>G.E. HUEBNER CONCRETE, INC.</v>
          </cell>
          <cell r="B384" t="str">
            <v>HUEB50</v>
          </cell>
        </row>
        <row r="385">
          <cell r="A385" t="str">
            <v>GAJESKE INC</v>
          </cell>
          <cell r="B385" t="str">
            <v>GAJE50</v>
          </cell>
        </row>
        <row r="386">
          <cell r="A386" t="str">
            <v>GALVESTON YACHT BASIN</v>
          </cell>
          <cell r="B386" t="str">
            <v>GALV60</v>
          </cell>
        </row>
        <row r="387">
          <cell r="A387" t="str">
            <v>GALVESTON YACHT SERVICE INC</v>
          </cell>
          <cell r="B387" t="str">
            <v>GALV55</v>
          </cell>
        </row>
        <row r="388">
          <cell r="A388" t="str">
            <v>GARY K MUNKELT &amp; ASSOCIATES</v>
          </cell>
          <cell r="B388" t="str">
            <v>MUNK50</v>
          </cell>
        </row>
        <row r="389">
          <cell r="A389" t="str">
            <v>GCR</v>
          </cell>
          <cell r="B389" t="str">
            <v>GCRH50</v>
          </cell>
        </row>
        <row r="390">
          <cell r="A390" t="str">
            <v>GEO SOLUTIONS INC</v>
          </cell>
          <cell r="B390" t="str">
            <v>GEOS45</v>
          </cell>
        </row>
        <row r="391">
          <cell r="A391" t="str">
            <v>GEORGE EBERLY WILDLIFE ACCOUNT</v>
          </cell>
          <cell r="B391" t="str">
            <v>EBER10</v>
          </cell>
        </row>
        <row r="392">
          <cell r="A392" t="str">
            <v>GEORGE EBERLY, JR.</v>
          </cell>
          <cell r="B392" t="str">
            <v>EBER75</v>
          </cell>
        </row>
        <row r="393">
          <cell r="A393" t="str">
            <v>GEORGE W EBERLY III</v>
          </cell>
          <cell r="B393" t="str">
            <v>EBER70</v>
          </cell>
        </row>
        <row r="394">
          <cell r="A394" t="str">
            <v>GEO-SYSTEMS USA LLC</v>
          </cell>
          <cell r="B394" t="str">
            <v>GEOS50</v>
          </cell>
        </row>
        <row r="395">
          <cell r="A395" t="str">
            <v>GERDAU AMERISTEEL US INC</v>
          </cell>
          <cell r="B395" t="str">
            <v>GERD50</v>
          </cell>
        </row>
        <row r="396">
          <cell r="A396" t="str">
            <v>GGS EMBROIDERY</v>
          </cell>
          <cell r="B396" t="str">
            <v>GGSE50</v>
          </cell>
        </row>
        <row r="397">
          <cell r="A397" t="str">
            <v>GLOBAL EQUIPMENT CO INC</v>
          </cell>
          <cell r="B397" t="str">
            <v>GLOB40</v>
          </cell>
        </row>
        <row r="398">
          <cell r="A398" t="str">
            <v>GLOBAL HEALTH CONSULTANTS PLLC</v>
          </cell>
          <cell r="B398" t="str">
            <v>GLOB42</v>
          </cell>
        </row>
        <row r="399">
          <cell r="A399" t="str">
            <v>GLOBALTRANZ ENTERPRISES INC</v>
          </cell>
          <cell r="B399" t="str">
            <v>GLOB45</v>
          </cell>
        </row>
        <row r="400">
          <cell r="A400" t="str">
            <v>GMR FIRE PROTECTION INC</v>
          </cell>
          <cell r="B400" t="str">
            <v>GMRI50</v>
          </cell>
        </row>
        <row r="401">
          <cell r="A401" t="str">
            <v>GOODYEAR AUTO SERVICE CENTER</v>
          </cell>
          <cell r="B401" t="str">
            <v>GOOD80</v>
          </cell>
        </row>
        <row r="402">
          <cell r="A402" t="str">
            <v>GOSCO EQUIPMENT INC.</v>
          </cell>
          <cell r="B402" t="str">
            <v>GOSC50</v>
          </cell>
        </row>
        <row r="403">
          <cell r="A403" t="str">
            <v>GRAINGER</v>
          </cell>
          <cell r="B403" t="str">
            <v>GRAI50</v>
          </cell>
        </row>
        <row r="404">
          <cell r="A404" t="str">
            <v>GRAYBAR</v>
          </cell>
          <cell r="B404" t="str">
            <v>GRAY45</v>
          </cell>
        </row>
        <row r="405">
          <cell r="A405" t="str">
            <v>GREAT WESTERN SUPPLY CO.</v>
          </cell>
          <cell r="B405" t="str">
            <v>GREAT5</v>
          </cell>
        </row>
        <row r="406">
          <cell r="A406" t="str">
            <v>GREEN'S BLUE FLAME GAS CO INC</v>
          </cell>
          <cell r="B406" t="str">
            <v>GREE54</v>
          </cell>
        </row>
        <row r="407">
          <cell r="A407" t="str">
            <v>GRIMCO INC</v>
          </cell>
          <cell r="B407" t="str">
            <v>GRIM50</v>
          </cell>
        </row>
        <row r="408">
          <cell r="A408" t="str">
            <v>GROVES INDUSTRIAL SUPPLY</v>
          </cell>
          <cell r="B408" t="str">
            <v>GROV50</v>
          </cell>
        </row>
        <row r="409">
          <cell r="A409" t="str">
            <v>GS1 US</v>
          </cell>
          <cell r="B409" t="str">
            <v>GS1U50</v>
          </cell>
        </row>
        <row r="410">
          <cell r="A410" t="str">
            <v>GSE LINING TECHNOLOGY INC</v>
          </cell>
          <cell r="B410" t="str">
            <v>GSEL50</v>
          </cell>
        </row>
        <row r="411">
          <cell r="A411" t="str">
            <v>GT WATERBLAST TECHNOLOGIES LLC</v>
          </cell>
          <cell r="B411" t="str">
            <v>GTWA50</v>
          </cell>
        </row>
        <row r="412">
          <cell r="A412" t="str">
            <v>GUARD SHACK ENCLOSURES</v>
          </cell>
          <cell r="B412" t="str">
            <v>GUAR60</v>
          </cell>
        </row>
        <row r="413">
          <cell r="A413" t="str">
            <v>GUARDIAN LIFE INSURANCE CO.</v>
          </cell>
          <cell r="B413" t="str">
            <v>GUAR50</v>
          </cell>
        </row>
        <row r="414">
          <cell r="A414" t="str">
            <v>GULF RUBBER &amp; SUPPLY COMPANY</v>
          </cell>
          <cell r="B414" t="str">
            <v>GULF40</v>
          </cell>
        </row>
        <row r="415">
          <cell r="A415" t="str">
            <v>H.M. CUNNINGHAM INC.</v>
          </cell>
          <cell r="B415" t="str">
            <v>CUNN50</v>
          </cell>
        </row>
        <row r="416">
          <cell r="A416" t="str">
            <v>HAALA INDUSTRIES INC</v>
          </cell>
          <cell r="B416" t="str">
            <v>HAAL50</v>
          </cell>
        </row>
        <row r="417">
          <cell r="A417" t="str">
            <v>HAHN EQUIPMENT CO., INC.</v>
          </cell>
          <cell r="B417" t="str">
            <v>HAHN50</v>
          </cell>
        </row>
        <row r="418">
          <cell r="A418" t="str">
            <v>HAJOCA CORPORATION</v>
          </cell>
          <cell r="B418" t="str">
            <v>HAJO50</v>
          </cell>
        </row>
        <row r="419">
          <cell r="A419" t="str">
            <v>HALLIDAY PRODUCTS INC</v>
          </cell>
          <cell r="B419" t="str">
            <v>HALL50</v>
          </cell>
        </row>
        <row r="420">
          <cell r="A420" t="str">
            <v>HAMILTON KENT LLC</v>
          </cell>
          <cell r="B420" t="str">
            <v>HAMI45</v>
          </cell>
        </row>
        <row r="421">
          <cell r="A421" t="str">
            <v>HAMILTON LIGHTING &amp; POWER</v>
          </cell>
          <cell r="B421" t="str">
            <v>HAMI50</v>
          </cell>
        </row>
        <row r="422">
          <cell r="A422" t="str">
            <v>HAMMERHEAD ROCK TOOL INC</v>
          </cell>
          <cell r="B422" t="str">
            <v>HAMM45</v>
          </cell>
        </row>
        <row r="423">
          <cell r="A423" t="str">
            <v>HANSON PIPE &amp; PRECAST INC</v>
          </cell>
          <cell r="B423" t="str">
            <v>HANS50</v>
          </cell>
        </row>
        <row r="424">
          <cell r="A424" t="str">
            <v>HANSON PIPE &amp; PRODUCTS INC</v>
          </cell>
          <cell r="B424" t="str">
            <v>CONC55</v>
          </cell>
        </row>
        <row r="425">
          <cell r="A425" t="str">
            <v>HAPPY ELECTRIC CO INC</v>
          </cell>
          <cell r="B425" t="str">
            <v>HAPP50</v>
          </cell>
        </row>
        <row r="426">
          <cell r="A426" t="str">
            <v>HARBIN AGRICULTURAL &amp; LAND SVC</v>
          </cell>
          <cell r="B426" t="str">
            <v>HARB45</v>
          </cell>
        </row>
        <row r="427">
          <cell r="A427" t="str">
            <v>HARCO INSURANCE SERVICES</v>
          </cell>
          <cell r="B427" t="str">
            <v>HARC50</v>
          </cell>
        </row>
        <row r="428">
          <cell r="A428" t="str">
            <v>HARLINGEN TAX OFFICE</v>
          </cell>
          <cell r="B428" t="str">
            <v>HARL60</v>
          </cell>
        </row>
        <row r="429">
          <cell r="A429" t="str">
            <v>HARRIS CO TAC</v>
          </cell>
          <cell r="B429" t="str">
            <v>HARR35</v>
          </cell>
        </row>
        <row r="430">
          <cell r="A430" t="str">
            <v>HARRIS COUNTY ALARM DETAIL</v>
          </cell>
          <cell r="B430" t="str">
            <v>HARR26</v>
          </cell>
        </row>
        <row r="431">
          <cell r="A431" t="str">
            <v>HARRIS-GALVESTON SUBSIDENCE</v>
          </cell>
          <cell r="B431" t="str">
            <v>HARR50</v>
          </cell>
        </row>
        <row r="432">
          <cell r="A432" t="str">
            <v>HARRISON ALARM SERVICE INC.</v>
          </cell>
          <cell r="B432" t="str">
            <v>HARR60</v>
          </cell>
        </row>
        <row r="433">
          <cell r="A433" t="str">
            <v>HARTWELL ENVIRONMENTAL CORP</v>
          </cell>
          <cell r="B433" t="str">
            <v>HART51</v>
          </cell>
        </row>
        <row r="434">
          <cell r="A434" t="str">
            <v>HCA DE SAN ANTONIO INC</v>
          </cell>
          <cell r="B434" t="str">
            <v>HISP50</v>
          </cell>
        </row>
        <row r="435">
          <cell r="A435" t="str">
            <v>HEADWATERS CONSTR MATERIALS LL</v>
          </cell>
          <cell r="B435" t="str">
            <v>HEAD70</v>
          </cell>
        </row>
        <row r="436">
          <cell r="A436" t="str">
            <v>HEADWATERS RESOURCES INC</v>
          </cell>
          <cell r="B436" t="str">
            <v>HEAD55</v>
          </cell>
        </row>
        <row r="437">
          <cell r="A437" t="str">
            <v>HEELY BROWN COMPANY</v>
          </cell>
          <cell r="B437" t="str">
            <v>HEEL50</v>
          </cell>
        </row>
        <row r="438">
          <cell r="A438" t="str">
            <v>HENRY COMPANY</v>
          </cell>
          <cell r="B438" t="str">
            <v>HENR50</v>
          </cell>
        </row>
        <row r="439">
          <cell r="A439" t="str">
            <v>HENRY H. PARIS DISTRIBUTOR INC</v>
          </cell>
          <cell r="B439" t="str">
            <v>PARI50</v>
          </cell>
        </row>
        <row r="440">
          <cell r="A440" t="str">
            <v>HERNANDEZ GRANITE &amp; MARBLE</v>
          </cell>
          <cell r="B440" t="str">
            <v>HERN10</v>
          </cell>
        </row>
        <row r="441">
          <cell r="A441" t="str">
            <v>HERSEY  METER COMPANY</v>
          </cell>
          <cell r="B441" t="str">
            <v>HERS50</v>
          </cell>
        </row>
        <row r="442">
          <cell r="A442" t="str">
            <v>HIAB USA INC</v>
          </cell>
          <cell r="B442" t="str">
            <v>HIAB50</v>
          </cell>
        </row>
        <row r="443">
          <cell r="A443" t="str">
            <v>HIGGINS SUPPLY INC</v>
          </cell>
          <cell r="B443" t="str">
            <v>HIGG50</v>
          </cell>
        </row>
        <row r="444">
          <cell r="A444" t="str">
            <v>HIGH POINT SANITARY SOLUTIONS</v>
          </cell>
          <cell r="B444" t="str">
            <v>HIGH50</v>
          </cell>
        </row>
        <row r="445">
          <cell r="A445" t="str">
            <v>HILTI INC</v>
          </cell>
          <cell r="B445" t="str">
            <v>HILT50</v>
          </cell>
        </row>
        <row r="446">
          <cell r="A446" t="str">
            <v>HIPOLITO FIGUEROA</v>
          </cell>
          <cell r="B446" t="str">
            <v>FIGU50</v>
          </cell>
        </row>
        <row r="447">
          <cell r="A447" t="str">
            <v>HI-TECH CRANE/CTE</v>
          </cell>
          <cell r="B447" t="str">
            <v>HITE50</v>
          </cell>
        </row>
        <row r="448">
          <cell r="A448" t="str">
            <v>HOCHHEIM PRAIRIE FARM MUTUAL</v>
          </cell>
          <cell r="B448" t="str">
            <v>HOCH50</v>
          </cell>
        </row>
        <row r="449">
          <cell r="A449" t="str">
            <v>HOFFMAN SERVICES</v>
          </cell>
          <cell r="B449" t="str">
            <v>HOFF55</v>
          </cell>
        </row>
        <row r="450">
          <cell r="A450" t="str">
            <v>HOIST &amp; CRANE SERVICE GROUP</v>
          </cell>
          <cell r="B450" t="str">
            <v>HOIS50</v>
          </cell>
        </row>
        <row r="451">
          <cell r="A451" t="str">
            <v>HOLES INCORPORATED</v>
          </cell>
          <cell r="B451" t="str">
            <v>HOLE50</v>
          </cell>
        </row>
        <row r="452">
          <cell r="A452" t="str">
            <v>HOLT CAT</v>
          </cell>
          <cell r="B452" t="str">
            <v>HOLT45</v>
          </cell>
        </row>
        <row r="453">
          <cell r="A453" t="str">
            <v>HOLT CRANE &amp; EQUIPMENT</v>
          </cell>
          <cell r="B453" t="str">
            <v>HOLT50</v>
          </cell>
        </row>
        <row r="454">
          <cell r="A454" t="str">
            <v>HOME DEPOT CREDIT SERVICES</v>
          </cell>
          <cell r="B454" t="str">
            <v>HOME50</v>
          </cell>
        </row>
        <row r="455">
          <cell r="A455" t="str">
            <v>HORACIO HERNANDEZ PERALES</v>
          </cell>
          <cell r="B455" t="str">
            <v>PERA50</v>
          </cell>
        </row>
        <row r="456">
          <cell r="A456" t="str">
            <v>HORACIO SALINAS</v>
          </cell>
          <cell r="B456" t="str">
            <v>SALI40</v>
          </cell>
        </row>
        <row r="457">
          <cell r="A457" t="str">
            <v>HORIZON FLUID POWER INC</v>
          </cell>
          <cell r="B457" t="str">
            <v>HORI45</v>
          </cell>
        </row>
        <row r="458">
          <cell r="A458" t="str">
            <v>HOSE SPECIALTY  &amp; SUPPLY CO</v>
          </cell>
          <cell r="B458" t="str">
            <v>HOSE50</v>
          </cell>
        </row>
        <row r="459">
          <cell r="A459" t="str">
            <v>HOUSTON A&amp;M CLUB</v>
          </cell>
          <cell r="B459" t="str">
            <v>HOUS04</v>
          </cell>
        </row>
        <row r="460">
          <cell r="A460" t="str">
            <v>HOUSTON A&amp;M CLUB</v>
          </cell>
          <cell r="B460" t="str">
            <v>HAMC50</v>
          </cell>
        </row>
        <row r="461">
          <cell r="A461" t="str">
            <v>HOUSTON AREA SAFETY COUNCIL</v>
          </cell>
          <cell r="B461" t="str">
            <v>HOUS09</v>
          </cell>
        </row>
        <row r="462">
          <cell r="A462" t="str">
            <v>HOUSTON ASTROS BASEBALL CLUB</v>
          </cell>
          <cell r="B462" t="str">
            <v>HOUS10</v>
          </cell>
        </row>
        <row r="463">
          <cell r="A463" t="str">
            <v>HOUSTON BEARING &amp; SUPPLY CO</v>
          </cell>
          <cell r="B463" t="str">
            <v>HOUS25</v>
          </cell>
        </row>
        <row r="464">
          <cell r="A464" t="str">
            <v>HOUSTON BUSINESS JOURNAL</v>
          </cell>
          <cell r="B464" t="str">
            <v>HOUS31</v>
          </cell>
        </row>
        <row r="465">
          <cell r="A465" t="str">
            <v>HOUSTON BUSINESS JOURNAL</v>
          </cell>
          <cell r="B465" t="str">
            <v>HOUS32</v>
          </cell>
        </row>
        <row r="466">
          <cell r="A466" t="str">
            <v>HOUSTON DYNAMO</v>
          </cell>
          <cell r="B466" t="str">
            <v>HOUS34</v>
          </cell>
        </row>
        <row r="467">
          <cell r="A467" t="str">
            <v>HOUSTON FOAM PLASTICS INC</v>
          </cell>
          <cell r="B467" t="str">
            <v>HOUS39</v>
          </cell>
        </row>
        <row r="468">
          <cell r="A468" t="str">
            <v>HOUSTON HINGE &amp; HARDWARE INC</v>
          </cell>
          <cell r="B468" t="str">
            <v>HOUS41</v>
          </cell>
        </row>
        <row r="469">
          <cell r="A469" t="str">
            <v>HOUSTON HYDRAULIC SALES &amp; SVC</v>
          </cell>
          <cell r="B469" t="str">
            <v>HOUS29</v>
          </cell>
        </row>
        <row r="470">
          <cell r="A470" t="str">
            <v>HOUSTON LIVESTOCK SHOW &amp; RODEO</v>
          </cell>
          <cell r="B470" t="str">
            <v>HOUS37</v>
          </cell>
        </row>
        <row r="471">
          <cell r="A471" t="str">
            <v>HOUSTON OVERHEAD DOORS</v>
          </cell>
          <cell r="B471" t="str">
            <v>HOUS42</v>
          </cell>
        </row>
        <row r="472">
          <cell r="A472" t="str">
            <v>HOUSTON SAWING &amp; DRILLING</v>
          </cell>
          <cell r="B472" t="str">
            <v>HOUS33</v>
          </cell>
        </row>
        <row r="473">
          <cell r="A473" t="str">
            <v>HOUSTON TRUCK PARTS INC</v>
          </cell>
          <cell r="B473" t="str">
            <v>HOUS67</v>
          </cell>
        </row>
        <row r="474">
          <cell r="A474" t="str">
            <v>HOUSTON VIBRATOR LTD</v>
          </cell>
          <cell r="B474" t="str">
            <v>HOUS71</v>
          </cell>
        </row>
        <row r="475">
          <cell r="A475" t="str">
            <v>HUDSON ENERGY SERVICES</v>
          </cell>
          <cell r="B475" t="str">
            <v>HUDS50</v>
          </cell>
        </row>
        <row r="476">
          <cell r="A476" t="str">
            <v>HUFCO</v>
          </cell>
          <cell r="B476" t="str">
            <v>HUFC50</v>
          </cell>
        </row>
        <row r="477">
          <cell r="A477" t="str">
            <v>HUFFHINES GAS</v>
          </cell>
          <cell r="B477" t="str">
            <v>HUFF50</v>
          </cell>
        </row>
        <row r="478">
          <cell r="A478" t="str">
            <v>HUGHES SUPPLY, INC.</v>
          </cell>
          <cell r="B478" t="str">
            <v>HUGH50</v>
          </cell>
        </row>
        <row r="479">
          <cell r="A479" t="str">
            <v>HYDRADYNE HYDRAULICS LLC</v>
          </cell>
          <cell r="B479" t="str">
            <v>HYDR45</v>
          </cell>
        </row>
        <row r="480">
          <cell r="A480" t="str">
            <v>HYDRAULIC EQUIPMENT SERVICE</v>
          </cell>
          <cell r="B480" t="str">
            <v>HYDR50</v>
          </cell>
        </row>
        <row r="481">
          <cell r="A481" t="str">
            <v>HYDRO PRO SOLUTIONS</v>
          </cell>
          <cell r="B481" t="str">
            <v>HYDR60</v>
          </cell>
        </row>
        <row r="482">
          <cell r="A482" t="str">
            <v>HYDROCOWL INC</v>
          </cell>
          <cell r="B482" t="str">
            <v>SAFE45</v>
          </cell>
        </row>
        <row r="483">
          <cell r="A483" t="str">
            <v>I.M.E. AUTO &amp; TRUCK</v>
          </cell>
          <cell r="B483" t="str">
            <v>IMEA50</v>
          </cell>
        </row>
        <row r="484">
          <cell r="A484" t="str">
            <v>IAPMO RESEARCH AND TESTING INC</v>
          </cell>
          <cell r="B484" t="str">
            <v>IAPM50</v>
          </cell>
        </row>
        <row r="485">
          <cell r="A485" t="str">
            <v>INDEPENDENT HOSE &amp; EXPANSION</v>
          </cell>
          <cell r="B485" t="str">
            <v>INDE50</v>
          </cell>
        </row>
        <row r="486">
          <cell r="A486" t="str">
            <v>INDUSTRIAL CHEMICAL COMPANY</v>
          </cell>
          <cell r="B486" t="str">
            <v>INDU50</v>
          </cell>
        </row>
        <row r="487">
          <cell r="A487" t="str">
            <v>INDUSTRIAL ELECTRONIC SUPPLY</v>
          </cell>
          <cell r="B487" t="str">
            <v>INDU54</v>
          </cell>
        </row>
        <row r="488">
          <cell r="A488" t="str">
            <v>INDUSTRIAL NETTING INC</v>
          </cell>
          <cell r="B488" t="str">
            <v>INDU72</v>
          </cell>
        </row>
        <row r="489">
          <cell r="A489" t="str">
            <v>INDUSTRIAL SCALE CO INC</v>
          </cell>
          <cell r="B489" t="str">
            <v>INDU80</v>
          </cell>
        </row>
        <row r="490">
          <cell r="A490" t="str">
            <v>INDUSTRIAL SYSTEMS INC</v>
          </cell>
          <cell r="B490" t="str">
            <v>INDU85</v>
          </cell>
        </row>
        <row r="491">
          <cell r="A491" t="str">
            <v>INDUSTRIAL TAX CONSULTING</v>
          </cell>
          <cell r="B491" t="str">
            <v>INDU90</v>
          </cell>
        </row>
        <row r="492">
          <cell r="A492" t="str">
            <v>INFINISOURCE BENEFIT SERVICES</v>
          </cell>
          <cell r="B492" t="str">
            <v>INFI55</v>
          </cell>
        </row>
        <row r="493">
          <cell r="A493" t="str">
            <v>INGRAM PRODUCTS INC</v>
          </cell>
          <cell r="B493" t="str">
            <v>INGR45</v>
          </cell>
        </row>
        <row r="494">
          <cell r="A494" t="str">
            <v>INGRAM READY MIX INC</v>
          </cell>
          <cell r="B494" t="str">
            <v>INGR50</v>
          </cell>
        </row>
        <row r="495">
          <cell r="A495" t="str">
            <v>INLAND TRUCK PARTS &amp; SERVICE</v>
          </cell>
          <cell r="B495" t="str">
            <v>INLA50</v>
          </cell>
        </row>
        <row r="496">
          <cell r="A496" t="str">
            <v>INNOVATIVE COMM SYSTEMS</v>
          </cell>
          <cell r="B496" t="str">
            <v>INNO50</v>
          </cell>
        </row>
        <row r="497">
          <cell r="A497" t="str">
            <v>INSTANT-2290.COM INC</v>
          </cell>
          <cell r="B497" t="str">
            <v>INST40</v>
          </cell>
        </row>
        <row r="498">
          <cell r="A498" t="str">
            <v>INSTEEL WIRE PRODUCTS</v>
          </cell>
          <cell r="B498" t="str">
            <v>INST45</v>
          </cell>
        </row>
        <row r="499">
          <cell r="A499" t="str">
            <v>INSTICO LOGISTICS</v>
          </cell>
          <cell r="B499" t="str">
            <v>INST44</v>
          </cell>
        </row>
        <row r="500">
          <cell r="A500" t="str">
            <v>INTEGRATED ECO SOLUTIONS, LLC</v>
          </cell>
          <cell r="B500" t="str">
            <v>IESL50</v>
          </cell>
        </row>
        <row r="501">
          <cell r="A501" t="str">
            <v>INTEGRENCE CONSTRUCTION</v>
          </cell>
          <cell r="B501" t="str">
            <v>INTE20</v>
          </cell>
        </row>
        <row r="502">
          <cell r="A502" t="str">
            <v>INTEGRIS METALS</v>
          </cell>
          <cell r="B502" t="str">
            <v>INTE15</v>
          </cell>
        </row>
        <row r="503">
          <cell r="A503" t="str">
            <v>INTERNAL REVENUE SERVICE</v>
          </cell>
          <cell r="B503" t="str">
            <v>INTE35</v>
          </cell>
        </row>
        <row r="504">
          <cell r="A504" t="str">
            <v>INWESCO INCORPORATED</v>
          </cell>
          <cell r="B504" t="str">
            <v>INWE50</v>
          </cell>
        </row>
        <row r="505">
          <cell r="A505" t="str">
            <v>IPEX USA LLC</v>
          </cell>
          <cell r="B505" t="str">
            <v>IPEX50</v>
          </cell>
        </row>
        <row r="506">
          <cell r="A506" t="str">
            <v>IPW GLOBAL LLC</v>
          </cell>
          <cell r="B506" t="str">
            <v>IPWG50</v>
          </cell>
        </row>
        <row r="507">
          <cell r="A507" t="str">
            <v>ISQFT CONSTRUCTION SOFTWARE</v>
          </cell>
          <cell r="B507" t="str">
            <v>ISQF50</v>
          </cell>
        </row>
        <row r="508">
          <cell r="A508" t="str">
            <v>J &amp; S WATER WELLS</v>
          </cell>
          <cell r="B508" t="str">
            <v>JSWA50</v>
          </cell>
        </row>
        <row r="509">
          <cell r="A509" t="str">
            <v>J. J. KELLER &amp; ASSOCIATES, INC</v>
          </cell>
          <cell r="B509" t="str">
            <v>KELL50</v>
          </cell>
        </row>
        <row r="510">
          <cell r="A510" t="str">
            <v>J.M. LITTLE &amp; ASSOCIATES, P.C.</v>
          </cell>
          <cell r="B510" t="str">
            <v>LITT50</v>
          </cell>
        </row>
        <row r="511">
          <cell r="A511" t="str">
            <v>JACKSON PIPE AND STEEL</v>
          </cell>
          <cell r="B511" t="str">
            <v>JACK55</v>
          </cell>
        </row>
        <row r="512">
          <cell r="A512" t="str">
            <v>JACKSON-HIRSH, INC</v>
          </cell>
          <cell r="B512" t="str">
            <v>JACK50</v>
          </cell>
        </row>
        <row r="513">
          <cell r="A513" t="str">
            <v>JACOB OLIVER</v>
          </cell>
          <cell r="B513" t="str">
            <v>OLIV50</v>
          </cell>
        </row>
        <row r="514">
          <cell r="A514" t="str">
            <v>JACOBS &amp; SON ENTERPRISES INC</v>
          </cell>
          <cell r="B514" t="str">
            <v>JACO55</v>
          </cell>
        </row>
        <row r="515">
          <cell r="A515" t="str">
            <v>JAG HYDRAULIC</v>
          </cell>
          <cell r="B515" t="str">
            <v>JAGH50</v>
          </cell>
        </row>
        <row r="516">
          <cell r="A516" t="str">
            <v>JAM DISTRIBUTING CO</v>
          </cell>
          <cell r="B516" t="str">
            <v>JAMD50</v>
          </cell>
        </row>
        <row r="517">
          <cell r="A517" t="str">
            <v>JAMES JONES COMPANY</v>
          </cell>
          <cell r="B517" t="str">
            <v>JONE50</v>
          </cell>
        </row>
        <row r="518">
          <cell r="A518" t="str">
            <v>JAMES NELSON</v>
          </cell>
          <cell r="B518" t="str">
            <v>NELS50</v>
          </cell>
        </row>
        <row r="519">
          <cell r="A519" t="str">
            <v>JANI-KING OF SAN ANTONIO</v>
          </cell>
          <cell r="B519" t="str">
            <v>JANI45</v>
          </cell>
        </row>
        <row r="520">
          <cell r="A520" t="str">
            <v>JAY R. SMITH MFG. CO.</v>
          </cell>
          <cell r="B520" t="str">
            <v>SMIT50</v>
          </cell>
        </row>
        <row r="521">
          <cell r="A521" t="str">
            <v>JENNIFER CASTO</v>
          </cell>
          <cell r="B521" t="str">
            <v>CAST50</v>
          </cell>
        </row>
        <row r="522">
          <cell r="A522" t="str">
            <v>JENNIFER ELLIS</v>
          </cell>
          <cell r="B522" t="str">
            <v>ELLI10</v>
          </cell>
        </row>
        <row r="523">
          <cell r="A523" t="str">
            <v>JENNIFER HALE</v>
          </cell>
          <cell r="B523" t="str">
            <v>HALE50</v>
          </cell>
        </row>
        <row r="524">
          <cell r="A524" t="str">
            <v>JIM COX SALES INC</v>
          </cell>
          <cell r="B524" t="str">
            <v>JIMC50</v>
          </cell>
        </row>
        <row r="525">
          <cell r="A525" t="str">
            <v>JK INDUSTRIES LLC</v>
          </cell>
          <cell r="B525" t="str">
            <v>JKIN50</v>
          </cell>
        </row>
        <row r="526">
          <cell r="A526" t="str">
            <v>JMS RUSSEL METALS CORP</v>
          </cell>
          <cell r="B526" t="str">
            <v>JMSR50</v>
          </cell>
        </row>
        <row r="527">
          <cell r="A527" t="str">
            <v>JOE MYERS FORD INC</v>
          </cell>
          <cell r="B527" t="str">
            <v>JOEM50</v>
          </cell>
        </row>
        <row r="528">
          <cell r="A528" t="str">
            <v>JOETTA EBERLY</v>
          </cell>
          <cell r="B528" t="str">
            <v>EBER85</v>
          </cell>
        </row>
        <row r="529">
          <cell r="A529" t="str">
            <v>JOHN BRIDGES - TAC</v>
          </cell>
          <cell r="B529" t="str">
            <v>BRID50</v>
          </cell>
        </row>
        <row r="530">
          <cell r="A530" t="str">
            <v>JOHN CARTER</v>
          </cell>
          <cell r="B530" t="str">
            <v>CART50</v>
          </cell>
        </row>
        <row r="531">
          <cell r="A531" t="str">
            <v>JOHN FOURNIER</v>
          </cell>
          <cell r="B531" t="str">
            <v>FOUR50</v>
          </cell>
        </row>
        <row r="532">
          <cell r="A532" t="str">
            <v>JOHN MINKS</v>
          </cell>
          <cell r="B532" t="str">
            <v>MINK50</v>
          </cell>
        </row>
        <row r="533">
          <cell r="A533" t="str">
            <v>JOHNSON FIBERGLASS &amp; RESIN</v>
          </cell>
          <cell r="B533" t="str">
            <v>JOHN40</v>
          </cell>
        </row>
        <row r="534">
          <cell r="A534" t="str">
            <v>JOHNSTONE SUPPLY</v>
          </cell>
          <cell r="B534" t="str">
            <v>JOHN50</v>
          </cell>
        </row>
        <row r="535">
          <cell r="A535" t="str">
            <v>JOSE ARIZOLA</v>
          </cell>
          <cell r="B535" t="str">
            <v>ARIZ55</v>
          </cell>
        </row>
        <row r="536">
          <cell r="A536" t="str">
            <v>JOSE ELIAS CASTILLO JEC TRUCK</v>
          </cell>
          <cell r="B536" t="str">
            <v>JECT50</v>
          </cell>
        </row>
        <row r="537">
          <cell r="A537" t="str">
            <v>JOSEPH T. RYERSON &amp; SON</v>
          </cell>
          <cell r="B537" t="str">
            <v>RYER50</v>
          </cell>
        </row>
        <row r="538">
          <cell r="A538" t="str">
            <v>JOSHUA HULINGS</v>
          </cell>
          <cell r="B538" t="str">
            <v>TURF50</v>
          </cell>
        </row>
        <row r="539">
          <cell r="A539" t="str">
            <v>JULIE AUNE</v>
          </cell>
          <cell r="B539" t="str">
            <v>AUNE50</v>
          </cell>
        </row>
        <row r="540">
          <cell r="A540" t="str">
            <v>JUSTIN EBERLY</v>
          </cell>
          <cell r="B540" t="str">
            <v>EBER82</v>
          </cell>
        </row>
        <row r="541">
          <cell r="A541" t="str">
            <v>JWC ENVIRONMENTAL</v>
          </cell>
          <cell r="B541" t="str">
            <v>JWCE50</v>
          </cell>
        </row>
        <row r="542">
          <cell r="A542" t="str">
            <v>K &amp; B STEEL</v>
          </cell>
          <cell r="B542" t="str">
            <v>KBST50</v>
          </cell>
        </row>
        <row r="543">
          <cell r="A543" t="str">
            <v>KARLA CHAVEZ</v>
          </cell>
          <cell r="B543" t="str">
            <v>CHAV10</v>
          </cell>
        </row>
        <row r="544">
          <cell r="A544" t="str">
            <v>KATE NGUYEN</v>
          </cell>
          <cell r="B544" t="str">
            <v>NGUY10</v>
          </cell>
        </row>
        <row r="545">
          <cell r="A545" t="str">
            <v>KATY STEEL COMPANY INC</v>
          </cell>
          <cell r="B545" t="str">
            <v>KATY55</v>
          </cell>
        </row>
        <row r="546">
          <cell r="A546" t="str">
            <v>KAYDEE NELSON</v>
          </cell>
          <cell r="B546" t="str">
            <v>NELS52</v>
          </cell>
        </row>
        <row r="547">
          <cell r="A547" t="str">
            <v>KELLY EBERLY</v>
          </cell>
          <cell r="B547" t="str">
            <v>EBER90</v>
          </cell>
        </row>
        <row r="548">
          <cell r="A548" t="str">
            <v>KEMFLO CANADA INC</v>
          </cell>
          <cell r="B548" t="str">
            <v>KEMF50</v>
          </cell>
        </row>
        <row r="549">
          <cell r="A549" t="str">
            <v>KEMP-MEEK MFG INC</v>
          </cell>
          <cell r="B549" t="str">
            <v>KEMP50</v>
          </cell>
        </row>
        <row r="550">
          <cell r="A550" t="str">
            <v>KENNEDY VALVE COMPANY</v>
          </cell>
          <cell r="B550" t="str">
            <v>KENN50</v>
          </cell>
        </row>
        <row r="551">
          <cell r="A551" t="str">
            <v>KERR CONSULTING</v>
          </cell>
          <cell r="B551" t="str">
            <v>KERR50</v>
          </cell>
        </row>
        <row r="552">
          <cell r="A552" t="str">
            <v>KEYSTEEL CORP</v>
          </cell>
          <cell r="B552" t="str">
            <v>KEYS45</v>
          </cell>
        </row>
        <row r="553">
          <cell r="A553" t="str">
            <v>KIM CARVER</v>
          </cell>
          <cell r="B553" t="str">
            <v>CARV50</v>
          </cell>
        </row>
        <row r="554">
          <cell r="A554" t="str">
            <v>KIPLINGER</v>
          </cell>
          <cell r="B554" t="str">
            <v>KIPL50</v>
          </cell>
        </row>
        <row r="555">
          <cell r="A555" t="str">
            <v>KRIS-CON RENTAL &amp; SALES</v>
          </cell>
          <cell r="B555" t="str">
            <v>KRIS55</v>
          </cell>
        </row>
        <row r="556">
          <cell r="A556" t="str">
            <v>KRIS-CON SUPPLY &amp; FASTENERS</v>
          </cell>
          <cell r="B556" t="str">
            <v>KRIS50</v>
          </cell>
        </row>
        <row r="557">
          <cell r="A557" t="str">
            <v>KROHNE INC</v>
          </cell>
          <cell r="B557" t="str">
            <v>KROH50</v>
          </cell>
        </row>
        <row r="558">
          <cell r="A558" t="str">
            <v>KRONBERG'S FLAGS &amp; FLAGPOLES</v>
          </cell>
          <cell r="B558" t="str">
            <v>KRON50</v>
          </cell>
        </row>
        <row r="559">
          <cell r="A559" t="str">
            <v>KYLE WORRELL</v>
          </cell>
          <cell r="B559" t="str">
            <v>WORR50</v>
          </cell>
        </row>
        <row r="560">
          <cell r="A560" t="str">
            <v>L.F. MANUFACTURING INC</v>
          </cell>
          <cell r="B560" t="str">
            <v>LFMA50</v>
          </cell>
        </row>
        <row r="561">
          <cell r="A561" t="str">
            <v>LANDSTAR GLOBAL LOGISTICS</v>
          </cell>
          <cell r="B561" t="str">
            <v>LAND70</v>
          </cell>
        </row>
        <row r="562">
          <cell r="A562" t="str">
            <v>LANDSTAR LIGON INC</v>
          </cell>
          <cell r="B562" t="str">
            <v>LAND75</v>
          </cell>
        </row>
        <row r="563">
          <cell r="A563" t="str">
            <v>LANE INTERNATIONAL CORP.</v>
          </cell>
          <cell r="B563" t="str">
            <v>LANE55</v>
          </cell>
        </row>
        <row r="564">
          <cell r="A564" t="str">
            <v>LARRY KING</v>
          </cell>
          <cell r="B564" t="str">
            <v>KING60</v>
          </cell>
        </row>
        <row r="565">
          <cell r="A565" t="str">
            <v>LEO VASQUEZ</v>
          </cell>
          <cell r="B565" t="str">
            <v>VASQ58</v>
          </cell>
        </row>
        <row r="566">
          <cell r="A566" t="str">
            <v>LESLIE'S SWIMMING POOL SUPPLIE</v>
          </cell>
          <cell r="B566" t="str">
            <v>LESL50</v>
          </cell>
        </row>
        <row r="567">
          <cell r="A567" t="str">
            <v>LFA TEXAS</v>
          </cell>
          <cell r="B567" t="str">
            <v>LFAT50</v>
          </cell>
        </row>
        <row r="568">
          <cell r="A568" t="str">
            <v>LIBERTY EQUIPMENT SALES, INC.</v>
          </cell>
          <cell r="B568" t="str">
            <v>LIBE50</v>
          </cell>
        </row>
        <row r="569">
          <cell r="A569" t="str">
            <v>LIBERTY MUTUAL INSURANCE</v>
          </cell>
          <cell r="B569" t="str">
            <v>LIBE61</v>
          </cell>
        </row>
        <row r="570">
          <cell r="A570" t="str">
            <v>LIBERTY MUTUAL INSURANCE</v>
          </cell>
          <cell r="B570" t="str">
            <v>LIBE62</v>
          </cell>
        </row>
        <row r="571">
          <cell r="A571" t="str">
            <v>LIBERTY PUMPS INC</v>
          </cell>
          <cell r="B571" t="str">
            <v>LIBE65</v>
          </cell>
        </row>
        <row r="572">
          <cell r="A572" t="str">
            <v>LINDA FLETCHER &amp; ASSOC, LLC</v>
          </cell>
          <cell r="B572" t="str">
            <v>FLET50</v>
          </cell>
        </row>
        <row r="573">
          <cell r="A573" t="str">
            <v>LINSEISEN'S FEED AND SUPPLY</v>
          </cell>
          <cell r="B573" t="str">
            <v>LINS50</v>
          </cell>
        </row>
        <row r="574">
          <cell r="A574" t="str">
            <v>LODDE BUSINESS SYSTEMS</v>
          </cell>
          <cell r="B574" t="str">
            <v>LODD50</v>
          </cell>
        </row>
        <row r="575">
          <cell r="A575" t="str">
            <v>LOGIX COMMUNICATIONS</v>
          </cell>
          <cell r="B575" t="str">
            <v>LOGI50</v>
          </cell>
        </row>
        <row r="576">
          <cell r="A576" t="str">
            <v>LONE STAR CHEVROLET</v>
          </cell>
          <cell r="B576" t="str">
            <v>LONE35</v>
          </cell>
        </row>
        <row r="577">
          <cell r="A577" t="str">
            <v>LONE STAR FORD, INC.</v>
          </cell>
          <cell r="B577" t="str">
            <v>LONE40</v>
          </cell>
        </row>
        <row r="578">
          <cell r="A578" t="str">
            <v>LONGHORN LANDSCAPE SERVICES IN</v>
          </cell>
          <cell r="B578" t="str">
            <v>LONG50</v>
          </cell>
        </row>
        <row r="579">
          <cell r="A579" t="str">
            <v>LOU MALFITANO</v>
          </cell>
          <cell r="B579" t="str">
            <v>MALF50</v>
          </cell>
        </row>
        <row r="580">
          <cell r="A580" t="str">
            <v>LOUIS TAMBURELLO</v>
          </cell>
          <cell r="B580" t="str">
            <v>LSTE50</v>
          </cell>
        </row>
        <row r="581">
          <cell r="A581" t="str">
            <v>LOUISIANA DEPT. OF REVENUE</v>
          </cell>
          <cell r="B581" t="str">
            <v>LOUI50</v>
          </cell>
        </row>
        <row r="582">
          <cell r="A582" t="str">
            <v>LOUISIANA TRANSPORTATION, INC.</v>
          </cell>
          <cell r="B582" t="str">
            <v>LOUI70</v>
          </cell>
        </row>
        <row r="583">
          <cell r="A583" t="str">
            <v>LYNN KIECKE LACKEY &amp; EASON INS</v>
          </cell>
          <cell r="B583" t="str">
            <v>LYNN50</v>
          </cell>
        </row>
        <row r="584">
          <cell r="A584" t="str">
            <v>LYSSY &amp; ECKEL, L.P.</v>
          </cell>
          <cell r="B584" t="str">
            <v>LYSS50</v>
          </cell>
        </row>
        <row r="585">
          <cell r="A585" t="str">
            <v>M &amp; D DISTRIBUTORS</v>
          </cell>
          <cell r="B585" t="str">
            <v>MDDI50</v>
          </cell>
        </row>
        <row r="586">
          <cell r="A586" t="str">
            <v>MADDEN GALVANIZING LLC</v>
          </cell>
          <cell r="B586" t="str">
            <v>MADD60</v>
          </cell>
        </row>
        <row r="587">
          <cell r="A587" t="str">
            <v>MAGIC VALLEY ELECTRIC CO-OP</v>
          </cell>
          <cell r="B587" t="str">
            <v>MAGI50</v>
          </cell>
        </row>
        <row r="588">
          <cell r="A588" t="str">
            <v>MAGNOLIA FLOORING</v>
          </cell>
          <cell r="B588" t="str">
            <v>MAGN50</v>
          </cell>
        </row>
        <row r="589">
          <cell r="A589" t="str">
            <v>MAGNUM MANHOLE &amp; UNDERGROUND</v>
          </cell>
          <cell r="B589" t="str">
            <v>MAGN55</v>
          </cell>
        </row>
        <row r="590">
          <cell r="A590" t="str">
            <v>MAGTEK INC</v>
          </cell>
          <cell r="B590" t="str">
            <v>MAGT50</v>
          </cell>
        </row>
        <row r="591">
          <cell r="A591" t="str">
            <v>MANTEK</v>
          </cell>
          <cell r="B591" t="str">
            <v>MANT50</v>
          </cell>
        </row>
        <row r="592">
          <cell r="A592" t="str">
            <v>MARINE EXHAUST SYSTEMS INC</v>
          </cell>
          <cell r="B592" t="str">
            <v>MARI45</v>
          </cell>
        </row>
        <row r="593">
          <cell r="A593" t="str">
            <v>MARINE LUMBER CO., LTD.</v>
          </cell>
          <cell r="B593" t="str">
            <v>MARI50</v>
          </cell>
        </row>
        <row r="594">
          <cell r="A594" t="str">
            <v>MARK DAIBER</v>
          </cell>
          <cell r="B594" t="str">
            <v>DAIB50</v>
          </cell>
        </row>
        <row r="595">
          <cell r="A595" t="str">
            <v>MARKEL AMERICAN INS CO</v>
          </cell>
          <cell r="B595" t="str">
            <v>MARK45</v>
          </cell>
        </row>
        <row r="596">
          <cell r="A596" t="str">
            <v>MARSHALL J. BROWN CO INC</v>
          </cell>
          <cell r="B596" t="str">
            <v>MARS50</v>
          </cell>
        </row>
        <row r="597">
          <cell r="A597" t="str">
            <v>MART DONOHUE</v>
          </cell>
          <cell r="B597" t="str">
            <v>DONO50</v>
          </cell>
        </row>
        <row r="598">
          <cell r="A598" t="str">
            <v>MARTIN MARIETTA MATERIALS</v>
          </cell>
          <cell r="B598" t="str">
            <v>MART50</v>
          </cell>
        </row>
        <row r="599">
          <cell r="A599" t="str">
            <v>MATT SNEAD</v>
          </cell>
          <cell r="B599" t="str">
            <v>SNEA50</v>
          </cell>
        </row>
        <row r="600">
          <cell r="A600" t="str">
            <v>MCCAIN WATERWORKS MARKETING</v>
          </cell>
          <cell r="B600" t="str">
            <v>MCCA40</v>
          </cell>
        </row>
        <row r="601">
          <cell r="A601" t="str">
            <v>McCRORY ENGINEERING INC</v>
          </cell>
          <cell r="B601" t="str">
            <v>MCCR60</v>
          </cell>
        </row>
        <row r="602">
          <cell r="A602" t="str">
            <v>MEADOW BURKE PRODUCTS</v>
          </cell>
          <cell r="B602" t="str">
            <v>MEAD50</v>
          </cell>
        </row>
        <row r="603">
          <cell r="A603" t="str">
            <v>METAL SAWING TECHNOLOGY, INC</v>
          </cell>
          <cell r="B603" t="str">
            <v>META50</v>
          </cell>
        </row>
        <row r="604">
          <cell r="A604" t="str">
            <v>METRO - TEX FABRICATORS, INC.</v>
          </cell>
          <cell r="B604" t="str">
            <v>METR50</v>
          </cell>
        </row>
        <row r="605">
          <cell r="A605" t="str">
            <v>METRON-FARNIER, LLC.</v>
          </cell>
          <cell r="B605" t="str">
            <v>METR70</v>
          </cell>
        </row>
        <row r="606">
          <cell r="A606" t="str">
            <v>MHC KENWORTH - SOUTH DALLAS</v>
          </cell>
          <cell r="B606" t="str">
            <v>MHCK50</v>
          </cell>
        </row>
        <row r="607">
          <cell r="A607" t="str">
            <v>MICHAEL SALINAS</v>
          </cell>
          <cell r="B607" t="str">
            <v>SALI10</v>
          </cell>
        </row>
        <row r="608">
          <cell r="A608" t="str">
            <v>MICHELLE'S CATERING CO</v>
          </cell>
          <cell r="B608" t="str">
            <v>MICH50</v>
          </cell>
        </row>
        <row r="609">
          <cell r="A609" t="str">
            <v>MIDCO SLING &amp; CABLE COMPANIES</v>
          </cell>
          <cell r="B609" t="str">
            <v>MIDC45</v>
          </cell>
        </row>
        <row r="610">
          <cell r="A610" t="str">
            <v>MIKE SULLIVAN - TAC</v>
          </cell>
          <cell r="B610" t="str">
            <v>SULL56</v>
          </cell>
        </row>
        <row r="611">
          <cell r="A611" t="str">
            <v>MILWAUKEE ELECTRIC TOOL</v>
          </cell>
          <cell r="B611" t="str">
            <v>MILW50</v>
          </cell>
        </row>
        <row r="612">
          <cell r="A612" t="str">
            <v>MIMIR GROUP CO LTD</v>
          </cell>
          <cell r="B612" t="str">
            <v>MIMI50</v>
          </cell>
        </row>
        <row r="613">
          <cell r="A613" t="str">
            <v>MITEL LEASING</v>
          </cell>
          <cell r="B613" t="str">
            <v>MITE50</v>
          </cell>
        </row>
        <row r="614">
          <cell r="A614" t="str">
            <v>MIXER SYSTEMS INC</v>
          </cell>
          <cell r="B614" t="str">
            <v>MIXE50</v>
          </cell>
        </row>
        <row r="615">
          <cell r="A615" t="str">
            <v>MKM SALES, INC.</v>
          </cell>
          <cell r="B615" t="str">
            <v>MKMS50</v>
          </cell>
        </row>
        <row r="616">
          <cell r="A616" t="str">
            <v>MODESTO MORALES</v>
          </cell>
          <cell r="B616" t="str">
            <v>MORA60</v>
          </cell>
        </row>
        <row r="617">
          <cell r="A617" t="str">
            <v>MONARCH TROPHY &amp; AWARDS</v>
          </cell>
          <cell r="B617" t="str">
            <v>MONA50</v>
          </cell>
        </row>
        <row r="618">
          <cell r="A618" t="str">
            <v>MONTGOMERY COUNTY</v>
          </cell>
          <cell r="B618" t="str">
            <v>MONT50</v>
          </cell>
        </row>
        <row r="619">
          <cell r="A619" t="str">
            <v>MONTGOMERY COUNTY FAIR ASSOC</v>
          </cell>
          <cell r="B619" t="str">
            <v>MONT56</v>
          </cell>
        </row>
        <row r="620">
          <cell r="A620" t="str">
            <v>MOORE SUPPLY CO.</v>
          </cell>
          <cell r="B620" t="str">
            <v>MOOR50</v>
          </cell>
        </row>
        <row r="621">
          <cell r="A621" t="str">
            <v>MORALES &amp; ASSOCIATES, INC.</v>
          </cell>
          <cell r="B621" t="str">
            <v>MORA50</v>
          </cell>
        </row>
        <row r="622">
          <cell r="A622" t="str">
            <v>MORRISON SUPPLY COMPANY</v>
          </cell>
          <cell r="B622" t="str">
            <v>MORR60</v>
          </cell>
        </row>
        <row r="623">
          <cell r="A623" t="str">
            <v>MOTION INDUSTRIES INC</v>
          </cell>
          <cell r="B623" t="str">
            <v>MOTI50</v>
          </cell>
        </row>
        <row r="624">
          <cell r="A624" t="str">
            <v>MOUNTAIN GLACIER LLC</v>
          </cell>
          <cell r="B624" t="str">
            <v>MOUN50</v>
          </cell>
        </row>
        <row r="625">
          <cell r="A625" t="str">
            <v>MSC  INDUSTRIAL SUPPLY</v>
          </cell>
          <cell r="B625" t="str">
            <v>MSCI50</v>
          </cell>
        </row>
        <row r="626">
          <cell r="A626" t="str">
            <v>MUELLER COMPANY</v>
          </cell>
          <cell r="B626" t="str">
            <v>MUEL45</v>
          </cell>
        </row>
        <row r="627">
          <cell r="A627" t="str">
            <v>MUELLER STEAM SPECIALTY, INC.</v>
          </cell>
          <cell r="B627" t="str">
            <v>MUEL50</v>
          </cell>
        </row>
        <row r="628">
          <cell r="A628" t="str">
            <v>MUELLER WATER CONDITIONING INC</v>
          </cell>
          <cell r="B628" t="str">
            <v>MUEL60</v>
          </cell>
        </row>
        <row r="629">
          <cell r="A629" t="str">
            <v>MUNICIPAL VALVE &amp; EQUIPMENT</v>
          </cell>
          <cell r="B629" t="str">
            <v>MUNI50</v>
          </cell>
        </row>
        <row r="630">
          <cell r="A630" t="str">
            <v>MUSTANG CAT</v>
          </cell>
          <cell r="B630" t="str">
            <v>MUST10</v>
          </cell>
        </row>
        <row r="631">
          <cell r="A631" t="str">
            <v>MUTUAL OF OMAHA</v>
          </cell>
          <cell r="B631" t="str">
            <v>MUTU50</v>
          </cell>
        </row>
        <row r="632">
          <cell r="A632" t="str">
            <v>NAEC</v>
          </cell>
          <cell r="B632" t="str">
            <v>NAEC50</v>
          </cell>
        </row>
        <row r="633">
          <cell r="A633" t="str">
            <v>NANMAC</v>
          </cell>
          <cell r="B633" t="str">
            <v>NANM50</v>
          </cell>
        </row>
        <row r="634">
          <cell r="A634" t="str">
            <v>NAPA AUTO PARTS INC</v>
          </cell>
          <cell r="B634" t="str">
            <v>NAPA50</v>
          </cell>
        </row>
        <row r="635">
          <cell r="A635" t="str">
            <v>NATALIE CANTU</v>
          </cell>
          <cell r="B635" t="str">
            <v>CANT70</v>
          </cell>
        </row>
        <row r="636">
          <cell r="A636" t="str">
            <v>NATHAN EBERLY</v>
          </cell>
          <cell r="B636" t="str">
            <v>EBER97</v>
          </cell>
        </row>
        <row r="637">
          <cell r="A637" t="str">
            <v>NATIONAL FIRE PROTECTION ASSOC</v>
          </cell>
          <cell r="B637" t="str">
            <v>NATI60</v>
          </cell>
        </row>
        <row r="638">
          <cell r="A638" t="str">
            <v>NATIONAL METER &amp; AUTOMATION</v>
          </cell>
          <cell r="B638" t="str">
            <v>NATI61</v>
          </cell>
        </row>
        <row r="639">
          <cell r="A639" t="str">
            <v>NATIONAL NOTARY ASSOCIATION</v>
          </cell>
          <cell r="B639" t="str">
            <v>NATI68</v>
          </cell>
        </row>
        <row r="640">
          <cell r="A640" t="str">
            <v>NATIONAL PRECAST CONCRETE ASSN</v>
          </cell>
          <cell r="B640" t="str">
            <v>NATI66</v>
          </cell>
        </row>
        <row r="641">
          <cell r="A641" t="str">
            <v>NATIONAL WHOLESALE SUPPLY INC</v>
          </cell>
          <cell r="B641" t="str">
            <v>NATI75</v>
          </cell>
        </row>
        <row r="642">
          <cell r="A642" t="str">
            <v>NAYLOR PUBLICATIONS, INC.</v>
          </cell>
          <cell r="B642" t="str">
            <v>NAYL50</v>
          </cell>
        </row>
        <row r="643">
          <cell r="A643" t="str">
            <v>NCC SERVICES INC</v>
          </cell>
          <cell r="B643" t="str">
            <v>NCCS50</v>
          </cell>
        </row>
        <row r="644">
          <cell r="A644" t="str">
            <v>NEAL COLDWELL TAXIDERMY</v>
          </cell>
          <cell r="B644" t="str">
            <v>COLD50</v>
          </cell>
        </row>
        <row r="645">
          <cell r="A645" t="str">
            <v>NEENAH FOUNDRY COMPANY</v>
          </cell>
          <cell r="B645" t="str">
            <v>NEEN50</v>
          </cell>
        </row>
        <row r="646">
          <cell r="A646" t="str">
            <v>NEPTUNE TECHNOLOGY GROUP INC.</v>
          </cell>
          <cell r="B646" t="str">
            <v>NEPT50</v>
          </cell>
        </row>
        <row r="647">
          <cell r="A647" t="str">
            <v>NEW HAMPTON METAL FAB</v>
          </cell>
          <cell r="B647" t="str">
            <v>NEWH50</v>
          </cell>
        </row>
        <row r="648">
          <cell r="A648" t="str">
            <v>NEW PIG CORPORATION</v>
          </cell>
          <cell r="B648" t="str">
            <v>NEWP50</v>
          </cell>
        </row>
        <row r="649">
          <cell r="A649" t="str">
            <v>NICOL SCALES &amp; MEASUREMENT</v>
          </cell>
          <cell r="B649" t="str">
            <v>NICO50</v>
          </cell>
        </row>
        <row r="650">
          <cell r="A650" t="str">
            <v>NISSUN CAP INC</v>
          </cell>
          <cell r="B650" t="str">
            <v>NISS50</v>
          </cell>
        </row>
        <row r="651">
          <cell r="A651" t="str">
            <v>NOLAN EBERLY</v>
          </cell>
          <cell r="B651" t="str">
            <v>EBER86</v>
          </cell>
        </row>
        <row r="652">
          <cell r="A652" t="str">
            <v>NON-FERROUS EXTRUSION &amp; SCRAP</v>
          </cell>
          <cell r="B652" t="str">
            <v>NONF50</v>
          </cell>
        </row>
        <row r="653">
          <cell r="A653" t="str">
            <v>NORTH AMERICAN GALVANIZING CO</v>
          </cell>
          <cell r="B653" t="str">
            <v>NORT30</v>
          </cell>
        </row>
        <row r="654">
          <cell r="A654" t="str">
            <v>NORTHERN TOOL &amp; EQUIPMENT</v>
          </cell>
          <cell r="B654" t="str">
            <v>NORT50</v>
          </cell>
        </row>
        <row r="655">
          <cell r="A655" t="str">
            <v>NORTHWEST DODGE</v>
          </cell>
          <cell r="B655" t="str">
            <v>NORT78</v>
          </cell>
        </row>
        <row r="656">
          <cell r="A656" t="str">
            <v>NORTHWEST DRIVE TRAIN INC</v>
          </cell>
          <cell r="B656" t="str">
            <v>NORT80</v>
          </cell>
        </row>
        <row r="657">
          <cell r="A657" t="str">
            <v>NOVA MEDICAL CENTERS</v>
          </cell>
          <cell r="B657" t="str">
            <v>NOVA45</v>
          </cell>
        </row>
        <row r="658">
          <cell r="A658" t="str">
            <v>NOVA MEDICAL CENTERS</v>
          </cell>
          <cell r="B658" t="str">
            <v>NOVA50</v>
          </cell>
        </row>
        <row r="659">
          <cell r="A659" t="str">
            <v>NOX-CRETE PRODUCTS GROUP INC</v>
          </cell>
          <cell r="B659" t="str">
            <v>NOXC50</v>
          </cell>
        </row>
        <row r="660">
          <cell r="A660" t="str">
            <v>NTB</v>
          </cell>
          <cell r="B660" t="str">
            <v>NTB50</v>
          </cell>
        </row>
        <row r="661">
          <cell r="A661" t="str">
            <v>NTE AUTOMATION</v>
          </cell>
          <cell r="B661" t="str">
            <v>NTEA50</v>
          </cell>
        </row>
        <row r="662">
          <cell r="A662" t="str">
            <v>NUCA OF TEXAS INC</v>
          </cell>
          <cell r="B662" t="str">
            <v>NUCA50</v>
          </cell>
        </row>
        <row r="663">
          <cell r="A663" t="str">
            <v>NUECES POWER EQUIPMENT</v>
          </cell>
          <cell r="B663" t="str">
            <v>NUEC50</v>
          </cell>
        </row>
        <row r="664">
          <cell r="A664" t="str">
            <v>NUMO MANUFACTURING, INC.</v>
          </cell>
          <cell r="B664" t="str">
            <v>NUMO50</v>
          </cell>
        </row>
        <row r="665">
          <cell r="A665" t="str">
            <v>NX MEDIA</v>
          </cell>
          <cell r="B665" t="str">
            <v>NXME50</v>
          </cell>
        </row>
        <row r="666">
          <cell r="A666" t="str">
            <v>OAKHURST GOLF CLUB</v>
          </cell>
          <cell r="B666" t="str">
            <v>OAKH50</v>
          </cell>
        </row>
        <row r="667">
          <cell r="A667" t="str">
            <v>OAKS PRECISION FABRICATING INC</v>
          </cell>
          <cell r="B667" t="str">
            <v>OAKS50</v>
          </cell>
        </row>
        <row r="668">
          <cell r="A668" t="str">
            <v>O'CONNOR &amp; ASSOCIATES</v>
          </cell>
          <cell r="B668" t="str">
            <v>OCON50</v>
          </cell>
        </row>
        <row r="669">
          <cell r="A669" t="str">
            <v>ODESSA PUMPS &amp; EQUIPMENT INC</v>
          </cell>
          <cell r="B669" t="str">
            <v>ODES50</v>
          </cell>
        </row>
        <row r="670">
          <cell r="A670" t="str">
            <v>OFFICE DEPOT</v>
          </cell>
          <cell r="B670" t="str">
            <v>OFFI50</v>
          </cell>
        </row>
        <row r="671">
          <cell r="A671" t="str">
            <v>OFFICE OF TAVIE MURPHY TAX</v>
          </cell>
          <cell r="B671" t="str">
            <v>GUAD50</v>
          </cell>
        </row>
        <row r="672">
          <cell r="A672" t="str">
            <v>OFFICEMAKERS INC</v>
          </cell>
          <cell r="B672" t="str">
            <v>OFFI25</v>
          </cell>
        </row>
        <row r="673">
          <cell r="A673" t="str">
            <v>OIL PATCH FUEL &amp; SUPPLY INC</v>
          </cell>
          <cell r="B673" t="str">
            <v>OILP50</v>
          </cell>
        </row>
        <row r="674">
          <cell r="A674" t="str">
            <v>OLDCASTLE ARCHITECTURAL INC</v>
          </cell>
          <cell r="B674" t="str">
            <v>OLDC45</v>
          </cell>
        </row>
        <row r="675">
          <cell r="A675" t="str">
            <v>OLDCASTLE PRECAST INC</v>
          </cell>
          <cell r="B675" t="str">
            <v>AMCO55</v>
          </cell>
        </row>
        <row r="676">
          <cell r="A676" t="str">
            <v>OLDCASTLE PRECAST INC</v>
          </cell>
          <cell r="B676" t="str">
            <v>OLDC50</v>
          </cell>
        </row>
        <row r="677">
          <cell r="A677" t="str">
            <v>OMI CRANE SERVICES INC</v>
          </cell>
          <cell r="B677" t="str">
            <v>OMNI50</v>
          </cell>
        </row>
        <row r="678">
          <cell r="A678" t="str">
            <v>ONEAL METALS INC</v>
          </cell>
          <cell r="B678" t="str">
            <v>ONEA50</v>
          </cell>
        </row>
        <row r="679">
          <cell r="A679" t="str">
            <v>O'REILLY AUTOMOTIVE, INC.</v>
          </cell>
          <cell r="B679" t="str">
            <v>OREI50</v>
          </cell>
        </row>
        <row r="680">
          <cell r="A680" t="str">
            <v>O'ROURKE PETROLEUM</v>
          </cell>
          <cell r="B680" t="str">
            <v>OROU50</v>
          </cell>
        </row>
        <row r="681">
          <cell r="A681" t="str">
            <v>OSLIN NATION CO</v>
          </cell>
          <cell r="B681" t="str">
            <v>OSLI50</v>
          </cell>
        </row>
        <row r="682">
          <cell r="A682" t="str">
            <v>OURCO</v>
          </cell>
          <cell r="B682" t="str">
            <v>OURC50</v>
          </cell>
        </row>
        <row r="683">
          <cell r="A683" t="str">
            <v>OX TRANSPORTS INC</v>
          </cell>
          <cell r="B683" t="str">
            <v>OXTR50</v>
          </cell>
        </row>
        <row r="684">
          <cell r="A684" t="str">
            <v>P.H.C.C.</v>
          </cell>
          <cell r="B684" t="str">
            <v>PHCC50</v>
          </cell>
        </row>
        <row r="685">
          <cell r="A685" t="str">
            <v>PAC STAINLESS</v>
          </cell>
          <cell r="B685" t="str">
            <v>PACS50</v>
          </cell>
        </row>
        <row r="686">
          <cell r="A686" t="str">
            <v>PAINTCO LLC</v>
          </cell>
          <cell r="B686" t="str">
            <v>PAIN50</v>
          </cell>
        </row>
        <row r="687">
          <cell r="A687" t="str">
            <v>PALLET RECYCLE LLC</v>
          </cell>
          <cell r="B687" t="str">
            <v>PALL55</v>
          </cell>
        </row>
        <row r="688">
          <cell r="A688" t="str">
            <v>PAMCA</v>
          </cell>
          <cell r="B688" t="str">
            <v>PAMC50</v>
          </cell>
        </row>
        <row r="689">
          <cell r="A689" t="str">
            <v>PARK - COATINGS</v>
          </cell>
          <cell r="B689" t="str">
            <v>PARK15</v>
          </cell>
        </row>
        <row r="690">
          <cell r="A690" t="str">
            <v>PARK - CONCRETE</v>
          </cell>
          <cell r="B690" t="str">
            <v>PARK16</v>
          </cell>
        </row>
        <row r="691">
          <cell r="A691" t="str">
            <v>PARK - CONTROLS</v>
          </cell>
          <cell r="B691" t="str">
            <v>PARK17</v>
          </cell>
        </row>
        <row r="692">
          <cell r="A692" t="str">
            <v>PARK - STEEL FAB</v>
          </cell>
          <cell r="B692" t="str">
            <v>PARK20</v>
          </cell>
        </row>
        <row r="693">
          <cell r="A693" t="str">
            <v>PARK ENVIRONMENTAL EQUIPMENT</v>
          </cell>
          <cell r="B693" t="str">
            <v>PARK40</v>
          </cell>
        </row>
        <row r="694">
          <cell r="A694" t="str">
            <v>PARK EQUIPMENT COMPANY, LTD.</v>
          </cell>
          <cell r="B694" t="str">
            <v>PARK50</v>
          </cell>
        </row>
        <row r="695">
          <cell r="A695" t="str">
            <v>PARK INTERESTS I, LLC</v>
          </cell>
          <cell r="B695" t="str">
            <v>PARK61</v>
          </cell>
        </row>
        <row r="696">
          <cell r="A696" t="str">
            <v>PARK INTERESTS II, LLC</v>
          </cell>
          <cell r="B696" t="str">
            <v>PARK62</v>
          </cell>
        </row>
        <row r="697">
          <cell r="A697" t="str">
            <v>PARK INTERESTS, LLC</v>
          </cell>
          <cell r="B697" t="str">
            <v>PARK60</v>
          </cell>
        </row>
        <row r="698">
          <cell r="A698" t="str">
            <v>PARK LEASING, LTD.</v>
          </cell>
          <cell r="B698" t="str">
            <v>PARK70</v>
          </cell>
        </row>
        <row r="699">
          <cell r="A699" t="str">
            <v>PARKRANE</v>
          </cell>
          <cell r="B699" t="str">
            <v>PARK10</v>
          </cell>
        </row>
        <row r="700">
          <cell r="A700" t="str">
            <v>PARKS COFFEE</v>
          </cell>
          <cell r="B700" t="str">
            <v>PROS55</v>
          </cell>
        </row>
        <row r="701">
          <cell r="A701" t="str">
            <v>PARKWAY CHEVROLET</v>
          </cell>
          <cell r="B701" t="str">
            <v>PARK95</v>
          </cell>
        </row>
        <row r="702">
          <cell r="A702" t="str">
            <v>PAT SCHRUM</v>
          </cell>
          <cell r="B702" t="str">
            <v>SCHR55</v>
          </cell>
        </row>
        <row r="703">
          <cell r="A703" t="str">
            <v>PATTERSON, BOYD &amp; LOWERY, P.C.</v>
          </cell>
          <cell r="B703" t="str">
            <v>PATT50</v>
          </cell>
        </row>
        <row r="704">
          <cell r="A704" t="str">
            <v>PB &amp; J ENT INC</v>
          </cell>
          <cell r="B704" t="str">
            <v>HONE50</v>
          </cell>
        </row>
        <row r="705">
          <cell r="A705" t="str">
            <v>PEDRO MEJIA</v>
          </cell>
          <cell r="B705" t="str">
            <v>MEJI50</v>
          </cell>
        </row>
        <row r="706">
          <cell r="A706" t="str">
            <v>PEGASUS INDUSTRIAL SPECIALTIES</v>
          </cell>
          <cell r="B706" t="str">
            <v>PEGA50</v>
          </cell>
        </row>
        <row r="707">
          <cell r="A707" t="str">
            <v>PENNSYLVANIA INSERT CORP</v>
          </cell>
          <cell r="B707" t="str">
            <v>PENN50</v>
          </cell>
        </row>
        <row r="708">
          <cell r="A708" t="str">
            <v>PENWELL CORPORATION</v>
          </cell>
          <cell r="B708" t="str">
            <v>PENN55</v>
          </cell>
        </row>
        <row r="709">
          <cell r="A709" t="str">
            <v>PERFORMANCE TRUCK</v>
          </cell>
          <cell r="B709" t="str">
            <v>PERF55</v>
          </cell>
        </row>
        <row r="710">
          <cell r="A710" t="str">
            <v>PETER WORKIN</v>
          </cell>
          <cell r="B710" t="str">
            <v>WORK50</v>
          </cell>
        </row>
        <row r="711">
          <cell r="A711" t="str">
            <v>PETROLEUM SOLUTIONS INC</v>
          </cell>
          <cell r="B711" t="str">
            <v>PETR55</v>
          </cell>
        </row>
        <row r="712">
          <cell r="A712" t="str">
            <v>PETTY CASH</v>
          </cell>
          <cell r="B712" t="str">
            <v>PETT50</v>
          </cell>
        </row>
        <row r="713">
          <cell r="A713" t="str">
            <v>PHCC - SAN ANTONIO</v>
          </cell>
          <cell r="B713" t="str">
            <v>PHCC55</v>
          </cell>
        </row>
        <row r="714">
          <cell r="A714" t="str">
            <v>PHIONICS INC</v>
          </cell>
          <cell r="B714" t="str">
            <v>PHIO50</v>
          </cell>
        </row>
        <row r="715">
          <cell r="A715" t="str">
            <v>PIER 19 MARINE FUELS INC</v>
          </cell>
          <cell r="B715" t="str">
            <v>PIER55</v>
          </cell>
        </row>
        <row r="716">
          <cell r="A716" t="str">
            <v>PITNEY BOWES</v>
          </cell>
          <cell r="B716" t="str">
            <v>PITN60</v>
          </cell>
        </row>
        <row r="717">
          <cell r="A717" t="str">
            <v>PITNEY BOWES CREDIT CORP.</v>
          </cell>
          <cell r="B717" t="str">
            <v>PITN50</v>
          </cell>
        </row>
        <row r="718">
          <cell r="A718" t="str">
            <v>PITNEY BOWES INC</v>
          </cell>
          <cell r="B718" t="str">
            <v>PITN55</v>
          </cell>
        </row>
        <row r="719">
          <cell r="A719" t="str">
            <v>PMI STEEL PIPE</v>
          </cell>
          <cell r="B719" t="str">
            <v>PMIS50</v>
          </cell>
        </row>
        <row r="720">
          <cell r="A720" t="str">
            <v>PNEUMERCATOR COMPANY</v>
          </cell>
          <cell r="B720" t="str">
            <v>PNEU50</v>
          </cell>
        </row>
        <row r="721">
          <cell r="A721" t="str">
            <v>POLYLOK INC</v>
          </cell>
          <cell r="B721" t="str">
            <v>POLY50</v>
          </cell>
        </row>
        <row r="722">
          <cell r="A722" t="str">
            <v>POLYUREA COATING SYSTEMS, INC.</v>
          </cell>
          <cell r="B722" t="str">
            <v>POLY55</v>
          </cell>
        </row>
        <row r="723">
          <cell r="A723" t="str">
            <v>POSTMASTER</v>
          </cell>
          <cell r="B723" t="str">
            <v>POST50</v>
          </cell>
        </row>
        <row r="724">
          <cell r="A724" t="str">
            <v>POTTER ROEMER LLC</v>
          </cell>
          <cell r="B724" t="str">
            <v>POTT50</v>
          </cell>
        </row>
        <row r="725">
          <cell r="A725" t="str">
            <v>POWER STROKE MAGIC INC</v>
          </cell>
          <cell r="B725" t="str">
            <v>POWE55</v>
          </cell>
        </row>
        <row r="726">
          <cell r="A726" t="str">
            <v>PRAIRIE CHAPTER CCA</v>
          </cell>
          <cell r="B726" t="str">
            <v>PRAI50</v>
          </cell>
        </row>
        <row r="727">
          <cell r="A727" t="str">
            <v>PRECISION CALIBRATION &amp; REPAIR</v>
          </cell>
          <cell r="B727" t="str">
            <v>PREC65</v>
          </cell>
        </row>
        <row r="728">
          <cell r="A728" t="str">
            <v>PRECISION FLAMECUTTING &amp; STEEL</v>
          </cell>
          <cell r="B728" t="str">
            <v>PREC70</v>
          </cell>
        </row>
        <row r="729">
          <cell r="A729" t="str">
            <v>PRECISION PUMP SYSTEMS</v>
          </cell>
          <cell r="B729" t="str">
            <v>PREC73</v>
          </cell>
        </row>
        <row r="730">
          <cell r="A730" t="str">
            <v>PRECISION SCALES INC</v>
          </cell>
          <cell r="B730" t="str">
            <v>PREC74</v>
          </cell>
        </row>
        <row r="731">
          <cell r="A731" t="str">
            <v>PRECISION TRUCK  &amp; TRAILER</v>
          </cell>
          <cell r="B731" t="str">
            <v>PREC75</v>
          </cell>
        </row>
        <row r="732">
          <cell r="A732" t="str">
            <v>PREFERRED PUMP &amp; EQUIPMENT</v>
          </cell>
          <cell r="B732" t="str">
            <v>PREF50</v>
          </cell>
        </row>
        <row r="733">
          <cell r="A733" t="str">
            <v>PRESS-SEAL CORPORATION</v>
          </cell>
          <cell r="B733" t="str">
            <v>PRES50</v>
          </cell>
        </row>
        <row r="734">
          <cell r="A734" t="str">
            <v>PRESTIGE WINDOW TINTING</v>
          </cell>
          <cell r="B734" t="str">
            <v>PRES56</v>
          </cell>
        </row>
        <row r="735">
          <cell r="A735" t="str">
            <v>PRESTO LETTER OPENER CO</v>
          </cell>
          <cell r="B735" t="str">
            <v>PRES70</v>
          </cell>
        </row>
        <row r="736">
          <cell r="A736" t="str">
            <v>PRINCIPAL FINANCIAL GROUP</v>
          </cell>
          <cell r="B736" t="str">
            <v>PRIN50</v>
          </cell>
        </row>
        <row r="737">
          <cell r="A737" t="str">
            <v>PRO FLO AEROBIC SYSTEMS LP</v>
          </cell>
          <cell r="B737" t="str">
            <v>PROF60</v>
          </cell>
        </row>
        <row r="738">
          <cell r="A738" t="str">
            <v>PROCESS SOLUTIONS CORP</v>
          </cell>
          <cell r="B738" t="str">
            <v>PROC54</v>
          </cell>
        </row>
        <row r="739">
          <cell r="A739" t="str">
            <v>PROFESSIONAL COATING TECH INC</v>
          </cell>
          <cell r="B739" t="str">
            <v>PROF30</v>
          </cell>
        </row>
        <row r="740">
          <cell r="A740" t="str">
            <v>PROFESSIONAL ENGINEERS BOARD</v>
          </cell>
          <cell r="B740" t="str">
            <v>PROF35</v>
          </cell>
        </row>
        <row r="741">
          <cell r="A741" t="str">
            <v>PROFESSIONAL PLASTICS</v>
          </cell>
          <cell r="B741" t="str">
            <v>PROF50</v>
          </cell>
        </row>
        <row r="742">
          <cell r="A742" t="str">
            <v>PROTANK SOUTHWEST LLC</v>
          </cell>
          <cell r="B742" t="str">
            <v>PROT40</v>
          </cell>
        </row>
        <row r="743">
          <cell r="A743" t="str">
            <v>PRUDENTIAL</v>
          </cell>
          <cell r="B743" t="str">
            <v>PRUD50</v>
          </cell>
        </row>
        <row r="744">
          <cell r="A744" t="str">
            <v>PRUITT COMPANY</v>
          </cell>
          <cell r="B744" t="str">
            <v>PRUI50</v>
          </cell>
        </row>
        <row r="745">
          <cell r="A745" t="str">
            <v>PUMP &amp; POWER EQUIPMENT</v>
          </cell>
          <cell r="B745" t="str">
            <v>PUMP70</v>
          </cell>
        </row>
        <row r="746">
          <cell r="A746" t="str">
            <v>PUMP SOLUTIONS INC</v>
          </cell>
          <cell r="B746" t="str">
            <v>PUMP90</v>
          </cell>
        </row>
        <row r="747">
          <cell r="A747" t="str">
            <v>PUMPS OF HOUSTON INC</v>
          </cell>
          <cell r="B747" t="str">
            <v>PUMP50</v>
          </cell>
        </row>
        <row r="748">
          <cell r="A748" t="str">
            <v>QMC CRANES</v>
          </cell>
          <cell r="B748" t="str">
            <v>QMCC50</v>
          </cell>
        </row>
        <row r="749">
          <cell r="A749" t="str">
            <v>QUALITAS OILFIELD SERVICES INC</v>
          </cell>
          <cell r="B749" t="str">
            <v>QUAL40</v>
          </cell>
        </row>
        <row r="750">
          <cell r="A750" t="str">
            <v>QUIKRETE</v>
          </cell>
          <cell r="B750" t="str">
            <v>QUIK50</v>
          </cell>
        </row>
        <row r="751">
          <cell r="A751" t="str">
            <v>QUINTON GARNER</v>
          </cell>
          <cell r="B751" t="str">
            <v>GARN55</v>
          </cell>
        </row>
        <row r="752">
          <cell r="A752" t="str">
            <v>R IGE &amp; COMPANY INC</v>
          </cell>
          <cell r="B752" t="str">
            <v>RIGE50</v>
          </cell>
        </row>
        <row r="753">
          <cell r="A753" t="str">
            <v>RACHEL CALIMA</v>
          </cell>
          <cell r="B753" t="str">
            <v>CALI10</v>
          </cell>
        </row>
        <row r="754">
          <cell r="A754" t="str">
            <v>RAIN HARVEST SYSTEMS LLC</v>
          </cell>
          <cell r="B754" t="str">
            <v>RAIN55</v>
          </cell>
        </row>
        <row r="755">
          <cell r="A755" t="str">
            <v>RAM TOOL CONSTRUCTION SUPPLY</v>
          </cell>
          <cell r="B755" t="str">
            <v>RAMT55</v>
          </cell>
        </row>
        <row r="756">
          <cell r="A756" t="str">
            <v>RAMTEQ INCORPORATED</v>
          </cell>
          <cell r="B756" t="str">
            <v>RAMT50</v>
          </cell>
        </row>
        <row r="757">
          <cell r="A757" t="str">
            <v>RAPID MARINE FUELS LLC</v>
          </cell>
          <cell r="B757" t="str">
            <v>RAPI50</v>
          </cell>
        </row>
        <row r="758">
          <cell r="A758" t="str">
            <v>RAPTOR HOSE &amp; INDUSTRIAL SUPP</v>
          </cell>
          <cell r="B758" t="str">
            <v>RAPT50</v>
          </cell>
        </row>
        <row r="759">
          <cell r="A759" t="str">
            <v>RAVEN LINING SYSTEMS</v>
          </cell>
          <cell r="B759" t="str">
            <v>RAVE50</v>
          </cell>
        </row>
        <row r="760">
          <cell r="A760" t="str">
            <v>RAY'S TIRE SERVICE INC</v>
          </cell>
          <cell r="B760" t="str">
            <v>RAYS45</v>
          </cell>
        </row>
        <row r="761">
          <cell r="A761" t="str">
            <v>READYREFRESH BY NESTLE</v>
          </cell>
          <cell r="B761" t="str">
            <v>OZAR50</v>
          </cell>
        </row>
        <row r="762">
          <cell r="A762" t="str">
            <v>REBAR SPECIALTIES, INC.</v>
          </cell>
          <cell r="B762" t="str">
            <v>REBA50</v>
          </cell>
        </row>
        <row r="763">
          <cell r="A763" t="str">
            <v>REBAR SUPPLY COMPANY</v>
          </cell>
          <cell r="B763" t="str">
            <v>REBA55</v>
          </cell>
        </row>
        <row r="764">
          <cell r="A764" t="str">
            <v>RED LINE SERVICES INC</v>
          </cell>
          <cell r="B764" t="str">
            <v>REDL50</v>
          </cell>
        </row>
        <row r="765">
          <cell r="A765" t="str">
            <v>REDCO TOOL &amp; FASTENER SUPPLY</v>
          </cell>
          <cell r="B765" t="str">
            <v>REDC50</v>
          </cell>
        </row>
        <row r="766">
          <cell r="A766" t="str">
            <v>REDI-MIX LLC</v>
          </cell>
          <cell r="B766" t="str">
            <v>REDI50</v>
          </cell>
        </row>
        <row r="767">
          <cell r="A767" t="str">
            <v>REGAL PLASTIC SUPPLY CO INC</v>
          </cell>
          <cell r="B767" t="str">
            <v>REGA50</v>
          </cell>
        </row>
        <row r="768">
          <cell r="A768" t="str">
            <v>RENEE EBERLY</v>
          </cell>
          <cell r="B768" t="str">
            <v>EBER94</v>
          </cell>
        </row>
        <row r="769">
          <cell r="A769" t="str">
            <v>REPKA'S HARDWARE &amp; SERVICE INC</v>
          </cell>
          <cell r="B769" t="str">
            <v>REPK50</v>
          </cell>
        </row>
        <row r="770">
          <cell r="A770" t="str">
            <v>REPUBLIC SERVICES # 794</v>
          </cell>
          <cell r="B770" t="str">
            <v>REPU54</v>
          </cell>
        </row>
        <row r="771">
          <cell r="A771" t="str">
            <v>REPUBLIC SERVICES # 853</v>
          </cell>
          <cell r="B771" t="str">
            <v>REPU55</v>
          </cell>
        </row>
        <row r="772">
          <cell r="A772" t="str">
            <v>REPUBLIC SERVICES #473</v>
          </cell>
          <cell r="B772" t="str">
            <v>REPU56</v>
          </cell>
        </row>
        <row r="773">
          <cell r="A773" t="str">
            <v>REPUBLIC SERVICES #863</v>
          </cell>
          <cell r="B773" t="str">
            <v>REPU57</v>
          </cell>
        </row>
        <row r="774">
          <cell r="A774" t="str">
            <v>RHINO LININGS CORP</v>
          </cell>
          <cell r="B774" t="str">
            <v>RHIN50</v>
          </cell>
        </row>
        <row r="775">
          <cell r="A775" t="str">
            <v>RICKY SMITH</v>
          </cell>
          <cell r="B775" t="str">
            <v>SMIT70</v>
          </cell>
        </row>
        <row r="776">
          <cell r="A776" t="str">
            <v>RIGGING &amp; WELDING SPECIALISTS</v>
          </cell>
          <cell r="B776" t="str">
            <v>RIGG50</v>
          </cell>
        </row>
        <row r="777">
          <cell r="A777" t="str">
            <v>RINKER MATERIALS CONCRETE PIPE</v>
          </cell>
          <cell r="B777" t="str">
            <v>RINK50</v>
          </cell>
        </row>
        <row r="778">
          <cell r="A778" t="str">
            <v>RITTER FOREST PRODUCTS</v>
          </cell>
          <cell r="B778" t="str">
            <v>RITT50</v>
          </cell>
        </row>
        <row r="779">
          <cell r="A779" t="str">
            <v>RMG ELECTRICAL INC</v>
          </cell>
          <cell r="B779" t="str">
            <v>RMGE50</v>
          </cell>
        </row>
        <row r="780">
          <cell r="A780" t="str">
            <v>ROBERT ALBERT HARTYE III</v>
          </cell>
          <cell r="B780" t="str">
            <v>HART49</v>
          </cell>
        </row>
        <row r="781">
          <cell r="A781" t="str">
            <v>ROBERT ANDREWS</v>
          </cell>
          <cell r="B781" t="str">
            <v>ANDR50</v>
          </cell>
        </row>
        <row r="782">
          <cell r="A782" t="str">
            <v>ROBERT CANTU</v>
          </cell>
          <cell r="B782" t="str">
            <v>CANT50</v>
          </cell>
        </row>
        <row r="783">
          <cell r="A783" t="str">
            <v>ROBERT CRETNEY</v>
          </cell>
          <cell r="B783" t="str">
            <v>CRET50</v>
          </cell>
        </row>
        <row r="784">
          <cell r="A784" t="str">
            <v>ROBERT LESKOVSKY</v>
          </cell>
          <cell r="B784" t="str">
            <v>LESK50</v>
          </cell>
        </row>
        <row r="785">
          <cell r="A785" t="str">
            <v>ROBERT SANTANA</v>
          </cell>
          <cell r="B785" t="str">
            <v>SANT51</v>
          </cell>
        </row>
        <row r="786">
          <cell r="A786" t="str">
            <v>ROBIN BAKER</v>
          </cell>
          <cell r="B786" t="str">
            <v>BAKE60</v>
          </cell>
        </row>
        <row r="787">
          <cell r="A787" t="str">
            <v>ROCKETT SPECIAL UTILITY DIST.</v>
          </cell>
          <cell r="B787" t="str">
            <v>ROCK50</v>
          </cell>
        </row>
        <row r="788">
          <cell r="A788" t="str">
            <v>ROD CHOMPER INC</v>
          </cell>
          <cell r="B788" t="str">
            <v>RODC50</v>
          </cell>
        </row>
        <row r="789">
          <cell r="A789" t="str">
            <v>RODGERS &amp; HANSON INC</v>
          </cell>
          <cell r="B789" t="str">
            <v>SUMM70</v>
          </cell>
        </row>
        <row r="790">
          <cell r="A790" t="str">
            <v>ROGER KING PHOTOGRAPHY</v>
          </cell>
          <cell r="B790" t="str">
            <v>KING65</v>
          </cell>
        </row>
        <row r="791">
          <cell r="A791" t="str">
            <v>ROY B WHEELER CO INC</v>
          </cell>
          <cell r="B791" t="str">
            <v>WHEE50</v>
          </cell>
        </row>
        <row r="792">
          <cell r="A792" t="str">
            <v>ROY MARTINEZ</v>
          </cell>
          <cell r="B792" t="str">
            <v>MART85</v>
          </cell>
        </row>
        <row r="793">
          <cell r="A793" t="str">
            <v>RUSH TRUCK CENTERS OF TEXAS</v>
          </cell>
          <cell r="B793" t="str">
            <v>RUSH50</v>
          </cell>
        </row>
        <row r="794">
          <cell r="A794" t="str">
            <v>RUSS CAUGHMAN</v>
          </cell>
          <cell r="B794" t="str">
            <v>CAUG50</v>
          </cell>
        </row>
        <row r="795">
          <cell r="A795" t="str">
            <v>RYAN HERCO PRODUCTS CORP</v>
          </cell>
          <cell r="B795" t="str">
            <v>RYAN50</v>
          </cell>
        </row>
        <row r="796">
          <cell r="A796" t="str">
            <v>SABINO'S TRUCK REPAIR</v>
          </cell>
          <cell r="B796" t="str">
            <v>SABI50</v>
          </cell>
        </row>
        <row r="797">
          <cell r="A797" t="str">
            <v>SAFECO BUSINESS INSURANCE</v>
          </cell>
          <cell r="B797" t="str">
            <v>SAFE40</v>
          </cell>
        </row>
        <row r="798">
          <cell r="A798" t="str">
            <v>SAFEWAY OIL RECOVERY LLC</v>
          </cell>
          <cell r="B798" t="str">
            <v>SAFE48</v>
          </cell>
        </row>
        <row r="799">
          <cell r="A799" t="str">
            <v>SAGE SOFTWARE INC</v>
          </cell>
          <cell r="B799" t="str">
            <v>SAGE50</v>
          </cell>
        </row>
        <row r="800">
          <cell r="A800" t="str">
            <v>SAGINAW CONTROL &amp; ENGINEERING</v>
          </cell>
          <cell r="B800" t="str">
            <v>SAGI50</v>
          </cell>
        </row>
        <row r="801">
          <cell r="A801" t="str">
            <v>SAINT ARNOLD BREWING COMPANY</v>
          </cell>
          <cell r="B801" t="str">
            <v>SAIN50</v>
          </cell>
        </row>
        <row r="802">
          <cell r="A802" t="str">
            <v>SALESFORCE.COM INC</v>
          </cell>
          <cell r="B802" t="str">
            <v>SALE50</v>
          </cell>
        </row>
        <row r="803">
          <cell r="A803" t="str">
            <v>SAMCO SALES INC</v>
          </cell>
          <cell r="B803" t="str">
            <v>SAMC50</v>
          </cell>
        </row>
        <row r="804">
          <cell r="A804" t="str">
            <v>SAM'S CLUB</v>
          </cell>
          <cell r="B804" t="str">
            <v>SAMS50</v>
          </cell>
        </row>
        <row r="805">
          <cell r="A805" t="str">
            <v>SAM'S CLUB DIRECT</v>
          </cell>
          <cell r="B805" t="str">
            <v>SAMS55</v>
          </cell>
        </row>
        <row r="806">
          <cell r="A806" t="str">
            <v>SAMUELS SPECIALTY METALS</v>
          </cell>
          <cell r="B806" t="str">
            <v>SAMU50</v>
          </cell>
        </row>
        <row r="807">
          <cell r="A807" t="str">
            <v>SAN ANTONIO LIVESTOCK EXPO INC</v>
          </cell>
          <cell r="B807" t="str">
            <v>SANA50</v>
          </cell>
        </row>
        <row r="808">
          <cell r="A808" t="str">
            <v>SAN BERNARD ELECTRIC</v>
          </cell>
          <cell r="B808" t="str">
            <v>SANB50</v>
          </cell>
        </row>
        <row r="809">
          <cell r="A809" t="str">
            <v>SANTOS VASQUEZ</v>
          </cell>
          <cell r="B809" t="str">
            <v>VASQ60</v>
          </cell>
        </row>
        <row r="810">
          <cell r="A810" t="str">
            <v>SANTOS VASQUEZ SR.</v>
          </cell>
          <cell r="B810" t="str">
            <v>SANT55</v>
          </cell>
        </row>
        <row r="811">
          <cell r="A811" t="str">
            <v>SAUL ROCHA</v>
          </cell>
          <cell r="B811" t="str">
            <v>ROCHS</v>
          </cell>
        </row>
        <row r="812">
          <cell r="A812" t="str">
            <v>SBC</v>
          </cell>
          <cell r="B812" t="str">
            <v>SWBE11</v>
          </cell>
        </row>
        <row r="813">
          <cell r="A813" t="str">
            <v>SBC</v>
          </cell>
          <cell r="B813" t="str">
            <v>SWBE13</v>
          </cell>
        </row>
        <row r="814">
          <cell r="A814" t="str">
            <v>SBC</v>
          </cell>
          <cell r="B814" t="str">
            <v>SWBE16</v>
          </cell>
        </row>
        <row r="815">
          <cell r="A815" t="str">
            <v>SBC</v>
          </cell>
          <cell r="B815" t="str">
            <v>SWBE18</v>
          </cell>
        </row>
        <row r="816">
          <cell r="A816" t="str">
            <v>SCHIER PRODUCTS COMPANY</v>
          </cell>
          <cell r="B816" t="str">
            <v>SHIE50</v>
          </cell>
        </row>
        <row r="817">
          <cell r="A817" t="str">
            <v>SCHMIDT &amp; SONS INC</v>
          </cell>
          <cell r="B817" t="str">
            <v>SCHM50</v>
          </cell>
        </row>
        <row r="818">
          <cell r="A818" t="str">
            <v>SCHRADER CONSTRUCTION CO INC</v>
          </cell>
          <cell r="B818" t="str">
            <v>SCHR45</v>
          </cell>
        </row>
        <row r="819">
          <cell r="A819" t="str">
            <v>SCHRADER CONSTRUCTION CO INC</v>
          </cell>
          <cell r="B819" t="str">
            <v>SCHR60</v>
          </cell>
        </row>
        <row r="820">
          <cell r="A820" t="str">
            <v>SCHRADER DOZER SERVICES</v>
          </cell>
          <cell r="B820" t="str">
            <v>SCHR50</v>
          </cell>
        </row>
        <row r="821">
          <cell r="A821" t="str">
            <v>SCP DISTRIBUTORS LLC</v>
          </cell>
          <cell r="B821" t="str">
            <v>SCPD50</v>
          </cell>
        </row>
        <row r="822">
          <cell r="A822" t="str">
            <v>SERAMPORE INDUSTRIES</v>
          </cell>
          <cell r="B822" t="str">
            <v>SERA50</v>
          </cell>
        </row>
        <row r="823">
          <cell r="A823" t="str">
            <v>SESCO CEMENT CORPORATION</v>
          </cell>
          <cell r="B823" t="str">
            <v>SESC50</v>
          </cell>
        </row>
        <row r="824">
          <cell r="A824" t="str">
            <v>SEVEN STAR PACKAGING &amp; SUPPLY</v>
          </cell>
          <cell r="B824" t="str">
            <v>SEVE45</v>
          </cell>
        </row>
        <row r="825">
          <cell r="A825" t="str">
            <v>SHELBY BURAS</v>
          </cell>
          <cell r="B825" t="str">
            <v>BURA50</v>
          </cell>
        </row>
        <row r="826">
          <cell r="A826" t="str">
            <v>SHEPLER'S</v>
          </cell>
          <cell r="B826" t="str">
            <v>SHEP50</v>
          </cell>
        </row>
        <row r="827">
          <cell r="A827" t="str">
            <v>SHERWIN WILLIAMS</v>
          </cell>
          <cell r="B827" t="str">
            <v>SHER50</v>
          </cell>
        </row>
        <row r="828">
          <cell r="A828" t="str">
            <v>SHOPPA'S MATERIAL HANDLING</v>
          </cell>
          <cell r="B828" t="str">
            <v>SHOP50</v>
          </cell>
        </row>
        <row r="829">
          <cell r="A829" t="str">
            <v>SIEMENS INDUSTRY INC</v>
          </cell>
          <cell r="B829" t="str">
            <v>SIEM50</v>
          </cell>
        </row>
        <row r="830">
          <cell r="A830" t="str">
            <v>SIERRA PACIFIC ENGINEERING</v>
          </cell>
          <cell r="B830" t="str">
            <v>SIER50</v>
          </cell>
        </row>
        <row r="831">
          <cell r="A831" t="str">
            <v>SIGMA CORPORATION</v>
          </cell>
          <cell r="B831" t="str">
            <v>SIGM50</v>
          </cell>
        </row>
        <row r="832">
          <cell r="A832" t="str">
            <v>SIKA CORPORATION</v>
          </cell>
          <cell r="B832" t="str">
            <v>SIKA50</v>
          </cell>
        </row>
        <row r="833">
          <cell r="A833" t="str">
            <v>SIMPLUS</v>
          </cell>
          <cell r="B833" t="str">
            <v>SIMP50</v>
          </cell>
        </row>
        <row r="834">
          <cell r="A834" t="str">
            <v>SINGER VALVE LLC</v>
          </cell>
          <cell r="B834" t="str">
            <v>SING45</v>
          </cell>
        </row>
        <row r="835">
          <cell r="A835" t="str">
            <v>SISK GRATINGS INC</v>
          </cell>
          <cell r="B835" t="str">
            <v>SISK50</v>
          </cell>
        </row>
        <row r="836">
          <cell r="A836" t="str">
            <v>SK SEPTIC SERVICES</v>
          </cell>
          <cell r="B836" t="str">
            <v>SKSE50</v>
          </cell>
        </row>
        <row r="837">
          <cell r="A837" t="str">
            <v>SLAB SERVICES LLC</v>
          </cell>
          <cell r="B837" t="str">
            <v>SLAB50</v>
          </cell>
        </row>
        <row r="838">
          <cell r="A838" t="str">
            <v>SMITH COOPER INTERNATIONAL</v>
          </cell>
          <cell r="B838" t="str">
            <v>SMIT35</v>
          </cell>
        </row>
        <row r="839">
          <cell r="A839" t="str">
            <v>SMITH INSTRUMENT</v>
          </cell>
          <cell r="B839" t="str">
            <v>SMIT40</v>
          </cell>
        </row>
        <row r="840">
          <cell r="A840" t="str">
            <v>SMITH-BLAIR INC</v>
          </cell>
          <cell r="B840" t="str">
            <v>SMIT25</v>
          </cell>
        </row>
        <row r="841">
          <cell r="A841" t="str">
            <v>SMS LOGISTICS INC</v>
          </cell>
          <cell r="B841" t="str">
            <v>SMSL50</v>
          </cell>
        </row>
        <row r="842">
          <cell r="A842" t="str">
            <v>SNAP-ON TOOLS</v>
          </cell>
          <cell r="B842" t="str">
            <v>SNAP50</v>
          </cell>
        </row>
        <row r="843">
          <cell r="A843" t="str">
            <v>SOURCE METALS INC</v>
          </cell>
          <cell r="B843" t="str">
            <v>SOUR50</v>
          </cell>
        </row>
        <row r="844">
          <cell r="A844" t="str">
            <v>SOUTH CENTRAL POOL SUPPLY, INC</v>
          </cell>
          <cell r="B844" t="str">
            <v>SOUT40</v>
          </cell>
        </row>
        <row r="845">
          <cell r="A845" t="str">
            <v>SOUTH HOUSTON CONCRETE INC</v>
          </cell>
          <cell r="B845" t="str">
            <v>SOUT50</v>
          </cell>
        </row>
        <row r="846">
          <cell r="A846" t="str">
            <v>SOUTHBELT REPAIR &amp; SUPPLY CO</v>
          </cell>
          <cell r="B846" t="str">
            <v>SOUT42</v>
          </cell>
        </row>
        <row r="847">
          <cell r="A847" t="str">
            <v>SOUTHERN COUNTIES OIL CO</v>
          </cell>
          <cell r="B847" t="str">
            <v>SCFU50</v>
          </cell>
        </row>
        <row r="848">
          <cell r="A848" t="str">
            <v>SOUTHERN STUD WELD</v>
          </cell>
          <cell r="B848" t="str">
            <v>SOUT61</v>
          </cell>
        </row>
        <row r="849">
          <cell r="A849" t="str">
            <v>SOUTHERN STYLE ENTERTAINMENT</v>
          </cell>
          <cell r="B849" t="str">
            <v>SOUT63</v>
          </cell>
        </row>
        <row r="850">
          <cell r="A850" t="str">
            <v>SOUTHWEST GALVANIZING INC</v>
          </cell>
          <cell r="B850" t="str">
            <v>SOUT75</v>
          </cell>
        </row>
        <row r="851">
          <cell r="A851" t="str">
            <v>SOUTHWEST NIPPLE CO INC</v>
          </cell>
          <cell r="B851" t="str">
            <v>SOUT74</v>
          </cell>
        </row>
        <row r="852">
          <cell r="A852" t="str">
            <v>SOUTHWEST STAINLESS INC</v>
          </cell>
          <cell r="B852" t="str">
            <v>SOUT86</v>
          </cell>
        </row>
        <row r="853">
          <cell r="A853" t="str">
            <v>SPECIAL COATINGS INC</v>
          </cell>
          <cell r="B853" t="str">
            <v>SPEC50</v>
          </cell>
        </row>
        <row r="854">
          <cell r="A854" t="str">
            <v>SPECIALTY ROLLED METALS</v>
          </cell>
          <cell r="B854" t="str">
            <v>SPEC60</v>
          </cell>
        </row>
        <row r="855">
          <cell r="A855" t="str">
            <v>SPEEDY CLEAN LLC</v>
          </cell>
          <cell r="B855" t="str">
            <v>SPEE50</v>
          </cell>
        </row>
        <row r="856">
          <cell r="A856" t="str">
            <v>SPRAY QUIP INC</v>
          </cell>
          <cell r="B856" t="str">
            <v>SPRA50</v>
          </cell>
        </row>
        <row r="857">
          <cell r="A857" t="str">
            <v>SPRINT WASTE SERVICES LP</v>
          </cell>
          <cell r="B857" t="str">
            <v>SPRI65</v>
          </cell>
        </row>
        <row r="858">
          <cell r="A858" t="str">
            <v>SPRINT WIRELESS</v>
          </cell>
          <cell r="B858" t="str">
            <v>SPRI70</v>
          </cell>
        </row>
        <row r="859">
          <cell r="A859" t="str">
            <v>STAFF FORCE INC</v>
          </cell>
          <cell r="B859" t="str">
            <v>STAF45</v>
          </cell>
        </row>
        <row r="860">
          <cell r="A860" t="str">
            <v>STAFFORD AUTO SUPPLY</v>
          </cell>
          <cell r="B860" t="str">
            <v>STAF55</v>
          </cell>
        </row>
        <row r="861">
          <cell r="A861" t="str">
            <v>STAN ROBERTS &amp; ASSOCIATES, INC</v>
          </cell>
          <cell r="B861" t="str">
            <v>ROBE50</v>
          </cell>
        </row>
        <row r="862">
          <cell r="A862" t="str">
            <v>STAR PIPE PRODUCTS</v>
          </cell>
          <cell r="B862" t="str">
            <v>STAR50</v>
          </cell>
        </row>
        <row r="863">
          <cell r="A863" t="str">
            <v>STAR R FOAM MANUFACTURING INC</v>
          </cell>
          <cell r="B863" t="str">
            <v>STAR60</v>
          </cell>
        </row>
        <row r="864">
          <cell r="A864" t="str">
            <v>STATE COMPTROLLER-(IFTA)</v>
          </cell>
          <cell r="B864" t="str">
            <v>STAT50</v>
          </cell>
        </row>
        <row r="865">
          <cell r="A865" t="str">
            <v>STATE FARM INSURANCE</v>
          </cell>
          <cell r="B865" t="str">
            <v>STA50</v>
          </cell>
        </row>
        <row r="866">
          <cell r="A866" t="str">
            <v>STEEL TANK INSTITUTE/SPFA</v>
          </cell>
          <cell r="B866" t="str">
            <v>STEE46</v>
          </cell>
        </row>
        <row r="867">
          <cell r="A867" t="str">
            <v>STEPHANIE DETMER</v>
          </cell>
          <cell r="B867" t="str">
            <v>DETM60</v>
          </cell>
        </row>
        <row r="868">
          <cell r="A868" t="str">
            <v>STEPHEN &amp; STEPHENSON INC</v>
          </cell>
          <cell r="B868" t="str">
            <v>STEP50</v>
          </cell>
        </row>
        <row r="869">
          <cell r="A869" t="str">
            <v>STEVE HOADE TRUCKING INC</v>
          </cell>
          <cell r="B869" t="str">
            <v>HOAD50</v>
          </cell>
        </row>
        <row r="870">
          <cell r="A870" t="str">
            <v>STICO MUTUAL INS CO RRG</v>
          </cell>
          <cell r="B870" t="str">
            <v>STIC50</v>
          </cell>
        </row>
        <row r="871">
          <cell r="A871" t="str">
            <v>STRIKE TOOL INC</v>
          </cell>
          <cell r="B871" t="str">
            <v>STRI52</v>
          </cell>
        </row>
        <row r="872">
          <cell r="A872" t="str">
            <v>STRONG COMPANY INC</v>
          </cell>
          <cell r="B872" t="str">
            <v>STRO50</v>
          </cell>
        </row>
        <row r="873">
          <cell r="A873" t="str">
            <v>STRONG MANUFACTURING CO INC</v>
          </cell>
          <cell r="B873" t="str">
            <v>STRO60</v>
          </cell>
        </row>
        <row r="874">
          <cell r="A874" t="str">
            <v>SUHM SPRING WORKS INC</v>
          </cell>
          <cell r="B874" t="str">
            <v>SUHM50</v>
          </cell>
        </row>
        <row r="875">
          <cell r="A875" t="str">
            <v>SULLAIR OF HOUSTON INC</v>
          </cell>
          <cell r="B875" t="str">
            <v>SULL50</v>
          </cell>
        </row>
        <row r="876">
          <cell r="A876" t="str">
            <v>SUMMIT ELECTRIC SUPPLY CO INC</v>
          </cell>
          <cell r="B876" t="str">
            <v>SUMM60</v>
          </cell>
        </row>
        <row r="877">
          <cell r="A877" t="str">
            <v>SUNBELT EXPRESS SERVICES INC</v>
          </cell>
          <cell r="B877" t="str">
            <v>SUNB45</v>
          </cell>
        </row>
        <row r="878">
          <cell r="A878" t="str">
            <v>SUNBELT INDUSTRIAL TRUCKS</v>
          </cell>
          <cell r="B878" t="str">
            <v>SUNB50</v>
          </cell>
        </row>
        <row r="879">
          <cell r="A879" t="str">
            <v>SUNBELT RENTALS</v>
          </cell>
          <cell r="B879" t="str">
            <v>SUNB55</v>
          </cell>
        </row>
        <row r="880">
          <cell r="A880" t="str">
            <v>SUNCOAST POST TENSION</v>
          </cell>
          <cell r="B880" t="str">
            <v>SUNC50</v>
          </cell>
        </row>
        <row r="881">
          <cell r="A881" t="str">
            <v>SUPERIOR ALARMS INC</v>
          </cell>
          <cell r="B881" t="str">
            <v>SUPE47</v>
          </cell>
        </row>
        <row r="882">
          <cell r="A882" t="str">
            <v>SWEETEN TRUCK CENTER LC</v>
          </cell>
          <cell r="B882" t="str">
            <v>SWEE50</v>
          </cell>
        </row>
        <row r="883">
          <cell r="A883" t="str">
            <v>T.A.T. AUTOMOTIVE</v>
          </cell>
          <cell r="B883" t="str">
            <v>TATA50</v>
          </cell>
        </row>
        <row r="884">
          <cell r="A884" t="str">
            <v>T.R. MOORE &amp; COMPANY, P.C.</v>
          </cell>
          <cell r="B884" t="str">
            <v>TRMO50</v>
          </cell>
        </row>
        <row r="885">
          <cell r="A885" t="str">
            <v>TARRANT COUNTY CLERK</v>
          </cell>
          <cell r="B885" t="str">
            <v>TARR50</v>
          </cell>
        </row>
        <row r="886">
          <cell r="A886" t="str">
            <v>TECHNICAL COATINGS SVCS INC</v>
          </cell>
          <cell r="B886" t="str">
            <v>TECH45</v>
          </cell>
        </row>
        <row r="887">
          <cell r="A887" t="str">
            <v>TECHNICAL LININGS &amp; COATINGS,</v>
          </cell>
          <cell r="B887" t="str">
            <v>TECH50</v>
          </cell>
        </row>
        <row r="888">
          <cell r="A888" t="str">
            <v>TELETRAC INC</v>
          </cell>
          <cell r="B888" t="str">
            <v>TELE50</v>
          </cell>
        </row>
        <row r="889">
          <cell r="A889" t="str">
            <v>TESQUIP LLC</v>
          </cell>
          <cell r="B889" t="str">
            <v>TESQ50</v>
          </cell>
        </row>
        <row r="890">
          <cell r="A890" t="str">
            <v>TEST AMERICA LABORATORIES INC</v>
          </cell>
          <cell r="B890" t="str">
            <v>TEST45</v>
          </cell>
        </row>
        <row r="891">
          <cell r="A891" t="str">
            <v>TEXALOY FOUNDRY CO</v>
          </cell>
          <cell r="B891" t="str">
            <v>TEXA24</v>
          </cell>
        </row>
        <row r="892">
          <cell r="A892" t="str">
            <v>TEXAS A &amp; M UNIVERSITY</v>
          </cell>
          <cell r="B892" t="str">
            <v>TEXA18</v>
          </cell>
        </row>
        <row r="893">
          <cell r="A893" t="str">
            <v>TEXAS A&amp;M UNIV - KINGSVILLE</v>
          </cell>
          <cell r="B893" t="str">
            <v>TEXA20</v>
          </cell>
        </row>
        <row r="894">
          <cell r="A894" t="str">
            <v>TEXAS AMERICAN WATER WORKS</v>
          </cell>
          <cell r="B894" t="str">
            <v>TEXA98</v>
          </cell>
        </row>
        <row r="895">
          <cell r="A895" t="str">
            <v>TEXAS ASSOC OF MANUFACTURERS</v>
          </cell>
          <cell r="B895" t="str">
            <v>TEXA32</v>
          </cell>
        </row>
        <row r="896">
          <cell r="A896" t="str">
            <v>TEXAS AWWA</v>
          </cell>
          <cell r="B896" t="str">
            <v>TEXA19</v>
          </cell>
        </row>
        <row r="897">
          <cell r="A897" t="str">
            <v>TEXAS BOARD OF PROF. ENGINEERS</v>
          </cell>
          <cell r="B897" t="str">
            <v>TEXA48</v>
          </cell>
        </row>
        <row r="898">
          <cell r="A898" t="str">
            <v>TEXAS BOLT AND NUT</v>
          </cell>
          <cell r="B898" t="str">
            <v>TEXA22</v>
          </cell>
        </row>
        <row r="899">
          <cell r="A899" t="str">
            <v>TEXAS EMPLOYMENT LAW LETTER</v>
          </cell>
          <cell r="B899" t="str">
            <v>TEXA59</v>
          </cell>
        </row>
        <row r="900">
          <cell r="A900" t="str">
            <v>TEXAS FIRE SPRINKLER</v>
          </cell>
          <cell r="B900" t="str">
            <v>TXFC50</v>
          </cell>
        </row>
        <row r="901">
          <cell r="A901" t="str">
            <v>TEXAS FLUID POWER PRODUCTS INC</v>
          </cell>
          <cell r="B901" t="str">
            <v>TEXA66</v>
          </cell>
        </row>
        <row r="902">
          <cell r="A902" t="str">
            <v>TEXAS LEHIGH CEMENT CO LP</v>
          </cell>
          <cell r="B902" t="str">
            <v>TEXA67</v>
          </cell>
        </row>
        <row r="903">
          <cell r="A903" t="str">
            <v>TEXAS STEAM EQUIPMENT</v>
          </cell>
          <cell r="B903" t="str">
            <v>TEXA70</v>
          </cell>
        </row>
        <row r="904">
          <cell r="A904" t="str">
            <v>TEXAS TROPHY HUNTERS</v>
          </cell>
          <cell r="B904" t="str">
            <v>TEXA94</v>
          </cell>
        </row>
        <row r="905">
          <cell r="A905" t="str">
            <v>TEXAS WORKFORCE COMMISSION</v>
          </cell>
          <cell r="B905" t="str">
            <v>TEXA95</v>
          </cell>
        </row>
        <row r="906">
          <cell r="A906" t="str">
            <v>TEX-CON OIL COMPANY</v>
          </cell>
          <cell r="B906" t="str">
            <v>TEXC50</v>
          </cell>
        </row>
        <row r="907">
          <cell r="A907" t="str">
            <v>TGCC/IAPMO</v>
          </cell>
          <cell r="B907" t="str">
            <v>IAPM45</v>
          </cell>
        </row>
        <row r="908">
          <cell r="A908" t="str">
            <v>THE BILCO COMPANY</v>
          </cell>
          <cell r="B908" t="str">
            <v>BILC50</v>
          </cell>
        </row>
        <row r="909">
          <cell r="A909" t="str">
            <v>THE FAIRBANKS PARTNERSHIP</v>
          </cell>
          <cell r="B909" t="str">
            <v>FAIR55</v>
          </cell>
        </row>
        <row r="910">
          <cell r="A910" t="str">
            <v>THE FASTENER CONNECTION INC</v>
          </cell>
          <cell r="B910" t="str">
            <v>FAST55</v>
          </cell>
        </row>
        <row r="911">
          <cell r="A911" t="str">
            <v>THE NUT PLACE INC</v>
          </cell>
          <cell r="B911" t="str">
            <v>NUTP50</v>
          </cell>
        </row>
        <row r="912">
          <cell r="A912" t="str">
            <v>THE TARP DEPOT INC</v>
          </cell>
          <cell r="B912" t="str">
            <v>TARP45</v>
          </cell>
        </row>
        <row r="913">
          <cell r="A913" t="str">
            <v>THELMA BROWN</v>
          </cell>
          <cell r="B913" t="str">
            <v>BROW50</v>
          </cell>
        </row>
        <row r="914">
          <cell r="A914" t="str">
            <v>THIRKETTLE CORPORATION</v>
          </cell>
          <cell r="B914" t="str">
            <v>AQUA60</v>
          </cell>
        </row>
        <row r="915">
          <cell r="A915" t="str">
            <v>THOMAS WELDING</v>
          </cell>
          <cell r="B915" t="str">
            <v>THOM70</v>
          </cell>
        </row>
        <row r="916">
          <cell r="A916" t="str">
            <v>TIM BRASHEAR</v>
          </cell>
          <cell r="B916" t="str">
            <v>BRAS50</v>
          </cell>
        </row>
        <row r="917">
          <cell r="A917" t="str">
            <v>TIME VALUE SOFTWARE</v>
          </cell>
          <cell r="B917" t="str">
            <v>TIME55</v>
          </cell>
        </row>
        <row r="918">
          <cell r="A918" t="str">
            <v>TIRE CENTERS LLC</v>
          </cell>
          <cell r="B918" t="str">
            <v>TIRE50</v>
          </cell>
        </row>
        <row r="919">
          <cell r="A919" t="str">
            <v>TIRE CENTERS LLC</v>
          </cell>
          <cell r="B919" t="str">
            <v>TIRE55</v>
          </cell>
        </row>
        <row r="920">
          <cell r="A920" t="str">
            <v>TLR HYDRAULIC &amp; AIR</v>
          </cell>
          <cell r="B920" t="str">
            <v>TLRH50</v>
          </cell>
        </row>
        <row r="921">
          <cell r="A921" t="str">
            <v>TNT CRANE &amp; RIGGING INC</v>
          </cell>
          <cell r="B921" t="str">
            <v>TNTC50</v>
          </cell>
        </row>
        <row r="922">
          <cell r="A922" t="str">
            <v>TOMBALL MEMORIAL HS FFA</v>
          </cell>
          <cell r="B922" t="str">
            <v>TOMB46</v>
          </cell>
        </row>
        <row r="923">
          <cell r="A923" t="str">
            <v>TOMMY BANKS</v>
          </cell>
          <cell r="B923" t="str">
            <v>BANK50</v>
          </cell>
        </row>
        <row r="924">
          <cell r="A924" t="str">
            <v>TOMMY EBERLY</v>
          </cell>
          <cell r="B924" t="str">
            <v>EBER96</v>
          </cell>
        </row>
        <row r="925">
          <cell r="A925" t="str">
            <v>TOOL AND FASTENER SUPPLY L.P.</v>
          </cell>
          <cell r="B925" t="str">
            <v>TOOL50</v>
          </cell>
        </row>
        <row r="926">
          <cell r="A926" t="str">
            <v>TOTAL FIRE &amp; SAFETY INC</v>
          </cell>
          <cell r="B926" t="str">
            <v>TOTA45</v>
          </cell>
        </row>
        <row r="927">
          <cell r="A927" t="str">
            <v>TOTAL PUMP SOLUTIONS LLC</v>
          </cell>
          <cell r="B927" t="str">
            <v>TOTA48</v>
          </cell>
        </row>
        <row r="928">
          <cell r="A928" t="str">
            <v>TOTAL QUALITY LOGISTICS LLC</v>
          </cell>
          <cell r="B928" t="str">
            <v>TOTA47</v>
          </cell>
        </row>
        <row r="929">
          <cell r="A929" t="str">
            <v>TOTCO MACHINING INC.</v>
          </cell>
          <cell r="B929" t="str">
            <v>TOTC50</v>
          </cell>
        </row>
        <row r="930">
          <cell r="A930" t="str">
            <v>TOYOTALIFT OF HOUSTON</v>
          </cell>
          <cell r="B930" t="str">
            <v>TOYO50</v>
          </cell>
        </row>
        <row r="931">
          <cell r="A931" t="str">
            <v>TRAILER WHEEL &amp; FRAME</v>
          </cell>
          <cell r="B931" t="str">
            <v>TRAI40</v>
          </cell>
        </row>
        <row r="932">
          <cell r="A932" t="str">
            <v>TREY TOWNSEND</v>
          </cell>
          <cell r="B932" t="str">
            <v>TOWN65</v>
          </cell>
        </row>
        <row r="933">
          <cell r="A933" t="str">
            <v>TRINITY MATERIALS INC</v>
          </cell>
          <cell r="B933" t="str">
            <v>TRIN49</v>
          </cell>
        </row>
        <row r="934">
          <cell r="A934" t="str">
            <v>TRIPLE-S STEEL SUPPLY CO.</v>
          </cell>
          <cell r="B934" t="str">
            <v>TRIP50</v>
          </cell>
        </row>
        <row r="935">
          <cell r="A935" t="str">
            <v>TROTTI SERVICE COMPANY, INC.</v>
          </cell>
          <cell r="B935" t="str">
            <v>TROT50</v>
          </cell>
        </row>
        <row r="936">
          <cell r="A936" t="str">
            <v>TS DISTRIBUTORS</v>
          </cell>
          <cell r="B936" t="str">
            <v>TSDI50</v>
          </cell>
        </row>
        <row r="937">
          <cell r="A937" t="str">
            <v>TSC LOGISTICS LLC</v>
          </cell>
          <cell r="B937" t="str">
            <v>TSCL50</v>
          </cell>
        </row>
        <row r="938">
          <cell r="A938" t="str">
            <v>T-TEX EQUIPMENT LP</v>
          </cell>
          <cell r="B938" t="str">
            <v>TTEX50</v>
          </cell>
        </row>
        <row r="939">
          <cell r="A939" t="str">
            <v>TUCKER FUEL &amp; OIL CO</v>
          </cell>
          <cell r="B939" t="str">
            <v>TUCK50</v>
          </cell>
        </row>
        <row r="940">
          <cell r="A940" t="str">
            <v>TUF-TITE INC</v>
          </cell>
          <cell r="B940" t="str">
            <v>TUFT50</v>
          </cell>
        </row>
        <row r="941">
          <cell r="A941" t="str">
            <v>TURNER FABRICATION</v>
          </cell>
          <cell r="B941" t="str">
            <v>TURN45</v>
          </cell>
        </row>
        <row r="942">
          <cell r="A942" t="str">
            <v>TURNER HARDWARE &amp; IND. SUPPLY</v>
          </cell>
          <cell r="B942" t="str">
            <v>TURN50</v>
          </cell>
        </row>
        <row r="943">
          <cell r="A943" t="str">
            <v>TWSCO/PRAXAIR</v>
          </cell>
          <cell r="B943" t="str">
            <v>TWSC50</v>
          </cell>
        </row>
        <row r="944">
          <cell r="A944" t="str">
            <v>TWUA</v>
          </cell>
          <cell r="B944" t="str">
            <v>TWUA50</v>
          </cell>
        </row>
        <row r="945">
          <cell r="A945" t="str">
            <v>TX GULF COAST CHAPTER OF IAPMO</v>
          </cell>
          <cell r="B945" t="str">
            <v>TGCC50</v>
          </cell>
        </row>
        <row r="946">
          <cell r="A946" t="str">
            <v>TXG INDUSTRIES INC</v>
          </cell>
          <cell r="B946" t="str">
            <v>TXGI50</v>
          </cell>
        </row>
        <row r="947">
          <cell r="A947" t="str">
            <v>TXI OPERATIONS LP</v>
          </cell>
          <cell r="B947" t="str">
            <v>TEXA65</v>
          </cell>
        </row>
        <row r="948">
          <cell r="A948" t="str">
            <v>TYCO VALVES &amp; CONTROLS</v>
          </cell>
          <cell r="B948" t="str">
            <v>TYCO50</v>
          </cell>
        </row>
        <row r="949">
          <cell r="A949" t="str">
            <v>TYLER UNION</v>
          </cell>
          <cell r="B949" t="str">
            <v>TYLE55</v>
          </cell>
        </row>
        <row r="950">
          <cell r="A950" t="str">
            <v>U.S.F. FABRICATION INC.</v>
          </cell>
          <cell r="B950" t="str">
            <v>USFF50</v>
          </cell>
        </row>
        <row r="951">
          <cell r="A951" t="str">
            <v>UL LLC</v>
          </cell>
          <cell r="B951" t="str">
            <v>ULLL50</v>
          </cell>
        </row>
        <row r="952">
          <cell r="A952" t="str">
            <v>ULINE</v>
          </cell>
          <cell r="B952" t="str">
            <v>ULIN50</v>
          </cell>
        </row>
        <row r="953">
          <cell r="A953" t="str">
            <v>UNIFIRST HOLDINGS INC</v>
          </cell>
          <cell r="B953" t="str">
            <v>UNIF50</v>
          </cell>
        </row>
        <row r="954">
          <cell r="A954" t="str">
            <v>UNITED PARCEL SERVICE</v>
          </cell>
          <cell r="B954" t="str">
            <v>UNIT50</v>
          </cell>
        </row>
        <row r="955">
          <cell r="A955" t="str">
            <v>UNITED RENTALS INC</v>
          </cell>
          <cell r="B955" t="str">
            <v>UNIT55</v>
          </cell>
        </row>
        <row r="956">
          <cell r="A956" t="str">
            <v>UNITED SAVERS TRUST</v>
          </cell>
          <cell r="B956" t="str">
            <v>UNIT10</v>
          </cell>
        </row>
        <row r="957">
          <cell r="A957" t="str">
            <v>UNITED SAVERS TRUST C. U.</v>
          </cell>
          <cell r="B957" t="str">
            <v>USTC50</v>
          </cell>
        </row>
        <row r="958">
          <cell r="A958" t="str">
            <v>UNITED STATES TREASURY</v>
          </cell>
          <cell r="B958" t="str">
            <v>USTR52</v>
          </cell>
        </row>
        <row r="959">
          <cell r="A959" t="str">
            <v>UNIVERSAL FOAM PRODUCTS LLC</v>
          </cell>
          <cell r="B959" t="str">
            <v>UNIV45</v>
          </cell>
        </row>
        <row r="960">
          <cell r="A960" t="str">
            <v>UPS FREIGHT</v>
          </cell>
          <cell r="B960" t="str">
            <v>UPSF50</v>
          </cell>
        </row>
        <row r="961">
          <cell r="A961" t="str">
            <v>US PIPE FABRICATION</v>
          </cell>
          <cell r="B961" t="str">
            <v>USPI50</v>
          </cell>
        </row>
        <row r="962">
          <cell r="A962" t="str">
            <v>US POSTAL SERVICE</v>
          </cell>
          <cell r="B962" t="str">
            <v>USPS50</v>
          </cell>
        </row>
        <row r="963">
          <cell r="A963" t="str">
            <v>UTILITY TRAILER SALES</v>
          </cell>
          <cell r="B963" t="str">
            <v>UTIL50</v>
          </cell>
        </row>
        <row r="964">
          <cell r="A964" t="str">
            <v>UVALLE MASONRY</v>
          </cell>
          <cell r="B964" t="str">
            <v>UVAL50</v>
          </cell>
        </row>
        <row r="965">
          <cell r="A965" t="str">
            <v>VALLEY BOTTLE WATER</v>
          </cell>
          <cell r="B965" t="str">
            <v>VALL60</v>
          </cell>
        </row>
        <row r="966">
          <cell r="A966" t="str">
            <v>VALVE &amp; EQUIPMENT CONSULTANTS</v>
          </cell>
          <cell r="B966" t="str">
            <v>VALV50</v>
          </cell>
        </row>
        <row r="967">
          <cell r="A967" t="str">
            <v>VANESSA MUNOZ</v>
          </cell>
          <cell r="B967" t="str">
            <v>MUNO50</v>
          </cell>
        </row>
        <row r="968">
          <cell r="A968" t="str">
            <v>VANTAGE BUSINESS FORMS</v>
          </cell>
          <cell r="B968" t="str">
            <v>VANT50</v>
          </cell>
        </row>
        <row r="969">
          <cell r="A969" t="str">
            <v>VASQUEZ CONCRETE</v>
          </cell>
          <cell r="B969" t="str">
            <v>VASQ50</v>
          </cell>
        </row>
        <row r="970">
          <cell r="A970" t="str">
            <v>VAUGHAN &amp; SONS INC</v>
          </cell>
          <cell r="B970" t="str">
            <v>ALAM56</v>
          </cell>
        </row>
        <row r="971">
          <cell r="A971" t="str">
            <v>VERIZON WIRELESS</v>
          </cell>
          <cell r="B971" t="str">
            <v>VERI75</v>
          </cell>
        </row>
        <row r="972">
          <cell r="A972" t="str">
            <v>VINCIK'S BUILDING SUPPLY INC</v>
          </cell>
          <cell r="B972" t="str">
            <v>VINC60</v>
          </cell>
        </row>
        <row r="973">
          <cell r="A973" t="str">
            <v>VIRTUAL BUILDERS EXCHANGE LLC</v>
          </cell>
          <cell r="B973" t="str">
            <v>VIRT50</v>
          </cell>
        </row>
        <row r="974">
          <cell r="A974" t="str">
            <v>WALTER WILLIAMS</v>
          </cell>
          <cell r="B974" t="str">
            <v>WILL70</v>
          </cell>
        </row>
        <row r="975">
          <cell r="A975" t="str">
            <v>WARD, GETZ &amp; ASSOCIATES LLP</v>
          </cell>
          <cell r="B975" t="str">
            <v>WARD40</v>
          </cell>
        </row>
        <row r="976">
          <cell r="A976" t="str">
            <v>WAREHOUSE RACK</v>
          </cell>
          <cell r="B976" t="str">
            <v>WARE50</v>
          </cell>
        </row>
        <row r="977">
          <cell r="A977" t="str">
            <v>WASHINGTON CO CHAMBER OF COMM</v>
          </cell>
          <cell r="B977" t="str">
            <v>WASH50</v>
          </cell>
        </row>
        <row r="978">
          <cell r="A978" t="str">
            <v>WASHINGTON CO FAIR ASSOCIATION</v>
          </cell>
          <cell r="B978" t="str">
            <v>WASH54</v>
          </cell>
        </row>
        <row r="979">
          <cell r="A979" t="str">
            <v>WASHINGTON CO TRACTOR</v>
          </cell>
          <cell r="B979" t="str">
            <v>WASH55</v>
          </cell>
        </row>
        <row r="980">
          <cell r="A980" t="str">
            <v>WASTEQUIP</v>
          </cell>
          <cell r="B980" t="str">
            <v>WAST60</v>
          </cell>
        </row>
        <row r="981">
          <cell r="A981" t="str">
            <v>WATER ENVIRONMENT FEDERATION</v>
          </cell>
          <cell r="B981" t="str">
            <v>WATE45</v>
          </cell>
        </row>
        <row r="982">
          <cell r="A982" t="str">
            <v>WATERMAN INDUSTRIES</v>
          </cell>
          <cell r="B982" t="str">
            <v>WATE35</v>
          </cell>
        </row>
        <row r="983">
          <cell r="A983" t="str">
            <v>WATTS REGULATOR, INC.</v>
          </cell>
          <cell r="B983" t="str">
            <v>WATT50</v>
          </cell>
        </row>
        <row r="984">
          <cell r="A984" t="str">
            <v>WAYSIDE RADIATOR SHOP INC</v>
          </cell>
          <cell r="B984" t="str">
            <v>WAYS50</v>
          </cell>
        </row>
        <row r="985">
          <cell r="A985" t="str">
            <v>WCT OUTDOORS</v>
          </cell>
          <cell r="B985" t="str">
            <v>WCTO50</v>
          </cell>
        </row>
        <row r="986">
          <cell r="A986" t="str">
            <v>WEB DEVICES USA</v>
          </cell>
          <cell r="B986" t="str">
            <v>WEBD50</v>
          </cell>
        </row>
        <row r="987">
          <cell r="A987" t="str">
            <v>WELLS &amp; KIMICH INC</v>
          </cell>
          <cell r="B987" t="str">
            <v>WELL10</v>
          </cell>
        </row>
        <row r="988">
          <cell r="A988" t="str">
            <v>WELLS FARGO</v>
          </cell>
          <cell r="B988" t="str">
            <v>WELL90</v>
          </cell>
        </row>
        <row r="989">
          <cell r="A989" t="str">
            <v>WELLS FARGO BANK TEXAS, N.A.</v>
          </cell>
          <cell r="B989" t="str">
            <v>WELL70</v>
          </cell>
        </row>
        <row r="990">
          <cell r="A990" t="str">
            <v>WELLS FARGO BANK-TX BUSINESS</v>
          </cell>
          <cell r="B990" t="str">
            <v>WELL50</v>
          </cell>
        </row>
        <row r="991">
          <cell r="A991" t="str">
            <v>WELLS FARGO BUSINESS CARD</v>
          </cell>
          <cell r="B991" t="str">
            <v>WELL80</v>
          </cell>
        </row>
        <row r="992">
          <cell r="A992" t="str">
            <v>WELLS FARGO CARD SERVICES</v>
          </cell>
          <cell r="B992" t="str">
            <v>WELL60</v>
          </cell>
        </row>
        <row r="993">
          <cell r="A993" t="str">
            <v>WES MCMILLAN</v>
          </cell>
          <cell r="B993" t="str">
            <v>MCMI50</v>
          </cell>
        </row>
        <row r="994">
          <cell r="A994" t="str">
            <v>WESTERN PRECAST CONCRETE INC</v>
          </cell>
          <cell r="B994" t="str">
            <v>WEST30</v>
          </cell>
        </row>
        <row r="995">
          <cell r="A995" t="str">
            <v>WESTWARD ENVIRONMENTAL INC</v>
          </cell>
          <cell r="B995" t="str">
            <v>WEST55</v>
          </cell>
        </row>
        <row r="996">
          <cell r="A996" t="str">
            <v>WHITE TUCKER COMPANY</v>
          </cell>
          <cell r="B996" t="str">
            <v>WHIT55</v>
          </cell>
        </row>
        <row r="997">
          <cell r="A997" t="str">
            <v>WHOLESALE CHEMICAL COMPANY INC</v>
          </cell>
          <cell r="B997" t="str">
            <v>WHOL45</v>
          </cell>
        </row>
        <row r="998">
          <cell r="A998" t="str">
            <v>WHOLESALE TOOL CO INC</v>
          </cell>
          <cell r="B998" t="str">
            <v>WHOL50</v>
          </cell>
        </row>
        <row r="999">
          <cell r="A999" t="str">
            <v>WILCO SUPPLY LLC</v>
          </cell>
          <cell r="B999" t="str">
            <v>WILC45</v>
          </cell>
        </row>
        <row r="1000">
          <cell r="A1000" t="str">
            <v>WILKINS</v>
          </cell>
          <cell r="B1000" t="str">
            <v>WILK50</v>
          </cell>
        </row>
        <row r="1001">
          <cell r="A1001" t="str">
            <v>WILLIAM EDE HOWARD JR</v>
          </cell>
          <cell r="B1001" t="str">
            <v>CTCO50</v>
          </cell>
        </row>
        <row r="1002">
          <cell r="A1002" t="str">
            <v>WILLIAM R COCHRANE</v>
          </cell>
          <cell r="B1002" t="str">
            <v>COCH50</v>
          </cell>
        </row>
        <row r="1003">
          <cell r="A1003" t="str">
            <v>WILSON COMPANY</v>
          </cell>
          <cell r="B1003" t="str">
            <v>WILS45</v>
          </cell>
        </row>
        <row r="1004">
          <cell r="A1004" t="str">
            <v>WOVEN METAL PRODUCTS, INC</v>
          </cell>
          <cell r="B1004" t="str">
            <v>WOVE50</v>
          </cell>
        </row>
        <row r="1005">
          <cell r="A1005" t="str">
            <v>WRIGHT NATL FLOOD INS CO</v>
          </cell>
          <cell r="B1005" t="str">
            <v>WRIG55</v>
          </cell>
        </row>
        <row r="1006">
          <cell r="A1006" t="str">
            <v>WWIP CORPORATION</v>
          </cell>
          <cell r="B1006" t="str">
            <v>WWIP50</v>
          </cell>
        </row>
        <row r="1007">
          <cell r="A1007" t="str">
            <v>XERXES CORPORATION</v>
          </cell>
          <cell r="B1007" t="str">
            <v>XERX50</v>
          </cell>
        </row>
        <row r="1008">
          <cell r="A1008" t="str">
            <v>XL PARTS LP</v>
          </cell>
          <cell r="B1008" t="str">
            <v>XLPA50</v>
          </cell>
        </row>
        <row r="1009">
          <cell r="A1009" t="str">
            <v>XM SATELLITE RADIO INC</v>
          </cell>
          <cell r="B1009" t="str">
            <v>XMSA50</v>
          </cell>
        </row>
        <row r="1010">
          <cell r="A1010" t="str">
            <v>XYLEM WATER SOLUTIONS USA INC</v>
          </cell>
          <cell r="B1010" t="str">
            <v>XYLE50</v>
          </cell>
        </row>
        <row r="1011">
          <cell r="A1011" t="str">
            <v>Y AND G CONSTRUCTION</v>
          </cell>
          <cell r="B1011" t="str">
            <v>YAND50</v>
          </cell>
        </row>
        <row r="1012">
          <cell r="A1012" t="str">
            <v>ZENNER PERFORMANCE METERS INC</v>
          </cell>
          <cell r="B1012" t="str">
            <v>ZENN50</v>
          </cell>
        </row>
        <row r="1013">
          <cell r="A1013" t="str">
            <v>ZURN INDUSTRIES LLC</v>
          </cell>
          <cell r="B1013" t="str">
            <v>ZURN50</v>
          </cell>
        </row>
      </sheetData>
      <sheetData sheetId="12"/>
      <sheetData sheetId="13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10A20144-0D61-4A77-9040-BDCF7EF2BC9E}" name="Class" displayName="Class" ref="A1:B5" totalsRowShown="0" headerRowDxfId="539" dataDxfId="538">
  <autoFilter ref="A1:B5" xr:uid="{C3888ACC-E822-4D24-8453-2983417C014F}"/>
  <tableColumns count="2">
    <tableColumn id="2" xr3:uid="{17848897-89B0-4DBC-8064-9864C076D59D}" name="Class" dataDxfId="537"/>
    <tableColumn id="1" xr3:uid="{D8560676-6343-4C43-9861-6ADA480AA83D}" name="XX" dataDxfId="536"/>
  </tableColumns>
  <tableStyleInfo name="TableStyleLight1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DE48D00B-03ED-40D8-A4CC-5E46718606CD}" name="Manufacturer" displayName="Manufacturer" ref="G1:I6" totalsRowShown="0" headerRowDxfId="535" dataDxfId="534">
  <autoFilter ref="G1:I6" xr:uid="{E72CD576-293F-4508-BCC5-6FB72044DE81}"/>
  <tableColumns count="3">
    <tableColumn id="3" xr3:uid="{FCBBD968-1E9A-4764-8D23-1EB2F61B2B5A}" name="Manufacturer Name" dataDxfId="533"/>
    <tableColumn id="1" xr3:uid="{504E26F8-47B9-411B-A11F-189A89390B18}" name="BB" dataDxfId="532"/>
    <tableColumn id="2" xr3:uid="{0A6B1939-B607-47D5-A400-4E6EB416C241}" name="Manufacturer" dataDxfId="531"/>
  </tableColumns>
  <tableStyleInfo name="TableStyleLight1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23FBA1A0-BC7E-438A-A607-D1D37256CFFA}" name="Material" displayName="Material" ref="K1:L5" totalsRowShown="0" headerRowDxfId="530" dataDxfId="529">
  <autoFilter ref="K1:L5" xr:uid="{25906EFF-3B10-464B-85DA-C1DC5529CB2A}"/>
  <tableColumns count="2">
    <tableColumn id="2" xr3:uid="{565FB72B-155E-4A56-B263-AEE5F32E3976}" name="Material" dataDxfId="528"/>
    <tableColumn id="1" xr3:uid="{E6025833-84D6-483E-B278-514B7C337F80}" name="CC" dataDxfId="527"/>
  </tableColumns>
  <tableStyleInfo name="TableStyleLight1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85B463A8-EF2D-4CC1-8855-E6B8EE27C85D}" name="BF_Type" displayName="BF_Type" ref="N1:P8" totalsRowShown="0" headerRowDxfId="526" dataDxfId="525">
  <autoFilter ref="N1:P8" xr:uid="{DD9E4689-F2F4-456E-B5C5-5671DAF95C18}"/>
  <tableColumns count="3">
    <tableColumn id="2" xr3:uid="{F7C137CC-8D0B-4BDF-9413-7535CCB1D9F4}" name="Type of Backflow" dataDxfId="524"/>
    <tableColumn id="1" xr3:uid="{C2775516-76AC-41CB-BD28-28BF6A00FF4D}" name="D" dataDxfId="523"/>
    <tableColumn id="3" xr3:uid="{AD7D8CEB-51A5-4E82-909B-000E4025EEAC}" name="Type's Description" dataDxfId="522"/>
  </tableColumns>
  <tableStyleInfo name="TableStyleLight14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3B1F7018-5C14-4024-B63C-2B40CBD854FB}" name="BF_Valve" displayName="BF_Valve" ref="R1:S9" totalsRowShown="0" headerRowDxfId="521" dataDxfId="520">
  <autoFilter ref="R1:S9" xr:uid="{9C317427-BC45-4F6E-ADBE-02B0EB42E844}"/>
  <tableColumns count="2">
    <tableColumn id="2" xr3:uid="{F4AB1374-4090-49FC-86C2-85293977D0DD}" name="Type of Valve" dataDxfId="519"/>
    <tableColumn id="1" xr3:uid="{9407FDC4-7810-4D34-B6C5-DEA0AEFAB40C}" name="EE" dataDxfId="518"/>
  </tableColumns>
  <tableStyleInfo name="TableStyleLight14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4FFDEEF1-54BE-4EEE-B633-A45F6EFBC22B}" name="BF_Accessories" displayName="BF_Accessories" ref="U1:V7" totalsRowShown="0" headerRowDxfId="517" dataDxfId="516">
  <autoFilter ref="U1:V7" xr:uid="{E892010A-1E35-4722-835A-4102B6101DAE}"/>
  <tableColumns count="2">
    <tableColumn id="2" xr3:uid="{E58CFC6D-0DA2-4263-BB15-46649DE3598B}" name="Accessories" dataDxfId="515"/>
    <tableColumn id="1" xr3:uid="{EDEF7BA2-3FFC-4980-82DF-1B8DA980843E}" name="FF" dataDxfId="514"/>
  </tableColumns>
  <tableStyleInfo name="TableStyleLight14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89D54614-AFB8-46E9-AC1F-D933F3373C0E}" name="BF_EndConnection" displayName="BF_EndConnection" ref="X1:Y5" totalsRowShown="0" headerRowDxfId="513" dataDxfId="512">
  <autoFilter ref="X1:Y5" xr:uid="{E2852E72-13F1-4CBA-B66D-AC93F7DB3B28}"/>
  <tableColumns count="2">
    <tableColumn id="2" xr3:uid="{7A95628A-7F9A-4C1B-A067-1C1B81276661}" name="End Connection" dataDxfId="511"/>
    <tableColumn id="1" xr3:uid="{4ED8AB5B-F59E-4C1C-9C8C-742A8DFE947A}" name="GG" dataDxfId="510"/>
  </tableColumns>
  <tableStyleInfo name="TableStyleLight14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7E9557D6-7B53-4429-9DC8-3107A723E5FC}" name="BF_Size" displayName="BF_Size" ref="AA1:AB15" totalsRowShown="0" headerRowDxfId="509" dataDxfId="508">
  <autoFilter ref="AA1:AB15" xr:uid="{864E5E80-9673-4EA8-A85A-CEBA71991FE6}"/>
  <tableColumns count="2">
    <tableColumn id="2" xr3:uid="{A138D385-222E-41FE-9842-A9312843B755}" name="Size" dataDxfId="507"/>
    <tableColumn id="1" xr3:uid="{E3F3FA6D-8548-4614-9D39-81B551909DA6}" name="HHHH" dataDxfId="506"/>
  </tableColumns>
  <tableStyleInfo name="TableStyleLight14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9412C725-36C3-4D48-8CAD-F34576FC6149}" name="ItemCategory" displayName="ItemCategory" ref="D1:E15" totalsRowShown="0" headerRowDxfId="505" dataDxfId="504">
  <autoFilter ref="D1:E15" xr:uid="{790DDD47-469F-48B2-AE6C-B82C91F0CF5D}"/>
  <tableColumns count="2">
    <tableColumn id="2" xr3:uid="{AEE15310-5CD3-4291-9CC4-AA6C7F70739E}" name="Item Category" dataDxfId="503"/>
    <tableColumn id="1" xr3:uid="{C3D4D96B-3922-4AFD-A614-3689A2F98577}" name="AA" dataDxfId="502"/>
  </tableColumns>
  <tableStyleInfo name="TableStyleLight13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6" xr:uid="{55431300-1438-4C16-A2BD-173BC06ED693}" name="Valve_Class" displayName="Valve_Class" ref="A1:B5" totalsRowShown="0">
  <autoFilter ref="A1:B5" xr:uid="{D126C840-D5A5-4175-B277-87C8A5645F01}"/>
  <tableColumns count="2">
    <tableColumn id="2" xr3:uid="{8F27DC35-A298-4465-BE17-A41BF8B6316F}" name="CLASS"/>
    <tableColumn id="1" xr3:uid="{B61F75B4-6C76-4A90-852E-D43981FF9F84}" name="XX-" dataDxfId="501"/>
  </tableColumns>
  <tableStyleInfo name="MyTable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7" xr:uid="{AB174E06-97B8-4112-AACF-ABA5DB772898}" name="Valve_ItemCat" displayName="Valve_ItemCat" ref="D1:E17" totalsRowShown="0">
  <tableColumns count="2">
    <tableColumn id="2" xr3:uid="{50194F86-83B1-4F04-9BBF-A6C7B1FBEBC5}" name=" ITEM CATEGORY"/>
    <tableColumn id="1" xr3:uid="{12040C3B-177E-448C-B68A-4C60E304836B}" name="AA - " dataDxfId="500"/>
  </tableColumns>
  <tableStyleInfo name="MyTable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8" xr:uid="{83CD5156-0CFC-4021-87F3-5AA5570003F5}" name="Valve_Manufacturer" displayName="Valve_Manufacturer" ref="G1:I41" totalsRowShown="0">
  <autoFilter ref="G1:I41" xr:uid="{A07F61E2-AD30-4C9C-B34B-7B3F668EDD41}"/>
  <tableColumns count="3">
    <tableColumn id="2" xr3:uid="{AA96847C-4521-4012-AF94-4C89E4EF5428}" name="VENDOR ID"/>
    <tableColumn id="1" xr3:uid="{3D2D406D-5425-4B52-BA8D-489885CD01EA}" name="BB " dataDxfId="499"/>
    <tableColumn id="3" xr3:uid="{3C11832F-8757-4AE1-AE15-62F5B2418676}" name="MANUFACTURERS"/>
  </tableColumns>
  <tableStyleInfo name="MyTable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9" xr:uid="{4BF571BF-CE0F-472B-A25E-B10CE85A3282}" name="Valve_Material" displayName="Valve_Material" ref="L1:M17" totalsRowShown="0">
  <autoFilter ref="L1:M17" xr:uid="{593A2020-C005-44ED-AFD0-350C1DCC6575}"/>
  <tableColumns count="2">
    <tableColumn id="2" xr3:uid="{72B0F317-93F0-4652-A53D-C2E340E0AF99}" name=" MATERIAL CATAGORY"/>
    <tableColumn id="1" xr3:uid="{3E73A3DF-7295-471E-AF39-340145A39EB8}" name="CC" dataDxfId="498"/>
  </tableColumns>
  <tableStyleInfo name="MyTable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0" xr:uid="{DE3B3842-CB52-48CA-9FAB-747F4A97E194}" name="Valve_Type" displayName="Valve_Type" ref="O1:P77" totalsRowShown="0">
  <autoFilter ref="O1:P77" xr:uid="{40C36B1E-CCEB-435F-84EC-209A0C8EF40A}"/>
  <tableColumns count="2">
    <tableColumn id="2" xr3:uid="{CBC19880-7C49-441D-BFC1-4B8B9C64D080}" name="MAIN ITEM TYPE"/>
    <tableColumn id="1" xr3:uid="{1F06D7C2-EEAA-4B1C-8F48-FF4DB72CDBFB}" name="DD" dataDxfId="497"/>
  </tableColumns>
  <tableStyleInfo name="MyTable 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1" xr:uid="{2812AA98-AFF1-422C-8916-93ABFB68E887}" name="Valve_Connection" displayName="Valve_Connection" ref="R1:S108" totalsRowShown="0">
  <autoFilter ref="R1:S108" xr:uid="{1CCAD391-6FB7-43B6-A6E4-8A34B67BC641}"/>
  <tableColumns count="2">
    <tableColumn id="2" xr3:uid="{511A468F-0964-40E3-AF4E-3627DD2FA45B}" name="ENDINGS/CONNECTIONS"/>
    <tableColumn id="1" xr3:uid="{35A15EC3-8ED9-41F1-A2C9-5FD5C2B68ADF}" name=" EE - " dataDxfId="496"/>
  </tableColumns>
  <tableStyleInfo name="MyTable 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2" xr:uid="{867E96F7-6399-4AD0-A1BA-FEFD1AE2A667}" name="Valve_Pressure" displayName="Valve_Pressure" ref="U1:V8" totalsRowShown="0">
  <autoFilter ref="U1:V8" xr:uid="{D1D0D42D-281C-4271-822F-DA6974CD5504}"/>
  <tableColumns count="2">
    <tableColumn id="2" xr3:uid="{861E3A5D-87E1-4DD5-9AD9-3AD8B296BE7C}" name=" PRESSURE RATING"/>
    <tableColumn id="1" xr3:uid="{51AF7BAA-ABF6-4B43-A348-AA5D2AB19E08}" name="F " dataDxfId="495"/>
  </tableColumns>
  <tableStyleInfo name="MyTable 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3" xr:uid="{6CEAB901-4B98-4C7D-85AC-345C6312BF15}" name="Valve_Accessories" displayName="Valve_Accessories" ref="X1:Y58" totalsRowShown="0">
  <autoFilter ref="X1:Y58" xr:uid="{8C938CEC-C318-4382-9CBE-A89C0A471F2E}"/>
  <tableColumns count="2">
    <tableColumn id="2" xr3:uid="{CC64B281-C3FA-4F11-8DEF-3AB9E097EB55}" name="ACCESSORIES/ OTHER SPECIFICATIONS"/>
    <tableColumn id="1" xr3:uid="{4E462332-F5EE-4BFB-BBF8-2ACF4738A9AE}" name="GG " dataDxfId="494"/>
  </tableColumns>
  <tableStyleInfo name="MyTable 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4" xr:uid="{8F831892-40F4-4F2F-B219-AF6E946F462C}" name="Valve_Size" displayName="Valve_Size" ref="AA1:AB40" totalsRowShown="0">
  <autoFilter ref="AA1:AB40" xr:uid="{665BEF87-10C9-4751-812C-36913928E4E6}"/>
  <tableColumns count="2">
    <tableColumn id="2" xr3:uid="{DDC376C0-C573-4401-BAE7-6961884F919D}" name="DIMENSIONS/SIZES"/>
    <tableColumn id="1" xr3:uid="{5890B5C0-0B0A-419E-8A99-527D044D3F6B}" name="HHHH " dataDxfId="493"/>
  </tableColumns>
  <tableStyleInfo name="MyTable 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5499E45A-331A-4EFE-93AE-E8887DA26052}" name="ControlComp_Class" displayName="ControlComp_Class" ref="A1:B5" totalsRowShown="0" headerRowDxfId="492">
  <autoFilter ref="A1:B5" xr:uid="{AFF88ED0-E83C-486C-9D81-6622A69ABCB8}"/>
  <tableColumns count="2">
    <tableColumn id="2" xr3:uid="{C1986AEF-B491-492C-A7BC-D4D9CC16615A}" name="Class"/>
    <tableColumn id="1" xr3:uid="{2A1F6D43-8B70-461B-973D-BFF7E27F1800}" name="XX" dataDxfId="491"/>
  </tableColumns>
  <tableStyleInfo name="TableStyleLight13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44F709B4-7FE4-4E34-8132-70B23E1697C7}" name="ControlComp_ItemCat" displayName="ControlComp_ItemCat" ref="D1:E16" totalsRowShown="0" headerRowDxfId="490">
  <autoFilter ref="D1:E16" xr:uid="{7535AA70-44DC-4D25-AED2-9259242CFF13}"/>
  <tableColumns count="2">
    <tableColumn id="2" xr3:uid="{1B8CE672-E939-43EA-BEAF-DB68B1693CFD}" name="Item Category"/>
    <tableColumn id="1" xr3:uid="{E54B75B7-4653-404A-A463-DCAC9F8E4BCA}" name="AA" dataDxfId="489"/>
  </tableColumns>
  <tableStyleInfo name="TableStyleLight13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932FB8B8-A742-46E7-BBD8-2DAC127D966D}" name="ControlComp_Manufacturer" displayName="ControlComp_Manufacturer" ref="G1:J13" totalsRowShown="0" headerRowDxfId="488">
  <autoFilter ref="G1:J13" xr:uid="{0EFAEFD8-0F61-4487-B2C9-41B5882E84C2}"/>
  <tableColumns count="4">
    <tableColumn id="3" xr3:uid="{2E7DDDA2-7967-4E1C-8DA7-B17FD9DB5466}" name="MFG Name"/>
    <tableColumn id="1" xr3:uid="{266F4466-948C-404A-907A-090E892354B6}" name="BB" dataDxfId="487"/>
    <tableColumn id="2" xr3:uid="{EEAE978F-959B-40AB-8349-6A7AFA7F447C}" name="Sage MFG ID"/>
    <tableColumn id="4" xr3:uid="{712F6299-48D6-44FA-8335-F9DB9198CEEA}" name="Acctivate MFG ID"/>
  </tableColumns>
  <tableStyleInfo name="TableStyleLight13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" xr:uid="{25D6CCC8-77C1-4EBF-8FFF-474A424006FC}" name="ControlComp_Material" displayName="ControlComp_Material" ref="L1:M14" totalsRowShown="0" headerRowDxfId="486" dataDxfId="485">
  <autoFilter ref="L1:M14" xr:uid="{4AC66197-D7A5-4F1A-B0DE-EF6951D45ED1}"/>
  <tableColumns count="2">
    <tableColumn id="2" xr3:uid="{0476CCEE-E724-4980-9A4C-0B12651119CE}" name="Material" dataDxfId="484"/>
    <tableColumn id="1" xr3:uid="{01CEC4E6-75A7-4072-A8DB-C34951A95508}" name="CC" dataDxfId="483"/>
  </tableColumns>
  <tableStyleInfo name="TableStyleLight13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8A0BED5D-7537-4408-9AD1-DF2F65417470}" name="ControlComp_Type" displayName="ControlComp_Type" ref="O1:P38" totalsRowShown="0" headerRowDxfId="482">
  <autoFilter ref="O1:P38" xr:uid="{E97A78C4-58B8-421C-BFF1-2E5128C0AD63}"/>
  <tableColumns count="2">
    <tableColumn id="2" xr3:uid="{52EE2591-FB36-4D3C-8D7A-B4D62911C715}" name="Type"/>
    <tableColumn id="1" xr3:uid="{EED96CA9-4E32-4A13-A42D-42E92FC0760B}" name="DD" dataDxfId="481"/>
  </tableColumns>
  <tableStyleInfo name="TableStyleLight14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A7326BD6-1A8A-4EA8-97BB-77E61A1280B7}" name="ControlComp_SubType" displayName="ControlComp_SubType" ref="R1:S52" totalsRowShown="0" headerRowDxfId="480">
  <autoFilter ref="R1:S52" xr:uid="{A2076462-543D-4100-9D0D-C215FC97BF50}"/>
  <tableColumns count="2">
    <tableColumn id="2" xr3:uid="{0C6ADA79-C3BB-4C6F-AC27-9C49B6C290ED}" name="Sub-Type"/>
    <tableColumn id="1" xr3:uid="{B9C4D113-3207-4A81-8621-45AB9E74801A}" name="EE" dataDxfId="479"/>
  </tableColumns>
  <tableStyleInfo name="TableStyleLight14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C9D9B639-1986-4A37-A52D-3D1668EBFCD5}" name="ControlComp_Rating" displayName="ControlComp_Rating" ref="U1:V24" totalsRowShown="0" headerRowDxfId="478">
  <autoFilter ref="U1:V24" xr:uid="{666CC7B6-855B-4890-88C2-4BB39EFA188D}"/>
  <tableColumns count="2">
    <tableColumn id="2" xr3:uid="{AA6706D3-C83B-4410-9D81-3B4698CEF30B}" name="Rating" dataDxfId="477"/>
    <tableColumn id="1" xr3:uid="{CD3675E2-2FD6-4772-9C10-43F0A1534422}" name="F" dataDxfId="476"/>
  </tableColumns>
  <tableStyleInfo name="TableStyleLight14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" xr:uid="{D1B0A0F3-FFA9-4F7E-8DBE-3008942F8276}" name="ControlComp_Dim1" displayName="ControlComp_Dim1" ref="X1:Y93" totalsRowShown="0" headerRowDxfId="475">
  <autoFilter ref="X1:Y93" xr:uid="{782D059B-48B6-4214-B692-C97B79D5297D}"/>
  <tableColumns count="2">
    <tableColumn id="2" xr3:uid="{F8B9726D-753B-4ADA-8882-6C5AB87FFC5C}" name="Dimension 1"/>
    <tableColumn id="1" xr3:uid="{5853D120-0559-4516-863A-AE531BF7D98A}" name="GG" dataDxfId="474"/>
  </tableColumns>
  <tableStyleInfo name="TableStyleLight14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3" xr:uid="{3F85A5E8-9917-438F-A59C-DB16589FC0D0}" name="ControlComp_Dim2" displayName="ControlComp_Dim2" ref="AA1:AB42" totalsRowShown="0" headerRowDxfId="473">
  <autoFilter ref="AA1:AB42" xr:uid="{FDCB447A-2D8D-4B3F-A0F8-D7E49636E1D3}"/>
  <tableColumns count="2">
    <tableColumn id="2" xr3:uid="{6B5D06B5-CB83-4C9F-909D-9DFD640143FF}" name="Dimension 2"/>
    <tableColumn id="1" xr3:uid="{C9F5642B-F918-47A9-A08B-A53163DEB904}" name="GG" dataDxfId="472"/>
  </tableColumns>
  <tableStyleInfo name="TableStyleLight14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66090E71-449D-449B-B1AC-DCA370964E65}" name="ControlComp_Dim3" displayName="ControlComp_Dim3" ref="AD1:AE10" totalsRowShown="0" headerRowDxfId="471">
  <autoFilter ref="AD1:AE10" xr:uid="{2B73BD7F-9612-4413-A36E-94B840701FBE}"/>
  <tableColumns count="2">
    <tableColumn id="2" xr3:uid="{7FBEF0FE-B0C5-4D6A-9B1D-44E1792B92DE}" name="Dimension 3"/>
    <tableColumn id="1" xr3:uid="{98385593-DCC3-4DBA-8BC7-FD7EA9EC8D6B}" name="GG" dataDxfId="470"/>
  </tableColumns>
  <tableStyleInfo name="TableStyleLight14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0DD051A-83B0-439D-91A3-8658F2BD5B3C}" name="PF_Class" displayName="PF_Class" ref="A1:B5" totalsRowShown="0" headerRowDxfId="469" dataDxfId="468">
  <autoFilter ref="A1:B5" xr:uid="{0858ECF9-7B10-4CE7-A798-BB676ED2A357}"/>
  <tableColumns count="2">
    <tableColumn id="2" xr3:uid="{2B73AD50-A841-459C-AA3E-18B913403995}" name="Class" dataDxfId="467"/>
    <tableColumn id="1" xr3:uid="{5D8ED7A2-DAD5-49DA-83AC-81CF8493B276}" name="XX" dataDxfId="466"/>
  </tableColumns>
  <tableStyleInfo name="TableStyleLight13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34C4251-2D2D-413F-9FDC-CC748A67BDB6}" name="PF_ItemCat" displayName="PF_ItemCat" ref="D1:E15" totalsRowShown="0" headerRowDxfId="465" dataDxfId="464">
  <autoFilter ref="D1:E15" xr:uid="{ECC62B4D-E97D-4178-8324-9FED70B27631}"/>
  <tableColumns count="2">
    <tableColumn id="2" xr3:uid="{B905462B-DC4C-4346-A05B-C257AF44114F}" name="Item Caterory" dataDxfId="463"/>
    <tableColumn id="1" xr3:uid="{08DCF220-9C6E-4E90-AA24-71D549FE07F8}" name="AA" dataDxfId="462"/>
  </tableColumns>
  <tableStyleInfo name="TableStyleLight13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D43F2E0-EE68-4B51-A365-9F8F782BF6BB}" name="PF_Material" displayName="PF_Material" ref="M1:N20" totalsRowShown="0" headerRowDxfId="461" dataDxfId="460">
  <autoFilter ref="M1:N20" xr:uid="{5D1C7A3C-1874-4874-91FA-68DBD772FBAB}"/>
  <tableColumns count="2">
    <tableColumn id="2" xr3:uid="{556AB4B7-2EEE-4F34-A862-A49B624221C6}" name="Material" dataDxfId="459"/>
    <tableColumn id="1" xr3:uid="{7BB4B78B-775B-4651-8C53-703C3A947B5D}" name="CC" dataDxfId="458"/>
  </tableColumns>
  <tableStyleInfo name="TableStyleLight13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B8B44C7-5AE8-4D9B-A4AF-45FD08D7F4C6}" name="PF_Schedule" displayName="PF_Schedule" ref="P1:Q22" totalsRowShown="0" headerRowDxfId="457" dataDxfId="456">
  <autoFilter ref="P1:Q22" xr:uid="{D4BB3884-94DF-437B-9FA6-F7B59AA1E9EF}"/>
  <tableColumns count="2">
    <tableColumn id="2" xr3:uid="{314637EA-327C-49BD-B8AD-AD4D1DA88392}" name="Schedules" dataDxfId="455"/>
    <tableColumn id="1" xr3:uid="{0D65A439-36AF-4ADE-BF66-7C0B856E124B}" name="D" dataDxfId="454"/>
  </tableColumns>
  <tableStyleInfo name="TableStyleLight14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2E0CCA-57CF-425D-967A-D54B4D4311E0}" name="PF_Type" displayName="PF_Type" ref="S1:T82" totalsRowShown="0" headerRowDxfId="453" dataDxfId="452">
  <autoFilter ref="S1:T82" xr:uid="{8490BCDB-E1A3-46F2-8413-D7AEC7AB5016}"/>
  <tableColumns count="2">
    <tableColumn id="2" xr3:uid="{B07D547B-FB42-445B-9A9C-3628F3295BC9}" name="Type" dataDxfId="451"/>
    <tableColumn id="1" xr3:uid="{9817F0EF-77BA-447A-9F47-795D1ED68D89}" name="EE" dataDxfId="450"/>
  </tableColumns>
  <tableStyleInfo name="TableStyleLight14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A2A26681-CD67-4D8D-AE5D-347ABC8AC642}" name="PF_Vendor" displayName="PF_Vendor" ref="G1:I2" totalsRowShown="0" headerRowDxfId="449" dataDxfId="448">
  <autoFilter ref="G1:I2" xr:uid="{7744F269-4BAB-49B0-9BE1-1D2022786603}"/>
  <tableColumns count="3">
    <tableColumn id="2" xr3:uid="{6B1C1716-FDCB-42F8-81FC-D690C6E5A5B0}" name="VendorID" dataDxfId="447"/>
    <tableColumn id="1" xr3:uid="{D1E6582E-02D0-4546-A665-89CD600C1CF0}" name="BB" dataDxfId="446">
      <calculatedColumnFormula>LEFT(G2, 2)</calculatedColumnFormula>
    </tableColumn>
    <tableColumn id="3" xr3:uid="{F0263076-2BF2-4C33-83E0-96E9A67959C1}" name="Vender Name" dataDxfId="445"/>
  </tableColumns>
  <tableStyleInfo name="TableStyleLight13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1" xr:uid="{E436F587-A29E-4427-B485-5E2F736B8DC4}" name="PF_End68" displayName="PF_End68" ref="V1:X100" totalsRowShown="0">
  <tableColumns count="3">
    <tableColumn id="3" xr3:uid="{B976C3C3-4E27-4DEC-BCD6-AF19D50AAB34}" name="Type"/>
    <tableColumn id="1" xr3:uid="{0E495BE5-97E9-430B-9D2E-F2FF29C35CB8}" name="End Connection" dataDxfId="444"/>
    <tableColumn id="2" xr3:uid="{263C6745-EFCB-4EF7-87D2-7B03828B1032}" name="FF" dataDxfId="443"/>
  </tableColumns>
  <tableStyleInfo name="TableStyleLight14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2FA81AD6-63A0-48C7-8EBD-F49458B73263}" name="PF_Accessories" displayName="PF_Accessories" ref="AE1:AG85" totalsRowShown="0">
  <tableColumns count="3">
    <tableColumn id="1" xr3:uid="{5B37B91D-7F6A-40E6-9434-FF9F4150D0ED}" name="Type"/>
    <tableColumn id="2" xr3:uid="{75C7C3D3-12D9-49FC-864A-F5A2CFE998B0}" name="Accessories" dataDxfId="442"/>
    <tableColumn id="3" xr3:uid="{0D7C0A01-A12A-42E8-A98B-D4ED020599E9}" name="EE" dataDxfId="441"/>
  </tableColumns>
  <tableStyleInfo name="TableStyleLight14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1EFD1EF4-9A5D-49F5-A3BE-5A0F40620EE4}" name="PF_Size" displayName="PF_Size" ref="AM1:AO517" totalsRowShown="0" headerRowDxfId="440">
  <tableColumns count="3">
    <tableColumn id="1" xr3:uid="{366D3054-EC20-466B-A772-2DF539D1E8FB}" name="Type"/>
    <tableColumn id="2" xr3:uid="{1529882E-716B-4985-9CA6-0866B606FA2F}" name="Size" dataDxfId="439"/>
    <tableColumn id="3" xr3:uid="{0940F5C7-B85D-498D-9DB4-5E2187FA14AF}" name="HHHH" dataDxfId="438"/>
  </tableColumns>
  <tableStyleInfo name="TableStyleLight14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32E2871-5DA0-44B4-8606-E3C0C23FCA55}" name="HW_Class" displayName="HW_Class" ref="A1:B5" totalsRowShown="0" headerRowDxfId="437" dataDxfId="436">
  <autoFilter ref="A1:B5" xr:uid="{554D3355-3ABB-4B4A-9F2B-417002BA6ABF}"/>
  <tableColumns count="2">
    <tableColumn id="2" xr3:uid="{B3668E6D-267E-4C38-9BBB-86289FA85A0A}" name="Class" dataDxfId="435"/>
    <tableColumn id="1" xr3:uid="{E2E51CB3-2223-41E0-9A92-F43E8BB6091D}" name="XX" dataDxfId="434"/>
  </tableColumns>
  <tableStyleInfo name="TableStyleLight13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CD9FA51-7DB5-4681-B144-B202BD71A409}" name="HW_ItemCategory" displayName="HW_ItemCategory" ref="D1:E15" totalsRowShown="0" headerRowDxfId="433" dataDxfId="432">
  <autoFilter ref="D1:E15" xr:uid="{EB4B5B18-EA56-4DD5-8C50-F2035D987E1C}"/>
  <tableColumns count="2">
    <tableColumn id="2" xr3:uid="{784E71A3-D3F4-4EDD-BC6D-72B0A71C1F58}" name="Item Category" dataDxfId="431"/>
    <tableColumn id="1" xr3:uid="{F7CB7381-7AC3-4667-B79F-D9AF1FC26F30}" name="AA" dataDxfId="430"/>
  </tableColumns>
  <tableStyleInfo name="TableStyleLight13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3857DD73-AC4C-41F5-873D-07B5FBC14BF8}" name="HW_Vendor" displayName="HW_Vendor" ref="G1:J13" totalsRowShown="0" headerRowDxfId="429" dataDxfId="428">
  <autoFilter ref="G1:J13" xr:uid="{44AECB7F-2277-417D-8321-C7F721E6F02F}"/>
  <tableColumns count="4">
    <tableColumn id="2" xr3:uid="{955322D3-9D7F-48C5-8723-F72CD6E8EA70}" name="VendorID" dataDxfId="427"/>
    <tableColumn id="1" xr3:uid="{5EDC3D4A-77B2-49F7-87E3-670AD08E418E}" name="BB" dataDxfId="426"/>
    <tableColumn id="3" xr3:uid="{3CC0693D-112E-4059-863A-D1345B1AB20E}" name="Vendor Name" dataDxfId="425"/>
    <tableColumn id="4" xr3:uid="{7EAF7A6B-684A-4434-ABE4-D3C46171AE3B}" name="Acctivate VendorID" dataDxfId="424"/>
  </tableColumns>
  <tableStyleInfo name="TableStyleLight13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5A6E007E-ECA4-4031-8D98-D144EA47E7B6}" name="HW_Material" displayName="HW_Material" ref="L1:M17" totalsRowShown="0" headerRowDxfId="423" dataDxfId="422">
  <autoFilter ref="L1:M17" xr:uid="{AC7C1142-991E-4EA1-BD6B-D25B12345660}"/>
  <tableColumns count="2">
    <tableColumn id="2" xr3:uid="{B1C2FE1E-CAF3-4805-8C83-1451CF9D3737}" name="Material" dataDxfId="421"/>
    <tableColumn id="1" xr3:uid="{94E2594B-4AFC-4CAC-929D-7C37D76C9158}" name="CC" dataDxfId="420"/>
  </tableColumns>
  <tableStyleInfo name="TableStyleLight13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B2ACFF3C-DB3F-4C24-B075-AEB0FF0A6EB6}" name="HW_Type" displayName="HW_Type" ref="O1:P27" totalsRowShown="0" headerRowDxfId="419" dataDxfId="418">
  <autoFilter ref="O1:P27" xr:uid="{DEC0BFC6-21B6-406E-ACA0-48A99A86F244}"/>
  <tableColumns count="2">
    <tableColumn id="2" xr3:uid="{20C86216-2842-4606-BD31-596CFFF54758}" name="Item Type" dataDxfId="417"/>
    <tableColumn id="1" xr3:uid="{6454D6B4-9CE0-4E7F-8C8C-2103554C80FA}" name="DD" dataDxfId="416"/>
  </tableColumns>
  <tableStyleInfo name="TableStyleLight14"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4E794522-B31C-44C9-AF15-E76CF6D5CDE4}" name="HW_Style" displayName="HW_Style" ref="R1:T44" totalsRowShown="0" headerRowDxfId="415" dataDxfId="414" headerRowCellStyle="Accent6">
  <tableColumns count="3">
    <tableColumn id="2" xr3:uid="{5AFBA24D-C13A-46BC-9B59-C8317510903C}" name="Type"/>
    <tableColumn id="1" xr3:uid="{78794F53-4172-44B9-A074-B334000C5806}" name="Sub-Type" dataDxfId="413"/>
    <tableColumn id="3" xr3:uid="{23909E2C-277F-471E-911D-08D07F12CF1B}" name="EEE" dataDxfId="412"/>
  </tableColumns>
  <tableStyleInfo name="TableStyleLight14" showFirstColumn="0" showLastColumn="0" showRowStripes="1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D9AA757E-5DC0-4F50-98D5-84496C3BAD59}" name="HW_OtherSpecs" displayName="HW_OtherSpecs" ref="Z1:AB30" totalsRowShown="0" headerRowDxfId="411">
  <tableColumns count="3">
    <tableColumn id="2" xr3:uid="{056DF73D-1B7C-4A7B-8D36-25A0D6C39B69}" name="Type" dataDxfId="410"/>
    <tableColumn id="1" xr3:uid="{BCEA1C22-73EC-495D-BC91-ED885D757539}" name="Other Specs" dataDxfId="409"/>
    <tableColumn id="3" xr3:uid="{6FB8D7D6-13E4-40BA-91A0-322D25295456}" name="FF" dataDxfId="408"/>
  </tableColumns>
  <tableStyleInfo name="TableStyleLight14" showFirstColumn="0" showLastColumn="0" showRowStripes="1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AEBBB61F-5878-46A6-8707-602E9FD98F17}" name="HW_Size" displayName="HW_Size" ref="AH1:AJ158" totalsRowShown="0" headerRowDxfId="407" dataDxfId="406" headerRowCellStyle="Accent6">
  <tableColumns count="3">
    <tableColumn id="2" xr3:uid="{75925842-DD74-410E-9D70-F379DD1CCA16}" name="Type" dataDxfId="405"/>
    <tableColumn id="1" xr3:uid="{588686E2-6CBD-4A00-B8EA-D9471AFA75EA}" name="Size" dataDxfId="404"/>
    <tableColumn id="3" xr3:uid="{D4FEF950-D2D0-445B-BDF0-C2A2A7F2A447}" name="GGGG" dataDxfId="403"/>
  </tableColumns>
  <tableStyleInfo name="TableStyleLight14" showFirstColumn="0" showLastColumn="0" showRowStripes="1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5" xr:uid="{5C8E47A7-3D2E-4AE1-8A49-99A442BDC012}" name="FCH_Class" displayName="FCH_Class" ref="A1:B5" totalsRowShown="0" headerRowDxfId="402" dataDxfId="401">
  <autoFilter ref="A1:B5" xr:uid="{35E76D2D-C169-4B85-ADA7-6012FFC96CCF}"/>
  <tableColumns count="2">
    <tableColumn id="2" xr3:uid="{388BFAE8-DF17-4F80-A123-249D993A410C}" name="Class" dataDxfId="400"/>
    <tableColumn id="1" xr3:uid="{D5B36C8D-F484-4A6A-B076-4D698DDF20AF}" name="XX" dataDxfId="399"/>
  </tableColumns>
  <tableStyleInfo name="TableStyleLight13" showFirstColumn="0" showLastColumn="0" showRowStripes="1" showColumnStripes="0"/>
</table>
</file>

<file path=xl/tables/table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" xr:uid="{0652B7E5-4853-4714-9D04-2F5EC34295F4}" name="FCH_ItemCat" displayName="FCH_ItemCat" ref="D1:E15" totalsRowShown="0" headerRowDxfId="398" dataDxfId="397">
  <autoFilter ref="D1:E15" xr:uid="{957B838B-66EB-4CE4-B85E-7D504CF4E4D3}"/>
  <tableColumns count="2">
    <tableColumn id="2" xr3:uid="{4EB5CACB-70C7-4A0C-A0F2-9679FCAE9EAB}" name="Item Caterory" dataDxfId="396"/>
    <tableColumn id="1" xr3:uid="{CA566AF2-C490-42E8-917E-CFB4114339D6}" name="AA" dataDxfId="395"/>
  </tableColumns>
  <tableStyleInfo name="TableStyleLight13" showFirstColumn="0" showLastColumn="0" showRowStripes="1" showColumnStripes="0"/>
</table>
</file>

<file path=xl/tables/table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7" xr:uid="{66242B98-2D59-4C4A-9F02-CFF52A992206}" name="FCH_Manufacturer" displayName="FCH_Manufacturer" ref="G1:J13" totalsRowShown="0" headerRowDxfId="394" dataDxfId="393">
  <autoFilter ref="G1:J13" xr:uid="{7E838681-2084-4FD9-8BA7-47CCAE795EAD}"/>
  <tableColumns count="4">
    <tableColumn id="5" xr3:uid="{9D6665B2-EF3D-454D-BBCA-35259780266E}" name="MFG Sage ID" dataDxfId="392"/>
    <tableColumn id="1" xr3:uid="{28AF37E4-1FEE-40D4-9E03-7DBCA6A1A2CB}" name="BB" dataDxfId="391">
      <calculatedColumnFormula>LEFT(I2,2)</calculatedColumnFormula>
    </tableColumn>
    <tableColumn id="2" xr3:uid="{A2A8A5D3-A2B9-4C34-B577-9782F9CF3F5A}" name="VendorID" dataDxfId="390"/>
    <tableColumn id="3" xr3:uid="{4EDF20F7-3EF1-4476-B859-8EF8625C8BC2}" name="MFG Name" dataDxfId="389"/>
  </tableColumns>
  <tableStyleInfo name="TableStyleLight13" showFirstColumn="0" showLastColumn="0" showRowStripes="1" showColumnStripes="0"/>
</table>
</file>

<file path=xl/tables/table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8" xr:uid="{2AF0EF83-B7FB-46F8-8BAC-9FD6618154B5}" name="FCH_Material" displayName="FCH_Material" ref="L1:M12" totalsRowShown="0" headerRowDxfId="388" dataDxfId="387">
  <autoFilter ref="L1:M12" xr:uid="{D995EBAE-A06D-4028-869A-7788CD75E0D3}"/>
  <tableColumns count="2">
    <tableColumn id="2" xr3:uid="{1E718BD9-8786-4CBF-857B-CD83BFD2F0F6}" name="Material" dataDxfId="386"/>
    <tableColumn id="1" xr3:uid="{226EB502-2894-417A-8C8A-DE43F2CFBDE1}" name="CC" dataDxfId="385"/>
  </tableColumns>
  <tableStyleInfo name="TableStyleLight13" showFirstColumn="0" showLastColumn="0" showRowStripes="1" showColumnStripes="0"/>
</table>
</file>

<file path=xl/tables/table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" xr:uid="{95F80095-C9E5-47F0-A597-92C6E599D80B}" name="FCH_Type" displayName="FCH_Type" ref="O1:P34" totalsRowShown="0" headerRowDxfId="384" dataDxfId="383">
  <autoFilter ref="O1:P34" xr:uid="{39D80CF3-4729-48DD-A91C-23965C7AE978}"/>
  <tableColumns count="2">
    <tableColumn id="1" xr3:uid="{DCE88F61-B490-4D5E-97F3-929553B5E17D}" name="Item Type" dataDxfId="382"/>
    <tableColumn id="2" xr3:uid="{775F54EC-C995-4D50-9AE5-C46CB1A44BEF}" name="DD" dataDxfId="381"/>
  </tableColumns>
  <tableStyleInfo name="TableStyleLight14" showFirstColumn="0" showLastColumn="0" showRowStripes="1" showColumnStripes="0"/>
</table>
</file>

<file path=xl/tables/table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0" xr:uid="{E8A41A6A-756C-4603-A28F-FDFFC5BD0452}" name="FCH_Application" displayName="FCH_Application" ref="R1:S143" totalsRowShown="0" headerRowDxfId="380">
  <autoFilter ref="R1:S143" xr:uid="{A7E5C1B6-E4D1-438D-977B-604B6F75FCA8}"/>
  <sortState xmlns:xlrd2="http://schemas.microsoft.com/office/spreadsheetml/2017/richdata2" ref="S2:S47">
    <sortCondition ref="S9:S55"/>
  </sortState>
  <tableColumns count="2">
    <tableColumn id="2" xr3:uid="{960E23E8-8E2F-47C0-84AB-67A3D36F0E3D}" name="Application &amp; Lettering if applicable" dataDxfId="379"/>
    <tableColumn id="1" xr3:uid="{4047A9F3-EAAB-4990-B88A-227A11AF14E3}" name="EE" dataDxfId="378"/>
  </tableColumns>
  <tableStyleInfo name="TableStyleLight14" showFirstColumn="0" showLastColumn="0" showRowStripes="1" showColumnStripes="0"/>
</table>
</file>

<file path=xl/tables/table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1" xr:uid="{9724719A-306D-4E92-8C16-32DD60BAE65C}" name="FCH_LoadRating" displayName="FCH_LoadRating" ref="U1:V6" totalsRowShown="0" headerRowDxfId="377" dataDxfId="376">
  <autoFilter ref="U1:V6" xr:uid="{1C890B26-4F11-45DB-8C3E-AAD5FE1DD351}"/>
  <sortState xmlns:xlrd2="http://schemas.microsoft.com/office/spreadsheetml/2017/richdata2" ref="V2:V6">
    <sortCondition ref="V9:V14"/>
  </sortState>
  <tableColumns count="2">
    <tableColumn id="2" xr3:uid="{C3962EBF-4A95-4A9D-8195-E98B96781033}" name="Load Rating" dataDxfId="375"/>
    <tableColumn id="1" xr3:uid="{F9D13D21-ABF3-4C96-968F-20C042F823E9}" name="F" dataDxfId="374"/>
  </tableColumns>
  <tableStyleInfo name="TableStyleLight14" showFirstColumn="0" showLastColumn="0" showRowStripes="1" showColumnStripes="0"/>
</table>
</file>

<file path=xl/tables/table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2" xr:uid="{16757EA8-CA1C-49C8-A166-A14265071885}" name="FCH_Option" displayName="FCH_Option" ref="X1:Y128" totalsRowShown="0" headerRowDxfId="373">
  <autoFilter ref="X1:Y128" xr:uid="{610BDC46-D024-4A61-81AB-8050C18C5185}"/>
  <tableColumns count="2">
    <tableColumn id="2" xr3:uid="{CE5C72D2-2D5C-4FD5-BB3D-C93B341AE46E}" name="Option" dataDxfId="372"/>
    <tableColumn id="1" xr3:uid="{D56E953E-0A57-4B92-8C21-6CB105F64F1F}" name="G" dataDxfId="371"/>
  </tableColumns>
  <tableStyleInfo name="TableStyleLight14" showFirstColumn="0" showLastColumn="0" showRowStripes="1" showColumnStripes="0"/>
</table>
</file>

<file path=xl/tables/table5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3" xr:uid="{3F5DFFF8-8001-4CB9-A376-FDB940FD67D9}" name="FCH_City" displayName="FCH_City" ref="AA1:AB112" totalsRowShown="0" headerRowDxfId="370">
  <autoFilter ref="AA1:AB112" xr:uid="{FE70431F-E4C4-454B-A9A8-3A5A84A7594C}"/>
  <sortState xmlns:xlrd2="http://schemas.microsoft.com/office/spreadsheetml/2017/richdata2" ref="AB2:AB15">
    <sortCondition ref="AB9:AB23"/>
  </sortState>
  <tableColumns count="2">
    <tableColumn id="2" xr3:uid="{66ED8A51-1581-480C-8E9B-3501F0676C36}" name="City Letting" dataDxfId="369"/>
    <tableColumn id="1" xr3:uid="{F8B61FE3-8BE8-4AE2-9C07-387172AF1BF4}" name="H" dataDxfId="368"/>
  </tableColumns>
  <tableStyleInfo name="TableStyleLight14" showFirstColumn="0" showLastColumn="0" showRowStripes="1" showColumnStripes="0"/>
</table>
</file>

<file path=xl/tables/table5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4" xr:uid="{4D95663F-313F-4876-B6B4-1BDFF9812533}" name="FCH_Size" displayName="FCH_Size" ref="AD1:AE224" totalsRowShown="0" headerRowDxfId="367">
  <autoFilter ref="AD1:AE224" xr:uid="{02D9C34A-4DA5-422D-8603-35E3521209A4}"/>
  <tableColumns count="2">
    <tableColumn id="2" xr3:uid="{92F7EE0C-90C2-4D9B-8D24-DB1A5839C04E}" name="Size" dataDxfId="366"/>
    <tableColumn id="1" xr3:uid="{CDB5D55C-F10F-4767-9798-267AC28E70C7}" name="IIII" dataDxfId="365"/>
  </tableColumns>
  <tableStyleInfo name="TableStyleLight14" showFirstColumn="0" showLastColumn="0" showRowStripes="1" showColumnStripes="0"/>
</table>
</file>

<file path=xl/tables/table5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5" xr:uid="{839E5CBB-E999-4E22-95B2-5E2C0C93CF82}" name="PuAccs_Class" displayName="PuAccs_Class" ref="A1:B5" totalsRowShown="0" headerRowDxfId="356" dataDxfId="355" tableBorderDxfId="354" headerRowCellStyle="Normal 2" dataCellStyle="Normal 2">
  <autoFilter ref="A1:B5" xr:uid="{EE414094-589B-4012-8663-69EE9FB0D881}"/>
  <tableColumns count="2">
    <tableColumn id="2" xr3:uid="{03B67C73-0CCE-4FDA-A584-3B518A66C96C}" name="CLASS" dataDxfId="353" dataCellStyle="Normal 2"/>
    <tableColumn id="1" xr3:uid="{443ED52A-6CE2-47DC-9823-D6C5088CD969}" name="XX-" dataDxfId="352" dataCellStyle="Normal 2"/>
  </tableColumns>
  <tableStyleInfo name="TableStyleMedium21" showFirstColumn="0" showLastColumn="0" showRowStripes="1" showColumnStripes="0"/>
</table>
</file>

<file path=xl/tables/table5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6" xr:uid="{1BBE92C5-083B-4C82-9D20-FAE7FC815A00}" name="PuAccs_ItemCat" displayName="PuAccs_ItemCat" ref="D1:E16" totalsRowShown="0" headerRowDxfId="351" dataDxfId="350" tableBorderDxfId="349" headerRowCellStyle="Normal 2">
  <autoFilter ref="D1:E16" xr:uid="{86338992-E6D9-47BE-BF6A-6B07D34CFD09}"/>
  <tableColumns count="2">
    <tableColumn id="2" xr3:uid="{ADFC2945-4924-4804-8748-1B48F0F59C60}" name="ITEM CATEGORY" dataDxfId="348"/>
    <tableColumn id="1" xr3:uid="{42EB82C7-E353-4204-9B72-5451FA681F12}" name="AA " dataDxfId="347"/>
  </tableColumns>
  <tableStyleInfo name="TableStyleMedium4" showFirstColumn="0" showLastColumn="0" showRowStripes="1" showColumnStripes="0"/>
</table>
</file>

<file path=xl/tables/table5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7" xr:uid="{917C56EB-76F7-4765-8794-4A4E0FC46B75}" name="PuAccs_Manufacturer" displayName="PuAccs_Manufacturer" ref="G1:H4" totalsRowShown="0" headerRowDxfId="346" dataDxfId="345" tableBorderDxfId="344" headerRowCellStyle="Normal 2">
  <autoFilter ref="G1:H4" xr:uid="{681A91C2-6374-4923-9034-1B1E2ABDFFBA}"/>
  <tableColumns count="2">
    <tableColumn id="2" xr3:uid="{2C29979D-CFDC-4A86-A0F6-56A68192C130}" name="MANUFACTURER" dataDxfId="343"/>
    <tableColumn id="1" xr3:uid="{FC1D9EFC-7161-41ED-BD44-7061D4944E9E}" name="BB " dataDxfId="342"/>
  </tableColumns>
  <tableStyleInfo name="TableStyleMedium4" showFirstColumn="0" showLastColumn="0" showRowStripes="1" showColumnStripes="0"/>
</table>
</file>

<file path=xl/tables/table5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8" xr:uid="{4F67CF36-64C4-4293-AF52-816EF577D630}" name="PuAccs_Material" displayName="PuAccs_Material" ref="J1:K6" totalsRowShown="0" headerRowDxfId="341" dataDxfId="340" tableBorderDxfId="339" headerRowCellStyle="Normal 2">
  <autoFilter ref="J1:K6" xr:uid="{534D380D-ACA3-409D-BA95-EF066A2D912E}"/>
  <tableColumns count="2">
    <tableColumn id="2" xr3:uid="{12CDD3B2-B72A-4700-99E5-5447656837A2}" name="MATERIAL CATEGORY" dataDxfId="338" dataCellStyle="Normal 2"/>
    <tableColumn id="1" xr3:uid="{03FDBBEA-D531-4F66-BE32-ECE9F9A18288}" name="CC" dataDxfId="337" dataCellStyle="Normal 2"/>
  </tableColumns>
  <tableStyleInfo name="TableStyleMedium4" showFirstColumn="0" showLastColumn="0" showRowStripes="1" showColumnStripes="0"/>
</table>
</file>

<file path=xl/tables/table6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9" xr:uid="{7486B8D9-BCC8-43FF-89A6-3308DB7E162D}" name="PuAccs_PkgDesc" displayName="PuAccs_PkgDesc" ref="M1:N9" totalsRowShown="0" headerRowDxfId="336" dataDxfId="335" tableBorderDxfId="334" headerRowCellStyle="Normal 2">
  <autoFilter ref="M1:N9" xr:uid="{18D57F25-5860-43DD-BDF1-B482B6357B0C}"/>
  <tableColumns count="2">
    <tableColumn id="2" xr3:uid="{2E66D01E-27E7-4C7E-83F2-7B7EAB6DE713}" name="PACKAGE DESCRIPTION" dataDxfId="333" dataCellStyle="Normal 2"/>
    <tableColumn id="1" xr3:uid="{FDD0615C-4972-4539-A928-32A834601750}" name="DD" dataDxfId="332"/>
  </tableColumns>
  <tableStyleInfo name="TableStyleMedium4" showFirstColumn="0" showLastColumn="0" showRowStripes="1" showColumnStripes="0"/>
</table>
</file>

<file path=xl/tables/table6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0" xr:uid="{9ED631E6-80EC-4874-922A-E6525592E82A}" name="PuAccs_ModelName" displayName="PuAccs_ModelName" ref="P1:Q8" totalsRowShown="0" headerRowDxfId="331" dataDxfId="330" tableBorderDxfId="329" headerRowCellStyle="Normal 2">
  <autoFilter ref="P1:Q8" xr:uid="{B98E821B-8663-4CB4-B700-E0D70B09FADA}"/>
  <tableColumns count="2">
    <tableColumn id="2" xr3:uid="{479DB799-CCF6-4430-90C4-0B18CFD5A1C0}" name="MODEL NAME" dataDxfId="328"/>
    <tableColumn id="1" xr3:uid="{C92AD2DC-BD56-4844-B246-25EF7667A750}" name="EEE" dataDxfId="327"/>
  </tableColumns>
  <tableStyleInfo name="TableStyleMedium4" showFirstColumn="0" showLastColumn="0" showRowStripes="1" showColumnStripes="0"/>
</table>
</file>

<file path=xl/tables/table6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1" xr:uid="{E6383A57-9880-4339-8994-625EFB6B92C7}" name="PuAccs_ModelNumSize" displayName="PuAccs_ModelNumSize" ref="S1:T33" totalsRowShown="0" headerRowDxfId="326" dataDxfId="325" tableBorderDxfId="324" headerRowCellStyle="Normal 2">
  <autoFilter ref="S1:T33" xr:uid="{34A2581F-519C-40B0-8AC1-54C449E34F27}"/>
  <tableColumns count="2">
    <tableColumn id="2" xr3:uid="{F970F7EE-6C77-4223-8D8E-82283F8518C3}" name="MODEL NUMBER/SIZE" dataDxfId="323" dataCellStyle="Normal 2"/>
    <tableColumn id="1" xr3:uid="{657E61A4-88C0-46DF-818C-444DAAA275A1}" name="HHHHHHH" dataDxfId="322"/>
  </tableColumns>
  <tableStyleInfo name="TableStyleMedium4" showFirstColumn="0" showLastColumn="0" showRowStripes="1" showColumnStripes="0"/>
</table>
</file>

<file path=xl/tables/table6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6" xr:uid="{D5C1ADD8-0B61-4537-919F-8EA7B6DB8E4F}" name="SP_Class" displayName="SP_Class" ref="A1:B5" totalsRowShown="0" headerRowDxfId="320" dataDxfId="319" tableBorderDxfId="318" headerRowCellStyle="Normal 2" dataCellStyle="Normal 2">
  <autoFilter ref="A1:B5" xr:uid="{F8AF5259-1374-4EAD-950A-C4CEFBCE4736}"/>
  <tableColumns count="2">
    <tableColumn id="2" xr3:uid="{A0BFAF49-3737-497B-901E-F6057DE5B9BF}" name="CLASS" dataDxfId="317" dataCellStyle="Normal 2"/>
    <tableColumn id="1" xr3:uid="{C5F93E22-1B10-48D8-86B7-DFC22AD86F75}" name="XX-" dataDxfId="316" dataCellStyle="Normal 2"/>
  </tableColumns>
  <tableStyleInfo name="TableStyleMedium21" showFirstColumn="0" showLastColumn="0" showRowStripes="1" showColumnStripes="0"/>
</table>
</file>

<file path=xl/tables/table6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9" xr:uid="{8CF1061E-2E12-4E26-960D-C6D0F9FC5E02}" name="SP_ItemCat" displayName="SP_ItemCat" ref="D1:E16" totalsRowShown="0" headerRowDxfId="315" dataDxfId="314" tableBorderDxfId="313" headerRowCellStyle="Normal 2">
  <autoFilter ref="D1:E16" xr:uid="{224CDC28-3472-4E95-AAA5-7D77A6EBC540}"/>
  <tableColumns count="2">
    <tableColumn id="2" xr3:uid="{C0B8E793-C928-4908-B43F-CAE0F5225DCD}" name=" ITEM CATEGORY" dataDxfId="312"/>
    <tableColumn id="1" xr3:uid="{5E058CBB-BA18-4F0C-8F41-8E0B2168F45D}" name="AA " dataDxfId="311"/>
  </tableColumns>
  <tableStyleInfo name="TableStyleMedium4" showFirstColumn="0" showLastColumn="0" showRowStripes="1" showColumnStripes="0"/>
</table>
</file>

<file path=xl/tables/table6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1" xr:uid="{4F3B799A-77A8-4B5A-8B74-73DD0037A984}" name="SP_Manufacturer" displayName="SP_Manufacturer" ref="G1:H6" totalsRowShown="0" headerRowDxfId="310" dataDxfId="309" tableBorderDxfId="308" headerRowCellStyle="Normal 2">
  <autoFilter ref="G1:H6" xr:uid="{35AEF30C-B068-47D4-908F-B20459BFB132}"/>
  <tableColumns count="2">
    <tableColumn id="2" xr3:uid="{7B182865-1F81-4B16-B1FD-31C57EC09E6C}" name="MANUFACTURER" dataDxfId="307"/>
    <tableColumn id="1" xr3:uid="{C9175AD3-C0DA-4DCC-A560-36F210724A3F}" name="BB " dataDxfId="306"/>
  </tableColumns>
  <tableStyleInfo name="TableStyleMedium4" showFirstColumn="0" showLastColumn="0" showRowStripes="1" showColumnStripes="0"/>
</table>
</file>

<file path=xl/tables/table6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5" xr:uid="{178780C2-E61A-4BD5-916A-A44B5E1B0F3B}" name="SP_Prod" displayName="SP_Prod" ref="J1:K17" totalsRowShown="0" headerRowDxfId="305" dataDxfId="304" tableBorderDxfId="303" headerRowCellStyle="Normal 2">
  <autoFilter ref="J1:K17" xr:uid="{E4ACB9E0-228A-4473-898C-EB64BF94CBD1}"/>
  <tableColumns count="2">
    <tableColumn id="2" xr3:uid="{4AB22BAF-7FC7-441A-BBB1-54DDC0CE3315}" name="PRODUCT CATEGORY" dataDxfId="302" dataCellStyle="Normal 2"/>
    <tableColumn id="1" xr3:uid="{7094FE66-2EDA-4185-A809-056CDCCB0D4E}" name="CC" dataDxfId="301" dataCellStyle="Normal 2"/>
  </tableColumns>
  <tableStyleInfo name="TableStyleMedium4" showFirstColumn="0" showLastColumn="0" showRowStripes="1" showColumnStripes="0"/>
</table>
</file>

<file path=xl/tables/table6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6" xr:uid="{742EFA45-C51D-48AE-854E-0A915CB322E6}" name="SP_SalesNum" displayName="SP_SalesNum" ref="M1:N2" insertRow="1" totalsRowShown="0" headerRowDxfId="300" dataDxfId="299" tableBorderDxfId="298" headerRowCellStyle="Normal 2">
  <autoFilter ref="M1:N2" xr:uid="{46724ED3-5A54-4A7D-9B88-EE566B575ED1}"/>
  <tableColumns count="2">
    <tableColumn id="1" xr3:uid="{1E25F1ED-DA15-4969-9A36-63AA86709693}" name="DDDDDDDDDDD" dataDxfId="297"/>
    <tableColumn id="2" xr3:uid="{499E771D-1DDE-4B19-B7B8-A5B89061033B}" name="SALES ORDER NUMBER" dataDxfId="296"/>
  </tableColumns>
  <tableStyleInfo name="TableStyleMedium4" showFirstColumn="0" showLastColumn="0" showRowStripes="1" showColumnStripes="0"/>
</table>
</file>

<file path=xl/tables/table6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7" xr:uid="{6924EE20-4BB7-4336-9E1E-A07681E1CE1B}" name="Pu_Class" displayName="Pu_Class" ref="A1:B5" totalsRowShown="0" headerRowDxfId="295" dataDxfId="294" tableBorderDxfId="293" headerRowCellStyle="Normal 2" dataCellStyle="Normal 2">
  <autoFilter ref="A1:B5" xr:uid="{F8AF5259-1374-4EAD-950A-C4CEFBCE4736}"/>
  <tableColumns count="2">
    <tableColumn id="2" xr3:uid="{E5FF9097-C92B-4A71-9AF4-BA87D08CE171}" name="CLASS" dataDxfId="292" dataCellStyle="Normal 2"/>
    <tableColumn id="1" xr3:uid="{D73D0EE3-F123-4713-A3B4-E1173B859D12}" name="XX-" dataDxfId="291" dataCellStyle="Normal 2"/>
  </tableColumns>
  <tableStyleInfo name="TableStyleMedium21" showFirstColumn="0" showLastColumn="0" showRowStripes="1" showColumnStripes="0"/>
</table>
</file>

<file path=xl/tables/table6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8" xr:uid="{468126B9-CF4B-4D6B-AF0D-F25F69FD8100}" name="Pu_ItemCat" displayName="Pu_ItemCat" ref="D1:E16" totalsRowShown="0" headerRowDxfId="290" dataDxfId="289" tableBorderDxfId="288" headerRowCellStyle="Normal 2">
  <autoFilter ref="D1:E16" xr:uid="{224CDC28-3472-4E95-AAA5-7D77A6EBC540}"/>
  <tableColumns count="2">
    <tableColumn id="2" xr3:uid="{772DC494-EA78-4B90-B353-4CD125173A0A}" name=" ITEM CATEGORY" dataDxfId="287"/>
    <tableColumn id="1" xr3:uid="{2D17AE11-C488-49FA-AF54-D1452B31E810}" name="AA " dataDxfId="286"/>
  </tableColumns>
  <tableStyleInfo name="TableStyleMedium4" showFirstColumn="0" showLastColumn="0" showRowStripes="1" showColumnStripes="0"/>
</table>
</file>

<file path=xl/tables/table7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9" xr:uid="{BE796E76-E54D-48C2-9A81-0BE102C6ABB4}" name="Pu_Manufacturer" displayName="Pu_Manufacturer" ref="G1:H7" totalsRowShown="0" headerRowDxfId="285" dataDxfId="284" tableBorderDxfId="283" headerRowCellStyle="Normal 2">
  <autoFilter ref="G1:H7" xr:uid="{35AEF30C-B068-47D4-908F-B20459BFB132}"/>
  <tableColumns count="2">
    <tableColumn id="1" xr3:uid="{FD679C33-20AA-49E7-8380-0691C0B223BA}" name="MANUFACTURER" dataDxfId="282"/>
    <tableColumn id="2" xr3:uid="{88D70C20-7F9A-4195-9098-E232B1DB055A}" name="BB" dataDxfId="281" dataCellStyle="Normal 2"/>
  </tableColumns>
  <tableStyleInfo name="TableStyleMedium4" showFirstColumn="0" showLastColumn="0" showRowStripes="1" showColumnStripes="0"/>
</table>
</file>

<file path=xl/tables/table7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1" xr:uid="{402255B4-9506-4EB1-906D-EDF35895DB73}" name="Pu_Model" displayName="Pu_Model" ref="J1:K42" totalsRowShown="0" headerRowDxfId="280" dataDxfId="279" tableBorderDxfId="278" headerRowCellStyle="Normal 2">
  <autoFilter ref="J1:K42" xr:uid="{46724ED3-5A54-4A7D-9B88-EE566B575ED1}"/>
  <tableColumns count="2">
    <tableColumn id="2" xr3:uid="{01E39D9F-C9EB-48AC-80F1-3CB79F11EF7B}" name="MODEL NUMBER" dataDxfId="277" dataCellStyle="Normal 2"/>
    <tableColumn id="1" xr3:uid="{1B68293B-5A27-47D3-B9AD-38DEA8AAE020}" name="Description" dataDxfId="276" dataCellStyle="Normal 2"/>
  </tableColumns>
  <tableStyleInfo name="TableStyleMedium4" showFirstColumn="0" showLastColumn="0" showRowStripes="1" showColumnStripes="0"/>
</table>
</file>

<file path=xl/tables/table7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271C6C3F-D8CB-43ED-BE90-D7C949F49D4B}" name="Concrete_Class" displayName="Concrete_Class" ref="A1:B5" totalsRowShown="0">
  <tableColumns count="2">
    <tableColumn id="2" xr3:uid="{BB9029F8-7B9E-4A7F-BC90-256B3EC81DE8}" name="Class"/>
    <tableColumn id="1" xr3:uid="{948434EA-A522-4E28-A059-30B2EA81A6F5}" name="XX" dataDxfId="275"/>
  </tableColumns>
  <tableStyleInfo name="TableStyleLight13" showFirstColumn="0" showLastColumn="0" showRowStripes="1" showColumnStripes="0"/>
</table>
</file>

<file path=xl/tables/table7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CA36322-45CA-40F2-8EBD-C2AEF2686385}" name="Concrete_ItemCategory" displayName="Concrete_ItemCategory" ref="D1:E14" totalsRowShown="0">
  <tableColumns count="2">
    <tableColumn id="2" xr3:uid="{15FF2724-6686-4645-8071-2AF1BF820EB4}" name="Item Category"/>
    <tableColumn id="1" xr3:uid="{74749C45-C850-4084-914B-4EFF7C22136C}" name="AA" dataDxfId="274"/>
  </tableColumns>
  <tableStyleInfo name="TableStyleLight13" showFirstColumn="0" showLastColumn="0" showRowStripes="1" showColumnStripes="0"/>
</table>
</file>

<file path=xl/tables/table7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BF370DF7-CD35-4193-A1AD-45E50EB3E470}" name="Concrete_Manufacturer" displayName="Concrete_Manufacturer" ref="G1:J9" totalsRowShown="0">
  <tableColumns count="4">
    <tableColumn id="2" xr3:uid="{3424DBB4-3E82-40B4-A6BD-CFA96DCFACF5}" name="Sage VendorID"/>
    <tableColumn id="1" xr3:uid="{2EE31840-2CAF-4B5C-B02E-008960DBAEBA}" name="BB" dataDxfId="273"/>
    <tableColumn id="4" xr3:uid="{40E1652B-B249-4AF5-8AE7-79A40D7307B9}" name="Vendor Name"/>
    <tableColumn id="3" xr3:uid="{DB25DBE1-5BE3-4B88-9DF6-21B0D1A9769E}" name="Vendor ID" dataDxfId="272"/>
  </tableColumns>
  <tableStyleInfo name="TableStyleLight13" showFirstColumn="0" showLastColumn="0" showRowStripes="1" showColumnStripes="0"/>
</table>
</file>

<file path=xl/tables/table7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E55E690E-2C8D-4785-91DB-557700E23523}" name="Concrete_Type" displayName="Concrete_Type" ref="L1:M28" totalsRowShown="0">
  <tableColumns count="2">
    <tableColumn id="2" xr3:uid="{B2015B32-017A-42B8-B720-D5898F4E2917}" name="Type"/>
    <tableColumn id="1" xr3:uid="{C0EF56E7-8D48-498C-8B03-3CEAC8287823}" name="CC" dataDxfId="271"/>
  </tableColumns>
  <tableStyleInfo name="TableStyleLight14" showFirstColumn="0" showLastColumn="0" showRowStripes="1" showColumnStripes="0"/>
</table>
</file>

<file path=xl/tables/table7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EC08FE8E-6A17-448A-AFC9-F5A652A49574}" name="Concrete_SubType" displayName="Concrete_SubType" ref="O1:Q64" totalsRowShown="0">
  <tableColumns count="3">
    <tableColumn id="1" xr3:uid="{5293B076-FA0D-4A8C-89F8-4929B14363F8}" name="Type"/>
    <tableColumn id="2" xr3:uid="{5A7E19CF-6AE3-4450-91A5-734E18EC6218}" name="Sub-Type"/>
    <tableColumn id="3" xr3:uid="{1F713ED2-8B4C-470E-960E-DA60A2222802}" name="DD" dataDxfId="270"/>
  </tableColumns>
  <tableStyleInfo name="TableStyleLight14" showFirstColumn="0" showLastColumn="0" showRowStripes="1" showColumnStripes="0"/>
</table>
</file>

<file path=xl/tables/table7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D9502574-C605-4A54-BBD2-6426A5A945BF}" name="Concrete_Width" displayName="Concrete_Width" ref="W1:Z256" totalsRowShown="0">
  <sortState xmlns:xlrd2="http://schemas.microsoft.com/office/spreadsheetml/2017/richdata2" ref="W2:Z250">
    <sortCondition ref="W1:W250"/>
  </sortState>
  <tableColumns count="4">
    <tableColumn id="1" xr3:uid="{6CD39828-211D-420A-97DB-329F4BB33190}" name="Type"/>
    <tableColumn id="2" xr3:uid="{6B337414-7842-4848-B65D-8706BBE5A2CA}" name="Sub-Type"/>
    <tableColumn id="3" xr3:uid="{3A9C86C0-996D-4032-885F-22720EE98550}" name="Width"/>
    <tableColumn id="4" xr3:uid="{51C14548-80B8-4D03-AB50-E39B7677DF22}" name="E1E2" dataDxfId="269"/>
  </tableColumns>
  <tableStyleInfo name="TableStyleLight14" showFirstColumn="0" showLastColumn="0" showRowStripes="1" showColumnStripes="0"/>
</table>
</file>

<file path=xl/tables/table7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326FF548-F860-49D4-8C15-BF83C644EA1E}" name="Concrete_Length" displayName="Concrete_Length" ref="AG1:AJ215" totalsRowShown="0">
  <tableColumns count="4">
    <tableColumn id="1" xr3:uid="{03ED1EC3-0741-47A9-B520-5713572000CF}" name="Type"/>
    <tableColumn id="2" xr3:uid="{6D14823E-B3D1-4768-ACAE-020A43FCDDE6}" name="Sub-Type"/>
    <tableColumn id="3" xr3:uid="{56BB1D9E-828C-40E0-8FF4-EAF4FE0A6095}" name="Length" dataDxfId="268"/>
    <tableColumn id="4" xr3:uid="{8BE2E743-F8A6-4780-89FA-9E518840E14E}" name="E3E4" dataDxfId="267"/>
  </tableColumns>
  <tableStyleInfo name="TableStyleLight14" showFirstColumn="0" showLastColumn="0" showRowStripes="1" showColumnStripes="0"/>
</table>
</file>

<file path=xl/tables/table7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0A78B0B3-A7C5-462E-8E34-3D2A1BF8E123}" name="Concrete_Height" displayName="Concrete_Height" ref="AQ1:AT155" totalsRowShown="0">
  <tableColumns count="4">
    <tableColumn id="1" xr3:uid="{C8B1436E-4565-4E1B-A2E2-6CA29EA1B4FE}" name="Type"/>
    <tableColumn id="2" xr3:uid="{91EF7374-6E34-4DB3-8AB4-3FD736CDE4DB}" name="Sub-Type"/>
    <tableColumn id="3" xr3:uid="{4A32DFF1-CA33-45D1-BDA4-5F22C8CEC28E}" name="Height" dataDxfId="266"/>
    <tableColumn id="4" xr3:uid="{067A3661-7628-47B1-A9B6-435EBB7AEF05}" name="E5E6" dataDxfId="265"/>
  </tableColumns>
  <tableStyleInfo name="TableStyleLight14" showFirstColumn="0" showLastColumn="0" showRowStripes="1" showColumnStripes="0"/>
</table>
</file>

<file path=xl/tables/table8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A3FA5ECC-72DE-4CBB-AF7D-1A6FC6B0921B}" name="Concrete_Thickness" displayName="Concrete_Thickness" ref="BA1:BD67" totalsRowShown="0">
  <tableColumns count="4">
    <tableColumn id="1" xr3:uid="{18BC12CE-1376-49F2-A928-9006ACAC4F66}" name="Type"/>
    <tableColumn id="2" xr3:uid="{5E7F0CF1-CDEA-4113-BCAC-EC8CB9F144D9}" name="Sub-Type"/>
    <tableColumn id="3" xr3:uid="{3EFD1EB2-CA47-42D3-A71E-B10947A890F1}" name="Thickness"/>
    <tableColumn id="4" xr3:uid="{6674D9B6-B07E-4C0E-A878-F7F8AFDCF0A8}" name="E7" dataDxfId="264"/>
  </tableColumns>
  <tableStyleInfo name="TableStyleLight14" showFirstColumn="0" showLastColumn="0" showRowStripes="1" showColumnStripes="0"/>
</table>
</file>

<file path=xl/tables/table8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67F368DC-1577-41C1-A4F2-92739AFEF21E}" name="Concrete_HoleSize" displayName="Concrete_HoleSize" ref="BK1:BN86" totalsRowShown="0">
  <tableColumns count="4">
    <tableColumn id="1" xr3:uid="{1D0A9D22-D61F-4637-B129-B226F77CA25E}" name="Type"/>
    <tableColumn id="2" xr3:uid="{A5DD684F-4626-46A4-8353-264FAE6B825A}" name="Sub-Type"/>
    <tableColumn id="3" xr3:uid="{ED1CA9E4-86CB-4B8B-867C-8B02A04C8B2C}" name="Hole Size"/>
    <tableColumn id="4" xr3:uid="{839E941D-B0E4-4731-B627-62A5858F88F8}" name="E8E9" dataDxfId="263"/>
  </tableColumns>
  <tableStyleInfo name="TableStyleLight14" showFirstColumn="0" showLastColumn="0" showRowStripes="1" showColumnStripes="0"/>
</table>
</file>

<file path=xl/tables/table8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E8A72A4-A97A-468F-A966-2C099316E519}" name="RMConcrete_ItemCategory" displayName="RMConcrete_ItemCategory" ref="D1:E4" totalsRowShown="0" headerRowDxfId="262">
  <autoFilter ref="D1:E4" xr:uid="{32B2943C-BA87-46DC-A315-5264D4154782}"/>
  <tableColumns count="2">
    <tableColumn id="2" xr3:uid="{9D919DA6-0FD2-4BB6-8AB9-D204FC6E8104}" name="Item Category"/>
    <tableColumn id="1" xr3:uid="{D9CBF9B5-C671-4F89-81AA-82DD1A2070A1}" name="AA" dataDxfId="261"/>
  </tableColumns>
  <tableStyleInfo name="TableStyleLight13" showFirstColumn="0" showLastColumn="0" showRowStripes="1" showColumnStripes="0"/>
</table>
</file>

<file path=xl/tables/table8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2B9F921A-2C4B-40E7-8B11-01981F56C51E}" name="RMConcrete_Manufacturer" displayName="RMConcrete_Manufacturer" ref="G1:J2" totalsRowShown="0" headerRowDxfId="260">
  <autoFilter ref="G1:J2" xr:uid="{99432A4D-B8E0-43D3-9474-6571E3F7F143}"/>
  <sortState xmlns:xlrd2="http://schemas.microsoft.com/office/spreadsheetml/2017/richdata2" ref="G2:J2">
    <sortCondition ref="J1:J2"/>
  </sortState>
  <tableColumns count="4">
    <tableColumn id="3" xr3:uid="{8A5155C6-5C26-4E21-B276-A7A0D6D9738A}" name="VendorID" dataDxfId="259"/>
    <tableColumn id="1" xr3:uid="{9D7E0D7A-0E39-43C5-885E-EDF6D271B89F}" name="BB" dataDxfId="258"/>
    <tableColumn id="2" xr3:uid="{CDE6B19A-8DF1-4C8F-A3D9-0FEA899108C6}" name=" " dataDxfId="257"/>
    <tableColumn id="4" xr3:uid="{964DA11C-7C98-4D13-8434-7F55D2F99B3A}" name="  " dataDxfId="256"/>
  </tableColumns>
  <tableStyleInfo name="TableStyleLight13" showFirstColumn="0" showLastColumn="0" showRowStripes="1" showColumnStripes="0"/>
</table>
</file>

<file path=xl/tables/table8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0D23EAAC-5480-4BD8-B024-A950B67D8968}" name="RMConcrete_Material" displayName="RMConcrete_Material" ref="L1:M8" totalsRowShown="0" headerRowDxfId="255">
  <autoFilter ref="L1:M8" xr:uid="{95D558F7-7BC0-4C87-8BB7-E1B848C56BA1}"/>
  <tableColumns count="2">
    <tableColumn id="2" xr3:uid="{C9CC0C38-F0A5-4380-9E07-186DA605DF8C}" name="Material"/>
    <tableColumn id="1" xr3:uid="{5D2E0C12-5A6C-4072-9549-F61FD9FC2626}" name="CC" dataDxfId="254"/>
  </tableColumns>
  <tableStyleInfo name="TableStyleLight13" showFirstColumn="0" showLastColumn="0" showRowStripes="1" showColumnStripes="0"/>
</table>
</file>

<file path=xl/tables/table8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5C59D763-24EE-4BDC-9AD6-2F5977AC713D}" name="RMConcrete_Type" displayName="RMConcrete_Type" ref="O1:P19" totalsRowShown="0" headerRowDxfId="253">
  <autoFilter ref="O1:P19" xr:uid="{2374B543-2195-4825-8D98-8E753149A129}"/>
  <tableColumns count="2">
    <tableColumn id="2" xr3:uid="{896A2771-5ADA-4A3D-B262-78CB24B5FECD}" name="Type"/>
    <tableColumn id="1" xr3:uid="{AB8D1500-4824-42F8-9409-F7D9B715484C}" name="DD" dataDxfId="252"/>
  </tableColumns>
  <tableStyleInfo name="TableStyleLight14" showFirstColumn="0" showLastColumn="0" showRowStripes="1" showColumnStripes="0"/>
</table>
</file>

<file path=xl/tables/table8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BDF92CA4-9252-4D5A-94A5-9B2A908A048C}" name="RMConcrete_SubType" displayName="RMConcrete_SubType" ref="R1:T42" totalsRowShown="0" headerRowDxfId="251">
  <tableColumns count="3">
    <tableColumn id="2" xr3:uid="{BE12C13C-925B-45F5-BF07-4542CE846C5A}" name="Type"/>
    <tableColumn id="1" xr3:uid="{3755B766-C6E9-46A0-934A-DD83ECF77F40}" name="Sub-Type" dataDxfId="250"/>
    <tableColumn id="3" xr3:uid="{783B846A-B3AE-4371-8E89-E77DDE99E2E0}" name="EE"/>
  </tableColumns>
  <tableStyleInfo name="TableStyleLight14" showFirstColumn="0" showLastColumn="0" showRowStripes="1" showColumnStripes="0"/>
</table>
</file>

<file path=xl/tables/table8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8CFC93E2-79AF-4EA4-8F00-745EDE6836BD}" name="RMConcrete_OSpecs1" displayName="RMConcrete_OSpecs1" ref="Z1:AC42" totalsRowShown="0">
  <tableColumns count="4">
    <tableColumn id="1" xr3:uid="{AAA2797A-F3AD-4D47-9CE3-BA1F5E8C312F}" name="Type"/>
    <tableColumn id="2" xr3:uid="{7422BBF0-CA66-40B0-BE07-9AC417D162AA}" name="Sub-Type"/>
    <tableColumn id="3" xr3:uid="{DAE832D8-EE4E-4BA3-A0BA-12B2E1ECD717}" name="Other Specs 1" dataDxfId="249"/>
    <tableColumn id="4" xr3:uid="{3A76B436-09D4-46F8-97D5-1B012D0AD8F1}" name="FF" dataDxfId="248"/>
  </tableColumns>
  <tableStyleInfo name="TableStyleLight14" showFirstColumn="0" showLastColumn="0" showRowStripes="1" showColumnStripes="0"/>
</table>
</file>

<file path=xl/tables/table8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D2DE5143-0645-4BA8-AAB5-EA5FB04CE797}" name="RMConcrete_OSpecs2" displayName="RMConcrete_OSpecs2" ref="AJ1:AM42" totalsRowShown="0">
  <tableColumns count="4">
    <tableColumn id="1" xr3:uid="{77D81E43-FE9B-4020-A311-62EEBF726E0E}" name="Type"/>
    <tableColumn id="2" xr3:uid="{70BCA6D5-0D31-41AE-95C1-6ACE488760B3}" name="Sub-Type"/>
    <tableColumn id="3" xr3:uid="{B5BD648D-112A-4941-BC49-C838698B1143}" name="Other Specs 2" dataDxfId="247"/>
    <tableColumn id="4" xr3:uid="{29E08635-C984-4073-90E3-D99F11023E26}" name="G" dataDxfId="246"/>
  </tableColumns>
  <tableStyleInfo name="TableStyleLight14" showFirstColumn="0" showLastColumn="0" showRowStripes="1" showColumnStripes="0"/>
</table>
</file>

<file path=xl/tables/table8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B2C40E4F-33EB-4479-AFD5-9EA1C43BDE98}" name="RMConcrete_Size" displayName="RMConcrete_Size" ref="AT1:AW65" totalsRowShown="0">
  <tableColumns count="4">
    <tableColumn id="1" xr3:uid="{90F87D9A-43F4-4738-8423-8C07E2BC0722}" name="Type"/>
    <tableColumn id="2" xr3:uid="{6F929269-ECC7-4110-97EB-0DAE2BC26347}" name="Sub-Type"/>
    <tableColumn id="3" xr3:uid="{867DE4FC-0D4F-46DA-AC8C-071A1BD7DD73}" name="Size"/>
    <tableColumn id="4" xr3:uid="{12815674-4263-4AAE-BC33-7A05EBB71747}" name="HHHH" dataDxfId="245"/>
  </tableColumns>
  <tableStyleInfo name="TableStyleLight14" showFirstColumn="0" showLastColumn="0" showRowStripes="1" showColumnStripes="0"/>
</table>
</file>

<file path=xl/tables/table9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2" xr:uid="{A5574901-61C1-4705-BF25-C938316574A4}" name="OEM_Class" displayName="OEM_Class" ref="A1:B5" totalsRowShown="0" headerRowDxfId="241" dataDxfId="239" headerRowBorderDxfId="240" tableBorderDxfId="238" headerRowCellStyle="Normal 2">
  <autoFilter ref="A1:B5" xr:uid="{6CC014A2-DA7D-4B59-9134-BEA5B358A926}"/>
  <tableColumns count="2">
    <tableColumn id="2" xr3:uid="{A2CA5F23-D37A-4878-908C-C54271A2A993}" name="CLASS" dataDxfId="237"/>
    <tableColumn id="1" xr3:uid="{8D612796-C74D-4C9B-9759-50AD4DB0531D}" name="XX-" dataDxfId="236"/>
  </tableColumns>
  <tableStyleInfo name="TableStyleMedium21" showFirstColumn="0" showLastColumn="0" showRowStripes="1" showColumnStripes="0"/>
</table>
</file>

<file path=xl/tables/table9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3" xr:uid="{2923759D-4DF6-4D98-9B70-9C734D69EED4}" name="OEM_ItemCat" displayName="OEM_ItemCat" ref="D1:E16" totalsRowShown="0" headerRowDxfId="235" dataDxfId="233" headerRowBorderDxfId="234" tableBorderDxfId="232" totalsRowBorderDxfId="231" headerRowCellStyle="Normal 2">
  <autoFilter ref="D1:E16" xr:uid="{F7E4FC2F-A0AD-4BD0-A997-16EC3385E944}"/>
  <tableColumns count="2">
    <tableColumn id="2" xr3:uid="{A8F3D117-6F0D-4FA6-9E38-1B5F3292DE35}" name="ITEM CATEGORY" dataDxfId="230" dataCellStyle="Normal 2"/>
    <tableColumn id="1" xr3:uid="{05105C87-06C6-44A2-8852-3060738472D5}" name="AA" dataDxfId="229" dataCellStyle="Normal 2"/>
  </tableColumns>
  <tableStyleInfo name="TableStyleMedium21" showFirstColumn="0" showLastColumn="0" showRowStripes="1" showColumnStripes="0"/>
</table>
</file>

<file path=xl/tables/table9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4" xr:uid="{EBAD7999-0011-43E0-9187-CB35FD0C4451}" name="OEM_Manufacturer" displayName="OEM_Manufacturer" ref="G1:I10" totalsRowShown="0" headerRowDxfId="228" dataDxfId="226" headerRowBorderDxfId="227" tableBorderDxfId="225" totalsRowBorderDxfId="224" headerRowCellStyle="Normal 2">
  <autoFilter ref="G1:I10" xr:uid="{BDB2D5D4-AB50-4DA7-94F2-FC50E831A2F9}"/>
  <tableColumns count="3">
    <tableColumn id="3" xr3:uid="{102E3938-9D89-4578-A6C7-FAA7AE29B102}" name="Manufacturer ID" dataDxfId="223" dataCellStyle="Normal 2"/>
    <tableColumn id="1" xr3:uid="{5F6F84B0-3C63-49B1-826C-358B62044964}" name="BB" dataDxfId="222" dataCellStyle="Normal 2"/>
    <tableColumn id="2" xr3:uid="{02DAC3C3-69F8-49E9-9F8E-04F4CED3D93E}" name="MANUFACTURERS" dataDxfId="221" dataCellStyle="Normal 2"/>
  </tableColumns>
  <tableStyleInfo name="TableStyleMedium21" showFirstColumn="0" showLastColumn="0" showRowStripes="1" showColumnStripes="0"/>
</table>
</file>

<file path=xl/tables/table9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5" xr:uid="{038A497B-10DF-4CD9-B5C5-7EBC8F14A153}" name="OEM_Material" displayName="OEM_Material" ref="K1:L11" totalsRowShown="0" headerRowDxfId="220" dataDxfId="218" headerRowBorderDxfId="219" tableBorderDxfId="217" totalsRowBorderDxfId="216" headerRowCellStyle="Normal 2">
  <autoFilter ref="K1:L11" xr:uid="{1D506A6D-179C-4E44-8AC2-4658A32ECE11}"/>
  <tableColumns count="2">
    <tableColumn id="2" xr3:uid="{1761980C-B35C-457E-9DF8-50038FC641F5}" name="MATERIAL CATEGORY" dataDxfId="215" dataCellStyle="Normal 2"/>
    <tableColumn id="1" xr3:uid="{E6A25343-7810-4D04-90C1-18FEA0481370}" name="CC-" dataDxfId="214" dataCellStyle="Normal 2"/>
  </tableColumns>
  <tableStyleInfo name="TableStyleMedium21" showFirstColumn="0" showLastColumn="0" showRowStripes="1" showColumnStripes="0"/>
</table>
</file>

<file path=xl/tables/table9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6" xr:uid="{EB03E694-4ACB-4829-A50B-B1A4322E95E0}" name="OEM_Type" displayName="OEM_Type" ref="N1:O51" totalsRowShown="0" headerRowDxfId="213" dataDxfId="212" headerRowCellStyle="Normal 2">
  <autoFilter ref="N1:O51" xr:uid="{6C6422D5-1B66-4998-850C-536A1392AD72}"/>
  <tableColumns count="2">
    <tableColumn id="2" xr3:uid="{016A51D8-8497-4627-A135-E7F493762AEC}" name="ITEM TYPE" dataDxfId="211" dataCellStyle="Normal 2"/>
    <tableColumn id="1" xr3:uid="{10896A49-F05E-4CC0-9EFD-A87FC3874BEF}" name="DD" dataDxfId="210" dataCellStyle="Normal 2"/>
  </tableColumns>
  <tableStyleInfo name="TableStyleMedium21" showFirstColumn="0" showLastColumn="0" showRowStripes="1" showColumnStripes="0"/>
</table>
</file>

<file path=xl/tables/table9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7" xr:uid="{548B7D17-51FB-48F3-AFE3-81B329BD6E60}" name="OEM_NA1" displayName="OEM_NA1" ref="Q1:R2" totalsRowShown="0" headerRowDxfId="209" dataDxfId="208" tableBorderDxfId="207" headerRowCellStyle="Normal 2">
  <autoFilter ref="Q1:R2" xr:uid="{A4C50FCC-4676-4FE7-931E-0F9F4F9D840A}"/>
  <tableColumns count="2">
    <tableColumn id="2" xr3:uid="{0D055B59-3E1A-4DDC-B174-34B60BE3D1F3}" name="NONE" dataDxfId="206" dataCellStyle="Normal 2"/>
    <tableColumn id="1" xr3:uid="{743FD518-C738-4682-A04D-95BE2FF5A8A9}" name="EE" dataDxfId="205" dataCellStyle="Normal 2"/>
  </tableColumns>
  <tableStyleInfo name="TableStyleMedium21" showFirstColumn="0" showLastColumn="0" showRowStripes="1" showColumnStripes="0"/>
</table>
</file>

<file path=xl/tables/table9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8" xr:uid="{584E8D49-D238-45D3-A93A-AF7F594FDA0F}" name="OEM_Width" displayName="OEM_Width" ref="T1:V34" totalsRowShown="0" headerRowDxfId="204" dataDxfId="203" tableBorderDxfId="202" headerRowCellStyle="Normal 2" dataCellStyle="Normal 2">
  <autoFilter ref="T1:V34" xr:uid="{59FC6FED-BA6D-479B-A9FC-AC733C7FFCB0}"/>
  <tableColumns count="3">
    <tableColumn id="2" xr3:uid="{E7407A94-60FE-4108-A93F-ACFCEB9E2A74}" name="WIDTHS" dataDxfId="201" dataCellStyle="Normal 2"/>
    <tableColumn id="1" xr3:uid="{36CAF16A-0B85-4A4C-BA44-7FD1E7C2CFD3}" name="FF-" dataDxfId="200" dataCellStyle="Normal 2"/>
    <tableColumn id="3" xr3:uid="{207A823A-B9A0-45F1-AAB3-802CE4478D3F}" name="Column1" dataDxfId="199" dataCellStyle="Normal 2"/>
  </tableColumns>
  <tableStyleInfo name="TableStyleMedium21" showFirstColumn="0" showLastColumn="0" showRowStripes="1" showColumnStripes="0"/>
</table>
</file>

<file path=xl/tables/table9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9" xr:uid="{768D8761-CB1C-4DD0-A691-243426CA3832}" name="OEM_LenghtDia" displayName="OEM_LenghtDia" ref="X1:Y48" totalsRowShown="0" headerRowDxfId="198" dataDxfId="197" tableBorderDxfId="196" headerRowCellStyle="Normal 2" dataCellStyle="Normal 2">
  <autoFilter ref="X1:Y48" xr:uid="{C8080319-8C09-429D-A0FE-2570930849E8}"/>
  <tableColumns count="2">
    <tableColumn id="2" xr3:uid="{B25106E0-9ED4-45B5-B09E-D2AD7C70FBE9}" name="LENGTHS/DIAMETERS" dataDxfId="195" dataCellStyle="Normal 2"/>
    <tableColumn id="1" xr3:uid="{B8AE043E-77F9-4FDB-AD62-816893D9CCC7}" name="FF- " dataDxfId="194" dataCellStyle="Normal 2"/>
  </tableColumns>
  <tableStyleInfo name="TableStyleMedium21" showFirstColumn="0" showLastColumn="0" showRowStripes="1" showColumnStripes="0"/>
</table>
</file>

<file path=xl/tables/table9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0" xr:uid="{941F5A8F-1425-4465-B1EC-F6CC1A057D55}" name="OEM_Height" displayName="OEM_Height" ref="AA1:AB31" totalsRowShown="0" headerRowDxfId="193" dataDxfId="192" dataCellStyle="Normal 2">
  <autoFilter ref="AA1:AB31" xr:uid="{EF61DBA1-A968-42E9-8187-CD4A2BA020B2}"/>
  <tableColumns count="2">
    <tableColumn id="2" xr3:uid="{6EF42D6A-2417-473C-9324-DE06CBA06AE9}" name="HEIGHTS" dataDxfId="191" dataCellStyle="Normal 2"/>
    <tableColumn id="1" xr3:uid="{EC6D815A-8941-4009-A804-4CC143AEBE1E}" name="FF" dataDxfId="190" dataCellStyle="Normal 2"/>
  </tableColumns>
  <tableStyleInfo name="TableStyleMedium21" showFirstColumn="0" showLastColumn="0" showRowStripes="1" showColumnStripes="0"/>
</table>
</file>

<file path=xl/tables/table9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1" xr:uid="{494BC833-6C8D-4F07-B2B9-40926815276B}" name="OEM_NA2" displayName="OEM_NA2" ref="AD1:AE2" totalsRowShown="0" headerRowDxfId="189" dataDxfId="188" headerRowCellStyle="Normal 2">
  <autoFilter ref="AD1:AE2" xr:uid="{06026C73-1ACC-4EA1-9562-5B482EBE053D}"/>
  <tableColumns count="2">
    <tableColumn id="2" xr3:uid="{79F8932F-1DC9-4D8C-A3E2-2AD1FB399828}" name="NONE " dataDxfId="187"/>
    <tableColumn id="1" xr3:uid="{FEE64EC0-2834-4EB5-AB79-B44194948790}" name="G" dataDxfId="186"/>
  </tableColumns>
  <tableStyleInfo name="TableStyleMedium21" showFirstColumn="0" showLastColumn="0" showRowStripes="1" showColumnStripes="0"/>
</table>
</file>

<file path=xl/tables/table10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6" xr:uid="{C72A5027-B979-4350-87C9-E8B4E81F1B7B}" name="FT_Class" displayName="FT_Class" ref="A1:B5" totalsRowShown="0" headerRowDxfId="182" dataDxfId="180" headerRowBorderDxfId="181" tableBorderDxfId="179" headerRowCellStyle="Normal 2">
  <autoFilter ref="A1:B5" xr:uid="{5159CB9C-560F-48AF-92C0-100B12B7264C}"/>
  <tableColumns count="2">
    <tableColumn id="2" xr3:uid="{07A9BA6C-60E3-4C18-AB0A-978112A0A134}" name="CLASS" dataDxfId="178"/>
    <tableColumn id="1" xr3:uid="{A5686E9A-C969-42A4-9739-7EFF949503A5}" name="XX-" dataDxfId="177"/>
  </tableColumns>
  <tableStyleInfo name="TableStyleMedium21" showFirstColumn="0" showLastColumn="0" showRowStripes="1" showColumnStripes="0"/>
</table>
</file>

<file path=xl/tables/table10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7" xr:uid="{011D5F0F-D1BE-4816-A33C-5BE417AFF85D}" name="FT_ItemCat" displayName="FT_ItemCat" ref="D1:E17" totalsRowShown="0" headerRowDxfId="176" dataDxfId="175" headerRowCellStyle="Normal 2">
  <autoFilter ref="D1:E17" xr:uid="{71546186-F859-4E7A-8C46-914EC34DCED6}"/>
  <tableColumns count="2">
    <tableColumn id="2" xr3:uid="{07A98E80-BB29-4A60-BD3D-F3793DD2D026}" name="ITEM CATEGORY" dataDxfId="174" dataCellStyle="Normal 2"/>
    <tableColumn id="1" xr3:uid="{9625126E-E9A5-4896-8E46-A4E7A9351DA0}" name="AA" dataDxfId="173" dataCellStyle="Normal 2"/>
  </tableColumns>
  <tableStyleInfo name="TableStyleMedium21" showFirstColumn="0" showLastColumn="0" showRowStripes="1" showColumnStripes="0"/>
</table>
</file>

<file path=xl/tables/table10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8" xr:uid="{04D17D93-8A8E-4F29-9E2D-57FDCD20CCD6}" name="FT_Manufacturer" displayName="FT_Manufacturer" ref="G1:I23" totalsRowShown="0" headerRowDxfId="172" dataDxfId="171" headerRowCellStyle="Normal 2">
  <autoFilter ref="G1:I23" xr:uid="{B4D23A4E-3ADB-4A83-9C60-E77559F570E9}"/>
  <tableColumns count="3">
    <tableColumn id="2" xr3:uid="{9F176BB4-CDE9-4DCA-89DD-717D3E24F34A}" name="MANUFACTURERS" dataDxfId="170" dataCellStyle="Normal 2"/>
    <tableColumn id="1" xr3:uid="{012E754F-32AA-4C11-8DEE-DC66D40356CF}" name="BB" dataDxfId="169" dataCellStyle="Normal 2"/>
    <tableColumn id="3" xr3:uid="{B78BB41D-F972-402C-9800-E8F151F0E3DA}" name="Manufacturer ID" dataDxfId="168" dataCellStyle="Normal 2"/>
  </tableColumns>
  <tableStyleInfo name="TableStyleMedium21" showFirstColumn="0" showLastColumn="0" showRowStripes="1" showColumnStripes="0"/>
</table>
</file>

<file path=xl/tables/table10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9" xr:uid="{0BE99C34-72C7-4BFB-8231-24C4B5DB42C8}" name="FT_Material" displayName="FT_Material" ref="K1:L13" totalsRowShown="0" headerRowDxfId="167" dataDxfId="166" headerRowCellStyle="Normal 2">
  <autoFilter ref="K1:L13" xr:uid="{545AF4E3-2F51-4921-BB62-A0672505D4BB}"/>
  <tableColumns count="2">
    <tableColumn id="2" xr3:uid="{0938A0B4-9E2E-40E9-BC40-8E33502D3373}" name="MATERIAL CATEGORY" dataDxfId="165" dataCellStyle="Normal 2"/>
    <tableColumn id="1" xr3:uid="{9C2B0C17-5411-48D5-ADB2-217930DC2365}" name="CC-" dataDxfId="164" dataCellStyle="Normal 2"/>
  </tableColumns>
  <tableStyleInfo name="TableStyleMedium21" showFirstColumn="0" showLastColumn="0" showRowStripes="1" showColumnStripes="0"/>
</table>
</file>

<file path=xl/tables/table10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0" xr:uid="{E5120E4B-9759-4E55-A5DB-B8A912085740}" name="FT_Type" displayName="FT_Type" ref="N1:O96" totalsRowShown="0" headerRowDxfId="163" dataDxfId="162" headerRowCellStyle="Normal 2">
  <autoFilter ref="N1:O96" xr:uid="{A217743E-311D-41BA-A160-EA496BF9BDA8}"/>
  <tableColumns count="2">
    <tableColumn id="2" xr3:uid="{80636509-C5FE-4ECF-A487-F7D59827E16D}" name="ITEM TYPE" dataDxfId="161" dataCellStyle="Normal 2"/>
    <tableColumn id="1" xr3:uid="{FE65BB9E-9BF5-47A3-8F97-A68DEA384E98}" name="DDD" dataDxfId="160" dataCellStyle="Normal 2"/>
  </tableColumns>
  <tableStyleInfo name="TableStyleMedium21" showFirstColumn="0" showLastColumn="0" showRowStripes="1" showColumnStripes="0"/>
</table>
</file>

<file path=xl/tables/table10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1" xr:uid="{41F26F37-5A7C-404D-9A24-9858B29E4D32}" name="FT_Connection" displayName="FT_Connection" ref="Q1:R18" totalsRowShown="0" headerRowDxfId="159" dataDxfId="158" headerRowCellStyle="Normal 2">
  <autoFilter ref="Q1:R18" xr:uid="{9CC7DD37-0856-4378-AED7-910288C1AE60}"/>
  <tableColumns count="2">
    <tableColumn id="2" xr3:uid="{4D7B107F-E08A-42E4-B814-BF70C459699B}" name="ENDING AND CONNECTION" dataDxfId="157" dataCellStyle="Normal 2"/>
    <tableColumn id="1" xr3:uid="{3CE28135-F4A8-4306-9485-1A602EFE083A}" name="EE" dataDxfId="156" dataCellStyle="Normal 2"/>
  </tableColumns>
  <tableStyleInfo name="TableStyleMedium21" showFirstColumn="0" showLastColumn="0" showRowStripes="1" showColumnStripes="0"/>
</table>
</file>

<file path=xl/tables/table10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2" xr:uid="{FFD663A5-F592-493A-86BF-21D7BF6391D1}" name="FT_Accessories" displayName="FT_Accessories" ref="T1:U17" totalsRowShown="0" headerRowDxfId="155" dataDxfId="154" headerRowCellStyle="Normal 2" dataCellStyle="Normal 2">
  <autoFilter ref="T1:U17" xr:uid="{1926F72B-3332-4F5C-8983-77947581D4CE}"/>
  <tableColumns count="2">
    <tableColumn id="2" xr3:uid="{E45886EC-FDD8-4D8C-BF2A-6CA2A29281E7}" name="ACCESSORIES" dataDxfId="153" dataCellStyle="Normal 2"/>
    <tableColumn id="1" xr3:uid="{4DEB257C-7EF3-4784-9F64-D1BC66A5A84A}" name="FF" dataDxfId="152" dataCellStyle="Normal 2"/>
  </tableColumns>
  <tableStyleInfo name="TableStyleMedium21" showFirstColumn="0" showLastColumn="0" showRowStripes="1" showColumnStripes="0"/>
</table>
</file>

<file path=xl/tables/table10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3" xr:uid="{F52C579C-4FCD-4D4D-9B9D-F0673E58047D}" name="FT_Dimension" displayName="FT_Dimension" ref="W1:X52" totalsRowShown="0" headerRowDxfId="151" dataDxfId="150" headerRowCellStyle="Normal 2" dataCellStyle="Normal 2">
  <tableColumns count="2">
    <tableColumn id="2" xr3:uid="{D2A24209-370B-4EE3-87AA-1F689A2D19CC}" name="DIMENSIONS" dataDxfId="149" dataCellStyle="Normal 2"/>
    <tableColumn id="1" xr3:uid="{8A2F0816-40F5-4AA9-9F32-4E357F5E4A18}" name="GGGG" dataDxfId="148" dataCellStyle="Normal 2"/>
  </tableColumns>
  <tableStyleInfo name="TableStyleMedium21" showFirstColumn="0" showLastColumn="0" showRowStripes="1" showColumnStripes="0"/>
</table>
</file>

<file path=xl/tables/table10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4" xr:uid="{9EE3022B-BA39-4DF0-9D56-5D8F6B77C6A4}" name="TS_Class" displayName="TS_Class" ref="A1:B5" totalsRowShown="0" headerRowDxfId="146" dataDxfId="144" headerRowBorderDxfId="145" tableBorderDxfId="143" headerRowCellStyle="Normal 2">
  <autoFilter ref="A1:B5" xr:uid="{D355BE31-24AD-4ECC-8355-F5EB946A2B30}"/>
  <tableColumns count="2">
    <tableColumn id="2" xr3:uid="{6D47ED11-0BFF-424F-876D-1959667E36B4}" name="CLASS" dataDxfId="142"/>
    <tableColumn id="1" xr3:uid="{61ABF201-F5A7-4850-97D3-56DB9942100D}" name="XX-" dataDxfId="141"/>
  </tableColumns>
  <tableStyleInfo name="TableStyleMedium21" showFirstColumn="0" showLastColumn="0" showRowStripes="1" showColumnStripes="0"/>
</table>
</file>

<file path=xl/tables/table10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5" xr:uid="{B4724BD4-B1A8-4729-B71F-1C375BF1388A}" name="TS_ItemCat" displayName="TS_ItemCat" ref="D1:E17" totalsRowShown="0" headerRowDxfId="140" dataDxfId="139" headerRowCellStyle="Normal 2">
  <autoFilter ref="D1:E17" xr:uid="{4B4533C5-BAF1-4C01-A113-FDD3FCDAB851}"/>
  <tableColumns count="2">
    <tableColumn id="2" xr3:uid="{EA9C8F1B-7524-469C-BE87-4373357BBEB0}" name="ITEM CATEGORY" dataDxfId="138" dataCellStyle="Normal 2"/>
    <tableColumn id="1" xr3:uid="{F1166331-B4A3-4030-86B6-3D9A75FCA330}" name="AA" dataDxfId="137" dataCellStyle="Normal 2"/>
  </tableColumns>
  <tableStyleInfo name="TableStyleMedium21" showFirstColumn="0" showLastColumn="0" showRowStripes="1" showColumnStripes="0"/>
</table>
</file>

<file path=xl/tables/table1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7" xr:uid="{712156FB-5327-4161-86D6-AA11C3F9CD4B}" name="TS_Manufacturer" displayName="TS_Manufacturer" ref="G1:H3" totalsRowShown="0" headerRowDxfId="136" dataDxfId="135">
  <autoFilter ref="G1:H3" xr:uid="{FD22F6AA-272A-4130-B0E1-0E68A9864FF2}"/>
  <tableColumns count="2">
    <tableColumn id="2" xr3:uid="{6414B13F-14CB-413E-8ABE-D90A7EEBAD47}" name="MFG NAME" dataDxfId="134"/>
    <tableColumn id="1" xr3:uid="{F035F857-0E12-4D42-BBBF-3D6240323F72}" name="BB" dataDxfId="133" dataCellStyle="Normal 2"/>
  </tableColumns>
  <tableStyleInfo name="TableStyleMedium21" showFirstColumn="0" showLastColumn="0" showRowStripes="1" showColumnStripes="0"/>
</table>
</file>

<file path=xl/tables/table1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8" xr:uid="{14D375BA-B704-45A5-9EE8-DF26433E83CD}" name="TS_Material" displayName="TS_Material" ref="J1:K4" totalsRowShown="0" headerRowDxfId="132" dataDxfId="131" tableBorderDxfId="130">
  <autoFilter ref="J1:K4" xr:uid="{D6D1B73E-4885-4101-BAF3-9439987AE905}"/>
  <tableColumns count="2">
    <tableColumn id="2" xr3:uid="{E6B457F6-8ADF-4A56-B763-4E4F8A13A8C0}" name="MATERIAL" dataDxfId="129" dataCellStyle="Normal 2"/>
    <tableColumn id="1" xr3:uid="{49F024E4-FBC2-45D5-8F16-609C1969E358}" name="CC" dataDxfId="128" dataCellStyle="Normal 2"/>
  </tableColumns>
  <tableStyleInfo name="TableStyleMedium21" showFirstColumn="0" showLastColumn="0" showRowStripes="1" showColumnStripes="0"/>
</table>
</file>

<file path=xl/tables/table1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0" xr:uid="{C635F876-7149-4A55-A14C-4AD12E066523}" name="TS_Type" displayName="TS_Type" ref="M1:N8" totalsRowShown="0" headerRowDxfId="127" dataDxfId="126">
  <autoFilter ref="M1:N8" xr:uid="{F5F4A8D7-9364-44A9-B9B8-0C1A1E35FE23}"/>
  <tableColumns count="2">
    <tableColumn id="2" xr3:uid="{C7B388D0-19CC-4084-A758-2D44BA419869}" name="TYPE" dataDxfId="125"/>
    <tableColumn id="1" xr3:uid="{B315E793-8CF3-4B1E-A194-57009B8ED64E}" name="DD" dataDxfId="124" dataCellStyle="Normal 2"/>
  </tableColumns>
  <tableStyleInfo name="TableStyleMedium21" showFirstColumn="0" showLastColumn="0" showRowStripes="1" showColumnStripes="0"/>
</table>
</file>

<file path=xl/tables/table1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2" xr:uid="{4F329705-5229-4DDD-B215-CD8019406D57}" name="TS_Capacity" displayName="TS_Capacity" ref="P1:Q36" totalsRowShown="0" headerRowDxfId="123" dataDxfId="122" tableBorderDxfId="121">
  <autoFilter ref="P1:Q36" xr:uid="{9DE72C0F-8B6A-449F-A8C8-A42D517EE684}"/>
  <tableColumns count="2">
    <tableColumn id="2" xr3:uid="{666A2E8B-A9A1-4714-B968-E41B1343738B}" name="CAPACITY/FLOW RATE" dataDxfId="120" dataCellStyle="Normal 2"/>
    <tableColumn id="1" xr3:uid="{56DD30A2-FC41-4A6F-8C55-93541026E6F6}" name="EEEE" dataDxfId="119" dataCellStyle="Normal 2"/>
  </tableColumns>
  <tableStyleInfo name="TableStyleMedium21" showFirstColumn="0" showLastColumn="0" showRowStripes="1" showColumnStripes="0"/>
</table>
</file>

<file path=xl/tables/table1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3" xr:uid="{182DE2CC-DAB4-4C23-8754-89B3F4F2D186}" name="TS_Dim1" displayName="TS_Dim1" ref="S1:T10" totalsRowShown="0" headerRowDxfId="118" dataDxfId="117" tableBorderDxfId="116">
  <autoFilter ref="S1:T10" xr:uid="{B3974A09-61DE-4A2E-B286-E1DBE07333C3}"/>
  <tableColumns count="2">
    <tableColumn id="1" xr3:uid="{17F410E1-BD6D-4FEE-990E-B412D1DCD4DB}" name="Dim 1" dataDxfId="115" dataCellStyle="Normal 2"/>
    <tableColumn id="2" xr3:uid="{CF390284-8556-4A3F-BBCE-98BFE4BDC3B0}" name="FF" dataDxfId="114" dataCellStyle="Normal 2"/>
  </tableColumns>
  <tableStyleInfo name="TableStyleMedium21" showFirstColumn="0" showLastColumn="0" showRowStripes="1" showColumnStripes="0"/>
</table>
</file>

<file path=xl/tables/table1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4" xr:uid="{CE0BCD03-83DE-476C-B2AE-7C65F38D4ACC}" name="TS_Dim2" displayName="TS_Dim2" ref="V1:W11" totalsRowShown="0" headerRowDxfId="113" dataDxfId="112" tableBorderDxfId="111">
  <autoFilter ref="V1:W11" xr:uid="{411FF269-B14C-4982-8EB3-5BE5B2023B2D}"/>
  <tableColumns count="2">
    <tableColumn id="1" xr3:uid="{EEC54C52-52A7-4C48-9DDD-6B117B86C6D8}" name="Dim 2" dataDxfId="110" dataCellStyle="Normal 2"/>
    <tableColumn id="2" xr3:uid="{B6D3988D-0D62-4FAD-8091-EBD59FEA6EB4}" name="GG" dataDxfId="109" dataCellStyle="Normal 2"/>
  </tableColumns>
  <tableStyleInfo name="TableStyleMedium21" showFirstColumn="0" showLastColumn="0" showRowStripes="1" showColumnStripes="0"/>
</table>
</file>

<file path=xl/tables/table1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8" xr:uid="{0A052A02-2A83-48EC-92FE-7A896E888E0E}" name="Chem_Class" displayName="Chem_Class" ref="A1:B5" totalsRowShown="0" headerRowDxfId="107" dataDxfId="105" headerRowBorderDxfId="106" tableBorderDxfId="104" headerRowCellStyle="Normal 2">
  <autoFilter ref="A1:B5" xr:uid="{5A995864-DB77-414F-9A73-E6DCF75ACDC1}"/>
  <tableColumns count="2">
    <tableColumn id="2" xr3:uid="{29D51E9F-7ED6-43BC-AF4A-D0A5EEB93523}" name="CLASS" dataDxfId="103"/>
    <tableColumn id="1" xr3:uid="{C88271C5-70D5-47EA-87D6-0A389076C77F}" name="XX-" dataDxfId="102"/>
  </tableColumns>
  <tableStyleInfo name="TableStyleMedium9" showFirstColumn="0" showLastColumn="0" showRowStripes="1" showColumnStripes="0"/>
</table>
</file>

<file path=xl/tables/table1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9" xr:uid="{080BE467-084F-4D42-9CCC-256DFCAE1A77}" name="Chem_Itemcat" displayName="Chem_Itemcat" ref="D1:E4" totalsRowShown="0" headerRowDxfId="101" dataDxfId="99" headerRowBorderDxfId="100" tableBorderDxfId="98" headerRowCellStyle="Normal 2" dataCellStyle="Normal 2">
  <autoFilter ref="D1:E4" xr:uid="{0A2CCF0D-7EC1-44E1-961E-EB002A6CB98D}"/>
  <tableColumns count="2">
    <tableColumn id="2" xr3:uid="{133E1A9A-3598-4C8A-86D1-1FCCCAD273E7}" name="ITEM CATEGORY" dataDxfId="97" dataCellStyle="Normal 2"/>
    <tableColumn id="1" xr3:uid="{4148C1AF-E372-4EBE-B297-9D9A0E73144B}" name="AA" dataDxfId="96" dataCellStyle="Normal 2"/>
  </tableColumns>
  <tableStyleInfo name="TableStyleMedium9" showFirstColumn="0" showLastColumn="0" showRowStripes="1" showColumnStripes="0"/>
</table>
</file>

<file path=xl/tables/table1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0" xr:uid="{B9291AF4-EEBB-4B36-B818-189C0D13D83E}" name="Chem_Manufacturer" displayName="Chem_Manufacturer" ref="G1:I14" totalsRowShown="0" headerRowDxfId="95" dataDxfId="93" headerRowBorderDxfId="94" tableBorderDxfId="92" headerRowCellStyle="Normal 2">
  <autoFilter ref="G1:I14" xr:uid="{D6C4E1B4-31FB-4153-8710-9E1FA42CA9E9}"/>
  <tableColumns count="3">
    <tableColumn id="2" xr3:uid="{B44B659B-85E4-43E2-B1C5-04FDE75600DA}" name="MFG ID" dataDxfId="91" dataCellStyle="Normal 2"/>
    <tableColumn id="1" xr3:uid="{7E3CA9AB-D915-4331-B361-D46C92010411}" name="BB " dataDxfId="90" dataCellStyle="Normal 2"/>
    <tableColumn id="3" xr3:uid="{D2EA9EF5-ABF7-4A6B-B754-FC2BA7FA4A08}" name="MANUFACTURERS" dataDxfId="89" dataCellStyle="Normal 2"/>
  </tableColumns>
  <tableStyleInfo name="TableStyleMedium9" showFirstColumn="0" showLastColumn="0" showRowStripes="1" showColumnStripes="0"/>
</table>
</file>

<file path=xl/tables/table1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1" xr:uid="{938F9B70-7453-4523-9D1C-0E31BB43A4E0}" name="Chem_BrandMod" displayName="Chem_BrandMod" ref="K1:L16" totalsRowShown="0" headerRowDxfId="88" dataDxfId="86" headerRowBorderDxfId="87" tableBorderDxfId="85" headerRowCellStyle="Normal 2" dataCellStyle="Normal 2">
  <autoFilter ref="K1:L16" xr:uid="{D157B017-B0A7-4CAA-A4B1-2D4412D89E32}"/>
  <tableColumns count="2">
    <tableColumn id="2" xr3:uid="{68FB8A11-A513-4027-85F7-D126D95A0C7F}" name="BRAND/ MODEL NAME " dataDxfId="84" dataCellStyle="Normal 2"/>
    <tableColumn id="1" xr3:uid="{FC88D086-E72A-4FE6-A2C6-CB5D998E2CD2}" name="CC " dataDxfId="83" dataCellStyle="Normal 2"/>
  </tableColumns>
  <tableStyleInfo name="TableStyleMedium9" showFirstColumn="0" showLastColumn="0" showRowStripes="1" showColumnStripes="0"/>
</table>
</file>

<file path=xl/tables/table1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2" xr:uid="{24BA4759-C29E-454D-9A30-A18BC21C77C0}" name="Chem_Item" displayName="Chem_Item" ref="N1:O21" totalsRowShown="0" headerRowDxfId="82" dataDxfId="80" headerRowBorderDxfId="81" tableBorderDxfId="79" headerRowCellStyle="Normal 2">
  <autoFilter ref="N1:O21" xr:uid="{C204711F-F0BD-409C-B757-CEA57CC154B6}"/>
  <tableColumns count="2">
    <tableColumn id="2" xr3:uid="{51584829-4EA1-42F4-89AC-76B470CC70B0}" name=" ITEM TYPE " dataDxfId="78" dataCellStyle="Normal 2"/>
    <tableColumn id="1" xr3:uid="{4E6D52A9-2D3E-48E3-9947-138BCECC1A73}" name="DD" dataDxfId="77"/>
  </tableColumns>
  <tableStyleInfo name="TableStyleMedium9" showFirstColumn="0" showLastColumn="0" showRowStripes="1" showColumnStripes="0"/>
</table>
</file>

<file path=xl/tables/table1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3" xr:uid="{45444C14-9452-42F8-A3DE-AA6CB35525AC}" name="Chem_Color" displayName="Chem_Color" ref="Q1:R16" totalsRowShown="0" headerRowDxfId="76" dataDxfId="75" tableBorderDxfId="74" headerRowCellStyle="Normal 2">
  <autoFilter ref="Q1:R16" xr:uid="{EFA32E1E-B3A5-4164-82E6-73832E481503}"/>
  <tableColumns count="2">
    <tableColumn id="2" xr3:uid="{9FFBE493-3FB9-4309-8F10-A73F756B0E00}" name="COLOR/CHARACTERISTIC" dataDxfId="73"/>
    <tableColumn id="1" xr3:uid="{4A219AFE-E0FF-40DA-9219-E894B51EC7F4}" name="EE" dataDxfId="72" dataCellStyle="Normal 2"/>
  </tableColumns>
  <tableStyleInfo name="TableStyleMedium9" showFirstColumn="0" showLastColumn="0" showRowStripes="1" showColumnStripes="0"/>
</table>
</file>

<file path=xl/tables/table1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4" xr:uid="{C3359071-BDE9-4364-A856-8DAAB3E3A16D}" name="Chem_Dim" displayName="Chem_Dim" ref="T1:U20" totalsRowShown="0" headerRowDxfId="71" dataDxfId="70" tableBorderDxfId="69" headerRowCellStyle="Normal 2">
  <autoFilter ref="T1:U20" xr:uid="{5F99114E-411A-4C76-9970-E0446F725E8F}"/>
  <tableColumns count="2">
    <tableColumn id="2" xr3:uid="{6445BBFC-1DC5-4FCE-84A4-FB5A9E311474}" name="DIMENSIONS" dataDxfId="68" dataCellStyle="Normal 2"/>
    <tableColumn id="1" xr3:uid="{3C7B95CF-BF11-42FC-AAEB-A82BFD3D1353}" name="FFFF" dataDxfId="67"/>
  </tableColumns>
  <tableStyleInfo name="TableStyleMedium9" showFirstColumn="0" showLastColumn="0" showRowStripes="1" showColumnStripes="0"/>
</table>
</file>

<file path=xl/tables/table1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5" xr:uid="{5BB55871-0EF2-4759-AA96-87F34E924A81}" name="Chem_NA" displayName="Chem_NA" ref="W1:X2" totalsRowShown="0" headerRowDxfId="66" dataDxfId="65" tableBorderDxfId="64">
  <autoFilter ref="W1:X2" xr:uid="{9A74DA48-E7A4-496D-94C1-0A23DB706210}"/>
  <tableColumns count="2">
    <tableColumn id="2" xr3:uid="{504D69B6-F7B9-4769-B163-CBB349AD7974}" name="NONE" dataDxfId="63"/>
    <tableColumn id="1" xr3:uid="{389611DE-BEA8-46A0-98D3-79EB8D16E394}" name="GGG" dataDxfId="62"/>
  </tableColumns>
  <tableStyleInfo name="TableStyleMedium9" showFirstColumn="0" showLastColumn="0" showRowStripes="1" showColumnStripes="0"/>
</table>
</file>

<file path=xl/tables/table1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5" xr:uid="{7CCED018-C435-4600-8D61-59CD31CABC94}" name="RMMetal_Class" displayName="RMMetal_Class" ref="A1:B5" totalsRowShown="0" headerRowDxfId="61">
  <autoFilter ref="A1:B5" xr:uid="{7952456D-3955-4D3A-8C91-7C6B7983A051}"/>
  <tableColumns count="2">
    <tableColumn id="2" xr3:uid="{9E178C8C-D88D-4203-9C6F-B58DB5559945}" name="Class"/>
    <tableColumn id="1" xr3:uid="{CD6D0279-FE97-4565-AD46-F7EAAAE8A457}" name="XX" dataDxfId="60"/>
  </tableColumns>
  <tableStyleInfo name="MyTable" showFirstColumn="0" showLastColumn="0" showRowStripes="1" showColumnStripes="0"/>
</table>
</file>

<file path=xl/tables/table1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6" xr:uid="{711F17AB-205E-4812-9D22-04A251FD4F44}" name="RMMetal_ItemCat" displayName="RMMetal_ItemCat" ref="D1:E4" totalsRowShown="0">
  <autoFilter ref="D1:E4" xr:uid="{2593286A-7874-4834-86F4-D509227D1017}"/>
  <tableColumns count="2">
    <tableColumn id="2" xr3:uid="{2B535B81-505B-4B8B-A92A-2A80152795F6}" name="Item Category"/>
    <tableColumn id="1" xr3:uid="{47015B1B-59CC-4878-B01E-E809A739EAAE}" name="AA" dataDxfId="59"/>
  </tableColumns>
  <tableStyleInfo name="MyTable" showFirstColumn="0" showLastColumn="0" showRowStripes="1" showColumnStripes="0"/>
</table>
</file>

<file path=xl/tables/table1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7" xr:uid="{39028592-7A3B-469C-AE44-FAD72EA72736}" name="RMMetal_Manufacturer" displayName="RMMetal_Manufacturer" ref="G1:J3" totalsRowShown="0">
  <autoFilter ref="G1:J3" xr:uid="{9BFB6F9B-8480-4B0B-8535-BBF2B2CC82C4}"/>
  <sortState xmlns:xlrd2="http://schemas.microsoft.com/office/spreadsheetml/2017/richdata2" ref="H2:J3">
    <sortCondition ref="J11:J13"/>
  </sortState>
  <tableColumns count="4">
    <tableColumn id="3" xr3:uid="{1242CD24-B52E-4A9A-9C46-01FA4AF11C71}" name="MFG Sage ID" dataDxfId="58">
      <calculatedColumnFormula>_xlfn.IFNA(INDEX('[4]Vendor List'!$A$2:$B$1013,MATCH(RMMetal_Manufacturer[[#This Row],[VendorID]],'[4]Vendor List'!$B$2:$B$1013,0),1),"")</calculatedColumnFormula>
    </tableColumn>
    <tableColumn id="1" xr3:uid="{7F24EF1A-5BD0-4CB7-995E-5E933B157335}" name="BB" dataDxfId="57">
      <calculatedColumnFormula>IF(RMMetal_Manufacturer[[#This Row],[MFG Name]]="Manufacturer",LEFT(RMMetal_Manufacturer[[#This Row],[VendorID]],2),"NA")</calculatedColumnFormula>
    </tableColumn>
    <tableColumn id="2" xr3:uid="{72A5D478-83B0-40AB-A5A5-9038A7D32DCB}" name="VendorID" dataDxfId="56"/>
    <tableColumn id="4" xr3:uid="{1F4E1655-0E0F-4C9A-9DD6-310183BCF9F7}" name="MFG Name" dataDxfId="55">
      <calculatedColumnFormula>_xlfn.IFNA(INDEX('[4]Vendor List'!$A$2:$B$1013,MATCH(RMMetal_Manufacturer[[#This Row],[VendorID]],'[4]Vendor List'!$B$2:$B$1013,0),1),"")</calculatedColumnFormula>
    </tableColumn>
  </tableColumns>
  <tableStyleInfo name="MyTable" showFirstColumn="0" showLastColumn="0" showRowStripes="1" showColumnStripes="0"/>
</table>
</file>

<file path=xl/tables/table1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8" xr:uid="{5ECB30FF-D93D-4A46-8038-4BA4277D86DE}" name="RMMetal_Material" displayName="RMMetal_Material" ref="L1:M8" totalsRowShown="0">
  <autoFilter ref="L1:M8" xr:uid="{E8CC0BA3-F3C6-4596-A2D1-55DF852C85C8}"/>
  <tableColumns count="2">
    <tableColumn id="2" xr3:uid="{C4066B17-0430-43FD-A23D-058B8322272F}" name="Material"/>
    <tableColumn id="1" xr3:uid="{24F22D73-17AA-4591-920D-99539D6A122C}" name="CC" dataDxfId="54"/>
  </tableColumns>
  <tableStyleInfo name="MyTable" showFirstColumn="0" showLastColumn="0" showRowStripes="1" showColumnStripes="0"/>
</table>
</file>

<file path=xl/tables/table1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9" xr:uid="{703BFD18-90AF-4079-810F-435C27183AB6}" name="RMMetal_Type" displayName="RMMetal_Type" ref="O1:P22" totalsRowShown="0">
  <autoFilter ref="O1:P22" xr:uid="{B7FF7182-ACB7-4528-8C54-D2042AB3846F}"/>
  <tableColumns count="2">
    <tableColumn id="2" xr3:uid="{8A1E89DD-CDF8-4C62-87BF-F0EBA258504B}" name="Type"/>
    <tableColumn id="1" xr3:uid="{6C7D3289-4BD4-420A-BFDD-8757A3440D68}" name="DD" dataDxfId="53"/>
  </tableColumns>
  <tableStyleInfo name="MyTable 2" showFirstColumn="0" showLastColumn="0" showRowStripes="1" showColumnStripes="0"/>
</table>
</file>

<file path=xl/tables/table1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0" xr:uid="{A7B5E54F-7458-4D57-87FD-9C7290049C3E}" name="RMMetal_SubType" displayName="RMMetal_SubType" ref="R1:S12" totalsRowShown="0">
  <autoFilter ref="R1:S12" xr:uid="{15D337C4-24F9-4555-83BB-B05B2DFA97A4}"/>
  <tableColumns count="2">
    <tableColumn id="2" xr3:uid="{94D59A1C-4842-49A3-B21C-D9A001619B5E}" name="Sub-Type"/>
    <tableColumn id="1" xr3:uid="{61922E4C-2B23-4403-8FB9-9D96E3B0A5EE}" name="EE" dataDxfId="52"/>
  </tableColumns>
  <tableStyleInfo name="MyTable 2" showFirstColumn="0" showLastColumn="0" showRowStripes="1" showColumnStripes="0"/>
</table>
</file>

<file path=xl/tables/table1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2" xr:uid="{95A5AADF-A712-4CC4-AC7C-50C4B8680286}" name="RMMetal_OtherSpecs" displayName="RMMetal_OtherSpecs" ref="U1:V5" totalsRowShown="0">
  <autoFilter ref="U1:V5" xr:uid="{FF0FB2E9-8330-416E-9E42-4C3D5FC2A33B}"/>
  <tableColumns count="2">
    <tableColumn id="2" xr3:uid="{F02563CE-9346-4C8E-823A-B26C3B4FA2DF}" name="O. Specs"/>
    <tableColumn id="1" xr3:uid="{586E8381-11AF-4B14-B326-3374E9A9DBFE}" name="F" dataDxfId="51"/>
  </tableColumns>
  <tableStyleInfo name="MyTable 2" showFirstColumn="0" showLastColumn="0" showRowStripes="1" showColumnStripes="0"/>
</table>
</file>

<file path=xl/tables/table1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3" xr:uid="{33B1C0EA-3BAE-4888-BFC7-B07FBC35A8A8}" name="RMMetal_Dim1" displayName="RMMetal_Dim1" ref="X1:Y136" totalsRowShown="0">
  <autoFilter ref="X1:Y136" xr:uid="{30D741A7-EA33-4D64-8D62-90B6CBE60BD0}"/>
  <tableColumns count="2">
    <tableColumn id="2" xr3:uid="{F613BB06-37DC-449A-9F8C-B64280145A6A}" name="Dim 1 (Thickness)" dataDxfId="50"/>
    <tableColumn id="1" xr3:uid="{D9A86FBD-57E3-4314-828E-191086916034}" name="G1G2" dataDxfId="49"/>
  </tableColumns>
  <tableStyleInfo name="MyTable 2" showFirstColumn="0" showLastColumn="0" showRowStripes="1" showColumnStripes="0"/>
</table>
</file>

<file path=xl/tables/table1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4" xr:uid="{C337AF8E-5500-42E2-9048-AA4CF76BCE69}" name="RMMetal_Dim2" displayName="RMMetal_Dim2" ref="AA1:AB125" totalsRowShown="0">
  <autoFilter ref="AA1:AB125" xr:uid="{2E49C430-1901-4D05-B0E0-1ECCD73158FB}"/>
  <tableColumns count="2">
    <tableColumn id="2" xr3:uid="{22873803-E444-4F9A-9279-A007D187DF4F}" name="Dim 2 (Width)" dataDxfId="48"/>
    <tableColumn id="1" xr3:uid="{34E4F65D-C12E-4FC8-B614-7505FA63BD7C}" name="G3G4" dataDxfId="47"/>
  </tableColumns>
  <tableStyleInfo name="MyTable 2" showFirstColumn="0" showLastColumn="0" showRowStripes="1" showColumnStripes="0"/>
</table>
</file>

<file path=xl/tables/table1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5" xr:uid="{AF928A7D-3618-47A8-A918-1E56743E8731}" name="RMMetal_Dim3" displayName="RMMetal_Dim3" ref="AD1:AE121" totalsRowShown="0">
  <autoFilter ref="AD1:AE121" xr:uid="{9A6E7A54-FE06-4003-9E8F-ED3FC7B2D2DA}"/>
  <tableColumns count="2">
    <tableColumn id="2" xr3:uid="{66FA2F23-E1B0-4F4F-BF03-61F994925D6D}" name="Dim 3 (Length or Weight (lb/ft))" dataDxfId="46"/>
    <tableColumn id="1" xr3:uid="{9B57A0EA-8524-464C-B503-27E679F6FC71}" name="G5G6" dataDxfId="45"/>
  </tableColumns>
  <tableStyleInfo name="MyTable 2" showFirstColumn="0" showLastColumn="0" showRowStripes="1" showColumnStripes="0"/>
</table>
</file>

<file path=xl/tables/table1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2" xr:uid="{D89A3D61-DD11-4122-BBE1-587B328BE3E2}" name="CTR_CLASS" displayName="CTR_CLASS" ref="A1:B5" totalsRowShown="0" headerRowDxfId="34" dataDxfId="32" headerRowBorderDxfId="33" tableBorderDxfId="31" headerRowCellStyle="Normal 2">
  <autoFilter ref="A1:B5" xr:uid="{178FED20-89F5-42BA-9377-11652C1A4350}"/>
  <tableColumns count="2">
    <tableColumn id="2" xr3:uid="{D660F0C9-0BC1-40D4-BE88-6D955C1C00FE}" name="CLASS" dataDxfId="30"/>
    <tableColumn id="1" xr3:uid="{A65F64B5-58FA-451E-84F1-26CF57DD9A69}" name="XX-" dataDxfId="29"/>
  </tableColumns>
  <tableStyleInfo name="TableStyleMedium21" showFirstColumn="0" showLastColumn="0" showRowStripes="1" showColumnStripes="0"/>
</table>
</file>

<file path=xl/tables/table1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3" xr:uid="{90AFDEE3-16F9-4D99-9580-C7D7E059C436}" name="CTR_ITEMCAT" displayName="CTR_ITEMCAT" ref="D1:E16" totalsRowShown="0" headerRowDxfId="28" dataDxfId="27" headerRowCellStyle="Normal 2">
  <autoFilter ref="D1:E16" xr:uid="{437C5127-8DC2-4F0E-960D-752256FA7527}"/>
  <tableColumns count="2">
    <tableColumn id="2" xr3:uid="{4EF8C441-727F-4135-BD99-53818279F1CC}" name="ITEM CATEGORY" dataDxfId="26" dataCellStyle="Normal 2"/>
    <tableColumn id="1" xr3:uid="{03BE5756-9B73-441C-8304-3281DBCB2018}" name="AA" dataDxfId="25" dataCellStyle="Normal 2"/>
  </tableColumns>
  <tableStyleInfo name="TableStyleMedium21" showFirstColumn="0" showLastColumn="0" showRowStripes="1" showColumnStripes="0"/>
</table>
</file>

<file path=xl/tables/table1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4" xr:uid="{A79733D7-F5BF-48DE-9AD5-50F5E1E44988}" name="CTR_MANUFACTURER" displayName="CTR_MANUFACTURER" ref="G1:I26" totalsRowShown="0" headerRowDxfId="24" dataDxfId="22" headerRowBorderDxfId="23" tableBorderDxfId="21">
  <autoFilter ref="G1:I26" xr:uid="{22E099C2-7553-48FD-B7CD-93A5AA5DB625}"/>
  <tableColumns count="3">
    <tableColumn id="3" xr3:uid="{5F6FA179-7BB3-446E-8E7C-148BDCF600F7}" name="MANUFACTURERS" dataDxfId="20" dataCellStyle="Normal 2"/>
    <tableColumn id="1" xr3:uid="{96F120A5-93C9-4ECD-B994-8ECDCBAD1C4C}" name="BB" dataDxfId="19" dataCellStyle="Normal 2"/>
    <tableColumn id="2" xr3:uid="{6E49F976-5A66-43B7-8C35-A593EB85A259}" name="Manufacturer ID" dataDxfId="18" dataCellStyle="Normal 2"/>
  </tableColumns>
  <tableStyleInfo name="TableStyleMedium21" showFirstColumn="0" showLastColumn="0" showRowStripes="1" showColumnStripes="0"/>
</table>
</file>

<file path=xl/tables/table1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5" xr:uid="{B763C9D2-95F8-4C00-9D39-785D44023092}" name="CTR_ITEMCLASS" displayName="CTR_ITEMCLASS" ref="K1:L6" totalsRowShown="0" headerRowDxfId="17" dataDxfId="16" headerRowCellStyle="Normal 2">
  <autoFilter ref="K1:L6" xr:uid="{E186CE28-98F6-4E37-B624-62E1F5283559}"/>
  <tableColumns count="2">
    <tableColumn id="2" xr3:uid="{DD6BFAB8-BB6E-4010-8564-8293BF8E4C48}" name="ITEM CLASS" dataDxfId="15" dataCellStyle="Normal 2"/>
    <tableColumn id="1" xr3:uid="{49786300-7528-410D-822F-A665295D410C}" name="C-" dataDxfId="14" dataCellStyle="Normal 2"/>
  </tableColumns>
  <tableStyleInfo name="TableStyleMedium21" showFirstColumn="0" showLastColumn="0" showRowStripes="1" showColumnStripes="0"/>
</table>
</file>

<file path=xl/tables/table1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6" xr:uid="{142FCE65-5BB5-4BB4-BC05-ADD1D2886F65}" name="CTR_DEPCAT" displayName="CTR_DEPCAT" ref="N1:O43" totalsRowShown="0" headerRowDxfId="13" dataDxfId="12" tableBorderDxfId="11" headerRowCellStyle="Normal 2">
  <autoFilter ref="N1:O43" xr:uid="{47EC4240-9C78-4C0B-A318-57FF7373B6D4}"/>
  <tableColumns count="2">
    <tableColumn id="2" xr3:uid="{93F28FAA-35BC-4FBF-8F1B-8AAE5ED0CC43}" name="DEPARTMENT CATEGORY/ACCESSORIES/OTHERS" dataDxfId="10" dataCellStyle="Normal 2"/>
    <tableColumn id="1" xr3:uid="{E7C6EFFC-0978-409D-96F5-052494D917F4}" name="DD" dataDxfId="9" dataCellStyle="Normal 2"/>
  </tableColumns>
  <tableStyleInfo name="TableStyleMedium21" showFirstColumn="0" showLastColumn="0" showRowStripes="1" showColumnStripes="0"/>
</table>
</file>

<file path=xl/tables/table1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7" xr:uid="{5C743A5F-8F0B-4809-A9D8-EDADD45DCE31}" name="CTR_MODNUM" displayName="CTR_MODNUM" ref="Q1:R251" totalsRowShown="0" headerRowDxfId="8" dataDxfId="7" tableBorderDxfId="6">
  <autoFilter ref="Q1:R251" xr:uid="{65E37809-8289-4E50-9BC8-25B493F1FB39}"/>
  <tableColumns count="2">
    <tableColumn id="2" xr3:uid="{18499C49-9A0E-44CA-8BB4-E4CFE2C8CCA7}" name="MODEL NUMBER FOR CONTROLS" dataDxfId="5" dataCellStyle="Normal 2"/>
    <tableColumn id="1" xr3:uid="{BE230782-88D7-41D9-829F-CEF90D9D97BF}" name="E1E2E3E4E5E6E7E8E9" dataDxfId="4" dataCellStyle="Normal 2"/>
  </tableColumns>
  <tableStyleInfo name="TableStyleLight15" showFirstColumn="0" showLastColumn="0" showRowStripes="1" showColumnStripes="0"/>
</table>
</file>

<file path=xl/tables/table1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D54900B-0732-4A6E-A08D-08A3D445AA7F}" name="Table2" displayName="Table2" ref="A1:B2" totalsRowShown="0" headerRowDxfId="3" dataDxfId="2">
  <autoFilter ref="A1:B2" xr:uid="{1F3E156E-42AB-4E8C-A70B-71BFA9C768E5}"/>
  <tableColumns count="2">
    <tableColumn id="1" xr3:uid="{00643827-E7E0-4A23-A60C-850B08202216}" name="Part ID" dataDxfId="1"/>
    <tableColumn id="2" xr3:uid="{38C16CDE-B8D1-466B-9EE3-7E23884CB950}" name="Part Description" dataDxfId="0"/>
  </tableColumns>
  <tableStyleInfo name="TableStyleLight1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6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10.emf"/><Relationship Id="rId7" Type="http://schemas.openxmlformats.org/officeDocument/2006/relationships/image" Target="../media/image3.emf"/><Relationship Id="rId12" Type="http://schemas.openxmlformats.org/officeDocument/2006/relationships/control" Target="../activeX/activeX5.xml"/><Relationship Id="rId17" Type="http://schemas.openxmlformats.org/officeDocument/2006/relationships/image" Target="../media/image8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11" Type="http://schemas.openxmlformats.org/officeDocument/2006/relationships/image" Target="../media/image5.emf"/><Relationship Id="rId5" Type="http://schemas.openxmlformats.org/officeDocument/2006/relationships/image" Target="../media/image2.emf"/><Relationship Id="rId15" Type="http://schemas.openxmlformats.org/officeDocument/2006/relationships/image" Target="../media/image7.emf"/><Relationship Id="rId10" Type="http://schemas.openxmlformats.org/officeDocument/2006/relationships/control" Target="../activeX/activeX4.xml"/><Relationship Id="rId19" Type="http://schemas.openxmlformats.org/officeDocument/2006/relationships/image" Target="../media/image9.emf"/><Relationship Id="rId4" Type="http://schemas.openxmlformats.org/officeDocument/2006/relationships/control" Target="../activeX/activeX1.xml"/><Relationship Id="rId9" Type="http://schemas.openxmlformats.org/officeDocument/2006/relationships/image" Target="../media/image4.emf"/><Relationship Id="rId1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control" Target="../activeX/activeX17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16.emf"/><Relationship Id="rId12" Type="http://schemas.openxmlformats.org/officeDocument/2006/relationships/control" Target="../activeX/activeX16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1.xml"/><Relationship Id="rId11" Type="http://schemas.openxmlformats.org/officeDocument/2006/relationships/control" Target="../activeX/activeX15.xml"/><Relationship Id="rId5" Type="http://schemas.openxmlformats.org/officeDocument/2006/relationships/image" Target="../media/image15.emf"/><Relationship Id="rId15" Type="http://schemas.openxmlformats.org/officeDocument/2006/relationships/image" Target="../media/image17.emf"/><Relationship Id="rId10" Type="http://schemas.openxmlformats.org/officeDocument/2006/relationships/control" Target="../activeX/activeX14.xml"/><Relationship Id="rId4" Type="http://schemas.openxmlformats.org/officeDocument/2006/relationships/control" Target="../activeX/activeX10.xml"/><Relationship Id="rId9" Type="http://schemas.openxmlformats.org/officeDocument/2006/relationships/control" Target="../activeX/activeX13.xml"/><Relationship Id="rId14" Type="http://schemas.openxmlformats.org/officeDocument/2006/relationships/control" Target="../activeX/activeX18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1.xml"/><Relationship Id="rId13" Type="http://schemas.openxmlformats.org/officeDocument/2006/relationships/image" Target="../media/image22.emf"/><Relationship Id="rId18" Type="http://schemas.openxmlformats.org/officeDocument/2006/relationships/control" Target="../activeX/activeX26.xml"/><Relationship Id="rId3" Type="http://schemas.openxmlformats.org/officeDocument/2006/relationships/vmlDrawing" Target="../drawings/vmlDrawing3.vml"/><Relationship Id="rId21" Type="http://schemas.openxmlformats.org/officeDocument/2006/relationships/image" Target="../media/image26.emf"/><Relationship Id="rId7" Type="http://schemas.openxmlformats.org/officeDocument/2006/relationships/image" Target="../media/image19.emf"/><Relationship Id="rId12" Type="http://schemas.openxmlformats.org/officeDocument/2006/relationships/control" Target="../activeX/activeX23.xml"/><Relationship Id="rId17" Type="http://schemas.openxmlformats.org/officeDocument/2006/relationships/image" Target="../media/image24.emf"/><Relationship Id="rId2" Type="http://schemas.openxmlformats.org/officeDocument/2006/relationships/drawing" Target="../drawings/drawing6.xml"/><Relationship Id="rId16" Type="http://schemas.openxmlformats.org/officeDocument/2006/relationships/control" Target="../activeX/activeX25.xml"/><Relationship Id="rId20" Type="http://schemas.openxmlformats.org/officeDocument/2006/relationships/control" Target="../activeX/activeX2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0.xml"/><Relationship Id="rId11" Type="http://schemas.openxmlformats.org/officeDocument/2006/relationships/image" Target="../media/image21.emf"/><Relationship Id="rId5" Type="http://schemas.openxmlformats.org/officeDocument/2006/relationships/image" Target="../media/image18.emf"/><Relationship Id="rId15" Type="http://schemas.openxmlformats.org/officeDocument/2006/relationships/image" Target="../media/image23.emf"/><Relationship Id="rId10" Type="http://schemas.openxmlformats.org/officeDocument/2006/relationships/control" Target="../activeX/activeX22.xml"/><Relationship Id="rId19" Type="http://schemas.openxmlformats.org/officeDocument/2006/relationships/image" Target="../media/image25.emf"/><Relationship Id="rId4" Type="http://schemas.openxmlformats.org/officeDocument/2006/relationships/control" Target="../activeX/activeX19.xml"/><Relationship Id="rId9" Type="http://schemas.openxmlformats.org/officeDocument/2006/relationships/image" Target="../media/image20.emf"/><Relationship Id="rId14" Type="http://schemas.openxmlformats.org/officeDocument/2006/relationships/control" Target="../activeX/activeX24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0.xml"/><Relationship Id="rId13" Type="http://schemas.openxmlformats.org/officeDocument/2006/relationships/image" Target="../media/image31.emf"/><Relationship Id="rId18" Type="http://schemas.openxmlformats.org/officeDocument/2006/relationships/control" Target="../activeX/activeX35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28.emf"/><Relationship Id="rId12" Type="http://schemas.openxmlformats.org/officeDocument/2006/relationships/control" Target="../activeX/activeX32.xml"/><Relationship Id="rId17" Type="http://schemas.openxmlformats.org/officeDocument/2006/relationships/image" Target="../media/image33.emf"/><Relationship Id="rId2" Type="http://schemas.openxmlformats.org/officeDocument/2006/relationships/drawing" Target="../drawings/drawing7.xml"/><Relationship Id="rId16" Type="http://schemas.openxmlformats.org/officeDocument/2006/relationships/control" Target="../activeX/activeX34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9.xml"/><Relationship Id="rId11" Type="http://schemas.openxmlformats.org/officeDocument/2006/relationships/image" Target="../media/image30.emf"/><Relationship Id="rId5" Type="http://schemas.openxmlformats.org/officeDocument/2006/relationships/image" Target="../media/image27.emf"/><Relationship Id="rId15" Type="http://schemas.openxmlformats.org/officeDocument/2006/relationships/image" Target="../media/image32.emf"/><Relationship Id="rId10" Type="http://schemas.openxmlformats.org/officeDocument/2006/relationships/control" Target="../activeX/activeX31.xml"/><Relationship Id="rId19" Type="http://schemas.openxmlformats.org/officeDocument/2006/relationships/image" Target="../media/image34.emf"/><Relationship Id="rId4" Type="http://schemas.openxmlformats.org/officeDocument/2006/relationships/control" Target="../activeX/activeX28.xml"/><Relationship Id="rId9" Type="http://schemas.openxmlformats.org/officeDocument/2006/relationships/image" Target="../media/image29.emf"/><Relationship Id="rId14" Type="http://schemas.openxmlformats.org/officeDocument/2006/relationships/control" Target="../activeX/activeX33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8.xml"/><Relationship Id="rId13" Type="http://schemas.openxmlformats.org/officeDocument/2006/relationships/image" Target="../media/image39.emf"/><Relationship Id="rId18" Type="http://schemas.openxmlformats.org/officeDocument/2006/relationships/control" Target="../activeX/activeX43.xml"/><Relationship Id="rId3" Type="http://schemas.openxmlformats.org/officeDocument/2006/relationships/vmlDrawing" Target="../drawings/vmlDrawing5.vml"/><Relationship Id="rId21" Type="http://schemas.openxmlformats.org/officeDocument/2006/relationships/image" Target="../media/image43.emf"/><Relationship Id="rId7" Type="http://schemas.openxmlformats.org/officeDocument/2006/relationships/image" Target="../media/image36.emf"/><Relationship Id="rId12" Type="http://schemas.openxmlformats.org/officeDocument/2006/relationships/control" Target="../activeX/activeX40.xml"/><Relationship Id="rId17" Type="http://schemas.openxmlformats.org/officeDocument/2006/relationships/image" Target="../media/image41.emf"/><Relationship Id="rId2" Type="http://schemas.openxmlformats.org/officeDocument/2006/relationships/drawing" Target="../drawings/drawing8.xml"/><Relationship Id="rId16" Type="http://schemas.openxmlformats.org/officeDocument/2006/relationships/control" Target="../activeX/activeX42.xml"/><Relationship Id="rId20" Type="http://schemas.openxmlformats.org/officeDocument/2006/relationships/control" Target="../activeX/activeX44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37.xml"/><Relationship Id="rId11" Type="http://schemas.openxmlformats.org/officeDocument/2006/relationships/image" Target="../media/image38.emf"/><Relationship Id="rId5" Type="http://schemas.openxmlformats.org/officeDocument/2006/relationships/image" Target="../media/image35.emf"/><Relationship Id="rId15" Type="http://schemas.openxmlformats.org/officeDocument/2006/relationships/image" Target="../media/image40.emf"/><Relationship Id="rId23" Type="http://schemas.openxmlformats.org/officeDocument/2006/relationships/image" Target="../media/image44.emf"/><Relationship Id="rId10" Type="http://schemas.openxmlformats.org/officeDocument/2006/relationships/control" Target="../activeX/activeX39.xml"/><Relationship Id="rId19" Type="http://schemas.openxmlformats.org/officeDocument/2006/relationships/image" Target="../media/image42.emf"/><Relationship Id="rId4" Type="http://schemas.openxmlformats.org/officeDocument/2006/relationships/control" Target="../activeX/activeX36.xml"/><Relationship Id="rId9" Type="http://schemas.openxmlformats.org/officeDocument/2006/relationships/image" Target="../media/image37.emf"/><Relationship Id="rId14" Type="http://schemas.openxmlformats.org/officeDocument/2006/relationships/control" Target="../activeX/activeX41.xml"/><Relationship Id="rId22" Type="http://schemas.openxmlformats.org/officeDocument/2006/relationships/control" Target="../activeX/activeX45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8.xml"/><Relationship Id="rId13" Type="http://schemas.openxmlformats.org/officeDocument/2006/relationships/image" Target="../media/image49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46.emf"/><Relationship Id="rId12" Type="http://schemas.openxmlformats.org/officeDocument/2006/relationships/control" Target="../activeX/activeX50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47.xml"/><Relationship Id="rId11" Type="http://schemas.openxmlformats.org/officeDocument/2006/relationships/image" Target="../media/image48.emf"/><Relationship Id="rId5" Type="http://schemas.openxmlformats.org/officeDocument/2006/relationships/image" Target="../media/image45.emf"/><Relationship Id="rId10" Type="http://schemas.openxmlformats.org/officeDocument/2006/relationships/control" Target="../activeX/activeX49.xml"/><Relationship Id="rId4" Type="http://schemas.openxmlformats.org/officeDocument/2006/relationships/control" Target="../activeX/activeX46.xml"/><Relationship Id="rId9" Type="http://schemas.openxmlformats.org/officeDocument/2006/relationships/image" Target="../media/image47.emf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3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51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52.xml"/><Relationship Id="rId11" Type="http://schemas.openxmlformats.org/officeDocument/2006/relationships/image" Target="../media/image53.emf"/><Relationship Id="rId5" Type="http://schemas.openxmlformats.org/officeDocument/2006/relationships/image" Target="../media/image50.emf"/><Relationship Id="rId10" Type="http://schemas.openxmlformats.org/officeDocument/2006/relationships/control" Target="../activeX/activeX54.xml"/><Relationship Id="rId4" Type="http://schemas.openxmlformats.org/officeDocument/2006/relationships/control" Target="../activeX/activeX51.xml"/><Relationship Id="rId9" Type="http://schemas.openxmlformats.org/officeDocument/2006/relationships/image" Target="../media/image52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7.xml"/><Relationship Id="rId13" Type="http://schemas.openxmlformats.org/officeDocument/2006/relationships/image" Target="../media/image58.emf"/><Relationship Id="rId3" Type="http://schemas.openxmlformats.org/officeDocument/2006/relationships/vmlDrawing" Target="../drawings/vmlDrawing8.vml"/><Relationship Id="rId7" Type="http://schemas.openxmlformats.org/officeDocument/2006/relationships/image" Target="../media/image55.emf"/><Relationship Id="rId12" Type="http://schemas.openxmlformats.org/officeDocument/2006/relationships/control" Target="../activeX/activeX59.xml"/><Relationship Id="rId17" Type="http://schemas.openxmlformats.org/officeDocument/2006/relationships/image" Target="../media/image60.emf"/><Relationship Id="rId2" Type="http://schemas.openxmlformats.org/officeDocument/2006/relationships/drawing" Target="../drawings/drawing11.xml"/><Relationship Id="rId16" Type="http://schemas.openxmlformats.org/officeDocument/2006/relationships/control" Target="../activeX/activeX61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56.xml"/><Relationship Id="rId11" Type="http://schemas.openxmlformats.org/officeDocument/2006/relationships/image" Target="../media/image57.emf"/><Relationship Id="rId5" Type="http://schemas.openxmlformats.org/officeDocument/2006/relationships/image" Target="../media/image54.emf"/><Relationship Id="rId15" Type="http://schemas.openxmlformats.org/officeDocument/2006/relationships/image" Target="../media/image59.emf"/><Relationship Id="rId10" Type="http://schemas.openxmlformats.org/officeDocument/2006/relationships/control" Target="../activeX/activeX58.xml"/><Relationship Id="rId4" Type="http://schemas.openxmlformats.org/officeDocument/2006/relationships/control" Target="../activeX/activeX55.xml"/><Relationship Id="rId9" Type="http://schemas.openxmlformats.org/officeDocument/2006/relationships/image" Target="../media/image56.emf"/><Relationship Id="rId14" Type="http://schemas.openxmlformats.org/officeDocument/2006/relationships/control" Target="../activeX/activeX60.xml"/></Relationships>
</file>

<file path=xl/worksheets/_rels/sheet1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65.emf"/><Relationship Id="rId18" Type="http://schemas.openxmlformats.org/officeDocument/2006/relationships/control" Target="../activeX/activeX69.xml"/><Relationship Id="rId26" Type="http://schemas.openxmlformats.org/officeDocument/2006/relationships/control" Target="../activeX/activeX73.xml"/><Relationship Id="rId39" Type="http://schemas.openxmlformats.org/officeDocument/2006/relationships/image" Target="../media/image78.emf"/><Relationship Id="rId21" Type="http://schemas.openxmlformats.org/officeDocument/2006/relationships/image" Target="../media/image69.emf"/><Relationship Id="rId34" Type="http://schemas.openxmlformats.org/officeDocument/2006/relationships/control" Target="../activeX/activeX77.xml"/><Relationship Id="rId7" Type="http://schemas.openxmlformats.org/officeDocument/2006/relationships/image" Target="../media/image62.emf"/><Relationship Id="rId12" Type="http://schemas.openxmlformats.org/officeDocument/2006/relationships/control" Target="../activeX/activeX66.xml"/><Relationship Id="rId17" Type="http://schemas.openxmlformats.org/officeDocument/2006/relationships/image" Target="../media/image67.emf"/><Relationship Id="rId25" Type="http://schemas.openxmlformats.org/officeDocument/2006/relationships/image" Target="../media/image71.emf"/><Relationship Id="rId33" Type="http://schemas.openxmlformats.org/officeDocument/2006/relationships/image" Target="../media/image75.emf"/><Relationship Id="rId38" Type="http://schemas.openxmlformats.org/officeDocument/2006/relationships/control" Target="../activeX/activeX79.xml"/><Relationship Id="rId2" Type="http://schemas.openxmlformats.org/officeDocument/2006/relationships/drawing" Target="../drawings/drawing12.xml"/><Relationship Id="rId16" Type="http://schemas.openxmlformats.org/officeDocument/2006/relationships/control" Target="../activeX/activeX68.xml"/><Relationship Id="rId20" Type="http://schemas.openxmlformats.org/officeDocument/2006/relationships/control" Target="../activeX/activeX70.xml"/><Relationship Id="rId29" Type="http://schemas.openxmlformats.org/officeDocument/2006/relationships/image" Target="../media/image73.emf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63.xml"/><Relationship Id="rId11" Type="http://schemas.openxmlformats.org/officeDocument/2006/relationships/image" Target="../media/image64.emf"/><Relationship Id="rId24" Type="http://schemas.openxmlformats.org/officeDocument/2006/relationships/control" Target="../activeX/activeX72.xml"/><Relationship Id="rId32" Type="http://schemas.openxmlformats.org/officeDocument/2006/relationships/control" Target="../activeX/activeX76.xml"/><Relationship Id="rId37" Type="http://schemas.openxmlformats.org/officeDocument/2006/relationships/image" Target="../media/image77.emf"/><Relationship Id="rId5" Type="http://schemas.openxmlformats.org/officeDocument/2006/relationships/image" Target="../media/image61.emf"/><Relationship Id="rId15" Type="http://schemas.openxmlformats.org/officeDocument/2006/relationships/image" Target="../media/image66.emf"/><Relationship Id="rId23" Type="http://schemas.openxmlformats.org/officeDocument/2006/relationships/image" Target="../media/image70.emf"/><Relationship Id="rId28" Type="http://schemas.openxmlformats.org/officeDocument/2006/relationships/control" Target="../activeX/activeX74.xml"/><Relationship Id="rId36" Type="http://schemas.openxmlformats.org/officeDocument/2006/relationships/control" Target="../activeX/activeX78.xml"/><Relationship Id="rId10" Type="http://schemas.openxmlformats.org/officeDocument/2006/relationships/control" Target="../activeX/activeX65.xml"/><Relationship Id="rId19" Type="http://schemas.openxmlformats.org/officeDocument/2006/relationships/image" Target="../media/image68.emf"/><Relationship Id="rId31" Type="http://schemas.openxmlformats.org/officeDocument/2006/relationships/image" Target="../media/image74.emf"/><Relationship Id="rId4" Type="http://schemas.openxmlformats.org/officeDocument/2006/relationships/control" Target="../activeX/activeX62.xml"/><Relationship Id="rId9" Type="http://schemas.openxmlformats.org/officeDocument/2006/relationships/image" Target="../media/image63.emf"/><Relationship Id="rId14" Type="http://schemas.openxmlformats.org/officeDocument/2006/relationships/control" Target="../activeX/activeX67.xml"/><Relationship Id="rId22" Type="http://schemas.openxmlformats.org/officeDocument/2006/relationships/control" Target="../activeX/activeX71.xml"/><Relationship Id="rId27" Type="http://schemas.openxmlformats.org/officeDocument/2006/relationships/image" Target="../media/image72.emf"/><Relationship Id="rId30" Type="http://schemas.openxmlformats.org/officeDocument/2006/relationships/control" Target="../activeX/activeX75.xml"/><Relationship Id="rId35" Type="http://schemas.openxmlformats.org/officeDocument/2006/relationships/image" Target="../media/image76.emf"/><Relationship Id="rId8" Type="http://schemas.openxmlformats.org/officeDocument/2006/relationships/control" Target="../activeX/activeX64.xml"/><Relationship Id="rId3" Type="http://schemas.openxmlformats.org/officeDocument/2006/relationships/vmlDrawing" Target="../drawings/vmlDrawing9.v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3.xml"/><Relationship Id="rId13" Type="http://schemas.openxmlformats.org/officeDocument/2006/relationships/image" Target="../media/image79.emf"/><Relationship Id="rId3" Type="http://schemas.openxmlformats.org/officeDocument/2006/relationships/vmlDrawing" Target="../drawings/vmlDrawing10.vml"/><Relationship Id="rId7" Type="http://schemas.openxmlformats.org/officeDocument/2006/relationships/control" Target="../activeX/activeX82.xml"/><Relationship Id="rId12" Type="http://schemas.openxmlformats.org/officeDocument/2006/relationships/control" Target="../activeX/activeX87.xml"/><Relationship Id="rId2" Type="http://schemas.openxmlformats.org/officeDocument/2006/relationships/drawing" Target="../drawings/drawing13.xml"/><Relationship Id="rId16" Type="http://schemas.openxmlformats.org/officeDocument/2006/relationships/image" Target="../media/image80.emf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81.xml"/><Relationship Id="rId11" Type="http://schemas.openxmlformats.org/officeDocument/2006/relationships/control" Target="../activeX/activeX86.xml"/><Relationship Id="rId5" Type="http://schemas.openxmlformats.org/officeDocument/2006/relationships/image" Target="../media/image15.emf"/><Relationship Id="rId15" Type="http://schemas.openxmlformats.org/officeDocument/2006/relationships/control" Target="../activeX/activeX89.xml"/><Relationship Id="rId10" Type="http://schemas.openxmlformats.org/officeDocument/2006/relationships/control" Target="../activeX/activeX85.xml"/><Relationship Id="rId4" Type="http://schemas.openxmlformats.org/officeDocument/2006/relationships/control" Target="../activeX/activeX80.xml"/><Relationship Id="rId9" Type="http://schemas.openxmlformats.org/officeDocument/2006/relationships/control" Target="../activeX/activeX84.xml"/><Relationship Id="rId14" Type="http://schemas.openxmlformats.org/officeDocument/2006/relationships/control" Target="../activeX/activeX88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2.xml"/><Relationship Id="rId13" Type="http://schemas.openxmlformats.org/officeDocument/2006/relationships/image" Target="../media/image85.emf"/><Relationship Id="rId18" Type="http://schemas.openxmlformats.org/officeDocument/2006/relationships/control" Target="../activeX/activeX97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82.emf"/><Relationship Id="rId12" Type="http://schemas.openxmlformats.org/officeDocument/2006/relationships/control" Target="../activeX/activeX94.xml"/><Relationship Id="rId17" Type="http://schemas.openxmlformats.org/officeDocument/2006/relationships/image" Target="../media/image87.emf"/><Relationship Id="rId2" Type="http://schemas.openxmlformats.org/officeDocument/2006/relationships/drawing" Target="../drawings/drawing14.xml"/><Relationship Id="rId16" Type="http://schemas.openxmlformats.org/officeDocument/2006/relationships/control" Target="../activeX/activeX96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91.xml"/><Relationship Id="rId11" Type="http://schemas.openxmlformats.org/officeDocument/2006/relationships/image" Target="../media/image84.emf"/><Relationship Id="rId5" Type="http://schemas.openxmlformats.org/officeDocument/2006/relationships/image" Target="../media/image81.emf"/><Relationship Id="rId15" Type="http://schemas.openxmlformats.org/officeDocument/2006/relationships/image" Target="../media/image86.emf"/><Relationship Id="rId10" Type="http://schemas.openxmlformats.org/officeDocument/2006/relationships/control" Target="../activeX/activeX93.xml"/><Relationship Id="rId19" Type="http://schemas.openxmlformats.org/officeDocument/2006/relationships/image" Target="../media/image88.emf"/><Relationship Id="rId4" Type="http://schemas.openxmlformats.org/officeDocument/2006/relationships/control" Target="../activeX/activeX90.xml"/><Relationship Id="rId9" Type="http://schemas.openxmlformats.org/officeDocument/2006/relationships/image" Target="../media/image83.emf"/><Relationship Id="rId14" Type="http://schemas.openxmlformats.org/officeDocument/2006/relationships/control" Target="../activeX/activeX95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0.xml"/><Relationship Id="rId13" Type="http://schemas.openxmlformats.org/officeDocument/2006/relationships/image" Target="../media/image93.emf"/><Relationship Id="rId18" Type="http://schemas.openxmlformats.org/officeDocument/2006/relationships/control" Target="../activeX/activeX105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90.emf"/><Relationship Id="rId12" Type="http://schemas.openxmlformats.org/officeDocument/2006/relationships/control" Target="../activeX/activeX102.xml"/><Relationship Id="rId17" Type="http://schemas.openxmlformats.org/officeDocument/2006/relationships/image" Target="../media/image95.emf"/><Relationship Id="rId2" Type="http://schemas.openxmlformats.org/officeDocument/2006/relationships/drawing" Target="../drawings/drawing15.xml"/><Relationship Id="rId16" Type="http://schemas.openxmlformats.org/officeDocument/2006/relationships/control" Target="../activeX/activeX104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99.xml"/><Relationship Id="rId11" Type="http://schemas.openxmlformats.org/officeDocument/2006/relationships/image" Target="../media/image92.emf"/><Relationship Id="rId5" Type="http://schemas.openxmlformats.org/officeDocument/2006/relationships/image" Target="../media/image89.emf"/><Relationship Id="rId15" Type="http://schemas.openxmlformats.org/officeDocument/2006/relationships/image" Target="../media/image94.emf"/><Relationship Id="rId10" Type="http://schemas.openxmlformats.org/officeDocument/2006/relationships/control" Target="../activeX/activeX101.xml"/><Relationship Id="rId19" Type="http://schemas.openxmlformats.org/officeDocument/2006/relationships/image" Target="../media/image96.emf"/><Relationship Id="rId4" Type="http://schemas.openxmlformats.org/officeDocument/2006/relationships/control" Target="../activeX/activeX98.xml"/><Relationship Id="rId9" Type="http://schemas.openxmlformats.org/officeDocument/2006/relationships/image" Target="../media/image91.emf"/><Relationship Id="rId14" Type="http://schemas.openxmlformats.org/officeDocument/2006/relationships/control" Target="../activeX/activeX103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8.xml"/><Relationship Id="rId13" Type="http://schemas.openxmlformats.org/officeDocument/2006/relationships/image" Target="../media/image101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98.emf"/><Relationship Id="rId12" Type="http://schemas.openxmlformats.org/officeDocument/2006/relationships/control" Target="../activeX/activeX110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Relationship Id="rId6" Type="http://schemas.openxmlformats.org/officeDocument/2006/relationships/control" Target="../activeX/activeX107.xml"/><Relationship Id="rId11" Type="http://schemas.openxmlformats.org/officeDocument/2006/relationships/image" Target="../media/image100.emf"/><Relationship Id="rId5" Type="http://schemas.openxmlformats.org/officeDocument/2006/relationships/image" Target="../media/image97.emf"/><Relationship Id="rId15" Type="http://schemas.openxmlformats.org/officeDocument/2006/relationships/image" Target="../media/image102.emf"/><Relationship Id="rId10" Type="http://schemas.openxmlformats.org/officeDocument/2006/relationships/control" Target="../activeX/activeX109.xml"/><Relationship Id="rId4" Type="http://schemas.openxmlformats.org/officeDocument/2006/relationships/control" Target="../activeX/activeX106.xml"/><Relationship Id="rId9" Type="http://schemas.openxmlformats.org/officeDocument/2006/relationships/image" Target="../media/image99.emf"/><Relationship Id="rId14" Type="http://schemas.openxmlformats.org/officeDocument/2006/relationships/control" Target="../activeX/activeX111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4.xml"/><Relationship Id="rId13" Type="http://schemas.openxmlformats.org/officeDocument/2006/relationships/image" Target="../media/image107.emf"/><Relationship Id="rId18" Type="http://schemas.openxmlformats.org/officeDocument/2006/relationships/control" Target="../activeX/activeX119.xml"/><Relationship Id="rId3" Type="http://schemas.openxmlformats.org/officeDocument/2006/relationships/vmlDrawing" Target="../drawings/vmlDrawing14.vml"/><Relationship Id="rId21" Type="http://schemas.openxmlformats.org/officeDocument/2006/relationships/image" Target="../media/image111.emf"/><Relationship Id="rId7" Type="http://schemas.openxmlformats.org/officeDocument/2006/relationships/image" Target="../media/image104.emf"/><Relationship Id="rId12" Type="http://schemas.openxmlformats.org/officeDocument/2006/relationships/control" Target="../activeX/activeX116.xml"/><Relationship Id="rId17" Type="http://schemas.openxmlformats.org/officeDocument/2006/relationships/image" Target="../media/image109.emf"/><Relationship Id="rId2" Type="http://schemas.openxmlformats.org/officeDocument/2006/relationships/drawing" Target="../drawings/drawing17.xml"/><Relationship Id="rId16" Type="http://schemas.openxmlformats.org/officeDocument/2006/relationships/control" Target="../activeX/activeX118.xml"/><Relationship Id="rId20" Type="http://schemas.openxmlformats.org/officeDocument/2006/relationships/control" Target="../activeX/activeX120.xml"/><Relationship Id="rId1" Type="http://schemas.openxmlformats.org/officeDocument/2006/relationships/printerSettings" Target="../printerSettings/printerSettings18.bin"/><Relationship Id="rId6" Type="http://schemas.openxmlformats.org/officeDocument/2006/relationships/control" Target="../activeX/activeX113.xml"/><Relationship Id="rId11" Type="http://schemas.openxmlformats.org/officeDocument/2006/relationships/image" Target="../media/image106.emf"/><Relationship Id="rId5" Type="http://schemas.openxmlformats.org/officeDocument/2006/relationships/image" Target="../media/image103.emf"/><Relationship Id="rId15" Type="http://schemas.openxmlformats.org/officeDocument/2006/relationships/image" Target="../media/image108.emf"/><Relationship Id="rId23" Type="http://schemas.openxmlformats.org/officeDocument/2006/relationships/image" Target="../media/image112.emf"/><Relationship Id="rId10" Type="http://schemas.openxmlformats.org/officeDocument/2006/relationships/control" Target="../activeX/activeX115.xml"/><Relationship Id="rId19" Type="http://schemas.openxmlformats.org/officeDocument/2006/relationships/image" Target="../media/image110.emf"/><Relationship Id="rId4" Type="http://schemas.openxmlformats.org/officeDocument/2006/relationships/control" Target="../activeX/activeX112.xml"/><Relationship Id="rId9" Type="http://schemas.openxmlformats.org/officeDocument/2006/relationships/image" Target="../media/image105.emf"/><Relationship Id="rId14" Type="http://schemas.openxmlformats.org/officeDocument/2006/relationships/control" Target="../activeX/activeX117.xml"/><Relationship Id="rId22" Type="http://schemas.openxmlformats.org/officeDocument/2006/relationships/control" Target="../activeX/activeX121.xml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4.xml"/><Relationship Id="rId13" Type="http://schemas.openxmlformats.org/officeDocument/2006/relationships/image" Target="../media/image117.emf"/><Relationship Id="rId18" Type="http://schemas.openxmlformats.org/officeDocument/2006/relationships/control" Target="../activeX/activeX129.xml"/><Relationship Id="rId3" Type="http://schemas.openxmlformats.org/officeDocument/2006/relationships/vmlDrawing" Target="../drawings/vmlDrawing15.vml"/><Relationship Id="rId21" Type="http://schemas.openxmlformats.org/officeDocument/2006/relationships/image" Target="../media/image121.emf"/><Relationship Id="rId7" Type="http://schemas.openxmlformats.org/officeDocument/2006/relationships/image" Target="../media/image114.emf"/><Relationship Id="rId12" Type="http://schemas.openxmlformats.org/officeDocument/2006/relationships/control" Target="../activeX/activeX126.xml"/><Relationship Id="rId17" Type="http://schemas.openxmlformats.org/officeDocument/2006/relationships/image" Target="../media/image119.emf"/><Relationship Id="rId2" Type="http://schemas.openxmlformats.org/officeDocument/2006/relationships/drawing" Target="../drawings/drawing18.xml"/><Relationship Id="rId16" Type="http://schemas.openxmlformats.org/officeDocument/2006/relationships/control" Target="../activeX/activeX128.xml"/><Relationship Id="rId20" Type="http://schemas.openxmlformats.org/officeDocument/2006/relationships/control" Target="../activeX/activeX130.xml"/><Relationship Id="rId1" Type="http://schemas.openxmlformats.org/officeDocument/2006/relationships/printerSettings" Target="../printerSettings/printerSettings19.bin"/><Relationship Id="rId6" Type="http://schemas.openxmlformats.org/officeDocument/2006/relationships/control" Target="../activeX/activeX123.xml"/><Relationship Id="rId11" Type="http://schemas.openxmlformats.org/officeDocument/2006/relationships/image" Target="../media/image116.emf"/><Relationship Id="rId5" Type="http://schemas.openxmlformats.org/officeDocument/2006/relationships/image" Target="../media/image113.emf"/><Relationship Id="rId15" Type="http://schemas.openxmlformats.org/officeDocument/2006/relationships/image" Target="../media/image118.emf"/><Relationship Id="rId23" Type="http://schemas.openxmlformats.org/officeDocument/2006/relationships/image" Target="../media/image122.emf"/><Relationship Id="rId10" Type="http://schemas.openxmlformats.org/officeDocument/2006/relationships/control" Target="../activeX/activeX125.xml"/><Relationship Id="rId19" Type="http://schemas.openxmlformats.org/officeDocument/2006/relationships/image" Target="../media/image120.emf"/><Relationship Id="rId4" Type="http://schemas.openxmlformats.org/officeDocument/2006/relationships/control" Target="../activeX/activeX122.xml"/><Relationship Id="rId9" Type="http://schemas.openxmlformats.org/officeDocument/2006/relationships/image" Target="../media/image115.emf"/><Relationship Id="rId14" Type="http://schemas.openxmlformats.org/officeDocument/2006/relationships/control" Target="../activeX/activeX127.xml"/><Relationship Id="rId22" Type="http://schemas.openxmlformats.org/officeDocument/2006/relationships/control" Target="../activeX/activeX131.xml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4.xml"/><Relationship Id="rId13" Type="http://schemas.openxmlformats.org/officeDocument/2006/relationships/image" Target="../media/image126.emf"/><Relationship Id="rId18" Type="http://schemas.openxmlformats.org/officeDocument/2006/relationships/control" Target="../activeX/activeX139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15.emf"/><Relationship Id="rId12" Type="http://schemas.openxmlformats.org/officeDocument/2006/relationships/control" Target="../activeX/activeX136.xml"/><Relationship Id="rId17" Type="http://schemas.openxmlformats.org/officeDocument/2006/relationships/image" Target="../media/image128.emf"/><Relationship Id="rId2" Type="http://schemas.openxmlformats.org/officeDocument/2006/relationships/drawing" Target="../drawings/drawing19.xml"/><Relationship Id="rId16" Type="http://schemas.openxmlformats.org/officeDocument/2006/relationships/control" Target="../activeX/activeX138.xml"/><Relationship Id="rId1" Type="http://schemas.openxmlformats.org/officeDocument/2006/relationships/printerSettings" Target="../printerSettings/printerSettings20.bin"/><Relationship Id="rId6" Type="http://schemas.openxmlformats.org/officeDocument/2006/relationships/control" Target="../activeX/activeX133.xml"/><Relationship Id="rId11" Type="http://schemas.openxmlformats.org/officeDocument/2006/relationships/image" Target="../media/image125.emf"/><Relationship Id="rId5" Type="http://schemas.openxmlformats.org/officeDocument/2006/relationships/image" Target="../media/image123.emf"/><Relationship Id="rId15" Type="http://schemas.openxmlformats.org/officeDocument/2006/relationships/image" Target="../media/image127.emf"/><Relationship Id="rId10" Type="http://schemas.openxmlformats.org/officeDocument/2006/relationships/control" Target="../activeX/activeX135.xml"/><Relationship Id="rId19" Type="http://schemas.openxmlformats.org/officeDocument/2006/relationships/image" Target="../media/image129.emf"/><Relationship Id="rId4" Type="http://schemas.openxmlformats.org/officeDocument/2006/relationships/control" Target="../activeX/activeX132.xml"/><Relationship Id="rId9" Type="http://schemas.openxmlformats.org/officeDocument/2006/relationships/image" Target="../media/image124.emf"/><Relationship Id="rId14" Type="http://schemas.openxmlformats.org/officeDocument/2006/relationships/control" Target="../activeX/activeX137.xml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10" Type="http://schemas.openxmlformats.org/officeDocument/2006/relationships/table" Target="../tables/table9.xml"/><Relationship Id="rId4" Type="http://schemas.openxmlformats.org/officeDocument/2006/relationships/table" Target="../tables/table3.xml"/><Relationship Id="rId9" Type="http://schemas.openxmlformats.org/officeDocument/2006/relationships/table" Target="../tables/table8.xml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5.xml"/><Relationship Id="rId3" Type="http://schemas.openxmlformats.org/officeDocument/2006/relationships/table" Target="../tables/table10.xml"/><Relationship Id="rId7" Type="http://schemas.openxmlformats.org/officeDocument/2006/relationships/table" Target="../tables/table14.xml"/><Relationship Id="rId12" Type="http://schemas.openxmlformats.org/officeDocument/2006/relationships/comments" Target="../comments1.xml"/><Relationship Id="rId2" Type="http://schemas.openxmlformats.org/officeDocument/2006/relationships/vmlDrawing" Target="../drawings/vmlDrawing17.vml"/><Relationship Id="rId1" Type="http://schemas.openxmlformats.org/officeDocument/2006/relationships/printerSettings" Target="../printerSettings/printerSettings22.bin"/><Relationship Id="rId6" Type="http://schemas.openxmlformats.org/officeDocument/2006/relationships/table" Target="../tables/table13.xml"/><Relationship Id="rId11" Type="http://schemas.openxmlformats.org/officeDocument/2006/relationships/table" Target="../tables/table18.xml"/><Relationship Id="rId5" Type="http://schemas.openxmlformats.org/officeDocument/2006/relationships/table" Target="../tables/table12.xml"/><Relationship Id="rId10" Type="http://schemas.openxmlformats.org/officeDocument/2006/relationships/table" Target="../tables/table17.xml"/><Relationship Id="rId4" Type="http://schemas.openxmlformats.org/officeDocument/2006/relationships/table" Target="../tables/table11.xml"/><Relationship Id="rId9" Type="http://schemas.openxmlformats.org/officeDocument/2006/relationships/table" Target="../tables/table16.xml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5.xml"/><Relationship Id="rId3" Type="http://schemas.openxmlformats.org/officeDocument/2006/relationships/table" Target="../tables/table20.xml"/><Relationship Id="rId7" Type="http://schemas.openxmlformats.org/officeDocument/2006/relationships/table" Target="../tables/table24.xml"/><Relationship Id="rId2" Type="http://schemas.openxmlformats.org/officeDocument/2006/relationships/table" Target="../tables/table19.xml"/><Relationship Id="rId1" Type="http://schemas.openxmlformats.org/officeDocument/2006/relationships/printerSettings" Target="../printerSettings/printerSettings23.bin"/><Relationship Id="rId6" Type="http://schemas.openxmlformats.org/officeDocument/2006/relationships/table" Target="../tables/table23.xml"/><Relationship Id="rId11" Type="http://schemas.openxmlformats.org/officeDocument/2006/relationships/table" Target="../tables/table28.xml"/><Relationship Id="rId5" Type="http://schemas.openxmlformats.org/officeDocument/2006/relationships/table" Target="../tables/table22.xml"/><Relationship Id="rId10" Type="http://schemas.openxmlformats.org/officeDocument/2006/relationships/table" Target="../tables/table27.xml"/><Relationship Id="rId4" Type="http://schemas.openxmlformats.org/officeDocument/2006/relationships/table" Target="../tables/table21.xml"/><Relationship Id="rId9" Type="http://schemas.openxmlformats.org/officeDocument/2006/relationships/table" Target="../tables/table26.xml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4.xml"/><Relationship Id="rId3" Type="http://schemas.openxmlformats.org/officeDocument/2006/relationships/table" Target="../tables/table29.xml"/><Relationship Id="rId7" Type="http://schemas.openxmlformats.org/officeDocument/2006/relationships/table" Target="../tables/table33.xml"/><Relationship Id="rId12" Type="http://schemas.openxmlformats.org/officeDocument/2006/relationships/comments" Target="../comments2.xml"/><Relationship Id="rId2" Type="http://schemas.openxmlformats.org/officeDocument/2006/relationships/vmlDrawing" Target="../drawings/vmlDrawing18.vml"/><Relationship Id="rId1" Type="http://schemas.openxmlformats.org/officeDocument/2006/relationships/printerSettings" Target="../printerSettings/printerSettings24.bin"/><Relationship Id="rId6" Type="http://schemas.openxmlformats.org/officeDocument/2006/relationships/table" Target="../tables/table32.xml"/><Relationship Id="rId11" Type="http://schemas.openxmlformats.org/officeDocument/2006/relationships/table" Target="../tables/table37.xml"/><Relationship Id="rId5" Type="http://schemas.openxmlformats.org/officeDocument/2006/relationships/table" Target="../tables/table31.xml"/><Relationship Id="rId10" Type="http://schemas.openxmlformats.org/officeDocument/2006/relationships/table" Target="../tables/table36.xml"/><Relationship Id="rId4" Type="http://schemas.openxmlformats.org/officeDocument/2006/relationships/table" Target="../tables/table30.xml"/><Relationship Id="rId9" Type="http://schemas.openxmlformats.org/officeDocument/2006/relationships/table" Target="../tables/table35.xml"/></Relationships>
</file>

<file path=xl/worksheets/_rels/sheet2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3.xml"/><Relationship Id="rId3" Type="http://schemas.openxmlformats.org/officeDocument/2006/relationships/table" Target="../tables/table38.xml"/><Relationship Id="rId7" Type="http://schemas.openxmlformats.org/officeDocument/2006/relationships/table" Target="../tables/table42.xml"/><Relationship Id="rId2" Type="http://schemas.openxmlformats.org/officeDocument/2006/relationships/vmlDrawing" Target="../drawings/vmlDrawing19.vml"/><Relationship Id="rId1" Type="http://schemas.openxmlformats.org/officeDocument/2006/relationships/printerSettings" Target="../printerSettings/printerSettings25.bin"/><Relationship Id="rId6" Type="http://schemas.openxmlformats.org/officeDocument/2006/relationships/table" Target="../tables/table41.xml"/><Relationship Id="rId11" Type="http://schemas.openxmlformats.org/officeDocument/2006/relationships/comments" Target="../comments3.xml"/><Relationship Id="rId5" Type="http://schemas.openxmlformats.org/officeDocument/2006/relationships/table" Target="../tables/table40.xml"/><Relationship Id="rId10" Type="http://schemas.openxmlformats.org/officeDocument/2006/relationships/table" Target="../tables/table45.xml"/><Relationship Id="rId4" Type="http://schemas.openxmlformats.org/officeDocument/2006/relationships/table" Target="../tables/table39.xml"/><Relationship Id="rId9" Type="http://schemas.openxmlformats.org/officeDocument/2006/relationships/table" Target="../tables/table44.xml"/></Relationships>
</file>

<file path=xl/worksheets/_rels/sheet2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1.xml"/><Relationship Id="rId13" Type="http://schemas.openxmlformats.org/officeDocument/2006/relationships/comments" Target="../comments4.xml"/><Relationship Id="rId3" Type="http://schemas.openxmlformats.org/officeDocument/2006/relationships/table" Target="../tables/table46.xml"/><Relationship Id="rId7" Type="http://schemas.openxmlformats.org/officeDocument/2006/relationships/table" Target="../tables/table50.xml"/><Relationship Id="rId12" Type="http://schemas.openxmlformats.org/officeDocument/2006/relationships/table" Target="../tables/table55.xml"/><Relationship Id="rId2" Type="http://schemas.openxmlformats.org/officeDocument/2006/relationships/vmlDrawing" Target="../drawings/vmlDrawing20.vml"/><Relationship Id="rId1" Type="http://schemas.openxmlformats.org/officeDocument/2006/relationships/printerSettings" Target="../printerSettings/printerSettings26.bin"/><Relationship Id="rId6" Type="http://schemas.openxmlformats.org/officeDocument/2006/relationships/table" Target="../tables/table49.xml"/><Relationship Id="rId11" Type="http://schemas.openxmlformats.org/officeDocument/2006/relationships/table" Target="../tables/table54.xml"/><Relationship Id="rId5" Type="http://schemas.openxmlformats.org/officeDocument/2006/relationships/table" Target="../tables/table48.xml"/><Relationship Id="rId10" Type="http://schemas.openxmlformats.org/officeDocument/2006/relationships/table" Target="../tables/table53.xml"/><Relationship Id="rId4" Type="http://schemas.openxmlformats.org/officeDocument/2006/relationships/table" Target="../tables/table47.xml"/><Relationship Id="rId9" Type="http://schemas.openxmlformats.org/officeDocument/2006/relationships/table" Target="../tables/table52.xml"/></Relationships>
</file>

<file path=xl/worksheets/_rels/sheet2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2.xml"/><Relationship Id="rId3" Type="http://schemas.openxmlformats.org/officeDocument/2006/relationships/table" Target="../tables/table57.xml"/><Relationship Id="rId7" Type="http://schemas.openxmlformats.org/officeDocument/2006/relationships/table" Target="../tables/table61.xml"/><Relationship Id="rId2" Type="http://schemas.openxmlformats.org/officeDocument/2006/relationships/table" Target="../tables/table56.xml"/><Relationship Id="rId1" Type="http://schemas.openxmlformats.org/officeDocument/2006/relationships/printerSettings" Target="../printerSettings/printerSettings27.bin"/><Relationship Id="rId6" Type="http://schemas.openxmlformats.org/officeDocument/2006/relationships/table" Target="../tables/table60.xml"/><Relationship Id="rId5" Type="http://schemas.openxmlformats.org/officeDocument/2006/relationships/table" Target="../tables/table59.xml"/><Relationship Id="rId4" Type="http://schemas.openxmlformats.org/officeDocument/2006/relationships/table" Target="../tables/table58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4.xml"/><Relationship Id="rId2" Type="http://schemas.openxmlformats.org/officeDocument/2006/relationships/table" Target="../tables/table63.xml"/><Relationship Id="rId1" Type="http://schemas.openxmlformats.org/officeDocument/2006/relationships/printerSettings" Target="../printerSettings/printerSettings28.bin"/><Relationship Id="rId6" Type="http://schemas.openxmlformats.org/officeDocument/2006/relationships/table" Target="../tables/table67.xml"/><Relationship Id="rId5" Type="http://schemas.openxmlformats.org/officeDocument/2006/relationships/table" Target="../tables/table66.xml"/><Relationship Id="rId4" Type="http://schemas.openxmlformats.org/officeDocument/2006/relationships/table" Target="../tables/table65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8.xml"/><Relationship Id="rId7" Type="http://schemas.openxmlformats.org/officeDocument/2006/relationships/comments" Target="../comments5.xml"/><Relationship Id="rId2" Type="http://schemas.openxmlformats.org/officeDocument/2006/relationships/vmlDrawing" Target="../drawings/vmlDrawing21.vml"/><Relationship Id="rId1" Type="http://schemas.openxmlformats.org/officeDocument/2006/relationships/printerSettings" Target="../printerSettings/printerSettings29.bin"/><Relationship Id="rId6" Type="http://schemas.openxmlformats.org/officeDocument/2006/relationships/table" Target="../tables/table71.xml"/><Relationship Id="rId5" Type="http://schemas.openxmlformats.org/officeDocument/2006/relationships/table" Target="../tables/table70.xml"/><Relationship Id="rId4" Type="http://schemas.openxmlformats.org/officeDocument/2006/relationships/table" Target="../tables/table69.xml"/></Relationships>
</file>

<file path=xl/worksheets/_rels/sheet30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7.xml"/><Relationship Id="rId13" Type="http://schemas.openxmlformats.org/officeDocument/2006/relationships/comments" Target="../comments6.xml"/><Relationship Id="rId3" Type="http://schemas.openxmlformats.org/officeDocument/2006/relationships/table" Target="../tables/table72.xml"/><Relationship Id="rId7" Type="http://schemas.openxmlformats.org/officeDocument/2006/relationships/table" Target="../tables/table76.xml"/><Relationship Id="rId12" Type="http://schemas.openxmlformats.org/officeDocument/2006/relationships/table" Target="../tables/table81.xml"/><Relationship Id="rId2" Type="http://schemas.openxmlformats.org/officeDocument/2006/relationships/vmlDrawing" Target="../drawings/vmlDrawing22.vml"/><Relationship Id="rId1" Type="http://schemas.openxmlformats.org/officeDocument/2006/relationships/printerSettings" Target="../printerSettings/printerSettings30.bin"/><Relationship Id="rId6" Type="http://schemas.openxmlformats.org/officeDocument/2006/relationships/table" Target="../tables/table75.xml"/><Relationship Id="rId11" Type="http://schemas.openxmlformats.org/officeDocument/2006/relationships/table" Target="../tables/table80.xml"/><Relationship Id="rId5" Type="http://schemas.openxmlformats.org/officeDocument/2006/relationships/table" Target="../tables/table74.xml"/><Relationship Id="rId10" Type="http://schemas.openxmlformats.org/officeDocument/2006/relationships/table" Target="../tables/table79.xml"/><Relationship Id="rId4" Type="http://schemas.openxmlformats.org/officeDocument/2006/relationships/table" Target="../tables/table73.xml"/><Relationship Id="rId9" Type="http://schemas.openxmlformats.org/officeDocument/2006/relationships/table" Target="../tables/table78.xml"/></Relationships>
</file>

<file path=xl/worksheets/_rels/sheet3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7.xml"/><Relationship Id="rId3" Type="http://schemas.openxmlformats.org/officeDocument/2006/relationships/table" Target="../tables/table82.xml"/><Relationship Id="rId7" Type="http://schemas.openxmlformats.org/officeDocument/2006/relationships/table" Target="../tables/table86.xml"/><Relationship Id="rId2" Type="http://schemas.openxmlformats.org/officeDocument/2006/relationships/vmlDrawing" Target="../drawings/vmlDrawing23.vml"/><Relationship Id="rId1" Type="http://schemas.openxmlformats.org/officeDocument/2006/relationships/printerSettings" Target="../printerSettings/printerSettings31.bin"/><Relationship Id="rId6" Type="http://schemas.openxmlformats.org/officeDocument/2006/relationships/table" Target="../tables/table85.xml"/><Relationship Id="rId11" Type="http://schemas.openxmlformats.org/officeDocument/2006/relationships/comments" Target="../comments7.xml"/><Relationship Id="rId5" Type="http://schemas.openxmlformats.org/officeDocument/2006/relationships/table" Target="../tables/table84.xml"/><Relationship Id="rId10" Type="http://schemas.openxmlformats.org/officeDocument/2006/relationships/table" Target="../tables/table89.xml"/><Relationship Id="rId4" Type="http://schemas.openxmlformats.org/officeDocument/2006/relationships/table" Target="../tables/table83.xml"/><Relationship Id="rId9" Type="http://schemas.openxmlformats.org/officeDocument/2006/relationships/table" Target="../tables/table88.xml"/></Relationships>
</file>

<file path=xl/worksheets/_rels/sheet3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96.xml"/><Relationship Id="rId3" Type="http://schemas.openxmlformats.org/officeDocument/2006/relationships/table" Target="../tables/table91.xml"/><Relationship Id="rId7" Type="http://schemas.openxmlformats.org/officeDocument/2006/relationships/table" Target="../tables/table95.xml"/><Relationship Id="rId2" Type="http://schemas.openxmlformats.org/officeDocument/2006/relationships/table" Target="../tables/table90.xml"/><Relationship Id="rId1" Type="http://schemas.openxmlformats.org/officeDocument/2006/relationships/printerSettings" Target="../printerSettings/printerSettings32.bin"/><Relationship Id="rId6" Type="http://schemas.openxmlformats.org/officeDocument/2006/relationships/table" Target="../tables/table94.xml"/><Relationship Id="rId11" Type="http://schemas.openxmlformats.org/officeDocument/2006/relationships/table" Target="../tables/table99.xml"/><Relationship Id="rId5" Type="http://schemas.openxmlformats.org/officeDocument/2006/relationships/table" Target="../tables/table93.xml"/><Relationship Id="rId10" Type="http://schemas.openxmlformats.org/officeDocument/2006/relationships/table" Target="../tables/table98.xml"/><Relationship Id="rId4" Type="http://schemas.openxmlformats.org/officeDocument/2006/relationships/table" Target="../tables/table92.xml"/><Relationship Id="rId9" Type="http://schemas.openxmlformats.org/officeDocument/2006/relationships/table" Target="../tables/table97.xml"/></Relationships>
</file>

<file path=xl/worksheets/_rels/sheet3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06.xml"/><Relationship Id="rId3" Type="http://schemas.openxmlformats.org/officeDocument/2006/relationships/table" Target="../tables/table101.xml"/><Relationship Id="rId7" Type="http://schemas.openxmlformats.org/officeDocument/2006/relationships/table" Target="../tables/table105.xml"/><Relationship Id="rId2" Type="http://schemas.openxmlformats.org/officeDocument/2006/relationships/table" Target="../tables/table100.xml"/><Relationship Id="rId1" Type="http://schemas.openxmlformats.org/officeDocument/2006/relationships/printerSettings" Target="../printerSettings/printerSettings33.bin"/><Relationship Id="rId6" Type="http://schemas.openxmlformats.org/officeDocument/2006/relationships/table" Target="../tables/table104.xml"/><Relationship Id="rId5" Type="http://schemas.openxmlformats.org/officeDocument/2006/relationships/table" Target="../tables/table103.xml"/><Relationship Id="rId4" Type="http://schemas.openxmlformats.org/officeDocument/2006/relationships/table" Target="../tables/table102.xml"/><Relationship Id="rId9" Type="http://schemas.openxmlformats.org/officeDocument/2006/relationships/table" Target="../tables/table107.xml"/></Relationships>
</file>

<file path=xl/worksheets/_rels/sheet3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14.xml"/><Relationship Id="rId3" Type="http://schemas.openxmlformats.org/officeDocument/2006/relationships/table" Target="../tables/table109.xml"/><Relationship Id="rId7" Type="http://schemas.openxmlformats.org/officeDocument/2006/relationships/table" Target="../tables/table113.xml"/><Relationship Id="rId2" Type="http://schemas.openxmlformats.org/officeDocument/2006/relationships/table" Target="../tables/table108.xml"/><Relationship Id="rId1" Type="http://schemas.openxmlformats.org/officeDocument/2006/relationships/printerSettings" Target="../printerSettings/printerSettings34.bin"/><Relationship Id="rId6" Type="http://schemas.openxmlformats.org/officeDocument/2006/relationships/table" Target="../tables/table112.xml"/><Relationship Id="rId5" Type="http://schemas.openxmlformats.org/officeDocument/2006/relationships/table" Target="../tables/table111.xml"/><Relationship Id="rId4" Type="http://schemas.openxmlformats.org/officeDocument/2006/relationships/table" Target="../tables/table110.xml"/><Relationship Id="rId9" Type="http://schemas.openxmlformats.org/officeDocument/2006/relationships/table" Target="../tables/table115.xml"/></Relationships>
</file>

<file path=xl/worksheets/_rels/sheet3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22.xml"/><Relationship Id="rId3" Type="http://schemas.openxmlformats.org/officeDocument/2006/relationships/table" Target="../tables/table117.xml"/><Relationship Id="rId7" Type="http://schemas.openxmlformats.org/officeDocument/2006/relationships/table" Target="../tables/table121.xml"/><Relationship Id="rId2" Type="http://schemas.openxmlformats.org/officeDocument/2006/relationships/table" Target="../tables/table116.xml"/><Relationship Id="rId1" Type="http://schemas.openxmlformats.org/officeDocument/2006/relationships/printerSettings" Target="../printerSettings/printerSettings35.bin"/><Relationship Id="rId6" Type="http://schemas.openxmlformats.org/officeDocument/2006/relationships/table" Target="../tables/table120.xml"/><Relationship Id="rId5" Type="http://schemas.openxmlformats.org/officeDocument/2006/relationships/table" Target="../tables/table119.xml"/><Relationship Id="rId4" Type="http://schemas.openxmlformats.org/officeDocument/2006/relationships/table" Target="../tables/table118.xml"/><Relationship Id="rId9" Type="http://schemas.openxmlformats.org/officeDocument/2006/relationships/table" Target="../tables/table123.xml"/></Relationships>
</file>

<file path=xl/worksheets/_rels/sheet3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29.xml"/><Relationship Id="rId13" Type="http://schemas.openxmlformats.org/officeDocument/2006/relationships/comments" Target="../comments8.xml"/><Relationship Id="rId3" Type="http://schemas.openxmlformats.org/officeDocument/2006/relationships/table" Target="../tables/table124.xml"/><Relationship Id="rId7" Type="http://schemas.openxmlformats.org/officeDocument/2006/relationships/table" Target="../tables/table128.xml"/><Relationship Id="rId12" Type="http://schemas.openxmlformats.org/officeDocument/2006/relationships/table" Target="../tables/table133.xml"/><Relationship Id="rId2" Type="http://schemas.openxmlformats.org/officeDocument/2006/relationships/vmlDrawing" Target="../drawings/vmlDrawing24.vml"/><Relationship Id="rId1" Type="http://schemas.openxmlformats.org/officeDocument/2006/relationships/printerSettings" Target="../printerSettings/printerSettings36.bin"/><Relationship Id="rId6" Type="http://schemas.openxmlformats.org/officeDocument/2006/relationships/table" Target="../tables/table127.xml"/><Relationship Id="rId11" Type="http://schemas.openxmlformats.org/officeDocument/2006/relationships/table" Target="../tables/table132.xml"/><Relationship Id="rId5" Type="http://schemas.openxmlformats.org/officeDocument/2006/relationships/table" Target="../tables/table126.xml"/><Relationship Id="rId10" Type="http://schemas.openxmlformats.org/officeDocument/2006/relationships/table" Target="../tables/table131.xml"/><Relationship Id="rId4" Type="http://schemas.openxmlformats.org/officeDocument/2006/relationships/table" Target="../tables/table125.xml"/><Relationship Id="rId9" Type="http://schemas.openxmlformats.org/officeDocument/2006/relationships/table" Target="../tables/table130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5.xml"/><Relationship Id="rId7" Type="http://schemas.openxmlformats.org/officeDocument/2006/relationships/table" Target="../tables/table139.xml"/><Relationship Id="rId2" Type="http://schemas.openxmlformats.org/officeDocument/2006/relationships/table" Target="../tables/table134.xml"/><Relationship Id="rId1" Type="http://schemas.openxmlformats.org/officeDocument/2006/relationships/printerSettings" Target="../printerSettings/printerSettings37.bin"/><Relationship Id="rId6" Type="http://schemas.openxmlformats.org/officeDocument/2006/relationships/table" Target="../tables/table138.xml"/><Relationship Id="rId5" Type="http://schemas.openxmlformats.org/officeDocument/2006/relationships/table" Target="../tables/table137.xml"/><Relationship Id="rId4" Type="http://schemas.openxmlformats.org/officeDocument/2006/relationships/table" Target="../tables/table136.x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0.xml"/><Relationship Id="rId1" Type="http://schemas.openxmlformats.org/officeDocument/2006/relationships/printerSettings" Target="../printerSettings/printerSettings3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89ECF8-C014-4306-9BB4-E55048180DCA}">
  <sheetPr codeName="Sheet39"/>
  <dimension ref="A1:XFD38"/>
  <sheetViews>
    <sheetView showGridLines="0" showRowColHeaders="0" tabSelected="1" zoomScaleNormal="100" workbookViewId="0">
      <selection activeCell="I24" sqref="I24"/>
    </sheetView>
  </sheetViews>
  <sheetFormatPr defaultColWidth="15.42578125" defaultRowHeight="15" customHeight="1" zeroHeight="1"/>
  <cols>
    <col min="1" max="18" width="15.42578125" style="359"/>
  </cols>
  <sheetData>
    <row r="1" spans="1:18" ht="48.75">
      <c r="A1" s="361" t="s">
        <v>3903</v>
      </c>
      <c r="B1" s="361"/>
      <c r="C1" s="361"/>
      <c r="D1" s="361"/>
      <c r="E1" s="361"/>
      <c r="F1" s="361"/>
      <c r="G1" s="361"/>
      <c r="H1" s="361"/>
      <c r="I1" s="361"/>
      <c r="J1" s="361"/>
      <c r="K1" s="361"/>
      <c r="L1" s="361"/>
      <c r="M1" s="361"/>
      <c r="N1" s="361"/>
      <c r="O1" s="361"/>
      <c r="P1" s="361"/>
      <c r="Q1" s="361"/>
      <c r="R1" s="361"/>
    </row>
    <row r="2" spans="1:18">
      <c r="A2" s="360"/>
      <c r="B2" s="360"/>
      <c r="C2" s="360"/>
      <c r="D2" s="360"/>
      <c r="E2" s="360"/>
      <c r="F2" s="360"/>
      <c r="G2" s="360"/>
      <c r="H2" s="360"/>
      <c r="I2" s="360"/>
      <c r="J2" s="360"/>
      <c r="K2" s="360"/>
      <c r="L2" s="360"/>
      <c r="M2" s="360"/>
      <c r="N2" s="360"/>
      <c r="O2" s="360"/>
      <c r="P2" s="360"/>
      <c r="Q2" s="360"/>
      <c r="R2" s="360"/>
    </row>
    <row r="3" spans="1:18">
      <c r="A3" s="360"/>
      <c r="B3" s="360"/>
      <c r="C3" s="360"/>
      <c r="D3" s="360"/>
      <c r="E3" s="360"/>
      <c r="F3" s="360"/>
      <c r="G3" s="360"/>
      <c r="H3" s="360"/>
      <c r="I3" s="360"/>
      <c r="J3" s="360"/>
      <c r="K3" s="360"/>
      <c r="L3" s="360"/>
      <c r="M3" s="360"/>
      <c r="N3" s="360"/>
      <c r="O3" s="360"/>
      <c r="P3" s="360"/>
      <c r="Q3" s="360"/>
      <c r="R3" s="360"/>
    </row>
    <row r="4" spans="1:18">
      <c r="A4" s="360"/>
      <c r="B4" s="360"/>
      <c r="C4" s="360"/>
      <c r="D4" s="360"/>
      <c r="E4" s="360"/>
      <c r="F4" s="360"/>
      <c r="G4" s="360"/>
      <c r="H4" s="360"/>
      <c r="I4" s="360"/>
      <c r="J4" s="360"/>
      <c r="K4" s="360"/>
      <c r="L4" s="360"/>
      <c r="M4" s="360"/>
      <c r="N4" s="360"/>
      <c r="O4" s="360"/>
      <c r="P4" s="360"/>
      <c r="Q4" s="360"/>
      <c r="R4" s="360"/>
    </row>
    <row r="5" spans="1:18">
      <c r="A5" s="360"/>
      <c r="B5" s="360"/>
      <c r="C5" s="360"/>
      <c r="D5" s="360"/>
      <c r="E5" s="360"/>
      <c r="F5" s="360"/>
      <c r="G5" s="360"/>
      <c r="H5" s="360"/>
      <c r="I5" s="360"/>
      <c r="J5" s="360"/>
      <c r="K5" s="360"/>
      <c r="L5" s="360"/>
      <c r="M5" s="360"/>
      <c r="N5" s="360"/>
      <c r="O5" s="360"/>
      <c r="P5" s="360"/>
      <c r="Q5" s="360"/>
      <c r="R5" s="360"/>
    </row>
    <row r="6" spans="1:18">
      <c r="A6" s="360"/>
      <c r="B6" s="360"/>
      <c r="C6" s="360"/>
      <c r="D6" s="360"/>
      <c r="E6" s="360"/>
      <c r="F6" s="360"/>
      <c r="G6" s="360"/>
      <c r="H6" s="360"/>
      <c r="I6" s="360"/>
      <c r="J6" s="360"/>
      <c r="K6" s="360"/>
      <c r="L6" s="360"/>
      <c r="M6" s="360"/>
      <c r="N6" s="360"/>
      <c r="O6" s="360"/>
      <c r="P6" s="360"/>
      <c r="Q6" s="360"/>
      <c r="R6" s="360"/>
    </row>
    <row r="7" spans="1:18">
      <c r="A7" s="360"/>
      <c r="B7" s="360"/>
      <c r="C7" s="360"/>
      <c r="D7" s="360"/>
      <c r="E7" s="360"/>
      <c r="F7" s="360"/>
      <c r="G7" s="360"/>
      <c r="H7" s="360"/>
      <c r="I7" s="360"/>
      <c r="J7" s="360"/>
      <c r="K7" s="360"/>
      <c r="L7" s="360"/>
      <c r="M7" s="360"/>
      <c r="N7" s="360"/>
      <c r="O7" s="360"/>
      <c r="P7" s="360"/>
      <c r="Q7" s="360"/>
      <c r="R7" s="360"/>
    </row>
    <row r="8" spans="1:18">
      <c r="A8" s="360"/>
      <c r="B8" s="360"/>
      <c r="C8" s="360"/>
      <c r="D8" s="360"/>
      <c r="E8" s="360"/>
      <c r="F8" s="360"/>
      <c r="G8" s="360"/>
      <c r="H8" s="360"/>
      <c r="I8" s="360"/>
      <c r="J8" s="360"/>
      <c r="K8" s="360"/>
      <c r="L8" s="360"/>
      <c r="M8" s="360"/>
      <c r="N8" s="360"/>
      <c r="O8" s="360"/>
      <c r="P8" s="360"/>
      <c r="Q8" s="360"/>
      <c r="R8" s="360"/>
    </row>
    <row r="9" spans="1:18">
      <c r="A9" s="360"/>
      <c r="B9" s="360"/>
      <c r="C9" s="360"/>
      <c r="D9" s="360"/>
      <c r="E9" s="360"/>
      <c r="F9" s="360"/>
      <c r="G9" s="360"/>
      <c r="H9" s="360"/>
      <c r="I9" s="360"/>
      <c r="J9" s="360"/>
      <c r="K9" s="360"/>
      <c r="L9" s="360"/>
      <c r="M9" s="360"/>
      <c r="N9" s="360"/>
      <c r="O9" s="360"/>
      <c r="P9" s="360"/>
      <c r="Q9" s="360"/>
      <c r="R9" s="360"/>
    </row>
    <row r="10" spans="1:18">
      <c r="A10" s="360"/>
      <c r="B10" s="360"/>
      <c r="C10" s="360"/>
      <c r="D10" s="360"/>
      <c r="E10" s="360"/>
      <c r="F10" s="360"/>
      <c r="G10" s="360"/>
      <c r="H10" s="360"/>
      <c r="I10" s="360"/>
      <c r="J10" s="360"/>
      <c r="K10" s="360"/>
      <c r="L10" s="360"/>
      <c r="M10" s="360"/>
      <c r="N10" s="360"/>
      <c r="O10" s="360"/>
      <c r="P10" s="360"/>
      <c r="Q10" s="360"/>
      <c r="R10" s="360"/>
    </row>
    <row r="11" spans="1:18">
      <c r="A11" s="360"/>
      <c r="B11" s="360"/>
      <c r="C11" s="360"/>
      <c r="D11" s="360"/>
      <c r="E11" s="360"/>
      <c r="F11" s="360"/>
      <c r="G11" s="360"/>
      <c r="H11" s="360"/>
      <c r="I11" s="360"/>
      <c r="J11" s="360"/>
      <c r="K11" s="360"/>
      <c r="L11" s="360"/>
      <c r="M11" s="360"/>
      <c r="N11" s="360"/>
      <c r="O11" s="360"/>
      <c r="P11" s="360"/>
      <c r="Q11" s="360"/>
      <c r="R11" s="360"/>
    </row>
    <row r="12" spans="1:18">
      <c r="A12" s="360"/>
      <c r="B12" s="360"/>
      <c r="C12" s="360"/>
      <c r="D12" s="360"/>
      <c r="E12" s="360"/>
      <c r="F12" s="360"/>
      <c r="G12" s="360"/>
      <c r="H12" s="360"/>
      <c r="I12" s="360"/>
      <c r="J12" s="360"/>
      <c r="K12" s="360"/>
      <c r="L12" s="360"/>
      <c r="M12" s="360"/>
      <c r="N12" s="360"/>
      <c r="O12" s="360"/>
      <c r="P12" s="360"/>
      <c r="Q12" s="360"/>
      <c r="R12" s="360"/>
    </row>
    <row r="13" spans="1:18">
      <c r="A13" s="360"/>
      <c r="B13" s="360"/>
      <c r="C13" s="360"/>
      <c r="D13" s="360"/>
      <c r="E13" s="360"/>
      <c r="F13" s="360"/>
      <c r="G13" s="360"/>
      <c r="H13" s="360"/>
      <c r="I13" s="360"/>
      <c r="J13" s="360"/>
      <c r="K13" s="360"/>
      <c r="L13" s="360"/>
      <c r="M13" s="360"/>
      <c r="N13" s="360"/>
      <c r="O13" s="360"/>
      <c r="P13" s="360"/>
      <c r="Q13" s="360"/>
      <c r="R13" s="360"/>
    </row>
    <row r="14" spans="1:18">
      <c r="A14" s="360"/>
      <c r="B14" s="360"/>
      <c r="C14" s="360"/>
      <c r="D14" s="360"/>
      <c r="E14" s="360"/>
      <c r="F14" s="360"/>
      <c r="G14" s="360"/>
      <c r="H14" s="360"/>
      <c r="I14" s="360"/>
      <c r="J14" s="360"/>
      <c r="K14" s="360"/>
      <c r="L14" s="360"/>
      <c r="M14" s="360"/>
      <c r="N14" s="360"/>
      <c r="O14" s="360"/>
      <c r="P14" s="360"/>
      <c r="Q14" s="360"/>
      <c r="R14" s="360"/>
    </row>
    <row r="15" spans="1:18">
      <c r="A15" s="360"/>
      <c r="B15" s="360"/>
      <c r="C15" s="360"/>
      <c r="D15" s="360"/>
      <c r="E15" s="360"/>
      <c r="F15" s="360"/>
      <c r="G15" s="360"/>
      <c r="H15" s="360"/>
      <c r="I15" s="360"/>
      <c r="J15" s="360"/>
      <c r="K15" s="360"/>
      <c r="L15" s="360"/>
      <c r="M15" s="360"/>
      <c r="N15" s="360"/>
      <c r="O15" s="360"/>
      <c r="P15" s="360"/>
      <c r="Q15" s="360"/>
      <c r="R15" s="360"/>
    </row>
    <row r="16" spans="1:18">
      <c r="A16" s="360"/>
      <c r="B16" s="360"/>
      <c r="C16" s="360"/>
      <c r="D16" s="360"/>
      <c r="E16" s="360"/>
      <c r="F16" s="360"/>
      <c r="G16" s="360"/>
      <c r="H16" s="360"/>
      <c r="I16" s="360"/>
      <c r="J16" s="360"/>
      <c r="K16" s="360"/>
      <c r="L16" s="360"/>
      <c r="M16" s="360"/>
      <c r="N16" s="360"/>
      <c r="O16" s="360"/>
      <c r="P16" s="360"/>
      <c r="Q16" s="360"/>
      <c r="R16" s="360"/>
    </row>
    <row r="17" spans="1:18">
      <c r="A17" s="360"/>
      <c r="B17" s="360"/>
      <c r="C17" s="360"/>
      <c r="D17" s="360"/>
      <c r="E17" s="360"/>
      <c r="F17" s="360"/>
      <c r="G17" s="360"/>
      <c r="H17" s="360"/>
      <c r="I17" s="360"/>
      <c r="J17" s="360"/>
      <c r="K17" s="360"/>
      <c r="L17" s="360"/>
      <c r="M17" s="360"/>
      <c r="N17" s="360"/>
      <c r="O17" s="360"/>
      <c r="P17" s="360"/>
      <c r="Q17" s="360"/>
      <c r="R17" s="360"/>
    </row>
    <row r="18" spans="1:18">
      <c r="A18" s="360"/>
      <c r="B18" s="360"/>
      <c r="C18" s="360"/>
      <c r="D18" s="360"/>
      <c r="E18" s="360"/>
      <c r="F18" s="360"/>
      <c r="G18" s="360"/>
      <c r="H18" s="360"/>
      <c r="I18" s="360"/>
      <c r="J18" s="360"/>
      <c r="K18" s="360"/>
      <c r="L18" s="360"/>
      <c r="M18" s="360"/>
      <c r="N18" s="360"/>
      <c r="O18" s="360"/>
      <c r="P18" s="360"/>
      <c r="Q18" s="360"/>
      <c r="R18" s="360"/>
    </row>
    <row r="19" spans="1:18">
      <c r="A19" s="360"/>
      <c r="B19" s="360"/>
      <c r="C19" s="360"/>
      <c r="D19" s="360"/>
      <c r="E19" s="360"/>
      <c r="F19" s="360"/>
      <c r="G19" s="360"/>
      <c r="H19" s="360"/>
      <c r="I19" s="360"/>
      <c r="J19" s="360"/>
      <c r="K19" s="360"/>
      <c r="L19" s="360"/>
      <c r="M19" s="360"/>
      <c r="N19" s="360"/>
      <c r="O19" s="360"/>
      <c r="P19" s="360"/>
      <c r="Q19" s="360"/>
      <c r="R19" s="360"/>
    </row>
    <row r="20" spans="1:18">
      <c r="A20" s="360"/>
      <c r="B20" s="360"/>
      <c r="C20" s="360"/>
      <c r="D20" s="360"/>
      <c r="E20" s="360"/>
      <c r="F20" s="360"/>
      <c r="G20" s="360"/>
      <c r="H20" s="360"/>
      <c r="I20" s="360"/>
      <c r="J20" s="360"/>
      <c r="K20" s="360"/>
      <c r="L20" s="360"/>
      <c r="M20" s="360"/>
      <c r="N20" s="360"/>
      <c r="O20" s="360"/>
      <c r="P20" s="360"/>
      <c r="Q20" s="360"/>
      <c r="R20" s="360"/>
    </row>
    <row r="21" spans="1:18">
      <c r="A21" s="360"/>
      <c r="B21" s="360"/>
      <c r="C21" s="360"/>
      <c r="D21" s="360"/>
      <c r="E21" s="360"/>
      <c r="F21" s="360"/>
      <c r="G21" s="360"/>
      <c r="H21" s="360"/>
      <c r="I21" s="360"/>
      <c r="J21" s="360"/>
      <c r="K21" s="360"/>
      <c r="L21" s="360"/>
      <c r="M21" s="360"/>
      <c r="N21" s="360"/>
      <c r="O21" s="360"/>
      <c r="P21" s="360"/>
      <c r="Q21" s="360"/>
      <c r="R21" s="360"/>
    </row>
    <row r="22" spans="1:18">
      <c r="A22" s="360"/>
      <c r="B22" s="360"/>
      <c r="C22" s="360"/>
      <c r="D22" s="360"/>
      <c r="E22" s="360"/>
      <c r="F22" s="360"/>
      <c r="G22" s="360"/>
      <c r="H22" s="360"/>
      <c r="I22" s="360"/>
      <c r="J22" s="360"/>
      <c r="K22" s="360"/>
      <c r="L22" s="360"/>
      <c r="M22" s="360"/>
      <c r="N22" s="360"/>
      <c r="O22" s="360"/>
      <c r="P22" s="360"/>
      <c r="Q22" s="360"/>
      <c r="R22" s="360"/>
    </row>
    <row r="23" spans="1:18">
      <c r="A23" s="360"/>
      <c r="B23" s="360"/>
      <c r="C23" s="360"/>
      <c r="D23" s="360"/>
      <c r="E23" s="360"/>
      <c r="F23" s="360"/>
      <c r="G23" s="360"/>
      <c r="H23" s="360"/>
      <c r="I23" s="360"/>
      <c r="J23" s="360"/>
      <c r="K23" s="360"/>
      <c r="L23" s="360"/>
      <c r="M23" s="360"/>
      <c r="N23" s="360"/>
      <c r="O23" s="360"/>
      <c r="P23" s="360"/>
      <c r="Q23" s="360"/>
      <c r="R23" s="360"/>
    </row>
    <row r="24" spans="1:18">
      <c r="A24" s="360"/>
      <c r="B24" s="360"/>
      <c r="C24" s="360"/>
      <c r="D24" s="360"/>
      <c r="E24" s="360"/>
      <c r="F24" s="360"/>
      <c r="G24" s="360"/>
      <c r="H24" s="360"/>
      <c r="I24" s="360"/>
      <c r="J24" s="360"/>
      <c r="K24" s="360"/>
      <c r="L24" s="360"/>
      <c r="M24" s="360"/>
      <c r="N24" s="360"/>
      <c r="O24" s="360"/>
      <c r="P24" s="360"/>
      <c r="Q24" s="360"/>
      <c r="R24" s="360"/>
    </row>
    <row r="25" spans="1:18">
      <c r="A25" s="360"/>
      <c r="B25" s="360"/>
      <c r="C25" s="360"/>
      <c r="D25" s="360"/>
      <c r="E25" s="360"/>
      <c r="F25" s="360"/>
      <c r="G25" s="360"/>
      <c r="H25" s="360"/>
      <c r="I25" s="360"/>
      <c r="J25" s="360"/>
      <c r="K25" s="360"/>
      <c r="L25" s="360"/>
      <c r="M25" s="360"/>
      <c r="N25" s="360"/>
      <c r="O25" s="360"/>
      <c r="P25" s="360"/>
      <c r="Q25" s="360"/>
      <c r="R25" s="360"/>
    </row>
    <row r="26" spans="1:18">
      <c r="A26" s="360"/>
      <c r="B26" s="360"/>
      <c r="C26" s="360"/>
      <c r="D26" s="360"/>
      <c r="E26" s="360"/>
      <c r="F26" s="360"/>
      <c r="G26" s="360"/>
      <c r="H26" s="360"/>
      <c r="I26" s="360"/>
      <c r="J26" s="360"/>
      <c r="K26" s="360"/>
      <c r="L26" s="360"/>
      <c r="M26" s="360"/>
      <c r="N26" s="360"/>
      <c r="O26" s="360"/>
      <c r="P26" s="360"/>
      <c r="Q26" s="360"/>
      <c r="R26" s="360"/>
    </row>
    <row r="27" spans="1:18">
      <c r="A27" s="360"/>
      <c r="B27" s="360"/>
      <c r="C27" s="360"/>
      <c r="D27" s="360"/>
      <c r="E27" s="360"/>
      <c r="F27" s="360"/>
      <c r="G27" s="360"/>
      <c r="H27" s="360"/>
      <c r="I27" s="360"/>
      <c r="J27" s="360"/>
      <c r="K27" s="360"/>
      <c r="L27" s="360"/>
      <c r="M27" s="360"/>
      <c r="N27" s="360"/>
      <c r="O27" s="360"/>
      <c r="P27" s="360"/>
      <c r="Q27" s="360"/>
      <c r="R27" s="360"/>
    </row>
    <row r="28" spans="1:18">
      <c r="A28" s="360"/>
      <c r="B28" s="360"/>
      <c r="C28" s="360"/>
      <c r="D28" s="360"/>
      <c r="E28" s="360"/>
      <c r="F28" s="360"/>
      <c r="G28" s="360"/>
      <c r="H28" s="360"/>
      <c r="I28" s="360"/>
      <c r="J28" s="360"/>
      <c r="K28" s="360"/>
      <c r="L28" s="360"/>
      <c r="M28" s="360"/>
      <c r="N28" s="360"/>
      <c r="O28" s="360"/>
      <c r="P28" s="360"/>
      <c r="Q28" s="360"/>
      <c r="R28" s="360"/>
    </row>
    <row r="29" spans="1:18">
      <c r="A29" s="360"/>
      <c r="B29" s="360"/>
      <c r="C29" s="360"/>
      <c r="D29" s="360"/>
      <c r="E29" s="360"/>
      <c r="F29" s="360"/>
      <c r="G29" s="360"/>
      <c r="H29" s="360"/>
      <c r="I29" s="360"/>
      <c r="J29" s="360"/>
      <c r="K29" s="360"/>
      <c r="L29" s="360"/>
      <c r="M29" s="360"/>
      <c r="N29" s="360"/>
      <c r="O29" s="360"/>
      <c r="P29" s="360"/>
      <c r="Q29" s="360"/>
      <c r="R29" s="360"/>
    </row>
    <row r="30" spans="1:18">
      <c r="A30" s="360"/>
      <c r="B30" s="360"/>
      <c r="C30" s="360"/>
      <c r="D30" s="360"/>
      <c r="E30" s="360"/>
      <c r="F30" s="360"/>
      <c r="G30" s="360"/>
      <c r="H30" s="360"/>
      <c r="I30" s="360"/>
      <c r="J30" s="360"/>
      <c r="K30" s="360"/>
      <c r="L30" s="360"/>
      <c r="M30" s="360"/>
      <c r="N30" s="360"/>
      <c r="O30" s="360"/>
      <c r="P30" s="360"/>
      <c r="Q30" s="360"/>
      <c r="R30" s="360"/>
    </row>
    <row r="31" spans="1:18">
      <c r="A31" s="360"/>
      <c r="B31" s="360"/>
      <c r="C31" s="360"/>
      <c r="D31" s="360"/>
      <c r="E31" s="360"/>
      <c r="F31" s="360"/>
      <c r="G31" s="360"/>
      <c r="H31" s="360"/>
      <c r="I31" s="360"/>
      <c r="J31" s="360"/>
      <c r="K31" s="360"/>
      <c r="L31" s="360"/>
      <c r="M31" s="360"/>
      <c r="N31" s="360"/>
      <c r="O31" s="360"/>
      <c r="P31" s="360"/>
      <c r="Q31" s="360"/>
      <c r="R31" s="360"/>
    </row>
    <row r="32" spans="1:18">
      <c r="A32" s="360"/>
      <c r="B32" s="360"/>
      <c r="C32" s="360"/>
      <c r="D32" s="360"/>
      <c r="E32" s="360"/>
      <c r="F32" s="360"/>
      <c r="G32" s="360"/>
      <c r="H32" s="360"/>
      <c r="I32" s="360"/>
      <c r="J32" s="360"/>
      <c r="K32" s="360"/>
      <c r="L32" s="360"/>
      <c r="M32" s="360"/>
      <c r="N32" s="360"/>
      <c r="O32" s="360"/>
      <c r="P32" s="360"/>
      <c r="Q32" s="360"/>
      <c r="R32" s="360"/>
    </row>
    <row r="33" spans="1:18">
      <c r="A33" s="360"/>
      <c r="B33" s="360"/>
      <c r="C33" s="360"/>
      <c r="D33" s="360"/>
      <c r="E33" s="360"/>
      <c r="F33" s="360"/>
      <c r="G33" s="360"/>
      <c r="H33" s="360"/>
      <c r="I33" s="360"/>
      <c r="J33" s="360"/>
      <c r="K33" s="360"/>
      <c r="L33" s="360"/>
      <c r="M33" s="360"/>
      <c r="N33" s="360"/>
      <c r="O33" s="360"/>
      <c r="P33" s="360"/>
      <c r="Q33" s="360"/>
      <c r="R33" s="360"/>
    </row>
    <row r="34" spans="1:18">
      <c r="A34" s="360"/>
      <c r="B34" s="360"/>
      <c r="C34" s="360"/>
      <c r="D34" s="360"/>
      <c r="E34" s="360"/>
      <c r="F34" s="360"/>
      <c r="G34" s="360"/>
      <c r="H34" s="360"/>
      <c r="I34" s="360"/>
      <c r="J34" s="360"/>
      <c r="K34" s="360"/>
      <c r="L34" s="360"/>
      <c r="M34" s="360"/>
      <c r="N34" s="360"/>
      <c r="O34" s="360"/>
      <c r="P34" s="360"/>
      <c r="Q34" s="360"/>
      <c r="R34" s="360"/>
    </row>
    <row r="35" spans="1:18">
      <c r="A35" s="360"/>
      <c r="B35" s="360"/>
      <c r="C35" s="360"/>
      <c r="D35" s="360"/>
      <c r="E35" s="360"/>
      <c r="F35" s="360"/>
      <c r="G35" s="360"/>
      <c r="H35" s="360"/>
      <c r="I35" s="360"/>
      <c r="J35" s="360"/>
      <c r="K35" s="360"/>
      <c r="L35" s="360"/>
      <c r="M35" s="360"/>
      <c r="N35" s="360"/>
      <c r="O35" s="360"/>
      <c r="P35" s="360"/>
      <c r="Q35" s="360"/>
      <c r="R35" s="360"/>
    </row>
    <row r="36" spans="1:18">
      <c r="A36" s="360"/>
      <c r="B36" s="360"/>
      <c r="C36" s="360"/>
      <c r="D36" s="360"/>
      <c r="E36" s="360"/>
      <c r="F36" s="360"/>
      <c r="G36" s="360"/>
      <c r="H36" s="360"/>
      <c r="I36" s="360"/>
      <c r="J36" s="360"/>
      <c r="K36" s="360"/>
      <c r="L36" s="360"/>
      <c r="M36" s="360"/>
      <c r="N36" s="360"/>
      <c r="O36" s="360"/>
      <c r="P36" s="360"/>
      <c r="Q36" s="360"/>
      <c r="R36" s="360"/>
    </row>
    <row r="37" spans="1:18">
      <c r="A37" s="360"/>
      <c r="B37" s="360"/>
      <c r="C37" s="360"/>
      <c r="D37" s="360"/>
      <c r="E37" s="360"/>
      <c r="F37" s="360"/>
      <c r="G37" s="360"/>
      <c r="H37" s="360"/>
      <c r="I37" s="360"/>
      <c r="J37" s="360"/>
      <c r="K37" s="360"/>
      <c r="L37" s="360"/>
      <c r="M37" s="360"/>
      <c r="N37" s="360"/>
      <c r="O37" s="360"/>
      <c r="P37" s="360"/>
      <c r="Q37" s="360"/>
      <c r="R37" s="360"/>
    </row>
    <row r="38" spans="1:18">
      <c r="A38" s="360"/>
      <c r="B38" s="360"/>
      <c r="C38" s="360"/>
      <c r="D38" s="360"/>
      <c r="E38" s="360"/>
      <c r="F38" s="360"/>
      <c r="G38" s="360"/>
      <c r="H38" s="360"/>
      <c r="I38" s="360"/>
      <c r="J38" s="360"/>
      <c r="K38" s="360"/>
      <c r="L38" s="360"/>
      <c r="M38" s="360"/>
      <c r="N38" s="360"/>
      <c r="O38" s="360"/>
      <c r="P38" s="360"/>
      <c r="Q38" s="360"/>
      <c r="R38" s="360"/>
    </row>
  </sheetData>
  <mergeCells count="1">
    <mergeCell ref="A1:R1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CFA781-3593-444F-815C-207A3D43FC26}">
  <sheetPr codeName="Sheet11">
    <pageSetUpPr autoPageBreaks="0"/>
  </sheetPr>
  <dimension ref="A1:AU307"/>
  <sheetViews>
    <sheetView showGridLines="0" topLeftCell="C1" workbookViewId="0">
      <selection activeCell="W17" sqref="W17"/>
    </sheetView>
  </sheetViews>
  <sheetFormatPr defaultColWidth="9.140625" defaultRowHeight="0" customHeight="1" zeroHeight="1"/>
  <cols>
    <col min="1" max="2" width="12.5703125" hidden="1" customWidth="1"/>
    <col min="3" max="3" width="2" customWidth="1"/>
    <col min="4" max="4" width="9.5703125" customWidth="1"/>
    <col min="5" max="5" width="10.5703125" bestFit="1" customWidth="1"/>
    <col min="6" max="6" width="9.85546875" customWidth="1"/>
    <col min="7" max="57" width="4.85546875" customWidth="1"/>
  </cols>
  <sheetData>
    <row r="1" spans="1:47" ht="15">
      <c r="A1" s="321"/>
      <c r="B1" s="321"/>
      <c r="C1" s="362"/>
      <c r="D1" s="362"/>
      <c r="E1" s="363" t="s">
        <v>3886</v>
      </c>
      <c r="F1" s="363"/>
      <c r="G1" s="363"/>
      <c r="H1" s="363"/>
      <c r="I1" s="363"/>
      <c r="J1" s="363"/>
      <c r="K1" s="363"/>
      <c r="L1" s="363"/>
      <c r="M1" s="363"/>
      <c r="N1" s="363"/>
      <c r="O1" s="362"/>
      <c r="P1" s="362"/>
      <c r="Q1" s="362"/>
      <c r="R1" s="362"/>
      <c r="S1" s="362"/>
      <c r="T1" s="362"/>
      <c r="U1" s="362"/>
      <c r="V1" s="362"/>
      <c r="W1" s="362"/>
      <c r="X1" s="362"/>
      <c r="Y1" s="362"/>
      <c r="Z1" s="362"/>
      <c r="AA1" s="362"/>
      <c r="AB1" s="362"/>
      <c r="AC1" s="362"/>
      <c r="AD1" s="362"/>
      <c r="AE1" s="362"/>
      <c r="AF1" s="362"/>
      <c r="AG1" s="362"/>
      <c r="AH1" s="362"/>
      <c r="AI1" s="362"/>
      <c r="AJ1" s="362"/>
      <c r="AK1" s="362"/>
      <c r="AL1" s="362"/>
      <c r="AM1" s="362"/>
      <c r="AN1" s="362"/>
      <c r="AO1" s="362"/>
      <c r="AP1" s="362"/>
      <c r="AQ1" s="362"/>
      <c r="AR1" s="362"/>
      <c r="AS1" s="362"/>
      <c r="AT1" s="362"/>
      <c r="AU1" s="362"/>
    </row>
    <row r="2" spans="1:47" ht="15">
      <c r="A2" s="322"/>
      <c r="B2" s="321"/>
      <c r="C2" s="362"/>
      <c r="D2" s="362"/>
      <c r="E2" s="363"/>
      <c r="F2" s="363"/>
      <c r="G2" s="363"/>
      <c r="H2" s="363"/>
      <c r="I2" s="363"/>
      <c r="J2" s="363"/>
      <c r="K2" s="363"/>
      <c r="L2" s="363"/>
      <c r="M2" s="363"/>
      <c r="N2" s="363"/>
      <c r="O2" s="362"/>
      <c r="P2" s="362"/>
      <c r="Q2" s="362"/>
      <c r="R2" s="362"/>
      <c r="S2" s="362"/>
      <c r="T2" s="362"/>
      <c r="U2" s="362"/>
      <c r="V2" s="362"/>
      <c r="W2" s="362"/>
      <c r="X2" s="362"/>
      <c r="Y2" s="362"/>
      <c r="Z2" s="362"/>
      <c r="AA2" s="362"/>
      <c r="AB2" s="362"/>
      <c r="AC2" s="362"/>
      <c r="AD2" s="362"/>
      <c r="AE2" s="362"/>
      <c r="AF2" s="362"/>
      <c r="AG2" s="362"/>
      <c r="AH2" s="362"/>
      <c r="AI2" s="362"/>
      <c r="AJ2" s="362"/>
      <c r="AK2" s="362"/>
      <c r="AL2" s="362"/>
      <c r="AM2" s="362"/>
      <c r="AN2" s="362"/>
      <c r="AO2" s="362"/>
      <c r="AP2" s="362"/>
      <c r="AQ2" s="362"/>
      <c r="AR2" s="362"/>
      <c r="AS2" s="362"/>
      <c r="AT2" s="362"/>
      <c r="AU2" s="362"/>
    </row>
    <row r="3" spans="1:47" ht="15.75" thickBot="1">
      <c r="A3" s="322"/>
      <c r="B3" s="321"/>
      <c r="C3" s="323"/>
      <c r="D3" s="323"/>
      <c r="E3" s="323"/>
      <c r="F3" s="323"/>
      <c r="G3" s="323"/>
      <c r="H3" s="323"/>
      <c r="I3" s="323"/>
      <c r="J3" s="323"/>
      <c r="K3" s="323"/>
      <c r="L3" s="323"/>
      <c r="M3" s="323"/>
      <c r="N3" s="323"/>
      <c r="O3" s="323"/>
      <c r="P3" s="323"/>
      <c r="Q3" s="323"/>
      <c r="R3" s="323"/>
      <c r="S3" s="323"/>
      <c r="T3" s="323"/>
      <c r="U3" s="323"/>
      <c r="V3" s="323"/>
      <c r="W3" s="323"/>
      <c r="X3" s="323"/>
      <c r="Y3" s="323"/>
      <c r="Z3" s="323"/>
      <c r="AA3" s="323"/>
      <c r="AB3" s="323"/>
      <c r="AC3" s="323"/>
      <c r="AD3" s="323"/>
      <c r="AE3" s="323"/>
      <c r="AF3" s="323"/>
      <c r="AG3" s="323"/>
      <c r="AH3" s="323"/>
      <c r="AI3" s="323"/>
      <c r="AJ3" s="323"/>
      <c r="AK3" s="323"/>
      <c r="AL3" s="323"/>
      <c r="AM3" s="323"/>
      <c r="AN3" s="323"/>
      <c r="AO3" s="323"/>
      <c r="AP3" s="323"/>
      <c r="AQ3" s="323"/>
      <c r="AR3" s="323"/>
      <c r="AS3" s="323"/>
      <c r="AT3" s="323"/>
      <c r="AU3" s="323"/>
    </row>
    <row r="4" spans="1:47" ht="121.5" thickBot="1">
      <c r="A4" s="322"/>
      <c r="B4" s="321"/>
      <c r="C4" s="323"/>
      <c r="D4" s="323"/>
      <c r="E4" s="324" t="s">
        <v>3887</v>
      </c>
      <c r="F4" s="325" t="s">
        <v>3888</v>
      </c>
      <c r="G4" s="326" t="s">
        <v>3889</v>
      </c>
      <c r="H4" s="326" t="str">
        <f ca="1">IFERROR(MID(CELL("filename",$A$1),FIND("]",CELL("filename",$A$1))+1,255),"")</f>
        <v>Admin</v>
      </c>
      <c r="I4" s="326" t="str">
        <f ca="1">IFERROR(MID(CELL("filename",'30-15 Backflows'!$A$1),FIND("]",CELL("filename",'30-15 Backflows'!$A$1))+1,255),"")</f>
        <v>30-15 Backflows</v>
      </c>
      <c r="J4" s="326" t="str">
        <f ca="1">IFERROR(MID(CELL("filename",'30-10 Meters'!$A$1),FIND("]",CELL("filename",'30-10 Meters'!$A$1))+1,255),"")</f>
        <v>30-10 Meters</v>
      </c>
      <c r="K4" s="326" t="str">
        <f ca="1">IFERROR(MID(CELL("filename",'30-20 Valves'!$A$1),FIND("]",CELL("filename",'30-20 Valves'!$A$1))+1,255),"")</f>
        <v>30-20 Valves</v>
      </c>
      <c r="L4" s="326" t="str">
        <f ca="1">IFERROR(MID(CELL("filename",'30-30 Pipes and Fittings'!$A$1),FIND("]",CELL("filename",'30-30 Pipes and Fittings'!$A$1))+1,255),"")</f>
        <v>30-30 Pipes and Fittings</v>
      </c>
      <c r="M4" s="326" t="str">
        <f ca="1">IFERROR(MID(CELL("filename",'30-35 Hardware'!$A$1),FIND("]",CELL("filename",'30-35 Hardware'!$A$1))+1,255),"")</f>
        <v>30-35 Hardware</v>
      </c>
      <c r="N4" s="326" t="str">
        <f ca="1">IFERROR(MID(CELL("filename",'30-38 Frames, Covers, Hatchways'!$A$1),FIND("]",CELL("filename",'30-38 Frames, Covers, Hatchways'!$A$1))+1,255),"")</f>
        <v>30-38 Frames, Covers, Hatchways</v>
      </c>
      <c r="O4" s="326" t="str">
        <f ca="1">IFERROR(MID(CELL("filename",'30-50 Special Packages'!$A$1),FIND("]",CELL("filename",'30-50 Special Packages'!$A$1))+1,255),"")</f>
        <v>30-50 Special Packages</v>
      </c>
      <c r="P4" s="326" t="str">
        <f ca="1">IFERROR(MID(CELL("filename",'30-40 Pumps Only'!$A$1),FIND("]",CELL("filename",'30-40 Pumps Only'!$A$1))+1,255),"")</f>
        <v>30-40 Pumps Only</v>
      </c>
      <c r="Q4" s="326" t="str">
        <f ca="1">IFERROR(MID(CELL("filename",'30-41 Pumps Accessories'!$A$1),FIND("]",CELL("filename",'30-41 Pumps Accessories'!$A$1))+1,255),"")</f>
        <v>30-41 Pumps Accessories</v>
      </c>
      <c r="R4" s="326" t="str">
        <f ca="1">IFERROR(MID(CELL("filename",'30-60 40-60 Concrete'!$A$1),FIND("]",CELL("filename",'30-60 40-60 Concrete'!$A$1))+1,255),"")</f>
        <v>30-60 40-60 Concrete</v>
      </c>
      <c r="S4" s="326" t="str">
        <f ca="1">IFERROR(MID(CELL("filename",'30-80 OEM'!$A$1),FIND("]",CELL("filename",'30-80 OEM'!$A$1))+1,255),"")</f>
        <v>30-80 OEM</v>
      </c>
      <c r="T4" s="326" t="str">
        <f ca="1">IFERROR(MID(CELL("filename",'30-71 Fuel Tanks'!$A$1),FIND("]",CELL("filename",'30-71 Fuel Tanks'!$A$1))+1,255),"")</f>
        <v>30-71 Fuel Tanks</v>
      </c>
      <c r="U4" s="326" t="str">
        <f ca="1">IFERROR(MID(CELL("filename",'30-72 Tanks and Separators'!$A$1),FIND("]",CELL("filename",'30-72 Tanks and Separators'!$A$1))+1,255),"")</f>
        <v>30-72 Tanks and Separators</v>
      </c>
      <c r="V4" s="326" t="str">
        <f ca="1">IFERROR(MID(CELL("filename",'30-80 Controls'!$A$1),FIND("]",CELL("filename",'30-80 Controls'!$A$1))+1,255),"")</f>
        <v>30-80 Controls</v>
      </c>
      <c r="W4" s="326" t="str">
        <f ca="1">IFERROR(MID(CELL("filename",'30-81 Control Components'!$A$1),FIND("]",CELL("filename",'30-81 Control Components'!$A$1))+1,255),"")</f>
        <v>30-81 Control Components</v>
      </c>
      <c r="X4" s="326" t="str">
        <f ca="1">IFERROR(MID(CELL("filename",'40-70 RM Metal'!$A$1),FIND("]",CELL("filename",'40-70 RM Metal'!$A$1))+1,255),"")</f>
        <v>40-70 RM Metal</v>
      </c>
      <c r="Y4" s="326" t="str">
        <f ca="1">IFERROR(MID(CELL("filename",'40-80 RM Chemicals and Liners'!$A$1),FIND("]",CELL("filename",'40-80 RM Chemicals and Liners'!$A$1))+1,255),"")</f>
        <v>40-80 RM Chemicals and Liners</v>
      </c>
      <c r="Z4" s="326" t="str">
        <f ca="1">IFERROR(MID(CELL("filename",'30-15 Scheme'!$A$1),FIND("]",CELL("filename",'30-15 Scheme'!$A$1))+1,255),"")</f>
        <v>30-15 Scheme</v>
      </c>
      <c r="AA4" s="326" t="str">
        <f ca="1">IFERROR(MID(CELL("filename",'30-20 Scheme'!$A$1),FIND("]",CELL("filename",'30-20 Scheme'!$A$1))+1,255),"")</f>
        <v>30-20 Scheme</v>
      </c>
      <c r="AB4" s="326" t="str">
        <f ca="1">IFERROR(MID(CELL("filename",'30-30 Scheme'!$A$1),FIND("]",CELL("filename",'30-30 Scheme'!$A$1))+1,255),"")</f>
        <v>30-30 Scheme</v>
      </c>
      <c r="AC4" s="326" t="str">
        <f ca="1">IFERROR(MID(CELL("filename",'30-35 Scheme'!$A$1),FIND("]",CELL("filename",'30-35 Scheme'!$A$1))+1,255),"")</f>
        <v>30-35 Scheme</v>
      </c>
      <c r="AD4" s="326" t="str">
        <f ca="1">IFERROR(MID(CELL("filename",'30-38 Scheme'!$A$1),FIND("]",CELL("filename",'30-38 Scheme'!$A$1))+1,255),"")</f>
        <v>30-38 Scheme</v>
      </c>
      <c r="AE4" s="326" t="str">
        <f ca="1">IFERROR(MID(CELL("filename",'30-50 Scheme'!$A$1),FIND("]",CELL("filename",'30-50 Scheme'!$A$1))+1,255),"")</f>
        <v>30-50 Scheme</v>
      </c>
      <c r="AF4" s="326" t="str">
        <f ca="1">IFERROR(MID(CELL("filename",'30-40 Scheme'!$A$1),FIND("]",CELL("filename",'30-40 Scheme'!$A$1))+1,255),"")</f>
        <v>30-40 Scheme</v>
      </c>
      <c r="AG4" s="326" t="str">
        <f ca="1">IFERROR(MID(CELL("filename",'30-41 Scheme'!$A$1),FIND("]",CELL("filename",'30-41 Scheme'!$A$1))+1,255),"")</f>
        <v>30-41 Scheme</v>
      </c>
      <c r="AH4" s="326" t="str">
        <f ca="1">IFERROR(MID(CELL("filename",'30-60 Scheme'!$A$1),FIND("]",CELL("filename",'30-60 Scheme'!$A$1))+1,255),"")</f>
        <v>30-60 Scheme</v>
      </c>
      <c r="AI4" s="326" t="str">
        <f ca="1">IFERROR(MID(CELL("filename",'40-60 Scheme'!$A$1),FIND("]",CELL("filename",'40-60 Scheme'!$A$1))+1,255),"")</f>
        <v>40-60 Scheme</v>
      </c>
      <c r="AJ4" s="326" t="str">
        <f ca="1">IFERROR(MID(CELL("filename",'30-80 Scheme'!$A$1),FIND("]",CELL("filename",'30-80 Scheme'!$A$1))+1,255),"")</f>
        <v>30-80 Scheme</v>
      </c>
      <c r="AK4" s="326" t="str">
        <f ca="1">IFERROR(MID(CELL("filename",'30-70 Scheme'!$A$1),FIND("]",CELL("filename",'30-70 Scheme'!$A$1))+1,255),"")</f>
        <v>30-70 Scheme</v>
      </c>
      <c r="AL4" s="326" t="str">
        <f ca="1">IFERROR(MID(CELL("filename",'30-71 Scheme'!$A$1),FIND("]",CELL("filename",'30-71 Scheme'!$A$1))+1,255),"")</f>
        <v>30-71 Scheme</v>
      </c>
      <c r="AM4" s="326" t="str">
        <f ca="1">IFERROR(MID(CELL("filename",'30-72 Scheme'!$A$1),FIND("]",CELL("filename",'30-72 Scheme'!$A$1))+1,255),"")</f>
        <v>30-72 Scheme</v>
      </c>
      <c r="AN4" s="326" t="str">
        <f ca="1">IFERROR(MID(CELL("filename",'30-80 Scheme'!$A$1),FIND("]",CELL("filename",'30-80 Scheme'!$A$1))+1,255),"")</f>
        <v>30-80 Scheme</v>
      </c>
      <c r="AO4" s="326" t="str">
        <f ca="1">IFERROR(MID(CELL("filename",'30-81 Scheme'!$A$1),FIND("]",CELL("filename",'30-81 Scheme'!$A$1))+1,255),"")</f>
        <v>30-81 Scheme</v>
      </c>
      <c r="AP4" s="326" t="str">
        <f ca="1">IFERROR(MID(CELL("filename",'40-70 Scheme'!$A$1),FIND("]",CELL("filename",'40-70 Scheme'!$A$1))+1,255),"")</f>
        <v>40-70 Scheme</v>
      </c>
      <c r="AQ4" s="326" t="str">
        <f ca="1">IFERROR(MID(CELL("filename",'40-80 Scheme'!$A$1),FIND("]",CELL("filename",'40-80 Scheme'!$A$1))+1,255),"")</f>
        <v>40-80 Scheme</v>
      </c>
      <c r="AR4" s="326"/>
      <c r="AS4" s="326"/>
      <c r="AT4" s="326"/>
      <c r="AU4" s="326"/>
    </row>
    <row r="5" spans="1:47" ht="19.5">
      <c r="A5" s="327" t="s">
        <v>3890</v>
      </c>
      <c r="B5" s="328"/>
      <c r="C5" s="323" t="s">
        <v>1560</v>
      </c>
      <c r="D5" s="323"/>
      <c r="E5" s="329" t="s">
        <v>3894</v>
      </c>
      <c r="F5" s="330" t="s">
        <v>3895</v>
      </c>
      <c r="G5" s="331" t="s">
        <v>3891</v>
      </c>
      <c r="H5" s="332" t="s">
        <v>3891</v>
      </c>
      <c r="I5" s="333" t="s">
        <v>3891</v>
      </c>
      <c r="J5" s="333" t="s">
        <v>3891</v>
      </c>
      <c r="K5" s="333" t="s">
        <v>3891</v>
      </c>
      <c r="L5" s="333" t="s">
        <v>3891</v>
      </c>
      <c r="M5" s="333" t="s">
        <v>3891</v>
      </c>
      <c r="N5" s="333" t="s">
        <v>3891</v>
      </c>
      <c r="O5" s="333" t="s">
        <v>3891</v>
      </c>
      <c r="P5" s="333" t="s">
        <v>3891</v>
      </c>
      <c r="Q5" s="333" t="s">
        <v>3891</v>
      </c>
      <c r="R5" s="333" t="s">
        <v>3891</v>
      </c>
      <c r="S5" s="333" t="s">
        <v>3891</v>
      </c>
      <c r="T5" s="333" t="s">
        <v>3891</v>
      </c>
      <c r="U5" s="333" t="s">
        <v>3891</v>
      </c>
      <c r="V5" s="333" t="s">
        <v>3891</v>
      </c>
      <c r="W5" s="333" t="s">
        <v>3891</v>
      </c>
      <c r="X5" s="333" t="s">
        <v>3891</v>
      </c>
      <c r="Y5" s="333" t="s">
        <v>3891</v>
      </c>
      <c r="Z5" s="334" t="s">
        <v>3891</v>
      </c>
      <c r="AA5" s="334" t="s">
        <v>3891</v>
      </c>
      <c r="AB5" s="334" t="s">
        <v>3891</v>
      </c>
      <c r="AC5" s="334" t="s">
        <v>3891</v>
      </c>
      <c r="AD5" s="334" t="s">
        <v>3891</v>
      </c>
      <c r="AE5" s="334" t="s">
        <v>3891</v>
      </c>
      <c r="AF5" s="334" t="s">
        <v>3891</v>
      </c>
      <c r="AG5" s="334" t="s">
        <v>3891</v>
      </c>
      <c r="AH5" s="334" t="s">
        <v>3891</v>
      </c>
      <c r="AI5" s="334" t="s">
        <v>3891</v>
      </c>
      <c r="AJ5" s="334" t="s">
        <v>3891</v>
      </c>
      <c r="AK5" s="334" t="s">
        <v>3891</v>
      </c>
      <c r="AL5" s="334" t="s">
        <v>3891</v>
      </c>
      <c r="AM5" s="334" t="s">
        <v>3891</v>
      </c>
      <c r="AN5" s="334" t="s">
        <v>3891</v>
      </c>
      <c r="AO5" s="334" t="s">
        <v>3891</v>
      </c>
      <c r="AP5" s="334" t="s">
        <v>3891</v>
      </c>
      <c r="AQ5" s="334" t="s">
        <v>3891</v>
      </c>
      <c r="AR5" s="353"/>
      <c r="AS5" s="353"/>
      <c r="AT5" s="353"/>
      <c r="AU5" s="354"/>
    </row>
    <row r="6" spans="1:47" ht="19.5">
      <c r="A6" s="327" t="s">
        <v>3888</v>
      </c>
      <c r="B6" s="328"/>
      <c r="C6" s="323"/>
      <c r="D6" s="323"/>
      <c r="E6" s="335" t="s">
        <v>3896</v>
      </c>
      <c r="F6" s="336" t="s">
        <v>3897</v>
      </c>
      <c r="G6" s="337" t="s">
        <v>3891</v>
      </c>
      <c r="H6" s="338" t="s">
        <v>3891</v>
      </c>
      <c r="I6" s="339" t="s">
        <v>3891</v>
      </c>
      <c r="J6" s="339" t="s">
        <v>3891</v>
      </c>
      <c r="K6" s="339" t="s">
        <v>3891</v>
      </c>
      <c r="L6" s="339" t="s">
        <v>3891</v>
      </c>
      <c r="M6" s="339" t="s">
        <v>3891</v>
      </c>
      <c r="N6" s="339" t="s">
        <v>3891</v>
      </c>
      <c r="O6" s="339" t="s">
        <v>3891</v>
      </c>
      <c r="P6" s="339" t="s">
        <v>3891</v>
      </c>
      <c r="Q6" s="339" t="s">
        <v>3891</v>
      </c>
      <c r="R6" s="339" t="s">
        <v>3891</v>
      </c>
      <c r="S6" s="339" t="s">
        <v>3891</v>
      </c>
      <c r="T6" s="339" t="s">
        <v>3891</v>
      </c>
      <c r="U6" s="339" t="s">
        <v>3891</v>
      </c>
      <c r="V6" s="339" t="s">
        <v>3891</v>
      </c>
      <c r="W6" s="339" t="s">
        <v>3891</v>
      </c>
      <c r="X6" s="339" t="s">
        <v>3891</v>
      </c>
      <c r="Y6" s="339" t="s">
        <v>3891</v>
      </c>
      <c r="Z6" s="338" t="s">
        <v>3891</v>
      </c>
      <c r="AA6" s="338" t="s">
        <v>3891</v>
      </c>
      <c r="AB6" s="338" t="s">
        <v>3891</v>
      </c>
      <c r="AC6" s="338" t="s">
        <v>3891</v>
      </c>
      <c r="AD6" s="338" t="s">
        <v>3891</v>
      </c>
      <c r="AE6" s="338" t="s">
        <v>3891</v>
      </c>
      <c r="AF6" s="338" t="s">
        <v>3891</v>
      </c>
      <c r="AG6" s="338" t="s">
        <v>3891</v>
      </c>
      <c r="AH6" s="338" t="s">
        <v>3891</v>
      </c>
      <c r="AI6" s="338" t="s">
        <v>3891</v>
      </c>
      <c r="AJ6" s="338" t="s">
        <v>3891</v>
      </c>
      <c r="AK6" s="338" t="s">
        <v>3891</v>
      </c>
      <c r="AL6" s="338" t="s">
        <v>3891</v>
      </c>
      <c r="AM6" s="338" t="s">
        <v>3891</v>
      </c>
      <c r="AN6" s="338" t="s">
        <v>3891</v>
      </c>
      <c r="AO6" s="338" t="s">
        <v>3891</v>
      </c>
      <c r="AP6" s="338" t="s">
        <v>3891</v>
      </c>
      <c r="AQ6" s="338" t="s">
        <v>3891</v>
      </c>
      <c r="AR6" s="355"/>
      <c r="AS6" s="355"/>
      <c r="AT6" s="355"/>
      <c r="AU6" s="356"/>
    </row>
    <row r="7" spans="1:47" ht="19.5">
      <c r="A7" s="327" t="s">
        <v>3892</v>
      </c>
      <c r="B7" s="327" t="e">
        <f>IF(INDEX(UserTable,MATCH(B5,UserName,0),2)=B6,TRUE,FALSE)</f>
        <v>#N/A</v>
      </c>
      <c r="C7" s="323"/>
      <c r="D7" s="323"/>
      <c r="E7" s="335" t="s">
        <v>3898</v>
      </c>
      <c r="F7" s="336" t="s">
        <v>3899</v>
      </c>
      <c r="G7" s="337" t="s">
        <v>3891</v>
      </c>
      <c r="H7" s="338" t="s">
        <v>3891</v>
      </c>
      <c r="I7" s="339" t="s">
        <v>3891</v>
      </c>
      <c r="J7" s="339" t="s">
        <v>3891</v>
      </c>
      <c r="K7" s="339" t="s">
        <v>3891</v>
      </c>
      <c r="L7" s="339" t="s">
        <v>3891</v>
      </c>
      <c r="M7" s="339" t="s">
        <v>3891</v>
      </c>
      <c r="N7" s="339" t="s">
        <v>3891</v>
      </c>
      <c r="O7" s="339" t="s">
        <v>3891</v>
      </c>
      <c r="P7" s="339" t="s">
        <v>3891</v>
      </c>
      <c r="Q7" s="339" t="s">
        <v>3891</v>
      </c>
      <c r="R7" s="339" t="s">
        <v>3891</v>
      </c>
      <c r="S7" s="339" t="s">
        <v>3891</v>
      </c>
      <c r="T7" s="339" t="s">
        <v>3891</v>
      </c>
      <c r="U7" s="339" t="s">
        <v>3891</v>
      </c>
      <c r="V7" s="339" t="s">
        <v>3891</v>
      </c>
      <c r="W7" s="339" t="s">
        <v>3891</v>
      </c>
      <c r="X7" s="339" t="s">
        <v>3891</v>
      </c>
      <c r="Y7" s="339" t="s">
        <v>3891</v>
      </c>
      <c r="Z7" s="339" t="s">
        <v>3902</v>
      </c>
      <c r="AA7" s="339" t="s">
        <v>3902</v>
      </c>
      <c r="AB7" s="339" t="s">
        <v>3902</v>
      </c>
      <c r="AC7" s="339" t="s">
        <v>3902</v>
      </c>
      <c r="AD7" s="339" t="s">
        <v>3902</v>
      </c>
      <c r="AE7" s="339" t="s">
        <v>3902</v>
      </c>
      <c r="AF7" s="339" t="s">
        <v>3902</v>
      </c>
      <c r="AG7" s="339" t="s">
        <v>3902</v>
      </c>
      <c r="AH7" s="339" t="s">
        <v>3902</v>
      </c>
      <c r="AI7" s="339" t="s">
        <v>3902</v>
      </c>
      <c r="AJ7" s="339" t="s">
        <v>3902</v>
      </c>
      <c r="AK7" s="339" t="s">
        <v>3902</v>
      </c>
      <c r="AL7" s="339" t="s">
        <v>3902</v>
      </c>
      <c r="AM7" s="339" t="s">
        <v>3902</v>
      </c>
      <c r="AN7" s="339" t="s">
        <v>3902</v>
      </c>
      <c r="AO7" s="339" t="s">
        <v>3902</v>
      </c>
      <c r="AP7" s="339" t="s">
        <v>3902</v>
      </c>
      <c r="AQ7" s="339" t="s">
        <v>3902</v>
      </c>
      <c r="AR7" s="355"/>
      <c r="AS7" s="355"/>
      <c r="AT7" s="355"/>
      <c r="AU7" s="356"/>
    </row>
    <row r="8" spans="1:47" ht="19.5">
      <c r="A8" s="327" t="s">
        <v>3893</v>
      </c>
      <c r="B8" s="327" t="str">
        <f>IFERROR(MATCH(B5,UserName,0)+4,"")</f>
        <v/>
      </c>
      <c r="C8" s="323"/>
      <c r="D8" s="323"/>
      <c r="E8" s="335" t="s">
        <v>3900</v>
      </c>
      <c r="F8" s="336" t="s">
        <v>3901</v>
      </c>
      <c r="G8" s="337" t="s">
        <v>3891</v>
      </c>
      <c r="H8" s="338" t="s">
        <v>3891</v>
      </c>
      <c r="I8" s="339" t="s">
        <v>3891</v>
      </c>
      <c r="J8" s="339" t="s">
        <v>3891</v>
      </c>
      <c r="K8" s="339" t="s">
        <v>3891</v>
      </c>
      <c r="L8" s="339" t="s">
        <v>3891</v>
      </c>
      <c r="M8" s="339" t="s">
        <v>3891</v>
      </c>
      <c r="N8" s="339" t="s">
        <v>3891</v>
      </c>
      <c r="O8" s="339" t="s">
        <v>3891</v>
      </c>
      <c r="P8" s="339" t="s">
        <v>3891</v>
      </c>
      <c r="Q8" s="339" t="s">
        <v>3891</v>
      </c>
      <c r="R8" s="339" t="s">
        <v>3891</v>
      </c>
      <c r="S8" s="339" t="s">
        <v>3891</v>
      </c>
      <c r="T8" s="339" t="s">
        <v>3891</v>
      </c>
      <c r="U8" s="339" t="s">
        <v>3891</v>
      </c>
      <c r="V8" s="339" t="s">
        <v>3891</v>
      </c>
      <c r="W8" s="339" t="s">
        <v>3891</v>
      </c>
      <c r="X8" s="339" t="s">
        <v>3891</v>
      </c>
      <c r="Y8" s="339" t="s">
        <v>3891</v>
      </c>
      <c r="Z8" s="339" t="s">
        <v>3902</v>
      </c>
      <c r="AA8" s="339" t="s">
        <v>3902</v>
      </c>
      <c r="AB8" s="339" t="s">
        <v>3902</v>
      </c>
      <c r="AC8" s="339" t="s">
        <v>3902</v>
      </c>
      <c r="AD8" s="339" t="s">
        <v>3902</v>
      </c>
      <c r="AE8" s="339" t="s">
        <v>3902</v>
      </c>
      <c r="AF8" s="339" t="s">
        <v>3902</v>
      </c>
      <c r="AG8" s="339" t="s">
        <v>3902</v>
      </c>
      <c r="AH8" s="339" t="s">
        <v>3902</v>
      </c>
      <c r="AI8" s="339" t="s">
        <v>3902</v>
      </c>
      <c r="AJ8" s="339" t="s">
        <v>3902</v>
      </c>
      <c r="AK8" s="339" t="s">
        <v>3902</v>
      </c>
      <c r="AL8" s="339" t="s">
        <v>3902</v>
      </c>
      <c r="AM8" s="339" t="s">
        <v>3902</v>
      </c>
      <c r="AN8" s="339" t="s">
        <v>3902</v>
      </c>
      <c r="AO8" s="339" t="s">
        <v>3902</v>
      </c>
      <c r="AP8" s="339" t="s">
        <v>3902</v>
      </c>
      <c r="AQ8" s="339" t="s">
        <v>3902</v>
      </c>
      <c r="AR8" s="355"/>
      <c r="AS8" s="355"/>
      <c r="AT8" s="355"/>
      <c r="AU8" s="356"/>
    </row>
    <row r="9" spans="1:47" ht="19.5">
      <c r="A9" s="321"/>
      <c r="B9" s="321"/>
      <c r="C9" s="323"/>
      <c r="D9" s="323"/>
      <c r="E9" s="335" t="s">
        <v>3904</v>
      </c>
      <c r="F9" s="336" t="s">
        <v>3905</v>
      </c>
      <c r="G9" s="337" t="s">
        <v>3891</v>
      </c>
      <c r="H9" s="339" t="s">
        <v>3902</v>
      </c>
      <c r="I9" s="339" t="s">
        <v>3891</v>
      </c>
      <c r="J9" s="339" t="s">
        <v>3891</v>
      </c>
      <c r="K9" s="339" t="s">
        <v>3891</v>
      </c>
      <c r="L9" s="339" t="s">
        <v>3891</v>
      </c>
      <c r="M9" s="339" t="s">
        <v>3891</v>
      </c>
      <c r="N9" s="339" t="s">
        <v>3891</v>
      </c>
      <c r="O9" s="339" t="s">
        <v>3891</v>
      </c>
      <c r="P9" s="339" t="s">
        <v>3891</v>
      </c>
      <c r="Q9" s="339" t="s">
        <v>3891</v>
      </c>
      <c r="R9" s="339" t="s">
        <v>3891</v>
      </c>
      <c r="S9" s="339" t="s">
        <v>3891</v>
      </c>
      <c r="T9" s="339" t="s">
        <v>3891</v>
      </c>
      <c r="U9" s="339" t="s">
        <v>3891</v>
      </c>
      <c r="V9" s="339" t="s">
        <v>3891</v>
      </c>
      <c r="W9" s="339" t="s">
        <v>3891</v>
      </c>
      <c r="X9" s="339" t="s">
        <v>3891</v>
      </c>
      <c r="Y9" s="339" t="s">
        <v>3891</v>
      </c>
      <c r="Z9" s="339" t="s">
        <v>3902</v>
      </c>
      <c r="AA9" s="339" t="s">
        <v>3902</v>
      </c>
      <c r="AB9" s="339" t="s">
        <v>3902</v>
      </c>
      <c r="AC9" s="339" t="s">
        <v>3902</v>
      </c>
      <c r="AD9" s="339" t="s">
        <v>3902</v>
      </c>
      <c r="AE9" s="339" t="s">
        <v>3902</v>
      </c>
      <c r="AF9" s="339" t="s">
        <v>3902</v>
      </c>
      <c r="AG9" s="339" t="s">
        <v>3902</v>
      </c>
      <c r="AH9" s="339" t="s">
        <v>3902</v>
      </c>
      <c r="AI9" s="339" t="s">
        <v>3902</v>
      </c>
      <c r="AJ9" s="339" t="s">
        <v>3902</v>
      </c>
      <c r="AK9" s="339" t="s">
        <v>3902</v>
      </c>
      <c r="AL9" s="339" t="s">
        <v>3902</v>
      </c>
      <c r="AM9" s="339" t="s">
        <v>3902</v>
      </c>
      <c r="AN9" s="339" t="s">
        <v>3902</v>
      </c>
      <c r="AO9" s="339" t="s">
        <v>3902</v>
      </c>
      <c r="AP9" s="339" t="s">
        <v>3902</v>
      </c>
      <c r="AQ9" s="339" t="s">
        <v>3902</v>
      </c>
      <c r="AR9" s="355"/>
      <c r="AS9" s="355"/>
      <c r="AT9" s="355"/>
      <c r="AU9" s="356"/>
    </row>
    <row r="10" spans="1:47" ht="19.5">
      <c r="A10" s="321"/>
      <c r="B10" s="321"/>
      <c r="C10" s="323"/>
      <c r="D10" s="323"/>
      <c r="E10" s="335"/>
      <c r="F10" s="336"/>
      <c r="G10" s="337"/>
      <c r="H10" s="338"/>
      <c r="I10" s="339"/>
      <c r="J10" s="339"/>
      <c r="K10" s="339"/>
      <c r="L10" s="340"/>
      <c r="M10" s="339"/>
      <c r="N10" s="339"/>
      <c r="O10" s="339"/>
      <c r="P10" s="340"/>
      <c r="Q10" s="339"/>
      <c r="R10" s="339"/>
      <c r="S10" s="340"/>
      <c r="T10" s="339"/>
      <c r="U10" s="339"/>
      <c r="V10" s="340"/>
      <c r="W10" s="339"/>
      <c r="X10" s="339"/>
      <c r="Y10" s="340"/>
      <c r="Z10" s="339"/>
      <c r="AA10" s="339"/>
      <c r="AB10" s="340"/>
      <c r="AC10" s="339"/>
      <c r="AD10" s="339"/>
      <c r="AE10" s="340"/>
      <c r="AF10" s="339"/>
      <c r="AG10" s="339"/>
      <c r="AH10" s="340"/>
      <c r="AI10" s="339"/>
      <c r="AJ10" s="339"/>
      <c r="AK10" s="339"/>
      <c r="AL10" s="340"/>
      <c r="AM10" s="339"/>
      <c r="AN10" s="339"/>
      <c r="AO10" s="340"/>
      <c r="AP10" s="339"/>
      <c r="AQ10" s="339"/>
      <c r="AR10" s="355"/>
      <c r="AS10" s="355"/>
      <c r="AT10" s="355"/>
      <c r="AU10" s="356"/>
    </row>
    <row r="11" spans="1:47" ht="19.5">
      <c r="A11" s="321"/>
      <c r="B11" s="321"/>
      <c r="C11" s="323"/>
      <c r="D11" s="323"/>
      <c r="E11" s="335"/>
      <c r="F11" s="336"/>
      <c r="G11" s="337"/>
      <c r="H11" s="338"/>
      <c r="I11" s="339"/>
      <c r="J11" s="339"/>
      <c r="K11" s="339"/>
      <c r="L11" s="340"/>
      <c r="M11" s="340"/>
      <c r="N11" s="339"/>
      <c r="O11" s="339"/>
      <c r="P11" s="340"/>
      <c r="Q11" s="339"/>
      <c r="R11" s="339"/>
      <c r="S11" s="340"/>
      <c r="T11" s="339"/>
      <c r="U11" s="339"/>
      <c r="V11" s="340"/>
      <c r="W11" s="339"/>
      <c r="X11" s="339"/>
      <c r="Y11" s="340"/>
      <c r="Z11" s="339"/>
      <c r="AA11" s="339"/>
      <c r="AB11" s="340"/>
      <c r="AC11" s="339"/>
      <c r="AD11" s="339"/>
      <c r="AE11" s="340"/>
      <c r="AF11" s="339"/>
      <c r="AG11" s="339"/>
      <c r="AH11" s="340"/>
      <c r="AI11" s="339"/>
      <c r="AJ11" s="339"/>
      <c r="AK11" s="339"/>
      <c r="AL11" s="340"/>
      <c r="AM11" s="339"/>
      <c r="AN11" s="339"/>
      <c r="AO11" s="340"/>
      <c r="AP11" s="339"/>
      <c r="AQ11" s="339"/>
      <c r="AR11" s="355"/>
      <c r="AS11" s="355"/>
      <c r="AT11" s="355"/>
      <c r="AU11" s="356"/>
    </row>
    <row r="12" spans="1:47" ht="19.5">
      <c r="A12" s="321"/>
      <c r="B12" s="321"/>
      <c r="C12" s="323"/>
      <c r="D12" s="323"/>
      <c r="E12" s="335"/>
      <c r="F12" s="336"/>
      <c r="G12" s="337"/>
      <c r="H12" s="338"/>
      <c r="I12" s="339"/>
      <c r="J12" s="339"/>
      <c r="K12" s="339"/>
      <c r="L12" s="340"/>
      <c r="M12" s="339"/>
      <c r="N12" s="339"/>
      <c r="O12" s="339"/>
      <c r="P12" s="340"/>
      <c r="Q12" s="339"/>
      <c r="R12" s="339"/>
      <c r="S12" s="340"/>
      <c r="T12" s="339"/>
      <c r="U12" s="339"/>
      <c r="V12" s="340"/>
      <c r="W12" s="339"/>
      <c r="X12" s="339"/>
      <c r="Y12" s="340"/>
      <c r="Z12" s="339"/>
      <c r="AA12" s="339"/>
      <c r="AB12" s="340"/>
      <c r="AC12" s="339"/>
      <c r="AD12" s="339"/>
      <c r="AE12" s="340"/>
      <c r="AF12" s="339"/>
      <c r="AG12" s="339"/>
      <c r="AH12" s="340"/>
      <c r="AI12" s="339"/>
      <c r="AJ12" s="339"/>
      <c r="AK12" s="339"/>
      <c r="AL12" s="340"/>
      <c r="AM12" s="339"/>
      <c r="AN12" s="339"/>
      <c r="AO12" s="340"/>
      <c r="AP12" s="339"/>
      <c r="AQ12" s="339"/>
      <c r="AR12" s="355"/>
      <c r="AS12" s="355"/>
      <c r="AT12" s="355"/>
      <c r="AU12" s="356"/>
    </row>
    <row r="13" spans="1:47" ht="19.5">
      <c r="A13" s="321"/>
      <c r="B13" s="321"/>
      <c r="C13" s="323"/>
      <c r="D13" s="323"/>
      <c r="E13" s="341"/>
      <c r="F13" s="342"/>
      <c r="G13" s="343"/>
      <c r="H13" s="344"/>
      <c r="I13" s="345"/>
      <c r="J13" s="345"/>
      <c r="K13" s="345"/>
      <c r="L13" s="346"/>
      <c r="M13" s="339"/>
      <c r="N13" s="339"/>
      <c r="O13" s="339"/>
      <c r="P13" s="340"/>
      <c r="Q13" s="339"/>
      <c r="R13" s="339"/>
      <c r="S13" s="340"/>
      <c r="T13" s="339"/>
      <c r="U13" s="339"/>
      <c r="V13" s="340"/>
      <c r="W13" s="339"/>
      <c r="X13" s="339"/>
      <c r="Y13" s="340"/>
      <c r="Z13" s="339"/>
      <c r="AA13" s="339"/>
      <c r="AB13" s="340"/>
      <c r="AC13" s="339"/>
      <c r="AD13" s="339"/>
      <c r="AE13" s="340"/>
      <c r="AF13" s="339"/>
      <c r="AG13" s="339"/>
      <c r="AH13" s="340"/>
      <c r="AI13" s="339"/>
      <c r="AJ13" s="339"/>
      <c r="AK13" s="339"/>
      <c r="AL13" s="340"/>
      <c r="AM13" s="339"/>
      <c r="AN13" s="339"/>
      <c r="AO13" s="340"/>
      <c r="AP13" s="339"/>
      <c r="AQ13" s="339"/>
      <c r="AR13" s="355"/>
      <c r="AS13" s="355"/>
      <c r="AT13" s="355"/>
      <c r="AU13" s="356"/>
    </row>
    <row r="14" spans="1:47" ht="19.5">
      <c r="A14" s="321"/>
      <c r="B14" s="321"/>
      <c r="C14" s="323"/>
      <c r="D14" s="323"/>
      <c r="E14" s="335"/>
      <c r="F14" s="336"/>
      <c r="G14" s="337"/>
      <c r="H14" s="338"/>
      <c r="I14" s="339"/>
      <c r="J14" s="339"/>
      <c r="K14" s="339"/>
      <c r="L14" s="340"/>
      <c r="M14" s="339"/>
      <c r="N14" s="339"/>
      <c r="O14" s="339"/>
      <c r="P14" s="340"/>
      <c r="Q14" s="339"/>
      <c r="R14" s="339"/>
      <c r="S14" s="340"/>
      <c r="T14" s="339"/>
      <c r="U14" s="339"/>
      <c r="V14" s="340"/>
      <c r="W14" s="339"/>
      <c r="X14" s="339"/>
      <c r="Y14" s="340"/>
      <c r="Z14" s="339"/>
      <c r="AA14" s="339"/>
      <c r="AB14" s="340"/>
      <c r="AC14" s="339"/>
      <c r="AD14" s="339"/>
      <c r="AE14" s="340"/>
      <c r="AF14" s="339"/>
      <c r="AG14" s="339"/>
      <c r="AH14" s="340"/>
      <c r="AI14" s="339"/>
      <c r="AJ14" s="339"/>
      <c r="AK14" s="339"/>
      <c r="AL14" s="340"/>
      <c r="AM14" s="339"/>
      <c r="AN14" s="339"/>
      <c r="AO14" s="340"/>
      <c r="AP14" s="339"/>
      <c r="AQ14" s="339"/>
      <c r="AR14" s="355"/>
      <c r="AS14" s="355"/>
      <c r="AT14" s="355"/>
      <c r="AU14" s="356"/>
    </row>
    <row r="15" spans="1:47" ht="19.5">
      <c r="A15" s="321"/>
      <c r="B15" s="321"/>
      <c r="C15" s="323"/>
      <c r="D15" s="323"/>
      <c r="E15" s="341"/>
      <c r="F15" s="342"/>
      <c r="G15" s="343"/>
      <c r="H15" s="344"/>
      <c r="I15" s="345"/>
      <c r="J15" s="345"/>
      <c r="K15" s="345"/>
      <c r="L15" s="346"/>
      <c r="M15" s="339"/>
      <c r="N15" s="339"/>
      <c r="O15" s="339"/>
      <c r="P15" s="340"/>
      <c r="Q15" s="339"/>
      <c r="R15" s="339"/>
      <c r="S15" s="340"/>
      <c r="T15" s="339"/>
      <c r="U15" s="339"/>
      <c r="V15" s="340"/>
      <c r="W15" s="339"/>
      <c r="X15" s="339"/>
      <c r="Y15" s="340"/>
      <c r="Z15" s="339"/>
      <c r="AA15" s="339"/>
      <c r="AB15" s="340"/>
      <c r="AC15" s="339"/>
      <c r="AD15" s="339"/>
      <c r="AE15" s="340"/>
      <c r="AF15" s="339"/>
      <c r="AG15" s="339"/>
      <c r="AH15" s="340"/>
      <c r="AI15" s="339"/>
      <c r="AJ15" s="339"/>
      <c r="AK15" s="339"/>
      <c r="AL15" s="340"/>
      <c r="AM15" s="339"/>
      <c r="AN15" s="339"/>
      <c r="AO15" s="340"/>
      <c r="AP15" s="339"/>
      <c r="AQ15" s="339"/>
      <c r="AR15" s="355"/>
      <c r="AS15" s="355"/>
      <c r="AT15" s="355"/>
      <c r="AU15" s="356"/>
    </row>
    <row r="16" spans="1:47" ht="19.5">
      <c r="A16" s="321"/>
      <c r="B16" s="321"/>
      <c r="C16" s="323"/>
      <c r="D16" s="323"/>
      <c r="E16" s="335"/>
      <c r="F16" s="336"/>
      <c r="G16" s="337"/>
      <c r="H16" s="338"/>
      <c r="I16" s="339"/>
      <c r="J16" s="339"/>
      <c r="K16" s="339"/>
      <c r="L16" s="340"/>
      <c r="M16" s="339"/>
      <c r="N16" s="339"/>
      <c r="O16" s="339"/>
      <c r="P16" s="340"/>
      <c r="Q16" s="339"/>
      <c r="R16" s="339"/>
      <c r="S16" s="340"/>
      <c r="T16" s="339"/>
      <c r="U16" s="339"/>
      <c r="V16" s="340"/>
      <c r="W16" s="339"/>
      <c r="X16" s="339"/>
      <c r="Y16" s="340"/>
      <c r="Z16" s="339"/>
      <c r="AA16" s="339"/>
      <c r="AB16" s="340"/>
      <c r="AC16" s="339"/>
      <c r="AD16" s="339"/>
      <c r="AE16" s="340"/>
      <c r="AF16" s="339"/>
      <c r="AG16" s="339"/>
      <c r="AH16" s="340"/>
      <c r="AI16" s="339"/>
      <c r="AJ16" s="339"/>
      <c r="AK16" s="339"/>
      <c r="AL16" s="340"/>
      <c r="AM16" s="339"/>
      <c r="AN16" s="339"/>
      <c r="AO16" s="340"/>
      <c r="AP16" s="339"/>
      <c r="AQ16" s="339"/>
      <c r="AR16" s="355"/>
      <c r="AS16" s="355"/>
      <c r="AT16" s="355"/>
      <c r="AU16" s="356"/>
    </row>
    <row r="17" spans="1:47" ht="19.5">
      <c r="A17" s="321"/>
      <c r="B17" s="321"/>
      <c r="C17" s="323"/>
      <c r="D17" s="323"/>
      <c r="E17" s="341"/>
      <c r="F17" s="342"/>
      <c r="G17" s="343"/>
      <c r="H17" s="344"/>
      <c r="I17" s="345"/>
      <c r="J17" s="345"/>
      <c r="K17" s="345"/>
      <c r="L17" s="346"/>
      <c r="M17" s="339"/>
      <c r="N17" s="339"/>
      <c r="O17" s="339"/>
      <c r="P17" s="340"/>
      <c r="Q17" s="339"/>
      <c r="R17" s="339"/>
      <c r="S17" s="340"/>
      <c r="T17" s="339"/>
      <c r="U17" s="339"/>
      <c r="V17" s="340"/>
      <c r="W17" s="339"/>
      <c r="X17" s="339"/>
      <c r="Y17" s="340"/>
      <c r="Z17" s="339"/>
      <c r="AA17" s="339"/>
      <c r="AB17" s="340"/>
      <c r="AC17" s="339"/>
      <c r="AD17" s="339"/>
      <c r="AE17" s="340"/>
      <c r="AF17" s="339"/>
      <c r="AG17" s="339"/>
      <c r="AH17" s="340"/>
      <c r="AI17" s="339"/>
      <c r="AJ17" s="339"/>
      <c r="AK17" s="339"/>
      <c r="AL17" s="340"/>
      <c r="AM17" s="339"/>
      <c r="AN17" s="339"/>
      <c r="AO17" s="340"/>
      <c r="AP17" s="339"/>
      <c r="AQ17" s="339"/>
      <c r="AR17" s="355"/>
      <c r="AS17" s="355"/>
      <c r="AT17" s="355"/>
      <c r="AU17" s="356"/>
    </row>
    <row r="18" spans="1:47" ht="19.5">
      <c r="A18" s="321"/>
      <c r="B18" s="321"/>
      <c r="C18" s="323"/>
      <c r="D18" s="323"/>
      <c r="E18" s="335"/>
      <c r="F18" s="336"/>
      <c r="G18" s="337"/>
      <c r="H18" s="338"/>
      <c r="I18" s="339"/>
      <c r="J18" s="339"/>
      <c r="K18" s="339"/>
      <c r="L18" s="340"/>
      <c r="M18" s="339"/>
      <c r="N18" s="339"/>
      <c r="O18" s="339"/>
      <c r="P18" s="340"/>
      <c r="Q18" s="339"/>
      <c r="R18" s="339"/>
      <c r="S18" s="340"/>
      <c r="T18" s="339"/>
      <c r="U18" s="339"/>
      <c r="V18" s="340"/>
      <c r="W18" s="339"/>
      <c r="X18" s="339"/>
      <c r="Y18" s="340"/>
      <c r="Z18" s="339"/>
      <c r="AA18" s="339"/>
      <c r="AB18" s="340"/>
      <c r="AC18" s="339"/>
      <c r="AD18" s="339"/>
      <c r="AE18" s="340"/>
      <c r="AF18" s="339"/>
      <c r="AG18" s="339"/>
      <c r="AH18" s="340"/>
      <c r="AI18" s="339"/>
      <c r="AJ18" s="339"/>
      <c r="AK18" s="339"/>
      <c r="AL18" s="340"/>
      <c r="AM18" s="339"/>
      <c r="AN18" s="339"/>
      <c r="AO18" s="340"/>
      <c r="AP18" s="339"/>
      <c r="AQ18" s="339"/>
      <c r="AR18" s="355"/>
      <c r="AS18" s="355"/>
      <c r="AT18" s="355"/>
      <c r="AU18" s="356"/>
    </row>
    <row r="19" spans="1:47" ht="19.5">
      <c r="A19" s="321"/>
      <c r="B19" s="321"/>
      <c r="C19" s="323"/>
      <c r="D19" s="323"/>
      <c r="E19" s="341"/>
      <c r="F19" s="342"/>
      <c r="G19" s="343"/>
      <c r="H19" s="344"/>
      <c r="I19" s="345"/>
      <c r="J19" s="345"/>
      <c r="K19" s="345"/>
      <c r="L19" s="346"/>
      <c r="M19" s="339"/>
      <c r="N19" s="339"/>
      <c r="O19" s="339"/>
      <c r="P19" s="340"/>
      <c r="Q19" s="339"/>
      <c r="R19" s="339"/>
      <c r="S19" s="340"/>
      <c r="T19" s="339"/>
      <c r="U19" s="339"/>
      <c r="V19" s="340"/>
      <c r="W19" s="339"/>
      <c r="X19" s="339"/>
      <c r="Y19" s="340"/>
      <c r="Z19" s="339"/>
      <c r="AA19" s="339"/>
      <c r="AB19" s="340"/>
      <c r="AC19" s="339"/>
      <c r="AD19" s="339"/>
      <c r="AE19" s="340"/>
      <c r="AF19" s="339"/>
      <c r="AG19" s="339"/>
      <c r="AH19" s="340"/>
      <c r="AI19" s="339"/>
      <c r="AJ19" s="339"/>
      <c r="AK19" s="339"/>
      <c r="AL19" s="340"/>
      <c r="AM19" s="339"/>
      <c r="AN19" s="339"/>
      <c r="AO19" s="340"/>
      <c r="AP19" s="339"/>
      <c r="AQ19" s="339"/>
      <c r="AR19" s="355"/>
      <c r="AS19" s="355"/>
      <c r="AT19" s="355"/>
      <c r="AU19" s="356"/>
    </row>
    <row r="20" spans="1:47" ht="19.5">
      <c r="A20" s="321"/>
      <c r="B20" s="321"/>
      <c r="C20" s="323"/>
      <c r="D20" s="323"/>
      <c r="E20" s="335"/>
      <c r="F20" s="336"/>
      <c r="G20" s="337"/>
      <c r="H20" s="338"/>
      <c r="I20" s="339"/>
      <c r="J20" s="339"/>
      <c r="K20" s="339"/>
      <c r="L20" s="340"/>
      <c r="M20" s="339"/>
      <c r="N20" s="339"/>
      <c r="O20" s="339"/>
      <c r="P20" s="340"/>
      <c r="Q20" s="339"/>
      <c r="R20" s="339"/>
      <c r="S20" s="340"/>
      <c r="T20" s="339"/>
      <c r="U20" s="339"/>
      <c r="V20" s="340"/>
      <c r="W20" s="339"/>
      <c r="X20" s="339"/>
      <c r="Y20" s="340"/>
      <c r="Z20" s="339"/>
      <c r="AA20" s="339"/>
      <c r="AB20" s="340"/>
      <c r="AC20" s="339"/>
      <c r="AD20" s="339"/>
      <c r="AE20" s="340"/>
      <c r="AF20" s="339"/>
      <c r="AG20" s="339"/>
      <c r="AH20" s="340"/>
      <c r="AI20" s="339"/>
      <c r="AJ20" s="339"/>
      <c r="AK20" s="339"/>
      <c r="AL20" s="340"/>
      <c r="AM20" s="339"/>
      <c r="AN20" s="339"/>
      <c r="AO20" s="340"/>
      <c r="AP20" s="339"/>
      <c r="AQ20" s="339"/>
      <c r="AR20" s="355"/>
      <c r="AS20" s="355"/>
      <c r="AT20" s="355"/>
      <c r="AU20" s="356"/>
    </row>
    <row r="21" spans="1:47" ht="19.5">
      <c r="A21" s="321"/>
      <c r="B21" s="321"/>
      <c r="C21" s="323"/>
      <c r="D21" s="323"/>
      <c r="E21" s="341"/>
      <c r="F21" s="342"/>
      <c r="G21" s="343"/>
      <c r="H21" s="344"/>
      <c r="I21" s="345"/>
      <c r="J21" s="345"/>
      <c r="K21" s="345"/>
      <c r="L21" s="346"/>
      <c r="M21" s="339"/>
      <c r="N21" s="339"/>
      <c r="O21" s="339"/>
      <c r="P21" s="340"/>
      <c r="Q21" s="339"/>
      <c r="R21" s="339"/>
      <c r="S21" s="340"/>
      <c r="T21" s="339"/>
      <c r="U21" s="339"/>
      <c r="V21" s="340"/>
      <c r="W21" s="339"/>
      <c r="X21" s="339"/>
      <c r="Y21" s="340"/>
      <c r="Z21" s="339"/>
      <c r="AA21" s="339"/>
      <c r="AB21" s="340"/>
      <c r="AC21" s="339"/>
      <c r="AD21" s="339"/>
      <c r="AE21" s="340"/>
      <c r="AF21" s="339"/>
      <c r="AG21" s="339"/>
      <c r="AH21" s="340"/>
      <c r="AI21" s="339"/>
      <c r="AJ21" s="339"/>
      <c r="AK21" s="339"/>
      <c r="AL21" s="340"/>
      <c r="AM21" s="339"/>
      <c r="AN21" s="339"/>
      <c r="AO21" s="339"/>
      <c r="AP21" s="340"/>
      <c r="AQ21" s="339"/>
      <c r="AR21" s="355"/>
      <c r="AS21" s="355"/>
      <c r="AT21" s="355"/>
      <c r="AU21" s="356"/>
    </row>
    <row r="22" spans="1:47" ht="19.5">
      <c r="A22" s="321"/>
      <c r="B22" s="321"/>
      <c r="C22" s="323"/>
      <c r="D22" s="323"/>
      <c r="E22" s="335"/>
      <c r="F22" s="336"/>
      <c r="G22" s="337"/>
      <c r="H22" s="338"/>
      <c r="I22" s="339"/>
      <c r="J22" s="339"/>
      <c r="K22" s="339"/>
      <c r="L22" s="340"/>
      <c r="M22" s="339"/>
      <c r="N22" s="339"/>
      <c r="O22" s="339"/>
      <c r="P22" s="340"/>
      <c r="Q22" s="339"/>
      <c r="R22" s="339"/>
      <c r="S22" s="340"/>
      <c r="T22" s="339"/>
      <c r="U22" s="339"/>
      <c r="V22" s="340"/>
      <c r="W22" s="339"/>
      <c r="X22" s="339"/>
      <c r="Y22" s="340"/>
      <c r="Z22" s="339"/>
      <c r="AA22" s="339"/>
      <c r="AB22" s="340"/>
      <c r="AC22" s="339"/>
      <c r="AD22" s="339"/>
      <c r="AE22" s="340"/>
      <c r="AF22" s="339"/>
      <c r="AG22" s="339"/>
      <c r="AH22" s="340"/>
      <c r="AI22" s="339"/>
      <c r="AJ22" s="339"/>
      <c r="AK22" s="339"/>
      <c r="AL22" s="340"/>
      <c r="AM22" s="339"/>
      <c r="AN22" s="339"/>
      <c r="AO22" s="339"/>
      <c r="AP22" s="340"/>
      <c r="AQ22" s="339"/>
      <c r="AR22" s="355"/>
      <c r="AS22" s="355"/>
      <c r="AT22" s="355"/>
      <c r="AU22" s="356"/>
    </row>
    <row r="23" spans="1:47" ht="19.5">
      <c r="A23" s="321"/>
      <c r="B23" s="321"/>
      <c r="C23" s="323"/>
      <c r="D23" s="323"/>
      <c r="E23" s="341"/>
      <c r="F23" s="342"/>
      <c r="G23" s="343"/>
      <c r="H23" s="344"/>
      <c r="I23" s="345"/>
      <c r="J23" s="345"/>
      <c r="K23" s="345"/>
      <c r="L23" s="346"/>
      <c r="M23" s="339"/>
      <c r="N23" s="339"/>
      <c r="O23" s="339"/>
      <c r="P23" s="340"/>
      <c r="Q23" s="339"/>
      <c r="R23" s="339"/>
      <c r="S23" s="340"/>
      <c r="T23" s="339"/>
      <c r="U23" s="339"/>
      <c r="V23" s="340"/>
      <c r="W23" s="339"/>
      <c r="X23" s="339"/>
      <c r="Y23" s="340"/>
      <c r="Z23" s="339"/>
      <c r="AA23" s="339"/>
      <c r="AB23" s="340"/>
      <c r="AC23" s="339"/>
      <c r="AD23" s="339"/>
      <c r="AE23" s="340"/>
      <c r="AF23" s="339"/>
      <c r="AG23" s="339"/>
      <c r="AH23" s="340"/>
      <c r="AI23" s="339"/>
      <c r="AJ23" s="339"/>
      <c r="AK23" s="339"/>
      <c r="AL23" s="340"/>
      <c r="AM23" s="339"/>
      <c r="AN23" s="339"/>
      <c r="AO23" s="340"/>
      <c r="AP23" s="339"/>
      <c r="AQ23" s="339"/>
      <c r="AR23" s="355"/>
      <c r="AS23" s="355"/>
      <c r="AT23" s="355"/>
      <c r="AU23" s="356"/>
    </row>
    <row r="24" spans="1:47" ht="20.25" thickBot="1">
      <c r="A24" s="321"/>
      <c r="B24" s="321"/>
      <c r="C24" s="323"/>
      <c r="D24" s="323"/>
      <c r="E24" s="347"/>
      <c r="F24" s="348"/>
      <c r="G24" s="349"/>
      <c r="H24" s="350"/>
      <c r="I24" s="351"/>
      <c r="J24" s="351"/>
      <c r="K24" s="351"/>
      <c r="L24" s="352"/>
      <c r="M24" s="351"/>
      <c r="N24" s="351"/>
      <c r="O24" s="351"/>
      <c r="P24" s="352"/>
      <c r="Q24" s="351"/>
      <c r="R24" s="351"/>
      <c r="S24" s="352"/>
      <c r="T24" s="351"/>
      <c r="U24" s="351"/>
      <c r="V24" s="352"/>
      <c r="W24" s="351"/>
      <c r="X24" s="351"/>
      <c r="Y24" s="352"/>
      <c r="Z24" s="351"/>
      <c r="AA24" s="351"/>
      <c r="AB24" s="352"/>
      <c r="AC24" s="351"/>
      <c r="AD24" s="351"/>
      <c r="AE24" s="352"/>
      <c r="AF24" s="351"/>
      <c r="AG24" s="351"/>
      <c r="AH24" s="352"/>
      <c r="AI24" s="351"/>
      <c r="AJ24" s="351"/>
      <c r="AK24" s="351"/>
      <c r="AL24" s="352"/>
      <c r="AM24" s="351"/>
      <c r="AN24" s="351"/>
      <c r="AO24" s="352"/>
      <c r="AP24" s="351"/>
      <c r="AQ24" s="351"/>
      <c r="AR24" s="357"/>
      <c r="AS24" s="357"/>
      <c r="AT24" s="357"/>
      <c r="AU24" s="358"/>
    </row>
    <row r="25" spans="1:47" ht="15">
      <c r="A25" s="321"/>
      <c r="B25" s="321"/>
      <c r="C25" s="323"/>
      <c r="D25" s="323"/>
      <c r="E25" s="323"/>
      <c r="F25" s="323"/>
      <c r="G25" s="323"/>
      <c r="H25" s="323"/>
      <c r="I25" s="323"/>
      <c r="J25" s="323"/>
      <c r="K25" s="323"/>
      <c r="L25" s="323"/>
      <c r="M25" s="323"/>
      <c r="N25" s="323"/>
      <c r="O25" s="323"/>
      <c r="P25" s="323"/>
      <c r="Q25" s="323"/>
      <c r="R25" s="323"/>
      <c r="S25" s="323"/>
      <c r="T25" s="323"/>
      <c r="U25" s="323"/>
      <c r="V25" s="323"/>
      <c r="W25" s="323"/>
      <c r="X25" s="323"/>
      <c r="Y25" s="323"/>
      <c r="Z25" s="323"/>
      <c r="AA25" s="323"/>
      <c r="AB25" s="323"/>
      <c r="AC25" s="323"/>
      <c r="AD25" s="323"/>
      <c r="AE25" s="323"/>
      <c r="AF25" s="323"/>
      <c r="AG25" s="323"/>
      <c r="AH25" s="323"/>
      <c r="AI25" s="323"/>
      <c r="AJ25" s="323"/>
      <c r="AK25" s="323"/>
      <c r="AL25" s="323"/>
      <c r="AM25" s="323"/>
      <c r="AN25" s="323"/>
      <c r="AO25" s="323"/>
      <c r="AP25" s="323"/>
      <c r="AQ25" s="323"/>
      <c r="AR25" s="323"/>
      <c r="AS25" s="323"/>
      <c r="AT25" s="323"/>
      <c r="AU25" s="323"/>
    </row>
    <row r="26" spans="1:47" ht="15">
      <c r="A26" s="321"/>
      <c r="B26" s="321"/>
      <c r="C26" s="323"/>
      <c r="D26" s="323"/>
      <c r="E26" s="323"/>
      <c r="F26" s="323"/>
      <c r="G26" s="323"/>
      <c r="H26" s="323"/>
      <c r="I26" s="323"/>
      <c r="J26" s="323"/>
      <c r="K26" s="323"/>
      <c r="L26" s="323"/>
      <c r="M26" s="323"/>
      <c r="N26" s="323"/>
      <c r="O26" s="323"/>
      <c r="P26" s="323"/>
      <c r="Q26" s="323"/>
      <c r="R26" s="323"/>
      <c r="S26" s="323"/>
      <c r="T26" s="323"/>
      <c r="U26" s="323"/>
      <c r="V26" s="323"/>
      <c r="W26" s="323"/>
      <c r="X26" s="323"/>
      <c r="Y26" s="323"/>
      <c r="Z26" s="323"/>
      <c r="AA26" s="323"/>
      <c r="AB26" s="323"/>
      <c r="AC26" s="323"/>
      <c r="AD26" s="323"/>
      <c r="AE26" s="323"/>
      <c r="AF26" s="323"/>
      <c r="AG26" s="323"/>
      <c r="AH26" s="323"/>
      <c r="AI26" s="323"/>
      <c r="AJ26" s="323"/>
      <c r="AK26" s="323"/>
      <c r="AL26" s="323"/>
      <c r="AM26" s="323"/>
      <c r="AN26" s="323"/>
      <c r="AO26" s="323"/>
      <c r="AP26" s="323"/>
      <c r="AQ26" s="323"/>
      <c r="AR26" s="323"/>
      <c r="AS26" s="323"/>
      <c r="AT26" s="323"/>
      <c r="AU26" s="323"/>
    </row>
    <row r="27" spans="1:47" ht="15" customHeight="1">
      <c r="A27" s="321"/>
      <c r="B27" s="321"/>
      <c r="C27" s="323"/>
      <c r="D27" s="323"/>
      <c r="E27" s="323"/>
      <c r="F27" s="323"/>
      <c r="G27" s="323"/>
      <c r="H27" s="323"/>
      <c r="I27" s="323"/>
      <c r="J27" s="323"/>
      <c r="K27" s="323"/>
      <c r="L27" s="323"/>
      <c r="M27" s="323"/>
      <c r="N27" s="323"/>
      <c r="O27" s="323"/>
      <c r="P27" s="323"/>
      <c r="Q27" s="323"/>
      <c r="R27" s="323"/>
      <c r="S27" s="323"/>
      <c r="T27" s="323"/>
      <c r="U27" s="323"/>
      <c r="V27" s="323"/>
      <c r="W27" s="323"/>
      <c r="X27" s="323"/>
      <c r="Y27" s="323"/>
      <c r="Z27" s="323"/>
      <c r="AA27" s="323"/>
      <c r="AB27" s="323"/>
      <c r="AC27" s="323"/>
      <c r="AD27" s="323"/>
      <c r="AE27" s="323"/>
      <c r="AF27" s="323"/>
      <c r="AG27" s="323"/>
      <c r="AH27" s="323"/>
      <c r="AI27" s="323"/>
      <c r="AJ27" s="323"/>
      <c r="AK27" s="323"/>
      <c r="AL27" s="323"/>
      <c r="AM27" s="323"/>
      <c r="AN27" s="323"/>
      <c r="AO27" s="323"/>
      <c r="AP27" s="323"/>
      <c r="AQ27" s="323"/>
      <c r="AR27" s="323"/>
      <c r="AS27" s="323"/>
      <c r="AT27" s="323"/>
      <c r="AU27" s="323"/>
    </row>
    <row r="28" spans="1:47" ht="15">
      <c r="A28" s="321"/>
      <c r="B28" s="321"/>
      <c r="C28" s="323"/>
      <c r="D28" s="323"/>
      <c r="E28" s="323"/>
      <c r="F28" s="323"/>
      <c r="G28" s="323"/>
      <c r="H28" s="323"/>
      <c r="I28" s="323"/>
      <c r="J28" s="323"/>
      <c r="K28" s="323"/>
      <c r="L28" s="323"/>
      <c r="M28" s="323"/>
      <c r="N28" s="323"/>
      <c r="O28" s="323"/>
      <c r="P28" s="323"/>
      <c r="Q28" s="323"/>
      <c r="R28" s="323"/>
      <c r="S28" s="323"/>
      <c r="T28" s="323"/>
      <c r="U28" s="323"/>
      <c r="V28" s="323"/>
      <c r="W28" s="323"/>
      <c r="X28" s="323"/>
      <c r="Y28" s="323"/>
      <c r="Z28" s="323"/>
      <c r="AA28" s="323"/>
      <c r="AB28" s="323"/>
      <c r="AC28" s="323"/>
      <c r="AD28" s="323"/>
      <c r="AE28" s="323"/>
      <c r="AF28" s="323"/>
      <c r="AG28" s="323"/>
      <c r="AH28" s="323"/>
      <c r="AI28" s="323"/>
      <c r="AJ28" s="323"/>
      <c r="AK28" s="323"/>
      <c r="AL28" s="323"/>
      <c r="AM28" s="323"/>
      <c r="AN28" s="323"/>
      <c r="AO28" s="323"/>
      <c r="AP28" s="323"/>
      <c r="AQ28" s="323"/>
      <c r="AR28" s="323"/>
      <c r="AS28" s="323"/>
      <c r="AT28" s="323"/>
      <c r="AU28" s="323"/>
    </row>
    <row r="29" spans="1:47" ht="15">
      <c r="A29" s="321"/>
      <c r="B29" s="321"/>
      <c r="C29" s="323"/>
      <c r="D29" s="323"/>
      <c r="E29" s="323"/>
      <c r="F29" s="323"/>
      <c r="G29" s="323"/>
      <c r="H29" s="323"/>
      <c r="I29" s="323"/>
      <c r="J29" s="323"/>
      <c r="K29" s="323"/>
      <c r="L29" s="323"/>
      <c r="M29" s="323"/>
      <c r="N29" s="323"/>
      <c r="O29" s="323"/>
      <c r="P29" s="323"/>
      <c r="Q29" s="323"/>
      <c r="R29" s="323"/>
      <c r="S29" s="323"/>
      <c r="T29" s="323"/>
      <c r="U29" s="323"/>
      <c r="V29" s="323"/>
      <c r="W29" s="323"/>
      <c r="X29" s="323"/>
      <c r="Y29" s="323"/>
      <c r="Z29" s="323"/>
      <c r="AA29" s="323"/>
      <c r="AB29" s="323"/>
      <c r="AC29" s="323"/>
      <c r="AD29" s="323"/>
      <c r="AE29" s="323"/>
      <c r="AF29" s="323"/>
      <c r="AG29" s="323"/>
      <c r="AH29" s="323"/>
      <c r="AI29" s="323"/>
      <c r="AJ29" s="323"/>
      <c r="AK29" s="323"/>
      <c r="AL29" s="323"/>
      <c r="AM29" s="323"/>
      <c r="AN29" s="323"/>
      <c r="AO29" s="323"/>
      <c r="AP29" s="323"/>
      <c r="AQ29" s="323"/>
      <c r="AR29" s="323"/>
      <c r="AS29" s="323"/>
      <c r="AT29" s="323"/>
      <c r="AU29" s="323"/>
    </row>
    <row r="30" spans="1:47" ht="15">
      <c r="A30" s="321"/>
      <c r="B30" s="321"/>
      <c r="C30" s="323"/>
      <c r="D30" s="323"/>
      <c r="E30" s="323"/>
      <c r="F30" s="323"/>
      <c r="G30" s="323"/>
      <c r="H30" s="323"/>
      <c r="I30" s="323"/>
      <c r="J30" s="323"/>
      <c r="K30" s="323"/>
      <c r="L30" s="323"/>
      <c r="M30" s="323"/>
      <c r="N30" s="323"/>
      <c r="O30" s="323"/>
      <c r="P30" s="323"/>
      <c r="Q30" s="323"/>
      <c r="R30" s="323"/>
      <c r="S30" s="323"/>
      <c r="T30" s="323"/>
      <c r="U30" s="323"/>
      <c r="V30" s="323"/>
      <c r="W30" s="323"/>
      <c r="X30" s="323"/>
      <c r="Y30" s="323"/>
      <c r="Z30" s="323"/>
      <c r="AA30" s="323"/>
      <c r="AB30" s="323"/>
      <c r="AC30" s="323"/>
      <c r="AD30" s="323"/>
      <c r="AE30" s="323"/>
      <c r="AF30" s="323"/>
      <c r="AG30" s="323"/>
      <c r="AH30" s="323"/>
      <c r="AI30" s="323"/>
      <c r="AJ30" s="323"/>
      <c r="AK30" s="323"/>
      <c r="AL30" s="323"/>
      <c r="AM30" s="323"/>
      <c r="AN30" s="323"/>
      <c r="AO30" s="323"/>
      <c r="AP30" s="323"/>
      <c r="AQ30" s="323"/>
      <c r="AR30" s="323"/>
      <c r="AS30" s="323"/>
      <c r="AT30" s="323"/>
      <c r="AU30" s="323"/>
    </row>
    <row r="31" spans="1:47" ht="15">
      <c r="A31" s="323"/>
      <c r="B31" s="323"/>
      <c r="C31" s="323"/>
      <c r="D31" s="323"/>
      <c r="E31" s="323"/>
      <c r="F31" s="323"/>
      <c r="G31" s="323"/>
      <c r="H31" s="323"/>
      <c r="I31" s="323"/>
      <c r="J31" s="323"/>
      <c r="K31" s="323"/>
      <c r="L31" s="323"/>
      <c r="M31" s="323"/>
      <c r="N31" s="323"/>
      <c r="O31" s="323"/>
      <c r="P31" s="323"/>
      <c r="Q31" s="323"/>
      <c r="R31" s="323"/>
      <c r="S31" s="323"/>
      <c r="T31" s="323"/>
      <c r="U31" s="323"/>
      <c r="V31" s="323"/>
      <c r="W31" s="323"/>
      <c r="X31" s="323"/>
      <c r="Y31" s="323"/>
      <c r="Z31" s="323"/>
      <c r="AA31" s="323"/>
      <c r="AB31" s="323"/>
      <c r="AC31" s="323"/>
      <c r="AD31" s="323"/>
      <c r="AE31" s="323"/>
      <c r="AF31" s="323"/>
      <c r="AG31" s="323"/>
      <c r="AH31" s="323"/>
      <c r="AI31" s="323"/>
      <c r="AJ31" s="323"/>
      <c r="AK31" s="323"/>
      <c r="AL31" s="323"/>
      <c r="AM31" s="323"/>
      <c r="AN31" s="323"/>
      <c r="AO31" s="323"/>
      <c r="AP31" s="323"/>
      <c r="AQ31" s="323"/>
      <c r="AR31" s="323"/>
      <c r="AS31" s="323"/>
      <c r="AT31" s="323"/>
      <c r="AU31" s="323"/>
    </row>
    <row r="32" spans="1:47" ht="15">
      <c r="A32" s="323"/>
      <c r="B32" s="323"/>
      <c r="C32" s="323"/>
      <c r="D32" s="323"/>
      <c r="E32" s="323"/>
      <c r="F32" s="323"/>
      <c r="G32" s="323"/>
      <c r="H32" s="323"/>
      <c r="I32" s="323"/>
      <c r="J32" s="323"/>
      <c r="K32" s="323"/>
      <c r="L32" s="323"/>
      <c r="M32" s="323"/>
      <c r="N32" s="323"/>
      <c r="O32" s="323"/>
      <c r="P32" s="323"/>
      <c r="Q32" s="323"/>
      <c r="R32" s="323"/>
      <c r="S32" s="323"/>
      <c r="T32" s="323"/>
      <c r="U32" s="323"/>
      <c r="V32" s="323"/>
      <c r="W32" s="323"/>
      <c r="X32" s="323"/>
      <c r="Y32" s="323"/>
      <c r="Z32" s="323"/>
      <c r="AA32" s="323"/>
      <c r="AB32" s="323"/>
      <c r="AC32" s="323"/>
      <c r="AD32" s="323"/>
      <c r="AE32" s="323"/>
      <c r="AF32" s="323"/>
      <c r="AG32" s="323"/>
      <c r="AH32" s="323"/>
      <c r="AI32" s="323"/>
      <c r="AJ32" s="323"/>
      <c r="AK32" s="323"/>
      <c r="AL32" s="323"/>
      <c r="AM32" s="323"/>
      <c r="AN32" s="323"/>
      <c r="AO32" s="323"/>
      <c r="AP32" s="323"/>
      <c r="AQ32" s="323"/>
      <c r="AR32" s="323"/>
      <c r="AS32" s="323"/>
      <c r="AT32" s="323"/>
      <c r="AU32" s="323"/>
    </row>
    <row r="33" spans="1:47" ht="15">
      <c r="A33" s="323"/>
      <c r="B33" s="323"/>
      <c r="C33" s="323"/>
      <c r="D33" s="323"/>
      <c r="E33" s="323"/>
      <c r="F33" s="323"/>
      <c r="G33" s="323"/>
      <c r="H33" s="323"/>
      <c r="I33" s="323"/>
      <c r="J33" s="323"/>
      <c r="K33" s="323"/>
      <c r="L33" s="323"/>
      <c r="M33" s="323"/>
      <c r="N33" s="323"/>
      <c r="O33" s="323"/>
      <c r="P33" s="323"/>
      <c r="Q33" s="323"/>
      <c r="R33" s="323"/>
      <c r="S33" s="323"/>
      <c r="T33" s="323"/>
      <c r="U33" s="323"/>
      <c r="V33" s="323"/>
      <c r="W33" s="323"/>
      <c r="X33" s="323"/>
      <c r="Y33" s="323"/>
      <c r="Z33" s="323"/>
      <c r="AA33" s="323"/>
      <c r="AB33" s="323"/>
      <c r="AC33" s="323"/>
      <c r="AD33" s="323"/>
      <c r="AE33" s="323"/>
      <c r="AF33" s="323"/>
      <c r="AG33" s="323"/>
      <c r="AH33" s="323"/>
      <c r="AI33" s="323"/>
      <c r="AJ33" s="323"/>
      <c r="AK33" s="323"/>
      <c r="AL33" s="323"/>
      <c r="AM33" s="323"/>
      <c r="AN33" s="323"/>
      <c r="AO33" s="323"/>
      <c r="AP33" s="323"/>
      <c r="AQ33" s="323"/>
      <c r="AR33" s="323"/>
      <c r="AS33" s="323"/>
      <c r="AT33" s="323"/>
      <c r="AU33" s="323"/>
    </row>
    <row r="34" spans="1:47" ht="15">
      <c r="A34" s="323"/>
      <c r="B34" s="323"/>
      <c r="C34" s="323"/>
      <c r="D34" s="323"/>
      <c r="E34" s="323"/>
      <c r="F34" s="323"/>
      <c r="G34" s="323"/>
      <c r="H34" s="323"/>
      <c r="I34" s="323"/>
      <c r="J34" s="323"/>
      <c r="K34" s="323"/>
      <c r="L34" s="323"/>
      <c r="M34" s="323"/>
      <c r="N34" s="323"/>
      <c r="O34" s="323"/>
      <c r="P34" s="323"/>
      <c r="Q34" s="323"/>
      <c r="R34" s="323"/>
      <c r="S34" s="323"/>
      <c r="T34" s="323"/>
      <c r="U34" s="323"/>
      <c r="V34" s="323"/>
      <c r="W34" s="323"/>
      <c r="X34" s="323"/>
      <c r="Y34" s="323"/>
      <c r="Z34" s="323"/>
      <c r="AA34" s="323"/>
      <c r="AB34" s="323"/>
      <c r="AC34" s="323"/>
      <c r="AD34" s="323"/>
      <c r="AE34" s="323"/>
      <c r="AF34" s="323"/>
      <c r="AG34" s="323"/>
      <c r="AH34" s="323"/>
      <c r="AI34" s="323"/>
      <c r="AJ34" s="323"/>
      <c r="AK34" s="323"/>
      <c r="AL34" s="323"/>
      <c r="AM34" s="323"/>
      <c r="AN34" s="323"/>
      <c r="AO34" s="323"/>
      <c r="AP34" s="323"/>
      <c r="AQ34" s="323"/>
      <c r="AR34" s="323"/>
      <c r="AS34" s="323"/>
      <c r="AT34" s="323"/>
      <c r="AU34" s="323"/>
    </row>
    <row r="35" spans="1:47" ht="15">
      <c r="A35" s="323"/>
      <c r="B35" s="323"/>
      <c r="C35" s="323"/>
      <c r="D35" s="323"/>
      <c r="E35" s="323"/>
      <c r="F35" s="323"/>
      <c r="G35" s="323"/>
      <c r="H35" s="323"/>
      <c r="I35" s="323"/>
      <c r="J35" s="323"/>
      <c r="K35" s="323"/>
      <c r="L35" s="323"/>
      <c r="M35" s="323"/>
      <c r="N35" s="323"/>
      <c r="O35" s="323"/>
      <c r="P35" s="323"/>
      <c r="Q35" s="323"/>
      <c r="R35" s="323"/>
      <c r="S35" s="323"/>
      <c r="T35" s="323"/>
      <c r="U35" s="323"/>
      <c r="V35" s="323"/>
      <c r="W35" s="323"/>
      <c r="X35" s="323"/>
      <c r="Y35" s="323"/>
      <c r="Z35" s="323"/>
      <c r="AA35" s="323"/>
      <c r="AB35" s="323"/>
      <c r="AC35" s="323"/>
      <c r="AD35" s="323"/>
      <c r="AE35" s="323"/>
      <c r="AF35" s="323"/>
      <c r="AG35" s="323"/>
      <c r="AH35" s="323"/>
      <c r="AI35" s="323"/>
      <c r="AJ35" s="323"/>
      <c r="AK35" s="323"/>
      <c r="AL35" s="323"/>
      <c r="AM35" s="323"/>
      <c r="AN35" s="323"/>
      <c r="AO35" s="323"/>
      <c r="AP35" s="323"/>
      <c r="AQ35" s="323"/>
      <c r="AR35" s="323"/>
      <c r="AS35" s="323"/>
      <c r="AT35" s="323"/>
      <c r="AU35" s="323"/>
    </row>
    <row r="36" spans="1:47" ht="15">
      <c r="A36" s="323"/>
      <c r="B36" s="323"/>
      <c r="C36" s="323"/>
      <c r="D36" s="323"/>
      <c r="E36" s="323"/>
      <c r="F36" s="323"/>
      <c r="G36" s="323"/>
      <c r="H36" s="323"/>
      <c r="I36" s="323"/>
      <c r="J36" s="323"/>
      <c r="K36" s="323"/>
      <c r="L36" s="323"/>
      <c r="M36" s="323"/>
      <c r="N36" s="323"/>
      <c r="O36" s="323"/>
      <c r="P36" s="323"/>
      <c r="Q36" s="323"/>
      <c r="R36" s="323"/>
      <c r="S36" s="323"/>
      <c r="T36" s="323"/>
      <c r="U36" s="323"/>
      <c r="V36" s="323"/>
      <c r="W36" s="323"/>
      <c r="X36" s="323"/>
      <c r="Y36" s="323"/>
      <c r="Z36" s="323"/>
      <c r="AA36" s="323"/>
      <c r="AB36" s="323"/>
      <c r="AC36" s="323"/>
      <c r="AD36" s="323"/>
      <c r="AE36" s="323"/>
      <c r="AF36" s="323"/>
      <c r="AG36" s="323"/>
      <c r="AH36" s="323"/>
      <c r="AI36" s="323"/>
      <c r="AJ36" s="323"/>
      <c r="AK36" s="323"/>
      <c r="AL36" s="323"/>
      <c r="AM36" s="323"/>
      <c r="AN36" s="323"/>
      <c r="AO36" s="323"/>
      <c r="AP36" s="323"/>
      <c r="AQ36" s="323"/>
      <c r="AR36" s="323"/>
      <c r="AS36" s="323"/>
      <c r="AT36" s="323"/>
      <c r="AU36" s="323"/>
    </row>
    <row r="37" spans="1:47" ht="15">
      <c r="A37" s="323"/>
      <c r="B37" s="323"/>
      <c r="C37" s="323"/>
      <c r="D37" s="323"/>
      <c r="E37" s="323"/>
      <c r="F37" s="323"/>
      <c r="G37" s="323"/>
      <c r="H37" s="323"/>
      <c r="I37" s="323"/>
      <c r="J37" s="323"/>
      <c r="K37" s="323"/>
      <c r="L37" s="323"/>
      <c r="M37" s="323"/>
      <c r="N37" s="323"/>
      <c r="O37" s="323"/>
      <c r="P37" s="323"/>
      <c r="Q37" s="323"/>
      <c r="R37" s="323"/>
      <c r="S37" s="323"/>
      <c r="T37" s="323"/>
      <c r="U37" s="323"/>
      <c r="V37" s="323"/>
      <c r="W37" s="323"/>
      <c r="X37" s="323"/>
      <c r="Y37" s="323"/>
      <c r="Z37" s="323"/>
      <c r="AA37" s="323"/>
      <c r="AB37" s="323"/>
      <c r="AC37" s="323"/>
      <c r="AD37" s="323"/>
      <c r="AE37" s="323"/>
      <c r="AF37" s="323"/>
      <c r="AG37" s="323"/>
      <c r="AH37" s="323"/>
      <c r="AI37" s="323"/>
      <c r="AJ37" s="323"/>
      <c r="AK37" s="323"/>
      <c r="AL37" s="323"/>
      <c r="AM37" s="323"/>
      <c r="AN37" s="323"/>
      <c r="AO37" s="323"/>
      <c r="AP37" s="323"/>
      <c r="AQ37" s="323"/>
      <c r="AR37" s="323"/>
      <c r="AS37" s="323"/>
      <c r="AT37" s="323"/>
      <c r="AU37" s="323"/>
    </row>
    <row r="38" spans="1:47" ht="15">
      <c r="A38" s="323"/>
      <c r="B38" s="323"/>
      <c r="C38" s="323"/>
      <c r="D38" s="323"/>
      <c r="E38" s="323"/>
      <c r="F38" s="323"/>
      <c r="G38" s="323"/>
      <c r="H38" s="323"/>
      <c r="I38" s="323"/>
      <c r="J38" s="323"/>
      <c r="K38" s="323"/>
      <c r="L38" s="323"/>
      <c r="M38" s="323"/>
      <c r="N38" s="323"/>
      <c r="O38" s="323"/>
      <c r="P38" s="323"/>
      <c r="Q38" s="323"/>
      <c r="R38" s="323"/>
      <c r="S38" s="323"/>
      <c r="T38" s="323"/>
      <c r="U38" s="323"/>
      <c r="V38" s="323"/>
      <c r="W38" s="323"/>
      <c r="X38" s="323"/>
      <c r="Y38" s="323"/>
      <c r="Z38" s="323"/>
      <c r="AA38" s="323"/>
      <c r="AB38" s="323"/>
      <c r="AC38" s="323"/>
      <c r="AD38" s="323"/>
      <c r="AE38" s="323"/>
      <c r="AF38" s="323"/>
      <c r="AG38" s="323"/>
      <c r="AH38" s="323"/>
      <c r="AI38" s="323"/>
      <c r="AJ38" s="323"/>
      <c r="AK38" s="323"/>
      <c r="AL38" s="323"/>
      <c r="AM38" s="323"/>
      <c r="AN38" s="323"/>
      <c r="AO38" s="323"/>
      <c r="AP38" s="323"/>
      <c r="AQ38" s="323"/>
      <c r="AR38" s="323"/>
      <c r="AS38" s="323"/>
      <c r="AT38" s="323"/>
      <c r="AU38" s="323"/>
    </row>
    <row r="39" spans="1:47" ht="15">
      <c r="A39" s="323"/>
      <c r="B39" s="323"/>
      <c r="C39" s="323"/>
      <c r="D39" s="323"/>
      <c r="E39" s="323"/>
      <c r="F39" s="323"/>
      <c r="G39" s="323"/>
      <c r="H39" s="323"/>
      <c r="I39" s="323"/>
      <c r="J39" s="323"/>
      <c r="K39" s="323"/>
      <c r="L39" s="323"/>
      <c r="M39" s="323"/>
      <c r="N39" s="323"/>
      <c r="O39" s="323"/>
      <c r="P39" s="323"/>
      <c r="Q39" s="323"/>
      <c r="R39" s="323"/>
      <c r="S39" s="323"/>
      <c r="T39" s="323"/>
      <c r="U39" s="323"/>
      <c r="V39" s="323"/>
      <c r="W39" s="323"/>
      <c r="X39" s="323"/>
      <c r="Y39" s="323"/>
      <c r="Z39" s="323"/>
      <c r="AA39" s="323"/>
      <c r="AB39" s="323"/>
      <c r="AC39" s="323"/>
      <c r="AD39" s="323"/>
      <c r="AE39" s="323"/>
      <c r="AF39" s="323"/>
      <c r="AG39" s="323"/>
      <c r="AH39" s="323"/>
      <c r="AI39" s="323"/>
      <c r="AJ39" s="323"/>
      <c r="AK39" s="323"/>
      <c r="AL39" s="323"/>
      <c r="AM39" s="323"/>
      <c r="AN39" s="323"/>
      <c r="AO39" s="323"/>
      <c r="AP39" s="323"/>
      <c r="AQ39" s="323"/>
      <c r="AR39" s="323"/>
      <c r="AS39" s="323"/>
      <c r="AT39" s="323"/>
      <c r="AU39" s="323"/>
    </row>
    <row r="40" spans="1:47" ht="15" hidden="1">
      <c r="A40" s="323"/>
      <c r="B40" s="323"/>
      <c r="C40" s="323"/>
      <c r="D40" s="323"/>
      <c r="E40" s="323"/>
      <c r="F40" s="323"/>
      <c r="G40" s="323"/>
      <c r="H40" s="323"/>
      <c r="I40" s="323"/>
      <c r="J40" s="323"/>
      <c r="K40" s="323"/>
      <c r="L40" s="323"/>
      <c r="M40" s="323"/>
      <c r="N40" s="323"/>
      <c r="O40" s="323"/>
      <c r="P40" s="323"/>
      <c r="Q40" s="323"/>
      <c r="R40" s="323"/>
      <c r="S40" s="323"/>
      <c r="T40" s="323"/>
      <c r="U40" s="323"/>
      <c r="V40" s="323"/>
      <c r="W40" s="323"/>
      <c r="X40" s="323"/>
      <c r="Y40" s="323"/>
      <c r="Z40" s="323"/>
      <c r="AA40" s="323"/>
      <c r="AB40" s="323"/>
      <c r="AC40" s="323"/>
      <c r="AD40" s="323"/>
    </row>
    <row r="41" spans="1:47" ht="15" hidden="1">
      <c r="A41" s="323"/>
      <c r="B41" s="323"/>
      <c r="C41" s="323"/>
      <c r="D41" s="323"/>
      <c r="E41" s="323"/>
      <c r="F41" s="323"/>
      <c r="G41" s="323"/>
      <c r="H41" s="323"/>
      <c r="I41" s="323"/>
      <c r="J41" s="323"/>
      <c r="K41" s="323"/>
      <c r="L41" s="323"/>
      <c r="M41" s="323"/>
      <c r="N41" s="323"/>
      <c r="O41" s="323"/>
      <c r="P41" s="323"/>
      <c r="Q41" s="323"/>
      <c r="R41" s="323"/>
      <c r="S41" s="323"/>
      <c r="T41" s="323"/>
      <c r="U41" s="323"/>
      <c r="V41" s="323"/>
      <c r="W41" s="323"/>
      <c r="X41" s="323"/>
      <c r="Y41" s="323"/>
      <c r="Z41" s="323"/>
      <c r="AA41" s="323"/>
      <c r="AB41" s="323"/>
      <c r="AC41" s="323"/>
      <c r="AD41" s="323"/>
    </row>
    <row r="42" spans="1:47" ht="15" hidden="1">
      <c r="A42" s="323"/>
      <c r="B42" s="323"/>
      <c r="C42" s="323"/>
      <c r="D42" s="323"/>
      <c r="E42" s="323"/>
      <c r="F42" s="323"/>
      <c r="G42" s="323"/>
      <c r="H42" s="323"/>
      <c r="I42" s="323"/>
      <c r="J42" s="323"/>
      <c r="K42" s="323"/>
      <c r="L42" s="323"/>
      <c r="M42" s="323"/>
      <c r="N42" s="323"/>
      <c r="O42" s="323"/>
      <c r="P42" s="323"/>
      <c r="Q42" s="323"/>
      <c r="R42" s="323"/>
      <c r="S42" s="323"/>
      <c r="T42" s="323"/>
      <c r="U42" s="323"/>
      <c r="V42" s="323"/>
      <c r="W42" s="323"/>
      <c r="X42" s="323"/>
      <c r="Y42" s="323"/>
      <c r="Z42" s="323"/>
      <c r="AA42" s="323"/>
      <c r="AB42" s="323"/>
      <c r="AC42" s="323"/>
      <c r="AD42" s="323"/>
    </row>
    <row r="43" spans="1:47" ht="15" hidden="1">
      <c r="A43" s="323"/>
      <c r="B43" s="323"/>
      <c r="C43" s="323"/>
      <c r="D43" s="323"/>
      <c r="E43" s="323"/>
      <c r="F43" s="323"/>
      <c r="G43" s="323"/>
      <c r="H43" s="323"/>
      <c r="I43" s="323"/>
      <c r="J43" s="323"/>
      <c r="K43" s="323"/>
      <c r="L43" s="323"/>
      <c r="M43" s="323"/>
      <c r="N43" s="323"/>
      <c r="O43" s="323"/>
      <c r="P43" s="323"/>
      <c r="Q43" s="323"/>
      <c r="R43" s="323"/>
      <c r="S43" s="323"/>
      <c r="T43" s="323"/>
      <c r="U43" s="323"/>
      <c r="V43" s="323"/>
      <c r="W43" s="323"/>
      <c r="X43" s="323"/>
      <c r="Y43" s="323"/>
      <c r="Z43" s="323"/>
      <c r="AA43" s="323"/>
      <c r="AB43" s="323"/>
      <c r="AC43" s="323"/>
      <c r="AD43" s="323"/>
    </row>
    <row r="44" spans="1:47" ht="15" hidden="1">
      <c r="A44" s="323"/>
      <c r="B44" s="323"/>
      <c r="C44" s="323"/>
      <c r="D44" s="323"/>
      <c r="E44" s="323"/>
      <c r="F44" s="323"/>
      <c r="G44" s="323"/>
      <c r="H44" s="323"/>
      <c r="I44" s="323"/>
      <c r="J44" s="323"/>
      <c r="K44" s="323"/>
      <c r="L44" s="323"/>
      <c r="M44" s="323"/>
      <c r="N44" s="323"/>
      <c r="O44" s="323"/>
      <c r="P44" s="323"/>
      <c r="Q44" s="323"/>
      <c r="R44" s="323"/>
      <c r="S44" s="323"/>
      <c r="T44" s="323"/>
      <c r="U44" s="323"/>
      <c r="V44" s="323"/>
      <c r="W44" s="323"/>
      <c r="X44" s="323"/>
      <c r="Y44" s="323"/>
      <c r="Z44" s="323"/>
      <c r="AA44" s="323"/>
      <c r="AB44" s="323"/>
      <c r="AC44" s="323"/>
      <c r="AD44" s="323"/>
    </row>
    <row r="45" spans="1:47" ht="15" hidden="1">
      <c r="A45" s="323"/>
      <c r="B45" s="323"/>
      <c r="C45" s="323"/>
      <c r="D45" s="323"/>
      <c r="E45" s="323"/>
      <c r="F45" s="323"/>
      <c r="G45" s="323"/>
      <c r="H45" s="323"/>
      <c r="I45" s="323"/>
      <c r="J45" s="323"/>
      <c r="K45" s="323"/>
      <c r="L45" s="323"/>
      <c r="M45" s="323"/>
      <c r="N45" s="323"/>
      <c r="O45" s="323"/>
      <c r="P45" s="323"/>
      <c r="Q45" s="323"/>
      <c r="R45" s="323"/>
      <c r="S45" s="323"/>
      <c r="T45" s="323"/>
      <c r="U45" s="323"/>
      <c r="V45" s="323"/>
      <c r="W45" s="323"/>
      <c r="X45" s="323"/>
      <c r="Y45" s="323"/>
      <c r="Z45" s="323"/>
      <c r="AA45" s="323"/>
      <c r="AB45" s="323"/>
      <c r="AC45" s="323"/>
      <c r="AD45" s="323"/>
    </row>
    <row r="46" spans="1:47" ht="15" hidden="1">
      <c r="A46" s="323"/>
      <c r="B46" s="323"/>
      <c r="C46" s="323"/>
      <c r="D46" s="323"/>
      <c r="E46" s="323"/>
      <c r="F46" s="323"/>
      <c r="G46" s="323"/>
      <c r="H46" s="323"/>
      <c r="I46" s="323"/>
      <c r="J46" s="323"/>
      <c r="K46" s="323"/>
      <c r="L46" s="323"/>
      <c r="M46" s="323"/>
      <c r="N46" s="323"/>
      <c r="O46" s="323"/>
      <c r="P46" s="323"/>
      <c r="Q46" s="323"/>
      <c r="R46" s="323"/>
      <c r="S46" s="323"/>
      <c r="T46" s="323"/>
      <c r="U46" s="323"/>
      <c r="V46" s="323"/>
      <c r="W46" s="323"/>
      <c r="X46" s="323"/>
      <c r="Y46" s="323"/>
      <c r="Z46" s="323"/>
      <c r="AA46" s="323"/>
      <c r="AB46" s="323"/>
      <c r="AC46" s="323"/>
      <c r="AD46" s="323"/>
    </row>
    <row r="47" spans="1:47" ht="15" hidden="1">
      <c r="A47" s="323"/>
      <c r="B47" s="323"/>
      <c r="C47" s="323"/>
      <c r="D47" s="323"/>
      <c r="E47" s="323"/>
      <c r="F47" s="323"/>
      <c r="G47" s="323"/>
      <c r="H47" s="323"/>
      <c r="I47" s="323"/>
      <c r="J47" s="323"/>
      <c r="K47" s="323"/>
      <c r="L47" s="323"/>
      <c r="M47" s="323"/>
      <c r="N47" s="323"/>
      <c r="O47" s="323"/>
      <c r="P47" s="323"/>
      <c r="Q47" s="323"/>
      <c r="R47" s="323"/>
      <c r="S47" s="323"/>
      <c r="T47" s="323"/>
      <c r="U47" s="323"/>
      <c r="V47" s="323"/>
      <c r="W47" s="323"/>
      <c r="X47" s="323"/>
      <c r="Y47" s="323"/>
      <c r="Z47" s="323"/>
      <c r="AA47" s="323"/>
      <c r="AB47" s="323"/>
      <c r="AC47" s="323"/>
      <c r="AD47" s="323"/>
    </row>
    <row r="48" spans="1:47" ht="15" hidden="1">
      <c r="A48" s="323"/>
      <c r="B48" s="323"/>
      <c r="C48" s="323"/>
      <c r="D48" s="323"/>
      <c r="E48" s="323"/>
      <c r="F48" s="323"/>
      <c r="G48" s="323"/>
      <c r="H48" s="323"/>
      <c r="I48" s="323"/>
      <c r="J48" s="323"/>
      <c r="K48" s="323"/>
      <c r="L48" s="323"/>
      <c r="M48" s="323"/>
      <c r="N48" s="323"/>
      <c r="O48" s="323"/>
      <c r="P48" s="323"/>
      <c r="Q48" s="323"/>
      <c r="R48" s="323"/>
      <c r="S48" s="323"/>
      <c r="T48" s="323"/>
      <c r="U48" s="323"/>
      <c r="V48" s="323"/>
      <c r="W48" s="323"/>
      <c r="X48" s="323"/>
      <c r="Y48" s="323"/>
      <c r="Z48" s="323"/>
      <c r="AA48" s="323"/>
      <c r="AB48" s="323"/>
      <c r="AC48" s="323"/>
      <c r="AD48" s="323"/>
    </row>
    <row r="49" spans="1:30" ht="15" hidden="1">
      <c r="A49" s="323"/>
      <c r="B49" s="323"/>
      <c r="C49" s="323"/>
      <c r="D49" s="323"/>
      <c r="E49" s="323"/>
      <c r="F49" s="323"/>
      <c r="G49" s="323"/>
      <c r="H49" s="323"/>
      <c r="I49" s="323"/>
      <c r="J49" s="323"/>
      <c r="K49" s="323"/>
      <c r="L49" s="323"/>
      <c r="M49" s="323"/>
      <c r="N49" s="323"/>
      <c r="O49" s="323"/>
      <c r="P49" s="323"/>
      <c r="Q49" s="323"/>
      <c r="R49" s="323"/>
      <c r="S49" s="323"/>
      <c r="T49" s="323"/>
      <c r="U49" s="323"/>
      <c r="V49" s="323"/>
      <c r="W49" s="323"/>
      <c r="X49" s="323"/>
      <c r="Y49" s="323"/>
      <c r="Z49" s="323"/>
      <c r="AA49" s="323"/>
      <c r="AB49" s="323"/>
      <c r="AC49" s="323"/>
      <c r="AD49" s="323"/>
    </row>
    <row r="50" spans="1:30" ht="15" hidden="1">
      <c r="A50" s="323"/>
      <c r="B50" s="323"/>
      <c r="C50" s="323"/>
      <c r="D50" s="323"/>
      <c r="E50" s="323"/>
      <c r="F50" s="323"/>
      <c r="G50" s="323"/>
      <c r="H50" s="323"/>
      <c r="I50" s="323"/>
      <c r="J50" s="323"/>
      <c r="K50" s="323"/>
      <c r="L50" s="323"/>
      <c r="M50" s="323"/>
      <c r="N50" s="323"/>
      <c r="O50" s="323"/>
      <c r="P50" s="323"/>
      <c r="Q50" s="323"/>
      <c r="R50" s="323"/>
      <c r="S50" s="323"/>
      <c r="T50" s="323"/>
      <c r="U50" s="323"/>
      <c r="V50" s="323"/>
      <c r="W50" s="323"/>
      <c r="X50" s="323"/>
      <c r="Y50" s="323"/>
      <c r="Z50" s="323"/>
      <c r="AA50" s="323"/>
      <c r="AB50" s="323"/>
      <c r="AC50" s="323"/>
      <c r="AD50" s="323"/>
    </row>
    <row r="51" spans="1:30" ht="15" hidden="1">
      <c r="A51" s="323"/>
      <c r="B51" s="323"/>
      <c r="C51" s="323"/>
      <c r="D51" s="323"/>
      <c r="E51" s="323"/>
      <c r="F51" s="323"/>
      <c r="G51" s="323"/>
      <c r="H51" s="323"/>
      <c r="I51" s="323"/>
      <c r="J51" s="323"/>
      <c r="K51" s="323"/>
      <c r="L51" s="323"/>
      <c r="M51" s="323"/>
      <c r="N51" s="323"/>
      <c r="O51" s="323"/>
      <c r="P51" s="323"/>
      <c r="Q51" s="323"/>
      <c r="R51" s="323"/>
      <c r="S51" s="323"/>
      <c r="T51" s="323"/>
      <c r="U51" s="323"/>
      <c r="V51" s="323"/>
      <c r="W51" s="323"/>
      <c r="X51" s="323"/>
      <c r="Y51" s="323"/>
      <c r="Z51" s="323"/>
      <c r="AA51" s="323"/>
      <c r="AB51" s="323"/>
      <c r="AC51" s="323"/>
      <c r="AD51" s="323"/>
    </row>
    <row r="52" spans="1:30" ht="15" hidden="1">
      <c r="A52" s="323"/>
      <c r="B52" s="323"/>
      <c r="C52" s="323"/>
      <c r="D52" s="323"/>
      <c r="E52" s="323"/>
      <c r="F52" s="323"/>
      <c r="G52" s="323"/>
      <c r="H52" s="323"/>
      <c r="I52" s="323"/>
      <c r="J52" s="323"/>
      <c r="K52" s="323"/>
      <c r="L52" s="323"/>
      <c r="M52" s="323"/>
      <c r="N52" s="323"/>
      <c r="O52" s="323"/>
      <c r="P52" s="323"/>
      <c r="Q52" s="323"/>
      <c r="R52" s="323"/>
      <c r="S52" s="323"/>
      <c r="T52" s="323"/>
      <c r="U52" s="323"/>
      <c r="V52" s="323"/>
      <c r="W52" s="323"/>
      <c r="X52" s="323"/>
      <c r="Y52" s="323"/>
      <c r="Z52" s="323"/>
      <c r="AA52" s="323"/>
      <c r="AB52" s="323"/>
      <c r="AC52" s="323"/>
      <c r="AD52" s="323"/>
    </row>
    <row r="53" spans="1:30" ht="15" hidden="1">
      <c r="A53" s="323"/>
      <c r="B53" s="323"/>
      <c r="C53" s="323"/>
      <c r="D53" s="323"/>
      <c r="E53" s="323"/>
      <c r="F53" s="323"/>
      <c r="G53" s="323"/>
      <c r="H53" s="323"/>
      <c r="I53" s="323"/>
      <c r="J53" s="323"/>
      <c r="K53" s="323"/>
      <c r="L53" s="323"/>
      <c r="M53" s="323"/>
      <c r="N53" s="323"/>
      <c r="O53" s="323"/>
      <c r="P53" s="323"/>
      <c r="Q53" s="323"/>
      <c r="R53" s="323"/>
      <c r="S53" s="323"/>
      <c r="T53" s="323"/>
      <c r="U53" s="323"/>
      <c r="V53" s="323"/>
      <c r="W53" s="323"/>
      <c r="X53" s="323"/>
      <c r="Y53" s="323"/>
      <c r="Z53" s="323"/>
      <c r="AA53" s="323"/>
      <c r="AB53" s="323"/>
      <c r="AC53" s="323"/>
      <c r="AD53" s="323"/>
    </row>
    <row r="54" spans="1:30" ht="15" hidden="1">
      <c r="A54" s="323"/>
      <c r="B54" s="323"/>
      <c r="C54" s="323"/>
      <c r="D54" s="323"/>
      <c r="E54" s="323"/>
      <c r="F54" s="323"/>
      <c r="G54" s="323"/>
      <c r="H54" s="323"/>
      <c r="I54" s="323"/>
      <c r="J54" s="323"/>
      <c r="K54" s="323"/>
      <c r="L54" s="323"/>
      <c r="M54" s="323"/>
      <c r="N54" s="323"/>
      <c r="O54" s="323"/>
      <c r="P54" s="323"/>
      <c r="Q54" s="323"/>
      <c r="R54" s="323"/>
      <c r="S54" s="323"/>
      <c r="T54" s="323"/>
      <c r="U54" s="323"/>
      <c r="V54" s="323"/>
      <c r="W54" s="323"/>
      <c r="X54" s="323"/>
      <c r="Y54" s="323"/>
      <c r="Z54" s="323"/>
      <c r="AA54" s="323"/>
      <c r="AB54" s="323"/>
      <c r="AC54" s="323"/>
      <c r="AD54" s="323"/>
    </row>
    <row r="55" spans="1:30" ht="15" hidden="1">
      <c r="A55" s="323"/>
      <c r="B55" s="323"/>
      <c r="C55" s="323"/>
      <c r="D55" s="323"/>
      <c r="E55" s="323"/>
      <c r="F55" s="323"/>
      <c r="G55" s="323"/>
      <c r="H55" s="323"/>
      <c r="I55" s="323"/>
      <c r="J55" s="323"/>
      <c r="K55" s="323"/>
      <c r="L55" s="323"/>
      <c r="M55" s="323"/>
      <c r="N55" s="323"/>
      <c r="O55" s="323"/>
      <c r="P55" s="323"/>
      <c r="Q55" s="323"/>
      <c r="R55" s="323"/>
      <c r="S55" s="323"/>
      <c r="T55" s="323"/>
      <c r="U55" s="323"/>
      <c r="V55" s="323"/>
      <c r="W55" s="323"/>
      <c r="X55" s="323"/>
      <c r="Y55" s="323"/>
      <c r="Z55" s="323"/>
      <c r="AA55" s="323"/>
      <c r="AB55" s="323"/>
      <c r="AC55" s="323"/>
      <c r="AD55" s="323"/>
    </row>
    <row r="56" spans="1:30" ht="15" hidden="1">
      <c r="A56" s="323"/>
      <c r="B56" s="323"/>
      <c r="C56" s="323"/>
      <c r="D56" s="323"/>
      <c r="E56" s="323"/>
      <c r="F56" s="323"/>
      <c r="G56" s="323"/>
      <c r="H56" s="323"/>
      <c r="I56" s="323"/>
      <c r="J56" s="323"/>
      <c r="K56" s="323"/>
      <c r="L56" s="323"/>
      <c r="M56" s="323"/>
      <c r="N56" s="323"/>
      <c r="O56" s="323"/>
      <c r="P56" s="323"/>
      <c r="Q56" s="323"/>
      <c r="R56" s="323"/>
      <c r="S56" s="323"/>
      <c r="T56" s="323"/>
      <c r="U56" s="323"/>
      <c r="V56" s="323"/>
      <c r="W56" s="323"/>
      <c r="X56" s="323"/>
      <c r="Y56" s="323"/>
      <c r="Z56" s="323"/>
      <c r="AA56" s="323"/>
      <c r="AB56" s="323"/>
      <c r="AC56" s="323"/>
      <c r="AD56" s="323"/>
    </row>
    <row r="57" spans="1:30" ht="15" hidden="1">
      <c r="A57" s="323"/>
      <c r="B57" s="323"/>
      <c r="C57" s="323"/>
      <c r="D57" s="323"/>
      <c r="E57" s="323"/>
      <c r="F57" s="323"/>
      <c r="G57" s="323"/>
      <c r="H57" s="323"/>
      <c r="I57" s="323"/>
      <c r="J57" s="323"/>
      <c r="K57" s="323"/>
      <c r="L57" s="323"/>
      <c r="M57" s="323"/>
      <c r="N57" s="323"/>
      <c r="O57" s="323"/>
      <c r="P57" s="323"/>
      <c r="Q57" s="323"/>
      <c r="R57" s="323"/>
      <c r="S57" s="323"/>
      <c r="T57" s="323"/>
      <c r="U57" s="323"/>
      <c r="V57" s="323"/>
      <c r="W57" s="323"/>
      <c r="X57" s="323"/>
      <c r="Y57" s="323"/>
      <c r="Z57" s="323"/>
      <c r="AA57" s="323"/>
      <c r="AB57" s="323"/>
      <c r="AC57" s="323"/>
      <c r="AD57" s="323"/>
    </row>
    <row r="58" spans="1:30" ht="15" hidden="1">
      <c r="A58" s="323"/>
      <c r="B58" s="323"/>
      <c r="C58" s="323"/>
      <c r="D58" s="323"/>
      <c r="E58" s="323"/>
      <c r="F58" s="323"/>
      <c r="G58" s="323"/>
      <c r="H58" s="323"/>
      <c r="I58" s="323"/>
      <c r="J58" s="323"/>
      <c r="K58" s="323"/>
      <c r="L58" s="323"/>
      <c r="M58" s="323"/>
      <c r="N58" s="323"/>
      <c r="O58" s="323"/>
      <c r="P58" s="323"/>
      <c r="Q58" s="323"/>
      <c r="R58" s="323"/>
      <c r="S58" s="323"/>
      <c r="T58" s="323"/>
      <c r="U58" s="323"/>
      <c r="V58" s="323"/>
      <c r="W58" s="323"/>
      <c r="X58" s="323"/>
      <c r="Y58" s="323"/>
      <c r="Z58" s="323"/>
      <c r="AA58" s="323"/>
      <c r="AB58" s="323"/>
      <c r="AC58" s="323"/>
      <c r="AD58" s="323"/>
    </row>
    <row r="59" spans="1:30" ht="15" hidden="1">
      <c r="A59" s="323"/>
      <c r="B59" s="323"/>
      <c r="C59" s="323"/>
      <c r="D59" s="323"/>
      <c r="E59" s="323"/>
      <c r="F59" s="323"/>
      <c r="G59" s="323"/>
      <c r="H59" s="323"/>
      <c r="I59" s="323"/>
      <c r="J59" s="323"/>
      <c r="K59" s="323"/>
      <c r="L59" s="323"/>
      <c r="M59" s="323"/>
      <c r="N59" s="323"/>
      <c r="O59" s="323"/>
      <c r="P59" s="323"/>
      <c r="Q59" s="323"/>
      <c r="R59" s="323"/>
      <c r="S59" s="323"/>
      <c r="T59" s="323"/>
      <c r="U59" s="323"/>
      <c r="V59" s="323"/>
      <c r="W59" s="323"/>
      <c r="X59" s="323"/>
      <c r="Y59" s="323"/>
      <c r="Z59" s="323"/>
      <c r="AA59" s="323"/>
      <c r="AB59" s="323"/>
      <c r="AC59" s="323"/>
      <c r="AD59" s="323"/>
    </row>
    <row r="60" spans="1:30" ht="15" hidden="1">
      <c r="A60" s="323"/>
      <c r="B60" s="323"/>
      <c r="C60" s="323"/>
      <c r="D60" s="323"/>
      <c r="E60" s="323"/>
      <c r="F60" s="323"/>
      <c r="G60" s="323"/>
      <c r="H60" s="323"/>
      <c r="I60" s="323"/>
      <c r="J60" s="323"/>
      <c r="K60" s="323"/>
      <c r="L60" s="323"/>
      <c r="M60" s="323"/>
      <c r="N60" s="323"/>
      <c r="O60" s="323"/>
      <c r="P60" s="323"/>
      <c r="Q60" s="323"/>
      <c r="R60" s="323"/>
      <c r="S60" s="323"/>
      <c r="T60" s="323"/>
      <c r="U60" s="323"/>
      <c r="V60" s="323"/>
      <c r="W60" s="323"/>
      <c r="X60" s="323"/>
      <c r="Y60" s="323"/>
      <c r="Z60" s="323"/>
      <c r="AA60" s="323"/>
      <c r="AB60" s="323"/>
      <c r="AC60" s="323"/>
      <c r="AD60" s="323"/>
    </row>
    <row r="61" spans="1:30" ht="15" hidden="1">
      <c r="A61" s="323"/>
      <c r="B61" s="323"/>
      <c r="C61" s="323"/>
      <c r="D61" s="323"/>
      <c r="E61" s="323"/>
      <c r="F61" s="323"/>
      <c r="G61" s="323"/>
      <c r="H61" s="323"/>
      <c r="I61" s="323"/>
      <c r="J61" s="323"/>
      <c r="K61" s="323"/>
      <c r="L61" s="323"/>
      <c r="M61" s="323"/>
      <c r="N61" s="323"/>
      <c r="O61" s="323"/>
      <c r="P61" s="323"/>
      <c r="Q61" s="323"/>
      <c r="R61" s="323"/>
      <c r="S61" s="323"/>
      <c r="T61" s="323"/>
      <c r="U61" s="323"/>
      <c r="V61" s="323"/>
      <c r="W61" s="323"/>
      <c r="X61" s="323"/>
      <c r="Y61" s="323"/>
      <c r="Z61" s="323"/>
      <c r="AA61" s="323"/>
      <c r="AB61" s="323"/>
      <c r="AC61" s="323"/>
      <c r="AD61" s="323"/>
    </row>
    <row r="62" spans="1:30" ht="15" hidden="1">
      <c r="A62" s="323"/>
      <c r="B62" s="323"/>
      <c r="C62" s="323"/>
      <c r="D62" s="323"/>
      <c r="E62" s="323"/>
      <c r="F62" s="323"/>
      <c r="G62" s="323"/>
      <c r="H62" s="323"/>
      <c r="I62" s="323"/>
      <c r="J62" s="323"/>
      <c r="K62" s="323"/>
      <c r="L62" s="323"/>
      <c r="M62" s="323"/>
      <c r="N62" s="323"/>
      <c r="O62" s="323"/>
      <c r="P62" s="323"/>
      <c r="Q62" s="323"/>
      <c r="R62" s="323"/>
      <c r="S62" s="323"/>
      <c r="T62" s="323"/>
      <c r="U62" s="323"/>
      <c r="V62" s="323"/>
      <c r="W62" s="323"/>
      <c r="X62" s="323"/>
      <c r="Y62" s="323"/>
      <c r="Z62" s="323"/>
      <c r="AA62" s="323"/>
      <c r="AB62" s="323"/>
      <c r="AC62" s="323"/>
      <c r="AD62" s="323"/>
    </row>
    <row r="63" spans="1:30" ht="15" hidden="1">
      <c r="A63" s="323"/>
      <c r="B63" s="323"/>
      <c r="C63" s="323"/>
      <c r="D63" s="323"/>
      <c r="E63" s="323"/>
      <c r="F63" s="323"/>
      <c r="G63" s="323"/>
      <c r="H63" s="323"/>
      <c r="I63" s="323"/>
      <c r="J63" s="323"/>
      <c r="K63" s="323"/>
      <c r="L63" s="323"/>
      <c r="M63" s="323"/>
      <c r="N63" s="323"/>
      <c r="O63" s="323"/>
      <c r="P63" s="323"/>
      <c r="Q63" s="323"/>
      <c r="R63" s="323"/>
      <c r="S63" s="323"/>
      <c r="T63" s="323"/>
      <c r="U63" s="323"/>
      <c r="V63" s="323"/>
      <c r="W63" s="323"/>
      <c r="X63" s="323"/>
      <c r="Y63" s="323"/>
      <c r="Z63" s="323"/>
      <c r="AA63" s="323"/>
      <c r="AB63" s="323"/>
      <c r="AC63" s="323"/>
      <c r="AD63" s="323"/>
    </row>
    <row r="64" spans="1:30" ht="15" hidden="1">
      <c r="A64" s="323"/>
      <c r="B64" s="323"/>
      <c r="C64" s="323"/>
      <c r="D64" s="323"/>
      <c r="E64" s="323"/>
      <c r="F64" s="323"/>
      <c r="G64" s="323"/>
      <c r="H64" s="323"/>
      <c r="I64" s="323"/>
      <c r="J64" s="323"/>
      <c r="K64" s="323"/>
      <c r="L64" s="323"/>
      <c r="M64" s="323"/>
      <c r="N64" s="323"/>
      <c r="O64" s="323"/>
      <c r="P64" s="323"/>
      <c r="Q64" s="323"/>
      <c r="R64" s="323"/>
      <c r="S64" s="323"/>
      <c r="T64" s="323"/>
      <c r="U64" s="323"/>
      <c r="V64" s="323"/>
      <c r="W64" s="323"/>
      <c r="X64" s="323"/>
      <c r="Y64" s="323"/>
      <c r="Z64" s="323"/>
      <c r="AA64" s="323"/>
      <c r="AB64" s="323"/>
      <c r="AC64" s="323"/>
      <c r="AD64" s="323"/>
    </row>
    <row r="65" spans="1:30" ht="15" hidden="1">
      <c r="A65" s="323"/>
      <c r="B65" s="323"/>
      <c r="C65" s="323"/>
      <c r="D65" s="323"/>
      <c r="E65" s="323"/>
      <c r="F65" s="323"/>
      <c r="G65" s="323"/>
      <c r="H65" s="323"/>
      <c r="I65" s="323"/>
      <c r="J65" s="323"/>
      <c r="K65" s="323"/>
      <c r="L65" s="323"/>
      <c r="M65" s="323"/>
      <c r="N65" s="323"/>
      <c r="O65" s="323"/>
      <c r="P65" s="323"/>
      <c r="Q65" s="323"/>
      <c r="R65" s="323"/>
      <c r="S65" s="323"/>
      <c r="T65" s="323"/>
      <c r="U65" s="323"/>
      <c r="V65" s="323"/>
      <c r="W65" s="323"/>
      <c r="X65" s="323"/>
      <c r="Y65" s="323"/>
      <c r="Z65" s="323"/>
      <c r="AA65" s="323"/>
      <c r="AB65" s="323"/>
      <c r="AC65" s="323"/>
      <c r="AD65" s="323"/>
    </row>
    <row r="66" spans="1:30" ht="15" hidden="1">
      <c r="A66" s="323"/>
      <c r="B66" s="323"/>
      <c r="C66" s="323"/>
      <c r="D66" s="323"/>
      <c r="E66" s="323"/>
      <c r="F66" s="323"/>
      <c r="G66" s="323"/>
      <c r="H66" s="323"/>
      <c r="I66" s="323"/>
      <c r="J66" s="323"/>
      <c r="K66" s="323"/>
      <c r="L66" s="323"/>
      <c r="M66" s="323"/>
      <c r="N66" s="323"/>
      <c r="O66" s="323"/>
      <c r="P66" s="323"/>
      <c r="Q66" s="323"/>
      <c r="R66" s="323"/>
      <c r="S66" s="323"/>
      <c r="T66" s="323"/>
      <c r="U66" s="323"/>
      <c r="V66" s="323"/>
      <c r="W66" s="323"/>
      <c r="X66" s="323"/>
      <c r="Y66" s="323"/>
      <c r="Z66" s="323"/>
      <c r="AA66" s="323"/>
      <c r="AB66" s="323"/>
      <c r="AC66" s="323"/>
      <c r="AD66" s="323"/>
    </row>
    <row r="67" spans="1:30" ht="15" hidden="1">
      <c r="A67" s="323"/>
      <c r="B67" s="323"/>
      <c r="C67" s="323"/>
      <c r="D67" s="323"/>
      <c r="E67" s="323"/>
      <c r="F67" s="323"/>
      <c r="G67" s="323"/>
      <c r="H67" s="323"/>
      <c r="I67" s="323"/>
      <c r="J67" s="323"/>
      <c r="K67" s="323"/>
      <c r="L67" s="323"/>
      <c r="M67" s="323"/>
      <c r="N67" s="323"/>
      <c r="O67" s="323"/>
      <c r="P67" s="323"/>
      <c r="Q67" s="323"/>
      <c r="R67" s="323"/>
      <c r="S67" s="323"/>
      <c r="T67" s="323"/>
      <c r="U67" s="323"/>
      <c r="V67" s="323"/>
      <c r="W67" s="323"/>
      <c r="X67" s="323"/>
      <c r="Y67" s="323"/>
      <c r="Z67" s="323"/>
      <c r="AA67" s="323"/>
      <c r="AB67" s="323"/>
      <c r="AC67" s="323"/>
      <c r="AD67" s="323"/>
    </row>
    <row r="68" spans="1:30" ht="15" hidden="1">
      <c r="A68" s="323"/>
      <c r="B68" s="323"/>
      <c r="C68" s="323"/>
      <c r="D68" s="323"/>
      <c r="E68" s="323"/>
      <c r="F68" s="323"/>
      <c r="G68" s="323"/>
      <c r="H68" s="323"/>
      <c r="I68" s="323"/>
      <c r="J68" s="323"/>
      <c r="K68" s="323"/>
      <c r="L68" s="323"/>
      <c r="M68" s="323"/>
      <c r="N68" s="323"/>
      <c r="O68" s="323"/>
      <c r="P68" s="323"/>
      <c r="Q68" s="323"/>
      <c r="R68" s="323"/>
      <c r="S68" s="323"/>
      <c r="T68" s="323"/>
      <c r="U68" s="323"/>
      <c r="V68" s="323"/>
      <c r="W68" s="323"/>
      <c r="X68" s="323"/>
      <c r="Y68" s="323"/>
      <c r="Z68" s="323"/>
      <c r="AA68" s="323"/>
      <c r="AB68" s="323"/>
      <c r="AC68" s="323"/>
      <c r="AD68" s="323"/>
    </row>
    <row r="69" spans="1:30" ht="15" hidden="1">
      <c r="A69" s="323"/>
      <c r="B69" s="323"/>
      <c r="C69" s="323"/>
      <c r="D69" s="323"/>
      <c r="E69" s="323"/>
      <c r="F69" s="323"/>
      <c r="G69" s="323"/>
      <c r="H69" s="323"/>
      <c r="I69" s="323"/>
      <c r="J69" s="323"/>
      <c r="K69" s="323"/>
      <c r="L69" s="323"/>
      <c r="M69" s="323"/>
      <c r="N69" s="323"/>
      <c r="O69" s="323"/>
      <c r="P69" s="323"/>
      <c r="Q69" s="323"/>
      <c r="R69" s="323"/>
      <c r="S69" s="323"/>
      <c r="T69" s="323"/>
      <c r="U69" s="323"/>
      <c r="V69" s="323"/>
      <c r="W69" s="323"/>
      <c r="X69" s="323"/>
      <c r="Y69" s="323"/>
      <c r="Z69" s="323"/>
      <c r="AA69" s="323"/>
      <c r="AB69" s="323"/>
      <c r="AC69" s="323"/>
      <c r="AD69" s="323"/>
    </row>
    <row r="70" spans="1:30" ht="15" hidden="1">
      <c r="A70" s="323"/>
      <c r="B70" s="323"/>
      <c r="C70" s="323"/>
      <c r="D70" s="323"/>
      <c r="E70" s="323"/>
      <c r="F70" s="323"/>
      <c r="G70" s="323"/>
      <c r="H70" s="323"/>
      <c r="I70" s="323"/>
      <c r="J70" s="323"/>
      <c r="K70" s="323"/>
      <c r="L70" s="323"/>
      <c r="M70" s="323"/>
      <c r="N70" s="323"/>
      <c r="O70" s="323"/>
      <c r="P70" s="323"/>
      <c r="Q70" s="323"/>
      <c r="R70" s="323"/>
      <c r="S70" s="323"/>
      <c r="T70" s="323"/>
      <c r="U70" s="323"/>
      <c r="V70" s="323"/>
      <c r="W70" s="323"/>
      <c r="X70" s="323"/>
      <c r="Y70" s="323"/>
      <c r="Z70" s="323"/>
      <c r="AA70" s="323"/>
      <c r="AB70" s="323"/>
      <c r="AC70" s="323"/>
      <c r="AD70" s="323"/>
    </row>
    <row r="71" spans="1:30" ht="15" hidden="1">
      <c r="A71" s="323"/>
      <c r="B71" s="323"/>
      <c r="C71" s="323"/>
      <c r="D71" s="323"/>
      <c r="E71" s="323"/>
      <c r="F71" s="323"/>
      <c r="G71" s="323"/>
      <c r="H71" s="323"/>
      <c r="I71" s="323"/>
      <c r="J71" s="323"/>
      <c r="K71" s="323"/>
      <c r="L71" s="323"/>
      <c r="M71" s="323"/>
      <c r="N71" s="323"/>
      <c r="O71" s="323"/>
      <c r="P71" s="323"/>
      <c r="Q71" s="323"/>
      <c r="R71" s="323"/>
      <c r="S71" s="323"/>
      <c r="T71" s="323"/>
      <c r="U71" s="323"/>
      <c r="V71" s="323"/>
      <c r="W71" s="323"/>
      <c r="X71" s="323"/>
      <c r="Y71" s="323"/>
      <c r="Z71" s="323"/>
      <c r="AA71" s="323"/>
      <c r="AB71" s="323"/>
      <c r="AC71" s="323"/>
      <c r="AD71" s="323"/>
    </row>
    <row r="72" spans="1:30" ht="15" hidden="1">
      <c r="A72" s="323"/>
      <c r="B72" s="323"/>
      <c r="C72" s="323"/>
      <c r="D72" s="323"/>
      <c r="E72" s="323"/>
      <c r="F72" s="323"/>
      <c r="G72" s="323"/>
      <c r="H72" s="323"/>
      <c r="I72" s="323"/>
      <c r="J72" s="323"/>
      <c r="K72" s="323"/>
      <c r="L72" s="323"/>
      <c r="M72" s="323"/>
      <c r="N72" s="323"/>
      <c r="O72" s="323"/>
      <c r="P72" s="323"/>
      <c r="Q72" s="323"/>
      <c r="R72" s="323"/>
      <c r="S72" s="323"/>
      <c r="T72" s="323"/>
      <c r="U72" s="323"/>
      <c r="V72" s="323"/>
      <c r="W72" s="323"/>
      <c r="X72" s="323"/>
      <c r="Y72" s="323"/>
      <c r="Z72" s="323"/>
      <c r="AA72" s="323"/>
      <c r="AB72" s="323"/>
      <c r="AC72" s="323"/>
      <c r="AD72" s="323"/>
    </row>
    <row r="73" spans="1:30" ht="15" hidden="1">
      <c r="A73" s="323"/>
      <c r="B73" s="323"/>
      <c r="C73" s="323"/>
      <c r="D73" s="323"/>
      <c r="E73" s="323"/>
      <c r="F73" s="323"/>
      <c r="G73" s="323"/>
      <c r="H73" s="323"/>
      <c r="I73" s="323"/>
      <c r="J73" s="323"/>
      <c r="K73" s="323"/>
      <c r="L73" s="323"/>
      <c r="M73" s="323"/>
      <c r="N73" s="323"/>
      <c r="O73" s="323"/>
      <c r="P73" s="323"/>
      <c r="Q73" s="323"/>
      <c r="R73" s="323"/>
      <c r="S73" s="323"/>
      <c r="T73" s="323"/>
      <c r="U73" s="323"/>
      <c r="V73" s="323"/>
      <c r="W73" s="323"/>
      <c r="X73" s="323"/>
      <c r="Y73" s="323"/>
      <c r="Z73" s="323"/>
      <c r="AA73" s="323"/>
      <c r="AB73" s="323"/>
      <c r="AC73" s="323"/>
      <c r="AD73" s="323"/>
    </row>
    <row r="74" spans="1:30" ht="15" hidden="1">
      <c r="A74" s="323"/>
      <c r="B74" s="323"/>
      <c r="C74" s="323"/>
      <c r="D74" s="323"/>
      <c r="E74" s="323"/>
      <c r="F74" s="323"/>
      <c r="G74" s="323"/>
      <c r="H74" s="323"/>
      <c r="I74" s="323"/>
      <c r="J74" s="323"/>
      <c r="K74" s="323"/>
      <c r="L74" s="323"/>
      <c r="M74" s="323"/>
      <c r="N74" s="323"/>
      <c r="O74" s="323"/>
      <c r="P74" s="323"/>
      <c r="Q74" s="323"/>
      <c r="R74" s="323"/>
      <c r="S74" s="323"/>
      <c r="T74" s="323"/>
      <c r="U74" s="323"/>
      <c r="V74" s="323"/>
      <c r="W74" s="323"/>
      <c r="X74" s="323"/>
      <c r="Y74" s="323"/>
      <c r="Z74" s="323"/>
      <c r="AA74" s="323"/>
      <c r="AB74" s="323"/>
      <c r="AC74" s="323"/>
      <c r="AD74" s="323"/>
    </row>
    <row r="75" spans="1:30" ht="15" hidden="1">
      <c r="A75" s="323"/>
      <c r="B75" s="323"/>
      <c r="C75" s="323"/>
      <c r="D75" s="323"/>
      <c r="E75" s="323"/>
      <c r="F75" s="323"/>
      <c r="G75" s="323"/>
      <c r="H75" s="323"/>
      <c r="I75" s="323"/>
      <c r="J75" s="323"/>
      <c r="K75" s="323"/>
      <c r="L75" s="323"/>
      <c r="M75" s="323"/>
      <c r="N75" s="323"/>
      <c r="O75" s="323"/>
      <c r="P75" s="323"/>
      <c r="Q75" s="323"/>
      <c r="R75" s="323"/>
      <c r="S75" s="323"/>
      <c r="T75" s="323"/>
      <c r="U75" s="323"/>
      <c r="V75" s="323"/>
      <c r="W75" s="323"/>
      <c r="X75" s="323"/>
      <c r="Y75" s="323"/>
      <c r="Z75" s="323"/>
      <c r="AA75" s="323"/>
      <c r="AB75" s="323"/>
      <c r="AC75" s="323"/>
      <c r="AD75" s="323"/>
    </row>
    <row r="76" spans="1:30" ht="15" hidden="1">
      <c r="A76" s="323"/>
      <c r="B76" s="323"/>
      <c r="C76" s="323"/>
      <c r="D76" s="323"/>
      <c r="E76" s="323"/>
      <c r="F76" s="323"/>
      <c r="G76" s="323"/>
      <c r="H76" s="323"/>
      <c r="I76" s="323"/>
      <c r="J76" s="323"/>
      <c r="K76" s="323"/>
      <c r="L76" s="323"/>
      <c r="M76" s="323"/>
      <c r="N76" s="323"/>
      <c r="O76" s="323"/>
      <c r="P76" s="323"/>
      <c r="Q76" s="323"/>
      <c r="R76" s="323"/>
      <c r="S76" s="323"/>
      <c r="T76" s="323"/>
      <c r="U76" s="323"/>
      <c r="V76" s="323"/>
      <c r="W76" s="323"/>
      <c r="X76" s="323"/>
      <c r="Y76" s="323"/>
      <c r="Z76" s="323"/>
      <c r="AA76" s="323"/>
      <c r="AB76" s="323"/>
      <c r="AC76" s="323"/>
      <c r="AD76" s="323"/>
    </row>
    <row r="77" spans="1:30" ht="15" hidden="1">
      <c r="A77" s="323"/>
      <c r="B77" s="323"/>
      <c r="C77" s="323"/>
      <c r="D77" s="323"/>
      <c r="E77" s="323"/>
      <c r="F77" s="323"/>
      <c r="G77" s="323"/>
      <c r="H77" s="323"/>
      <c r="I77" s="323"/>
      <c r="J77" s="323"/>
      <c r="K77" s="323"/>
      <c r="L77" s="323"/>
      <c r="M77" s="323"/>
      <c r="N77" s="323"/>
      <c r="O77" s="323"/>
      <c r="P77" s="323"/>
      <c r="Q77" s="323"/>
      <c r="R77" s="323"/>
      <c r="S77" s="323"/>
      <c r="T77" s="323"/>
      <c r="U77" s="323"/>
      <c r="V77" s="323"/>
      <c r="W77" s="323"/>
      <c r="X77" s="323"/>
      <c r="Y77" s="323"/>
      <c r="Z77" s="323"/>
      <c r="AA77" s="323"/>
      <c r="AB77" s="323"/>
      <c r="AC77" s="323"/>
      <c r="AD77" s="323"/>
    </row>
    <row r="78" spans="1:30" ht="15" hidden="1">
      <c r="A78" s="323"/>
      <c r="B78" s="323"/>
      <c r="C78" s="323"/>
      <c r="D78" s="323"/>
      <c r="E78" s="323"/>
      <c r="F78" s="323"/>
      <c r="G78" s="323"/>
      <c r="H78" s="323"/>
      <c r="I78" s="323"/>
      <c r="J78" s="323"/>
      <c r="K78" s="323"/>
      <c r="L78" s="323"/>
      <c r="M78" s="323"/>
      <c r="N78" s="323"/>
      <c r="O78" s="323"/>
      <c r="P78" s="323"/>
      <c r="Q78" s="323"/>
      <c r="R78" s="323"/>
      <c r="S78" s="323"/>
      <c r="T78" s="323"/>
      <c r="U78" s="323"/>
      <c r="V78" s="323"/>
      <c r="W78" s="323"/>
      <c r="X78" s="323"/>
      <c r="Y78" s="323"/>
      <c r="Z78" s="323"/>
      <c r="AA78" s="323"/>
      <c r="AB78" s="323"/>
      <c r="AC78" s="323"/>
      <c r="AD78" s="323"/>
    </row>
    <row r="79" spans="1:30" ht="15" hidden="1">
      <c r="A79" s="323"/>
      <c r="B79" s="323"/>
      <c r="C79" s="323"/>
      <c r="D79" s="323"/>
      <c r="E79" s="323"/>
      <c r="F79" s="323"/>
      <c r="G79" s="323"/>
      <c r="H79" s="323"/>
      <c r="I79" s="323"/>
      <c r="J79" s="323"/>
      <c r="K79" s="323"/>
      <c r="L79" s="323"/>
      <c r="M79" s="323"/>
      <c r="N79" s="323"/>
      <c r="O79" s="323"/>
      <c r="P79" s="323"/>
      <c r="Q79" s="323"/>
      <c r="R79" s="323"/>
      <c r="S79" s="323"/>
      <c r="T79" s="323"/>
      <c r="U79" s="323"/>
      <c r="V79" s="323"/>
      <c r="W79" s="323"/>
      <c r="X79" s="323"/>
      <c r="Y79" s="323"/>
      <c r="Z79" s="323"/>
      <c r="AA79" s="323"/>
      <c r="AB79" s="323"/>
      <c r="AC79" s="323"/>
      <c r="AD79" s="323"/>
    </row>
    <row r="80" spans="1:30" ht="15" hidden="1">
      <c r="A80" s="323"/>
      <c r="B80" s="323"/>
      <c r="C80" s="323"/>
      <c r="D80" s="323"/>
      <c r="E80" s="323"/>
      <c r="F80" s="323"/>
      <c r="G80" s="323"/>
      <c r="H80" s="323"/>
      <c r="I80" s="323"/>
      <c r="J80" s="323"/>
      <c r="K80" s="323"/>
      <c r="L80" s="323"/>
      <c r="M80" s="323"/>
      <c r="N80" s="323"/>
      <c r="O80" s="323"/>
      <c r="P80" s="323"/>
      <c r="Q80" s="323"/>
      <c r="R80" s="323"/>
      <c r="S80" s="323"/>
      <c r="T80" s="323"/>
      <c r="U80" s="323"/>
      <c r="V80" s="323"/>
      <c r="W80" s="323"/>
      <c r="X80" s="323"/>
      <c r="Y80" s="323"/>
      <c r="Z80" s="323"/>
      <c r="AA80" s="323"/>
      <c r="AB80" s="323"/>
      <c r="AC80" s="323"/>
      <c r="AD80" s="323"/>
    </row>
    <row r="81" spans="1:30" ht="15" hidden="1">
      <c r="A81" s="323"/>
      <c r="B81" s="323"/>
      <c r="C81" s="323"/>
      <c r="D81" s="323"/>
      <c r="E81" s="323"/>
      <c r="F81" s="323"/>
      <c r="G81" s="323"/>
      <c r="H81" s="323"/>
      <c r="I81" s="323"/>
      <c r="J81" s="323"/>
      <c r="K81" s="323"/>
      <c r="L81" s="323"/>
      <c r="M81" s="323"/>
      <c r="N81" s="323"/>
      <c r="O81" s="323"/>
      <c r="P81" s="323"/>
      <c r="Q81" s="323"/>
      <c r="R81" s="323"/>
      <c r="S81" s="323"/>
      <c r="T81" s="323"/>
      <c r="U81" s="323"/>
      <c r="V81" s="323"/>
      <c r="W81" s="323"/>
      <c r="X81" s="323"/>
      <c r="Y81" s="323"/>
      <c r="Z81" s="323"/>
      <c r="AA81" s="323"/>
      <c r="AB81" s="323"/>
      <c r="AC81" s="323"/>
      <c r="AD81" s="323"/>
    </row>
    <row r="82" spans="1:30" ht="15" hidden="1">
      <c r="A82" s="323"/>
      <c r="B82" s="323"/>
      <c r="C82" s="323"/>
      <c r="D82" s="323"/>
      <c r="E82" s="323"/>
      <c r="F82" s="323"/>
      <c r="G82" s="323"/>
      <c r="H82" s="323"/>
      <c r="I82" s="323"/>
      <c r="J82" s="323"/>
      <c r="K82" s="323"/>
      <c r="L82" s="323"/>
      <c r="M82" s="323"/>
      <c r="N82" s="323"/>
      <c r="O82" s="323"/>
      <c r="P82" s="323"/>
      <c r="Q82" s="323"/>
      <c r="R82" s="323"/>
      <c r="S82" s="323"/>
      <c r="T82" s="323"/>
      <c r="U82" s="323"/>
      <c r="V82" s="323"/>
      <c r="W82" s="323"/>
      <c r="X82" s="323"/>
      <c r="Y82" s="323"/>
      <c r="Z82" s="323"/>
      <c r="AA82" s="323"/>
      <c r="AB82" s="323"/>
      <c r="AC82" s="323"/>
      <c r="AD82" s="323"/>
    </row>
    <row r="83" spans="1:30" ht="15" hidden="1">
      <c r="A83" s="323"/>
      <c r="B83" s="323"/>
      <c r="C83" s="323"/>
      <c r="D83" s="323"/>
      <c r="E83" s="323"/>
      <c r="F83" s="323"/>
      <c r="G83" s="323"/>
      <c r="H83" s="323"/>
      <c r="I83" s="323"/>
      <c r="J83" s="323"/>
      <c r="K83" s="323"/>
      <c r="L83" s="323"/>
      <c r="M83" s="323"/>
      <c r="N83" s="323"/>
      <c r="O83" s="323"/>
      <c r="P83" s="323"/>
      <c r="Q83" s="323"/>
      <c r="R83" s="323"/>
      <c r="S83" s="323"/>
      <c r="T83" s="323"/>
      <c r="U83" s="323"/>
      <c r="V83" s="323"/>
      <c r="W83" s="323"/>
      <c r="X83" s="323"/>
      <c r="Y83" s="323"/>
      <c r="Z83" s="323"/>
      <c r="AA83" s="323"/>
      <c r="AB83" s="323"/>
      <c r="AC83" s="323"/>
      <c r="AD83" s="323"/>
    </row>
    <row r="84" spans="1:30" ht="15" hidden="1">
      <c r="A84" s="323"/>
      <c r="B84" s="323"/>
      <c r="C84" s="323"/>
      <c r="D84" s="323"/>
      <c r="E84" s="323"/>
      <c r="F84" s="323"/>
      <c r="G84" s="323"/>
      <c r="H84" s="323"/>
      <c r="I84" s="323"/>
      <c r="J84" s="323"/>
      <c r="K84" s="323"/>
      <c r="L84" s="323"/>
      <c r="M84" s="323"/>
      <c r="N84" s="323"/>
      <c r="O84" s="323"/>
      <c r="P84" s="323"/>
      <c r="Q84" s="323"/>
      <c r="R84" s="323"/>
      <c r="S84" s="323"/>
      <c r="T84" s="323"/>
      <c r="U84" s="323"/>
      <c r="V84" s="323"/>
      <c r="W84" s="323"/>
      <c r="X84" s="323"/>
      <c r="Y84" s="323"/>
      <c r="Z84" s="323"/>
      <c r="AA84" s="323"/>
      <c r="AB84" s="323"/>
      <c r="AC84" s="323"/>
      <c r="AD84" s="323"/>
    </row>
    <row r="85" spans="1:30" ht="15" hidden="1">
      <c r="A85" s="323"/>
      <c r="B85" s="323"/>
      <c r="C85" s="323"/>
      <c r="D85" s="323"/>
      <c r="E85" s="323"/>
      <c r="F85" s="323"/>
      <c r="G85" s="323"/>
      <c r="H85" s="323"/>
      <c r="I85" s="323"/>
      <c r="J85" s="323"/>
      <c r="K85" s="323"/>
      <c r="L85" s="323"/>
      <c r="M85" s="323"/>
      <c r="N85" s="323"/>
      <c r="O85" s="323"/>
      <c r="P85" s="323"/>
      <c r="Q85" s="323"/>
      <c r="R85" s="323"/>
      <c r="S85" s="323"/>
      <c r="T85" s="323"/>
      <c r="U85" s="323"/>
      <c r="V85" s="323"/>
      <c r="W85" s="323"/>
      <c r="X85" s="323"/>
      <c r="Y85" s="323"/>
      <c r="Z85" s="323"/>
      <c r="AA85" s="323"/>
      <c r="AB85" s="323"/>
      <c r="AC85" s="323"/>
      <c r="AD85" s="323"/>
    </row>
    <row r="86" spans="1:30" ht="15" hidden="1">
      <c r="A86" s="323"/>
      <c r="B86" s="323"/>
      <c r="C86" s="323"/>
      <c r="D86" s="323"/>
      <c r="E86" s="323"/>
      <c r="F86" s="323"/>
      <c r="G86" s="323"/>
      <c r="H86" s="323"/>
      <c r="I86" s="323"/>
      <c r="J86" s="323"/>
      <c r="K86" s="323"/>
      <c r="L86" s="323"/>
      <c r="M86" s="323"/>
      <c r="N86" s="323"/>
      <c r="O86" s="323"/>
      <c r="P86" s="323"/>
      <c r="Q86" s="323"/>
      <c r="R86" s="323"/>
      <c r="S86" s="323"/>
      <c r="T86" s="323"/>
      <c r="U86" s="323"/>
      <c r="V86" s="323"/>
      <c r="W86" s="323"/>
      <c r="X86" s="323"/>
      <c r="Y86" s="323"/>
      <c r="Z86" s="323"/>
      <c r="AA86" s="323"/>
      <c r="AB86" s="323"/>
      <c r="AC86" s="323"/>
      <c r="AD86" s="323"/>
    </row>
    <row r="87" spans="1:30" ht="15" hidden="1">
      <c r="A87" s="323"/>
      <c r="B87" s="323"/>
      <c r="C87" s="323"/>
      <c r="D87" s="323"/>
      <c r="E87" s="323"/>
      <c r="F87" s="323"/>
      <c r="G87" s="323"/>
      <c r="H87" s="323"/>
      <c r="I87" s="323"/>
      <c r="J87" s="323"/>
      <c r="K87" s="323"/>
      <c r="L87" s="323"/>
      <c r="M87" s="323"/>
      <c r="N87" s="323"/>
      <c r="O87" s="323"/>
      <c r="P87" s="323"/>
      <c r="Q87" s="323"/>
      <c r="R87" s="323"/>
      <c r="S87" s="323"/>
      <c r="T87" s="323"/>
      <c r="U87" s="323"/>
      <c r="V87" s="323"/>
      <c r="W87" s="323"/>
      <c r="X87" s="323"/>
      <c r="Y87" s="323"/>
      <c r="Z87" s="323"/>
      <c r="AA87" s="323"/>
      <c r="AB87" s="323"/>
      <c r="AC87" s="323"/>
      <c r="AD87" s="323"/>
    </row>
    <row r="88" spans="1:30" ht="15" hidden="1">
      <c r="A88" s="323"/>
      <c r="B88" s="323"/>
      <c r="C88" s="323"/>
      <c r="D88" s="323"/>
      <c r="E88" s="323"/>
      <c r="F88" s="323"/>
      <c r="G88" s="323"/>
      <c r="H88" s="323"/>
      <c r="I88" s="323"/>
      <c r="J88" s="323"/>
      <c r="K88" s="323"/>
      <c r="L88" s="323"/>
      <c r="M88" s="323"/>
      <c r="N88" s="323"/>
      <c r="O88" s="323"/>
      <c r="P88" s="323"/>
      <c r="Q88" s="323"/>
      <c r="R88" s="323"/>
      <c r="S88" s="323"/>
      <c r="T88" s="323"/>
      <c r="U88" s="323"/>
      <c r="V88" s="323"/>
      <c r="W88" s="323"/>
      <c r="X88" s="323"/>
      <c r="Y88" s="323"/>
      <c r="Z88" s="323"/>
      <c r="AA88" s="323"/>
      <c r="AB88" s="323"/>
      <c r="AC88" s="323"/>
      <c r="AD88" s="323"/>
    </row>
    <row r="89" spans="1:30" ht="15" hidden="1">
      <c r="A89" s="323"/>
      <c r="B89" s="323"/>
      <c r="C89" s="323"/>
      <c r="D89" s="323"/>
      <c r="E89" s="323"/>
      <c r="F89" s="323"/>
      <c r="G89" s="323"/>
      <c r="H89" s="323"/>
      <c r="I89" s="323"/>
      <c r="J89" s="323"/>
      <c r="K89" s="323"/>
      <c r="L89" s="323"/>
      <c r="M89" s="323"/>
      <c r="N89" s="323"/>
      <c r="O89" s="323"/>
      <c r="P89" s="323"/>
      <c r="Q89" s="323"/>
      <c r="R89" s="323"/>
      <c r="S89" s="323"/>
      <c r="T89" s="323"/>
      <c r="U89" s="323"/>
      <c r="V89" s="323"/>
      <c r="W89" s="323"/>
      <c r="X89" s="323"/>
      <c r="Y89" s="323"/>
      <c r="Z89" s="323"/>
      <c r="AA89" s="323"/>
      <c r="AB89" s="323"/>
      <c r="AC89" s="323"/>
      <c r="AD89" s="323"/>
    </row>
    <row r="90" spans="1:30" ht="15" hidden="1">
      <c r="A90" s="323"/>
      <c r="B90" s="323"/>
      <c r="C90" s="323"/>
      <c r="D90" s="323"/>
      <c r="E90" s="323"/>
      <c r="F90" s="323"/>
      <c r="G90" s="323"/>
      <c r="H90" s="323"/>
      <c r="I90" s="323"/>
      <c r="J90" s="323"/>
      <c r="K90" s="323"/>
      <c r="L90" s="323"/>
      <c r="M90" s="323"/>
      <c r="N90" s="323"/>
      <c r="O90" s="323"/>
      <c r="P90" s="323"/>
      <c r="Q90" s="323"/>
      <c r="R90" s="323"/>
      <c r="S90" s="323"/>
      <c r="T90" s="323"/>
      <c r="U90" s="323"/>
      <c r="V90" s="323"/>
      <c r="W90" s="323"/>
      <c r="X90" s="323"/>
      <c r="Y90" s="323"/>
      <c r="Z90" s="323"/>
      <c r="AA90" s="323"/>
      <c r="AB90" s="323"/>
      <c r="AC90" s="323"/>
      <c r="AD90" s="323"/>
    </row>
    <row r="91" spans="1:30" ht="15" hidden="1">
      <c r="A91" s="323"/>
      <c r="B91" s="323"/>
      <c r="C91" s="323"/>
      <c r="D91" s="323"/>
      <c r="E91" s="323"/>
      <c r="F91" s="323"/>
      <c r="G91" s="323"/>
      <c r="H91" s="323"/>
      <c r="I91" s="323"/>
      <c r="J91" s="323"/>
      <c r="K91" s="323"/>
      <c r="L91" s="323"/>
      <c r="M91" s="323"/>
      <c r="N91" s="323"/>
      <c r="O91" s="323"/>
      <c r="P91" s="323"/>
      <c r="Q91" s="323"/>
      <c r="R91" s="323"/>
      <c r="S91" s="323"/>
      <c r="T91" s="323"/>
      <c r="U91" s="323"/>
      <c r="V91" s="323"/>
      <c r="W91" s="323"/>
      <c r="X91" s="323"/>
      <c r="Y91" s="323"/>
      <c r="Z91" s="323"/>
      <c r="AA91" s="323"/>
      <c r="AB91" s="323"/>
      <c r="AC91" s="323"/>
      <c r="AD91" s="323"/>
    </row>
    <row r="92" spans="1:30" ht="15" hidden="1">
      <c r="A92" s="323"/>
      <c r="B92" s="323"/>
      <c r="C92" s="323"/>
      <c r="D92" s="323"/>
      <c r="E92" s="323"/>
      <c r="F92" s="323"/>
      <c r="G92" s="323"/>
      <c r="H92" s="323"/>
      <c r="I92" s="323"/>
      <c r="J92" s="323"/>
      <c r="K92" s="323"/>
      <c r="L92" s="323"/>
      <c r="M92" s="323"/>
      <c r="N92" s="323"/>
      <c r="O92" s="323"/>
      <c r="P92" s="323"/>
      <c r="Q92" s="323"/>
      <c r="R92" s="323"/>
      <c r="S92" s="323"/>
      <c r="T92" s="323"/>
      <c r="U92" s="323"/>
      <c r="V92" s="323"/>
      <c r="W92" s="323"/>
      <c r="X92" s="323"/>
      <c r="Y92" s="323"/>
      <c r="Z92" s="323"/>
      <c r="AA92" s="323"/>
      <c r="AB92" s="323"/>
      <c r="AC92" s="323"/>
      <c r="AD92" s="323"/>
    </row>
    <row r="93" spans="1:30" ht="15" hidden="1">
      <c r="A93" s="323"/>
      <c r="B93" s="323"/>
      <c r="C93" s="323"/>
      <c r="D93" s="323"/>
      <c r="E93" s="323"/>
      <c r="F93" s="323"/>
      <c r="G93" s="323"/>
      <c r="H93" s="323"/>
      <c r="I93" s="323"/>
      <c r="J93" s="323"/>
      <c r="K93" s="323"/>
      <c r="L93" s="323"/>
      <c r="M93" s="323"/>
      <c r="N93" s="323"/>
      <c r="O93" s="323"/>
      <c r="P93" s="323"/>
      <c r="Q93" s="323"/>
      <c r="R93" s="323"/>
      <c r="S93" s="323"/>
      <c r="T93" s="323"/>
      <c r="U93" s="323"/>
      <c r="V93" s="323"/>
      <c r="W93" s="323"/>
      <c r="X93" s="323"/>
      <c r="Y93" s="323"/>
      <c r="Z93" s="323"/>
      <c r="AA93" s="323"/>
      <c r="AB93" s="323"/>
      <c r="AC93" s="323"/>
      <c r="AD93" s="323"/>
    </row>
    <row r="94" spans="1:30" ht="15" hidden="1">
      <c r="A94" s="323"/>
      <c r="B94" s="323"/>
      <c r="C94" s="323"/>
      <c r="D94" s="323"/>
      <c r="E94" s="323"/>
      <c r="F94" s="323"/>
      <c r="G94" s="323"/>
      <c r="H94" s="323"/>
      <c r="I94" s="323"/>
      <c r="J94" s="323"/>
      <c r="K94" s="323"/>
      <c r="L94" s="323"/>
      <c r="M94" s="323"/>
      <c r="N94" s="323"/>
      <c r="O94" s="323"/>
      <c r="P94" s="323"/>
      <c r="Q94" s="323"/>
      <c r="R94" s="323"/>
      <c r="S94" s="323"/>
      <c r="T94" s="323"/>
      <c r="U94" s="323"/>
      <c r="V94" s="323"/>
      <c r="W94" s="323"/>
      <c r="X94" s="323"/>
      <c r="Y94" s="323"/>
      <c r="Z94" s="323"/>
      <c r="AA94" s="323"/>
      <c r="AB94" s="323"/>
      <c r="AC94" s="323"/>
      <c r="AD94" s="323"/>
    </row>
    <row r="95" spans="1:30" ht="15" hidden="1">
      <c r="A95" s="323"/>
      <c r="B95" s="323"/>
      <c r="C95" s="323"/>
      <c r="D95" s="323"/>
      <c r="E95" s="323"/>
      <c r="F95" s="323"/>
      <c r="G95" s="323"/>
      <c r="H95" s="323"/>
      <c r="I95" s="323"/>
      <c r="J95" s="323"/>
      <c r="K95" s="323"/>
      <c r="L95" s="323"/>
      <c r="M95" s="323"/>
      <c r="N95" s="323"/>
      <c r="O95" s="323"/>
      <c r="P95" s="323"/>
      <c r="Q95" s="323"/>
      <c r="R95" s="323"/>
      <c r="S95" s="323"/>
      <c r="T95" s="323"/>
      <c r="U95" s="323"/>
      <c r="V95" s="323"/>
      <c r="W95" s="323"/>
      <c r="X95" s="323"/>
      <c r="Y95" s="323"/>
      <c r="Z95" s="323"/>
      <c r="AA95" s="323"/>
      <c r="AB95" s="323"/>
      <c r="AC95" s="323"/>
      <c r="AD95" s="323"/>
    </row>
    <row r="96" spans="1:30" ht="15" hidden="1">
      <c r="A96" s="323"/>
      <c r="B96" s="323"/>
      <c r="C96" s="323"/>
      <c r="D96" s="323"/>
      <c r="E96" s="323"/>
      <c r="F96" s="323"/>
      <c r="G96" s="323"/>
      <c r="H96" s="323"/>
      <c r="I96" s="323"/>
      <c r="J96" s="323"/>
      <c r="K96" s="323"/>
      <c r="L96" s="323"/>
      <c r="M96" s="323"/>
      <c r="N96" s="323"/>
      <c r="O96" s="323"/>
      <c r="P96" s="323"/>
      <c r="Q96" s="323"/>
      <c r="R96" s="323"/>
      <c r="S96" s="323"/>
      <c r="T96" s="323"/>
      <c r="U96" s="323"/>
      <c r="V96" s="323"/>
      <c r="W96" s="323"/>
      <c r="X96" s="323"/>
      <c r="Y96" s="323"/>
      <c r="Z96" s="323"/>
      <c r="AA96" s="323"/>
      <c r="AB96" s="323"/>
      <c r="AC96" s="323"/>
      <c r="AD96" s="323"/>
    </row>
    <row r="97" spans="1:30" ht="15" hidden="1">
      <c r="A97" s="323"/>
      <c r="B97" s="323"/>
      <c r="C97" s="323"/>
      <c r="D97" s="323"/>
      <c r="E97" s="323"/>
      <c r="F97" s="323"/>
      <c r="G97" s="323"/>
      <c r="H97" s="323"/>
      <c r="I97" s="323"/>
      <c r="J97" s="323"/>
      <c r="K97" s="323"/>
      <c r="L97" s="323"/>
      <c r="M97" s="323"/>
      <c r="N97" s="323"/>
      <c r="O97" s="323"/>
      <c r="P97" s="323"/>
      <c r="Q97" s="323"/>
      <c r="R97" s="323"/>
      <c r="S97" s="323"/>
      <c r="T97" s="323"/>
      <c r="U97" s="323"/>
      <c r="V97" s="323"/>
      <c r="W97" s="323"/>
      <c r="X97" s="323"/>
      <c r="Y97" s="323"/>
      <c r="Z97" s="323"/>
      <c r="AA97" s="323"/>
      <c r="AB97" s="323"/>
      <c r="AC97" s="323"/>
      <c r="AD97" s="323"/>
    </row>
    <row r="98" spans="1:30" ht="15" hidden="1">
      <c r="A98" s="323"/>
      <c r="B98" s="323"/>
      <c r="C98" s="323"/>
      <c r="D98" s="323"/>
      <c r="E98" s="323"/>
      <c r="F98" s="323"/>
      <c r="G98" s="323"/>
      <c r="H98" s="323"/>
      <c r="I98" s="323"/>
      <c r="J98" s="323"/>
      <c r="K98" s="323"/>
      <c r="L98" s="323"/>
      <c r="M98" s="323"/>
      <c r="N98" s="323"/>
      <c r="O98" s="323"/>
      <c r="P98" s="323"/>
      <c r="Q98" s="323"/>
      <c r="R98" s="323"/>
      <c r="S98" s="323"/>
      <c r="T98" s="323"/>
      <c r="U98" s="323"/>
      <c r="V98" s="323"/>
      <c r="W98" s="323"/>
      <c r="X98" s="323"/>
      <c r="Y98" s="323"/>
      <c r="Z98" s="323"/>
      <c r="AA98" s="323"/>
      <c r="AB98" s="323"/>
      <c r="AC98" s="323"/>
      <c r="AD98" s="323"/>
    </row>
    <row r="99" spans="1:30" ht="15" hidden="1">
      <c r="A99" s="323"/>
      <c r="B99" s="323"/>
      <c r="C99" s="323"/>
      <c r="D99" s="323"/>
      <c r="E99" s="323"/>
      <c r="F99" s="323"/>
      <c r="G99" s="323"/>
      <c r="H99" s="323"/>
      <c r="I99" s="323"/>
      <c r="J99" s="323"/>
      <c r="K99" s="323"/>
      <c r="L99" s="323"/>
      <c r="M99" s="323"/>
      <c r="N99" s="323"/>
      <c r="O99" s="323"/>
      <c r="P99" s="323"/>
      <c r="Q99" s="323"/>
      <c r="R99" s="323"/>
      <c r="S99" s="323"/>
      <c r="T99" s="323"/>
      <c r="U99" s="323"/>
      <c r="V99" s="323"/>
      <c r="W99" s="323"/>
      <c r="X99" s="323"/>
      <c r="Y99" s="323"/>
      <c r="Z99" s="323"/>
      <c r="AA99" s="323"/>
      <c r="AB99" s="323"/>
      <c r="AC99" s="323"/>
      <c r="AD99" s="323"/>
    </row>
    <row r="100" spans="1:30" ht="15" hidden="1">
      <c r="A100" s="323"/>
      <c r="B100" s="323"/>
      <c r="C100" s="323"/>
      <c r="D100" s="323"/>
      <c r="E100" s="323"/>
      <c r="F100" s="323"/>
      <c r="G100" s="323"/>
      <c r="H100" s="323"/>
      <c r="I100" s="323"/>
      <c r="J100" s="323"/>
      <c r="K100" s="323"/>
      <c r="L100" s="323"/>
      <c r="M100" s="323"/>
      <c r="N100" s="323"/>
      <c r="O100" s="323"/>
      <c r="P100" s="323"/>
      <c r="Q100" s="323"/>
      <c r="R100" s="323"/>
      <c r="S100" s="323"/>
      <c r="T100" s="323"/>
      <c r="U100" s="323"/>
      <c r="V100" s="323"/>
      <c r="W100" s="323"/>
      <c r="X100" s="323"/>
      <c r="Y100" s="323"/>
      <c r="Z100" s="323"/>
      <c r="AA100" s="323"/>
      <c r="AB100" s="323"/>
      <c r="AC100" s="323"/>
      <c r="AD100" s="323"/>
    </row>
    <row r="101" spans="1:30" ht="15" hidden="1">
      <c r="A101" s="323"/>
      <c r="B101" s="323"/>
      <c r="C101" s="323"/>
      <c r="D101" s="323"/>
      <c r="E101" s="323"/>
      <c r="F101" s="323"/>
      <c r="G101" s="323"/>
      <c r="H101" s="323"/>
      <c r="I101" s="323"/>
      <c r="J101" s="323"/>
      <c r="K101" s="323"/>
      <c r="L101" s="323"/>
      <c r="M101" s="323"/>
      <c r="N101" s="323"/>
      <c r="O101" s="323"/>
      <c r="P101" s="323"/>
      <c r="Q101" s="323"/>
      <c r="R101" s="323"/>
      <c r="S101" s="323"/>
      <c r="T101" s="323"/>
      <c r="U101" s="323"/>
      <c r="V101" s="323"/>
      <c r="W101" s="323"/>
      <c r="X101" s="323"/>
      <c r="Y101" s="323"/>
      <c r="Z101" s="323"/>
      <c r="AA101" s="323"/>
      <c r="AB101" s="323"/>
      <c r="AC101" s="323"/>
      <c r="AD101" s="323"/>
    </row>
    <row r="102" spans="1:30" ht="15" hidden="1">
      <c r="A102" s="323"/>
      <c r="B102" s="323"/>
      <c r="C102" s="323"/>
      <c r="D102" s="323"/>
      <c r="E102" s="323"/>
      <c r="F102" s="323"/>
      <c r="G102" s="323"/>
      <c r="H102" s="323"/>
      <c r="I102" s="323"/>
      <c r="J102" s="323"/>
      <c r="K102" s="323"/>
      <c r="L102" s="323"/>
      <c r="M102" s="323"/>
      <c r="N102" s="323"/>
      <c r="O102" s="323"/>
      <c r="P102" s="323"/>
      <c r="Q102" s="323"/>
      <c r="R102" s="323"/>
      <c r="S102" s="323"/>
      <c r="T102" s="323"/>
      <c r="U102" s="323"/>
      <c r="V102" s="323"/>
      <c r="W102" s="323"/>
      <c r="X102" s="323"/>
      <c r="Y102" s="323"/>
      <c r="Z102" s="323"/>
      <c r="AA102" s="323"/>
      <c r="AB102" s="323"/>
      <c r="AC102" s="323"/>
      <c r="AD102" s="323"/>
    </row>
    <row r="103" spans="1:30" ht="15" hidden="1">
      <c r="A103" s="323"/>
      <c r="B103" s="323"/>
      <c r="C103" s="323"/>
      <c r="D103" s="323"/>
      <c r="E103" s="323"/>
      <c r="F103" s="323"/>
      <c r="G103" s="323"/>
      <c r="H103" s="323"/>
      <c r="I103" s="323"/>
      <c r="J103" s="323"/>
      <c r="K103" s="323"/>
      <c r="L103" s="323"/>
      <c r="M103" s="323"/>
      <c r="N103" s="323"/>
      <c r="O103" s="323"/>
      <c r="P103" s="323"/>
      <c r="Q103" s="323"/>
      <c r="R103" s="323"/>
      <c r="S103" s="323"/>
      <c r="T103" s="323"/>
      <c r="U103" s="323"/>
      <c r="V103" s="323"/>
      <c r="W103" s="323"/>
      <c r="X103" s="323"/>
      <c r="Y103" s="323"/>
      <c r="Z103" s="323"/>
      <c r="AA103" s="323"/>
      <c r="AB103" s="323"/>
      <c r="AC103" s="323"/>
      <c r="AD103" s="323"/>
    </row>
    <row r="104" spans="1:30" ht="15" hidden="1">
      <c r="A104" s="323"/>
      <c r="B104" s="323"/>
      <c r="C104" s="323"/>
      <c r="D104" s="323"/>
      <c r="E104" s="323"/>
      <c r="F104" s="323"/>
      <c r="G104" s="323"/>
      <c r="H104" s="323"/>
      <c r="I104" s="323"/>
      <c r="J104" s="323"/>
      <c r="K104" s="323"/>
      <c r="L104" s="323"/>
      <c r="M104" s="323"/>
      <c r="N104" s="323"/>
      <c r="O104" s="323"/>
      <c r="P104" s="323"/>
      <c r="Q104" s="323"/>
      <c r="R104" s="323"/>
      <c r="S104" s="323"/>
      <c r="T104" s="323"/>
      <c r="U104" s="323"/>
      <c r="V104" s="323"/>
      <c r="W104" s="323"/>
      <c r="X104" s="323"/>
      <c r="Y104" s="323"/>
      <c r="Z104" s="323"/>
      <c r="AA104" s="323"/>
      <c r="AB104" s="323"/>
      <c r="AC104" s="323"/>
      <c r="AD104" s="323"/>
    </row>
    <row r="105" spans="1:30" ht="15" hidden="1">
      <c r="A105" s="323"/>
      <c r="B105" s="323"/>
      <c r="C105" s="323"/>
      <c r="D105" s="323"/>
      <c r="E105" s="323"/>
      <c r="F105" s="323"/>
      <c r="G105" s="323"/>
      <c r="H105" s="323"/>
      <c r="I105" s="323"/>
      <c r="J105" s="323"/>
      <c r="K105" s="323"/>
      <c r="L105" s="323"/>
      <c r="M105" s="323"/>
      <c r="N105" s="323"/>
      <c r="O105" s="323"/>
      <c r="P105" s="323"/>
      <c r="Q105" s="323"/>
      <c r="R105" s="323"/>
      <c r="S105" s="323"/>
      <c r="T105" s="323"/>
      <c r="U105" s="323"/>
      <c r="V105" s="323"/>
      <c r="W105" s="323"/>
      <c r="X105" s="323"/>
      <c r="Y105" s="323"/>
      <c r="Z105" s="323"/>
      <c r="AA105" s="323"/>
      <c r="AB105" s="323"/>
      <c r="AC105" s="323"/>
      <c r="AD105" s="323"/>
    </row>
    <row r="106" spans="1:30" ht="15" hidden="1">
      <c r="A106" s="323"/>
      <c r="B106" s="323"/>
      <c r="C106" s="323"/>
      <c r="D106" s="323"/>
      <c r="E106" s="323"/>
      <c r="F106" s="323"/>
      <c r="G106" s="323"/>
      <c r="H106" s="323"/>
      <c r="I106" s="323"/>
      <c r="J106" s="323"/>
      <c r="K106" s="323"/>
      <c r="L106" s="323"/>
      <c r="M106" s="323"/>
      <c r="N106" s="323"/>
      <c r="O106" s="323"/>
      <c r="P106" s="323"/>
      <c r="Q106" s="323"/>
      <c r="R106" s="323"/>
      <c r="S106" s="323"/>
      <c r="T106" s="323"/>
      <c r="U106" s="323"/>
      <c r="V106" s="323"/>
      <c r="W106" s="323"/>
      <c r="X106" s="323"/>
      <c r="Y106" s="323"/>
      <c r="Z106" s="323"/>
      <c r="AA106" s="323"/>
      <c r="AB106" s="323"/>
      <c r="AC106" s="323"/>
      <c r="AD106" s="323"/>
    </row>
    <row r="107" spans="1:30" ht="15" hidden="1">
      <c r="A107" s="323"/>
      <c r="B107" s="323"/>
      <c r="C107" s="323"/>
      <c r="D107" s="323"/>
      <c r="E107" s="323"/>
      <c r="F107" s="323"/>
      <c r="G107" s="323"/>
      <c r="H107" s="323"/>
      <c r="I107" s="323"/>
      <c r="J107" s="323"/>
      <c r="K107" s="323"/>
      <c r="L107" s="323"/>
      <c r="M107" s="323"/>
      <c r="N107" s="323"/>
      <c r="O107" s="323"/>
      <c r="P107" s="323"/>
      <c r="Q107" s="323"/>
      <c r="R107" s="323"/>
      <c r="S107" s="323"/>
      <c r="T107" s="323"/>
      <c r="U107" s="323"/>
      <c r="V107" s="323"/>
      <c r="W107" s="323"/>
      <c r="X107" s="323"/>
      <c r="Y107" s="323"/>
      <c r="Z107" s="323"/>
      <c r="AA107" s="323"/>
      <c r="AB107" s="323"/>
      <c r="AC107" s="323"/>
      <c r="AD107" s="323"/>
    </row>
    <row r="108" spans="1:30" ht="15" hidden="1">
      <c r="A108" s="323"/>
      <c r="B108" s="323"/>
      <c r="C108" s="323"/>
      <c r="D108" s="323"/>
      <c r="E108" s="323"/>
      <c r="F108" s="323"/>
      <c r="G108" s="323"/>
      <c r="H108" s="323"/>
      <c r="I108" s="323"/>
      <c r="J108" s="323"/>
      <c r="K108" s="323"/>
      <c r="L108" s="323"/>
      <c r="M108" s="323"/>
      <c r="N108" s="323"/>
      <c r="O108" s="323"/>
      <c r="P108" s="323"/>
      <c r="Q108" s="323"/>
      <c r="R108" s="323"/>
      <c r="S108" s="323"/>
      <c r="T108" s="323"/>
      <c r="U108" s="323"/>
      <c r="V108" s="323"/>
      <c r="W108" s="323"/>
      <c r="X108" s="323"/>
      <c r="Y108" s="323"/>
      <c r="Z108" s="323"/>
      <c r="AA108" s="323"/>
      <c r="AB108" s="323"/>
      <c r="AC108" s="323"/>
      <c r="AD108" s="323"/>
    </row>
    <row r="109" spans="1:30" ht="15" hidden="1">
      <c r="A109" s="323"/>
      <c r="B109" s="323"/>
      <c r="C109" s="323"/>
      <c r="D109" s="323"/>
      <c r="E109" s="323"/>
      <c r="F109" s="323"/>
      <c r="G109" s="323"/>
      <c r="H109" s="323"/>
      <c r="I109" s="323"/>
      <c r="J109" s="323"/>
      <c r="K109" s="323"/>
      <c r="L109" s="323"/>
      <c r="M109" s="323"/>
      <c r="N109" s="323"/>
      <c r="O109" s="323"/>
      <c r="P109" s="323"/>
      <c r="Q109" s="323"/>
      <c r="R109" s="323"/>
      <c r="S109" s="323"/>
      <c r="T109" s="323"/>
      <c r="U109" s="323"/>
      <c r="V109" s="323"/>
      <c r="W109" s="323"/>
      <c r="X109" s="323"/>
      <c r="Y109" s="323"/>
      <c r="Z109" s="323"/>
      <c r="AA109" s="323"/>
      <c r="AB109" s="323"/>
      <c r="AC109" s="323"/>
      <c r="AD109" s="323"/>
    </row>
    <row r="110" spans="1:30" ht="15" hidden="1">
      <c r="A110" s="323"/>
      <c r="B110" s="323"/>
      <c r="C110" s="323"/>
      <c r="D110" s="323"/>
      <c r="E110" s="323"/>
      <c r="F110" s="323"/>
      <c r="G110" s="323"/>
      <c r="H110" s="323"/>
      <c r="I110" s="323"/>
      <c r="J110" s="323"/>
      <c r="K110" s="323"/>
      <c r="L110" s="323"/>
      <c r="M110" s="323"/>
      <c r="N110" s="323"/>
      <c r="O110" s="323"/>
      <c r="P110" s="323"/>
      <c r="Q110" s="323"/>
      <c r="R110" s="323"/>
      <c r="S110" s="323"/>
      <c r="T110" s="323"/>
      <c r="U110" s="323"/>
      <c r="V110" s="323"/>
      <c r="W110" s="323"/>
      <c r="X110" s="323"/>
      <c r="Y110" s="323"/>
      <c r="Z110" s="323"/>
      <c r="AA110" s="323"/>
      <c r="AB110" s="323"/>
      <c r="AC110" s="323"/>
      <c r="AD110" s="323"/>
    </row>
    <row r="111" spans="1:30" ht="15" hidden="1">
      <c r="A111" s="323"/>
      <c r="B111" s="323"/>
      <c r="C111" s="323"/>
      <c r="D111" s="323"/>
      <c r="E111" s="323"/>
      <c r="F111" s="323"/>
      <c r="G111" s="323"/>
      <c r="H111" s="323"/>
      <c r="I111" s="323"/>
      <c r="J111" s="323"/>
      <c r="K111" s="323"/>
      <c r="L111" s="323"/>
      <c r="M111" s="323"/>
      <c r="N111" s="323"/>
      <c r="O111" s="323"/>
      <c r="P111" s="323"/>
      <c r="Q111" s="323"/>
      <c r="R111" s="323"/>
      <c r="S111" s="323"/>
      <c r="T111" s="323"/>
      <c r="U111" s="323"/>
      <c r="V111" s="323"/>
      <c r="W111" s="323"/>
      <c r="X111" s="323"/>
      <c r="Y111" s="323"/>
      <c r="Z111" s="323"/>
      <c r="AA111" s="323"/>
      <c r="AB111" s="323"/>
      <c r="AC111" s="323"/>
      <c r="AD111" s="323"/>
    </row>
    <row r="112" spans="1:30" ht="15" hidden="1">
      <c r="A112" s="323"/>
      <c r="B112" s="323"/>
      <c r="C112" s="323"/>
      <c r="D112" s="323"/>
      <c r="E112" s="323"/>
      <c r="F112" s="323"/>
      <c r="G112" s="323"/>
      <c r="H112" s="323"/>
      <c r="I112" s="323"/>
      <c r="J112" s="323"/>
      <c r="K112" s="323"/>
      <c r="L112" s="323"/>
      <c r="M112" s="323"/>
      <c r="N112" s="323"/>
      <c r="O112" s="323"/>
      <c r="P112" s="323"/>
      <c r="Q112" s="323"/>
      <c r="R112" s="323"/>
      <c r="S112" s="323"/>
      <c r="T112" s="323"/>
      <c r="U112" s="323"/>
      <c r="V112" s="323"/>
      <c r="W112" s="323"/>
      <c r="X112" s="323"/>
      <c r="Y112" s="323"/>
      <c r="Z112" s="323"/>
      <c r="AA112" s="323"/>
      <c r="AB112" s="323"/>
      <c r="AC112" s="323"/>
      <c r="AD112" s="323"/>
    </row>
    <row r="113" spans="1:30" ht="15" hidden="1">
      <c r="A113" s="323"/>
      <c r="B113" s="323"/>
      <c r="C113" s="323"/>
      <c r="D113" s="323"/>
      <c r="E113" s="323"/>
      <c r="F113" s="323"/>
      <c r="G113" s="323"/>
      <c r="H113" s="323"/>
      <c r="I113" s="323"/>
      <c r="J113" s="323"/>
      <c r="K113" s="323"/>
      <c r="L113" s="323"/>
      <c r="M113" s="323"/>
      <c r="N113" s="323"/>
      <c r="O113" s="323"/>
      <c r="P113" s="323"/>
      <c r="Q113" s="323"/>
      <c r="R113" s="323"/>
      <c r="S113" s="323"/>
      <c r="T113" s="323"/>
      <c r="U113" s="323"/>
      <c r="V113" s="323"/>
      <c r="W113" s="323"/>
      <c r="X113" s="323"/>
      <c r="Y113" s="323"/>
      <c r="Z113" s="323"/>
      <c r="AA113" s="323"/>
      <c r="AB113" s="323"/>
      <c r="AC113" s="323"/>
      <c r="AD113" s="323"/>
    </row>
    <row r="114" spans="1:30" ht="15" hidden="1">
      <c r="A114" s="323"/>
      <c r="B114" s="323"/>
      <c r="C114" s="323"/>
      <c r="D114" s="323"/>
      <c r="E114" s="323"/>
      <c r="F114" s="323"/>
      <c r="G114" s="323"/>
      <c r="H114" s="323"/>
      <c r="I114" s="323"/>
      <c r="J114" s="323"/>
      <c r="K114" s="323"/>
      <c r="L114" s="323"/>
      <c r="M114" s="323"/>
      <c r="N114" s="323"/>
      <c r="O114" s="323"/>
      <c r="P114" s="323"/>
      <c r="Q114" s="323"/>
      <c r="R114" s="323"/>
      <c r="S114" s="323"/>
      <c r="T114" s="323"/>
      <c r="U114" s="323"/>
      <c r="V114" s="323"/>
      <c r="W114" s="323"/>
      <c r="X114" s="323"/>
      <c r="Y114" s="323"/>
      <c r="Z114" s="323"/>
      <c r="AA114" s="323"/>
      <c r="AB114" s="323"/>
      <c r="AC114" s="323"/>
      <c r="AD114" s="323"/>
    </row>
    <row r="115" spans="1:30" ht="15" hidden="1">
      <c r="A115" s="323"/>
      <c r="B115" s="323"/>
      <c r="C115" s="323"/>
      <c r="D115" s="323"/>
      <c r="E115" s="323"/>
      <c r="F115" s="323"/>
      <c r="G115" s="323"/>
      <c r="H115" s="323"/>
      <c r="I115" s="323"/>
      <c r="J115" s="323"/>
      <c r="K115" s="323"/>
      <c r="L115" s="323"/>
      <c r="M115" s="323"/>
      <c r="N115" s="323"/>
      <c r="O115" s="323"/>
      <c r="P115" s="323"/>
      <c r="Q115" s="323"/>
      <c r="R115" s="323"/>
      <c r="S115" s="323"/>
      <c r="T115" s="323"/>
      <c r="U115" s="323"/>
      <c r="V115" s="323"/>
      <c r="W115" s="323"/>
      <c r="X115" s="323"/>
      <c r="Y115" s="323"/>
      <c r="Z115" s="323"/>
      <c r="AA115" s="323"/>
      <c r="AB115" s="323"/>
      <c r="AC115" s="323"/>
      <c r="AD115" s="323"/>
    </row>
    <row r="116" spans="1:30" ht="15" hidden="1">
      <c r="A116" s="323"/>
      <c r="B116" s="323"/>
      <c r="C116" s="323"/>
      <c r="D116" s="323"/>
      <c r="E116" s="323"/>
      <c r="F116" s="323"/>
      <c r="G116" s="323"/>
      <c r="H116" s="323"/>
      <c r="I116" s="323"/>
      <c r="J116" s="323"/>
      <c r="K116" s="323"/>
      <c r="L116" s="323"/>
      <c r="M116" s="323"/>
      <c r="N116" s="323"/>
      <c r="O116" s="323"/>
      <c r="P116" s="323"/>
      <c r="Q116" s="323"/>
      <c r="R116" s="323"/>
      <c r="S116" s="323"/>
      <c r="T116" s="323"/>
      <c r="U116" s="323"/>
      <c r="V116" s="323"/>
      <c r="W116" s="323"/>
      <c r="X116" s="323"/>
      <c r="Y116" s="323"/>
      <c r="Z116" s="323"/>
      <c r="AA116" s="323"/>
      <c r="AB116" s="323"/>
      <c r="AC116" s="323"/>
      <c r="AD116" s="323"/>
    </row>
    <row r="117" spans="1:30" ht="15" hidden="1">
      <c r="A117" s="323"/>
      <c r="B117" s="323"/>
      <c r="C117" s="323"/>
      <c r="D117" s="323"/>
      <c r="E117" s="323"/>
      <c r="F117" s="323"/>
      <c r="G117" s="323"/>
      <c r="H117" s="323"/>
      <c r="I117" s="323"/>
      <c r="J117" s="323"/>
      <c r="K117" s="323"/>
      <c r="L117" s="323"/>
      <c r="M117" s="323"/>
      <c r="N117" s="323"/>
      <c r="O117" s="323"/>
      <c r="P117" s="323"/>
      <c r="Q117" s="323"/>
      <c r="R117" s="323"/>
      <c r="S117" s="323"/>
      <c r="T117" s="323"/>
      <c r="U117" s="323"/>
      <c r="V117" s="323"/>
      <c r="W117" s="323"/>
      <c r="X117" s="323"/>
      <c r="Y117" s="323"/>
      <c r="Z117" s="323"/>
      <c r="AA117" s="323"/>
      <c r="AB117" s="323"/>
      <c r="AC117" s="323"/>
      <c r="AD117" s="323"/>
    </row>
    <row r="118" spans="1:30" ht="15" hidden="1">
      <c r="A118" s="323"/>
      <c r="B118" s="323"/>
      <c r="C118" s="323"/>
      <c r="D118" s="323"/>
      <c r="E118" s="323"/>
      <c r="F118" s="323"/>
      <c r="G118" s="323"/>
      <c r="H118" s="323"/>
      <c r="I118" s="323"/>
      <c r="J118" s="323"/>
      <c r="K118" s="323"/>
      <c r="L118" s="323"/>
      <c r="M118" s="323"/>
      <c r="N118" s="323"/>
      <c r="O118" s="323"/>
      <c r="P118" s="323"/>
      <c r="Q118" s="323"/>
      <c r="R118" s="323"/>
      <c r="S118" s="323"/>
      <c r="T118" s="323"/>
      <c r="U118" s="323"/>
      <c r="V118" s="323"/>
      <c r="W118" s="323"/>
      <c r="X118" s="323"/>
      <c r="Y118" s="323"/>
      <c r="Z118" s="323"/>
      <c r="AA118" s="323"/>
      <c r="AB118" s="323"/>
      <c r="AC118" s="323"/>
      <c r="AD118" s="323"/>
    </row>
    <row r="119" spans="1:30" ht="15" hidden="1">
      <c r="A119" s="323"/>
      <c r="B119" s="323"/>
      <c r="C119" s="323"/>
      <c r="D119" s="323"/>
      <c r="E119" s="323"/>
      <c r="F119" s="323"/>
      <c r="G119" s="323"/>
      <c r="H119" s="323"/>
      <c r="I119" s="323"/>
      <c r="J119" s="323"/>
      <c r="K119" s="323"/>
      <c r="L119" s="323"/>
      <c r="M119" s="323"/>
      <c r="N119" s="323"/>
      <c r="O119" s="323"/>
      <c r="P119" s="323"/>
      <c r="Q119" s="323"/>
      <c r="R119" s="323"/>
      <c r="S119" s="323"/>
      <c r="T119" s="323"/>
      <c r="U119" s="323"/>
      <c r="V119" s="323"/>
      <c r="W119" s="323"/>
      <c r="X119" s="323"/>
      <c r="Y119" s="323"/>
      <c r="Z119" s="323"/>
      <c r="AA119" s="323"/>
      <c r="AB119" s="323"/>
      <c r="AC119" s="323"/>
      <c r="AD119" s="323"/>
    </row>
    <row r="120" spans="1:30" ht="15" hidden="1">
      <c r="A120" s="323"/>
      <c r="B120" s="323"/>
      <c r="C120" s="323"/>
      <c r="D120" s="323"/>
      <c r="E120" s="323"/>
      <c r="F120" s="323"/>
      <c r="G120" s="323"/>
      <c r="H120" s="323"/>
      <c r="I120" s="323"/>
      <c r="J120" s="323"/>
      <c r="K120" s="323"/>
      <c r="L120" s="323"/>
      <c r="M120" s="323"/>
      <c r="N120" s="323"/>
      <c r="O120" s="323"/>
      <c r="P120" s="323"/>
      <c r="Q120" s="323"/>
      <c r="R120" s="323"/>
      <c r="S120" s="323"/>
      <c r="T120" s="323"/>
      <c r="U120" s="323"/>
      <c r="V120" s="323"/>
      <c r="W120" s="323"/>
      <c r="X120" s="323"/>
      <c r="Y120" s="323"/>
      <c r="Z120" s="323"/>
      <c r="AA120" s="323"/>
      <c r="AB120" s="323"/>
      <c r="AC120" s="323"/>
      <c r="AD120" s="323"/>
    </row>
    <row r="121" spans="1:30" ht="15" hidden="1">
      <c r="A121" s="323"/>
      <c r="B121" s="323"/>
      <c r="C121" s="323"/>
      <c r="D121" s="323"/>
      <c r="E121" s="323"/>
      <c r="F121" s="323"/>
      <c r="G121" s="323"/>
      <c r="H121" s="323"/>
      <c r="I121" s="323"/>
      <c r="J121" s="323"/>
      <c r="K121" s="323"/>
      <c r="L121" s="323"/>
      <c r="M121" s="323"/>
      <c r="N121" s="323"/>
      <c r="O121" s="323"/>
      <c r="P121" s="323"/>
      <c r="Q121" s="323"/>
      <c r="R121" s="323"/>
      <c r="S121" s="323"/>
      <c r="T121" s="323"/>
      <c r="U121" s="323"/>
      <c r="V121" s="323"/>
      <c r="W121" s="323"/>
      <c r="X121" s="323"/>
      <c r="Y121" s="323"/>
      <c r="Z121" s="323"/>
      <c r="AA121" s="323"/>
      <c r="AB121" s="323"/>
      <c r="AC121" s="323"/>
      <c r="AD121" s="323"/>
    </row>
    <row r="122" spans="1:30" ht="15" hidden="1">
      <c r="A122" s="323"/>
      <c r="B122" s="323"/>
      <c r="C122" s="323"/>
      <c r="D122" s="323"/>
      <c r="E122" s="323"/>
      <c r="F122" s="323"/>
      <c r="G122" s="323"/>
      <c r="H122" s="323"/>
      <c r="I122" s="323"/>
      <c r="J122" s="323"/>
      <c r="K122" s="323"/>
      <c r="L122" s="323"/>
      <c r="M122" s="323"/>
      <c r="N122" s="323"/>
      <c r="O122" s="323"/>
      <c r="P122" s="323"/>
      <c r="Q122" s="323"/>
      <c r="R122" s="323"/>
      <c r="S122" s="323"/>
      <c r="T122" s="323"/>
      <c r="U122" s="323"/>
      <c r="V122" s="323"/>
      <c r="W122" s="323"/>
      <c r="X122" s="323"/>
      <c r="Y122" s="323"/>
      <c r="Z122" s="323"/>
      <c r="AA122" s="323"/>
      <c r="AB122" s="323"/>
      <c r="AC122" s="323"/>
      <c r="AD122" s="323"/>
    </row>
    <row r="123" spans="1:30" ht="15" hidden="1">
      <c r="A123" s="323"/>
      <c r="B123" s="323"/>
      <c r="C123" s="323"/>
      <c r="D123" s="323"/>
      <c r="E123" s="323"/>
      <c r="F123" s="323"/>
      <c r="G123" s="323"/>
      <c r="H123" s="323"/>
      <c r="I123" s="323"/>
      <c r="J123" s="323"/>
      <c r="K123" s="323"/>
      <c r="L123" s="323"/>
      <c r="M123" s="323"/>
      <c r="N123" s="323"/>
      <c r="O123" s="323"/>
      <c r="P123" s="323"/>
      <c r="Q123" s="323"/>
      <c r="R123" s="323"/>
      <c r="S123" s="323"/>
      <c r="T123" s="323"/>
      <c r="U123" s="323"/>
      <c r="V123" s="323"/>
      <c r="W123" s="323"/>
      <c r="X123" s="323"/>
      <c r="Y123" s="323"/>
      <c r="Z123" s="323"/>
      <c r="AA123" s="323"/>
      <c r="AB123" s="323"/>
      <c r="AC123" s="323"/>
      <c r="AD123" s="323"/>
    </row>
    <row r="124" spans="1:30" ht="15" hidden="1">
      <c r="A124" s="323"/>
      <c r="B124" s="323"/>
      <c r="C124" s="323"/>
      <c r="D124" s="323"/>
      <c r="E124" s="323"/>
      <c r="F124" s="323"/>
      <c r="G124" s="323"/>
      <c r="H124" s="323"/>
      <c r="I124" s="323"/>
      <c r="J124" s="323"/>
      <c r="K124" s="323"/>
      <c r="L124" s="323"/>
      <c r="M124" s="323"/>
      <c r="N124" s="323"/>
      <c r="O124" s="323"/>
      <c r="P124" s="323"/>
      <c r="Q124" s="323"/>
      <c r="R124" s="323"/>
      <c r="S124" s="323"/>
      <c r="T124" s="323"/>
      <c r="U124" s="323"/>
      <c r="V124" s="323"/>
      <c r="W124" s="323"/>
      <c r="X124" s="323"/>
      <c r="Y124" s="323"/>
      <c r="Z124" s="323"/>
      <c r="AA124" s="323"/>
      <c r="AB124" s="323"/>
      <c r="AC124" s="323"/>
      <c r="AD124" s="323"/>
    </row>
    <row r="125" spans="1:30" ht="15" hidden="1">
      <c r="A125" s="323"/>
      <c r="B125" s="323"/>
      <c r="C125" s="323"/>
      <c r="D125" s="323"/>
      <c r="E125" s="323"/>
      <c r="F125" s="323"/>
      <c r="G125" s="323"/>
      <c r="H125" s="323"/>
      <c r="I125" s="323"/>
      <c r="J125" s="323"/>
      <c r="K125" s="323"/>
      <c r="L125" s="323"/>
      <c r="M125" s="323"/>
      <c r="N125" s="323"/>
      <c r="O125" s="323"/>
      <c r="P125" s="323"/>
      <c r="Q125" s="323"/>
      <c r="R125" s="323"/>
      <c r="S125" s="323"/>
      <c r="T125" s="323"/>
      <c r="U125" s="323"/>
      <c r="V125" s="323"/>
      <c r="W125" s="323"/>
      <c r="X125" s="323"/>
      <c r="Y125" s="323"/>
      <c r="Z125" s="323"/>
      <c r="AA125" s="323"/>
      <c r="AB125" s="323"/>
      <c r="AC125" s="323"/>
      <c r="AD125" s="323"/>
    </row>
    <row r="126" spans="1:30" ht="15" hidden="1">
      <c r="A126" s="323"/>
      <c r="B126" s="323"/>
      <c r="C126" s="323"/>
      <c r="D126" s="323"/>
      <c r="E126" s="323"/>
      <c r="F126" s="323"/>
      <c r="G126" s="323"/>
      <c r="H126" s="323"/>
      <c r="I126" s="323"/>
      <c r="J126" s="323"/>
      <c r="K126" s="323"/>
      <c r="L126" s="323"/>
      <c r="M126" s="323"/>
      <c r="N126" s="323"/>
      <c r="O126" s="323"/>
      <c r="P126" s="323"/>
      <c r="Q126" s="323"/>
      <c r="R126" s="323"/>
      <c r="S126" s="323"/>
      <c r="T126" s="323"/>
      <c r="U126" s="323"/>
      <c r="V126" s="323"/>
      <c r="W126" s="323"/>
      <c r="X126" s="323"/>
      <c r="Y126" s="323"/>
      <c r="Z126" s="323"/>
      <c r="AA126" s="323"/>
      <c r="AB126" s="323"/>
      <c r="AC126" s="323"/>
      <c r="AD126" s="323"/>
    </row>
    <row r="127" spans="1:30" ht="15" hidden="1">
      <c r="A127" s="323"/>
      <c r="B127" s="323"/>
      <c r="C127" s="323"/>
      <c r="D127" s="323"/>
      <c r="E127" s="323"/>
      <c r="F127" s="323"/>
      <c r="G127" s="323"/>
      <c r="H127" s="323"/>
      <c r="I127" s="323"/>
      <c r="J127" s="323"/>
      <c r="K127" s="323"/>
      <c r="L127" s="323"/>
      <c r="M127" s="323"/>
      <c r="N127" s="323"/>
      <c r="O127" s="323"/>
      <c r="P127" s="323"/>
      <c r="Q127" s="323"/>
      <c r="R127" s="323"/>
      <c r="S127" s="323"/>
      <c r="T127" s="323"/>
      <c r="U127" s="323"/>
      <c r="V127" s="323"/>
      <c r="W127" s="323"/>
      <c r="X127" s="323"/>
      <c r="Y127" s="323"/>
      <c r="Z127" s="323"/>
      <c r="AA127" s="323"/>
      <c r="AB127" s="323"/>
      <c r="AC127" s="323"/>
      <c r="AD127" s="323"/>
    </row>
    <row r="128" spans="1:30" ht="15" hidden="1">
      <c r="A128" s="323"/>
      <c r="B128" s="323"/>
      <c r="C128" s="323"/>
      <c r="D128" s="323"/>
      <c r="E128" s="323"/>
      <c r="F128" s="323"/>
      <c r="G128" s="323"/>
      <c r="H128" s="323"/>
      <c r="I128" s="323"/>
      <c r="J128" s="323"/>
      <c r="K128" s="323"/>
      <c r="L128" s="323"/>
      <c r="M128" s="323"/>
      <c r="N128" s="323"/>
      <c r="O128" s="323"/>
      <c r="P128" s="323"/>
      <c r="Q128" s="323"/>
      <c r="R128" s="323"/>
      <c r="S128" s="323"/>
      <c r="T128" s="323"/>
      <c r="U128" s="323"/>
      <c r="V128" s="323"/>
      <c r="W128" s="323"/>
      <c r="X128" s="323"/>
      <c r="Y128" s="323"/>
      <c r="Z128" s="323"/>
      <c r="AA128" s="323"/>
      <c r="AB128" s="323"/>
      <c r="AC128" s="323"/>
      <c r="AD128" s="323"/>
    </row>
    <row r="129" spans="1:30" ht="15" hidden="1">
      <c r="A129" s="323"/>
      <c r="B129" s="323"/>
      <c r="C129" s="323"/>
      <c r="D129" s="323"/>
      <c r="E129" s="323"/>
      <c r="F129" s="323"/>
      <c r="G129" s="323"/>
      <c r="H129" s="323"/>
      <c r="I129" s="323"/>
      <c r="J129" s="323"/>
      <c r="K129" s="323"/>
      <c r="L129" s="323"/>
      <c r="M129" s="323"/>
      <c r="N129" s="323"/>
      <c r="O129" s="323"/>
      <c r="P129" s="323"/>
      <c r="Q129" s="323"/>
      <c r="R129" s="323"/>
      <c r="S129" s="323"/>
      <c r="T129" s="323"/>
      <c r="U129" s="323"/>
      <c r="V129" s="323"/>
      <c r="W129" s="323"/>
      <c r="X129" s="323"/>
      <c r="Y129" s="323"/>
      <c r="Z129" s="323"/>
      <c r="AA129" s="323"/>
      <c r="AB129" s="323"/>
      <c r="AC129" s="323"/>
      <c r="AD129" s="323"/>
    </row>
    <row r="130" spans="1:30" ht="15" hidden="1">
      <c r="A130" s="323"/>
      <c r="B130" s="323"/>
      <c r="C130" s="323"/>
      <c r="D130" s="323"/>
      <c r="E130" s="323"/>
      <c r="F130" s="323"/>
      <c r="G130" s="323"/>
      <c r="H130" s="323"/>
      <c r="I130" s="323"/>
      <c r="J130" s="323"/>
      <c r="K130" s="323"/>
      <c r="L130" s="323"/>
      <c r="M130" s="323"/>
      <c r="N130" s="323"/>
      <c r="O130" s="323"/>
      <c r="P130" s="323"/>
      <c r="Q130" s="323"/>
      <c r="R130" s="323"/>
      <c r="S130" s="323"/>
      <c r="T130" s="323"/>
      <c r="U130" s="323"/>
      <c r="V130" s="323"/>
      <c r="W130" s="323"/>
      <c r="X130" s="323"/>
      <c r="Y130" s="323"/>
      <c r="Z130" s="323"/>
      <c r="AA130" s="323"/>
      <c r="AB130" s="323"/>
      <c r="AC130" s="323"/>
      <c r="AD130" s="323"/>
    </row>
    <row r="131" spans="1:30" ht="15" hidden="1">
      <c r="A131" s="323"/>
      <c r="B131" s="323"/>
      <c r="C131" s="323"/>
      <c r="D131" s="323"/>
      <c r="E131" s="323"/>
      <c r="F131" s="323"/>
      <c r="G131" s="323"/>
      <c r="H131" s="323"/>
      <c r="I131" s="323"/>
      <c r="J131" s="323"/>
      <c r="K131" s="323"/>
      <c r="L131" s="323"/>
      <c r="M131" s="323"/>
      <c r="N131" s="323"/>
      <c r="O131" s="323"/>
      <c r="P131" s="323"/>
      <c r="Q131" s="323"/>
      <c r="R131" s="323"/>
      <c r="S131" s="323"/>
      <c r="T131" s="323"/>
      <c r="U131" s="323"/>
      <c r="V131" s="323"/>
      <c r="W131" s="323"/>
      <c r="X131" s="323"/>
      <c r="Y131" s="323"/>
      <c r="Z131" s="323"/>
      <c r="AA131" s="323"/>
      <c r="AB131" s="323"/>
      <c r="AC131" s="323"/>
      <c r="AD131" s="323"/>
    </row>
    <row r="132" spans="1:30" ht="15" hidden="1">
      <c r="A132" s="323"/>
      <c r="B132" s="323"/>
      <c r="C132" s="323"/>
      <c r="D132" s="323"/>
      <c r="E132" s="323"/>
      <c r="F132" s="323"/>
      <c r="G132" s="323"/>
      <c r="H132" s="323"/>
      <c r="I132" s="323"/>
      <c r="J132" s="323"/>
      <c r="K132" s="323"/>
      <c r="L132" s="323"/>
      <c r="M132" s="323"/>
      <c r="N132" s="323"/>
      <c r="O132" s="323"/>
      <c r="P132" s="323"/>
      <c r="Q132" s="323"/>
      <c r="R132" s="323"/>
      <c r="S132" s="323"/>
      <c r="T132" s="323"/>
      <c r="U132" s="323"/>
      <c r="V132" s="323"/>
      <c r="W132" s="323"/>
      <c r="X132" s="323"/>
      <c r="Y132" s="323"/>
      <c r="Z132" s="323"/>
      <c r="AA132" s="323"/>
      <c r="AB132" s="323"/>
      <c r="AC132" s="323"/>
      <c r="AD132" s="323"/>
    </row>
    <row r="133" spans="1:30" ht="15" hidden="1">
      <c r="A133" s="323"/>
      <c r="B133" s="323"/>
      <c r="C133" s="323"/>
      <c r="D133" s="323"/>
      <c r="E133" s="323"/>
      <c r="F133" s="323"/>
      <c r="G133" s="323"/>
      <c r="H133" s="323"/>
      <c r="I133" s="323"/>
      <c r="J133" s="323"/>
      <c r="K133" s="323"/>
      <c r="L133" s="323"/>
      <c r="M133" s="323"/>
      <c r="N133" s="323"/>
      <c r="O133" s="323"/>
      <c r="P133" s="323"/>
      <c r="Q133" s="323"/>
      <c r="R133" s="323"/>
      <c r="S133" s="323"/>
      <c r="T133" s="323"/>
      <c r="U133" s="323"/>
      <c r="V133" s="323"/>
      <c r="W133" s="323"/>
      <c r="X133" s="323"/>
      <c r="Y133" s="323"/>
      <c r="Z133" s="323"/>
      <c r="AA133" s="323"/>
      <c r="AB133" s="323"/>
      <c r="AC133" s="323"/>
      <c r="AD133" s="323"/>
    </row>
    <row r="134" spans="1:30" ht="15" hidden="1">
      <c r="A134" s="323"/>
      <c r="B134" s="323"/>
      <c r="C134" s="323"/>
      <c r="D134" s="323"/>
      <c r="E134" s="323"/>
      <c r="F134" s="323"/>
      <c r="G134" s="323"/>
      <c r="H134" s="323"/>
      <c r="I134" s="323"/>
      <c r="J134" s="323"/>
      <c r="K134" s="323"/>
      <c r="L134" s="323"/>
      <c r="M134" s="323"/>
      <c r="N134" s="323"/>
      <c r="O134" s="323"/>
      <c r="P134" s="323"/>
      <c r="Q134" s="323"/>
      <c r="R134" s="323"/>
      <c r="S134" s="323"/>
      <c r="T134" s="323"/>
      <c r="U134" s="323"/>
      <c r="V134" s="323"/>
      <c r="W134" s="323"/>
      <c r="X134" s="323"/>
      <c r="Y134" s="323"/>
      <c r="Z134" s="323"/>
      <c r="AA134" s="323"/>
      <c r="AB134" s="323"/>
      <c r="AC134" s="323"/>
      <c r="AD134" s="323"/>
    </row>
    <row r="135" spans="1:30" ht="15" hidden="1">
      <c r="A135" s="323"/>
      <c r="B135" s="323"/>
      <c r="C135" s="323"/>
      <c r="D135" s="323"/>
      <c r="E135" s="323"/>
      <c r="F135" s="323"/>
      <c r="G135" s="323"/>
      <c r="H135" s="323"/>
      <c r="I135" s="323"/>
      <c r="J135" s="323"/>
      <c r="K135" s="323"/>
      <c r="L135" s="323"/>
      <c r="M135" s="323"/>
      <c r="N135" s="323"/>
      <c r="O135" s="323"/>
      <c r="P135" s="323"/>
      <c r="Q135" s="323"/>
      <c r="R135" s="323"/>
      <c r="S135" s="323"/>
      <c r="T135" s="323"/>
      <c r="U135" s="323"/>
      <c r="V135" s="323"/>
      <c r="W135" s="323"/>
      <c r="X135" s="323"/>
      <c r="Y135" s="323"/>
      <c r="Z135" s="323"/>
      <c r="AA135" s="323"/>
      <c r="AB135" s="323"/>
      <c r="AC135" s="323"/>
      <c r="AD135" s="323"/>
    </row>
    <row r="136" spans="1:30" ht="15" hidden="1">
      <c r="A136" s="323"/>
      <c r="B136" s="323"/>
      <c r="C136" s="323"/>
      <c r="D136" s="323"/>
      <c r="E136" s="323"/>
      <c r="F136" s="323"/>
      <c r="G136" s="323"/>
      <c r="H136" s="323"/>
      <c r="I136" s="323"/>
      <c r="J136" s="323"/>
      <c r="K136" s="323"/>
      <c r="L136" s="323"/>
      <c r="M136" s="323"/>
      <c r="N136" s="323"/>
      <c r="O136" s="323"/>
      <c r="P136" s="323"/>
      <c r="Q136" s="323"/>
      <c r="R136" s="323"/>
      <c r="S136" s="323"/>
      <c r="T136" s="323"/>
      <c r="U136" s="323"/>
      <c r="V136" s="323"/>
      <c r="W136" s="323"/>
      <c r="X136" s="323"/>
      <c r="Y136" s="323"/>
      <c r="Z136" s="323"/>
      <c r="AA136" s="323"/>
      <c r="AB136" s="323"/>
      <c r="AC136" s="323"/>
      <c r="AD136" s="323"/>
    </row>
    <row r="137" spans="1:30" ht="15" hidden="1">
      <c r="A137" s="323"/>
      <c r="B137" s="323"/>
      <c r="C137" s="323"/>
      <c r="D137" s="323"/>
      <c r="E137" s="323"/>
      <c r="F137" s="323"/>
      <c r="G137" s="323"/>
      <c r="H137" s="323"/>
      <c r="I137" s="323"/>
      <c r="J137" s="323"/>
      <c r="K137" s="323"/>
      <c r="L137" s="323"/>
      <c r="M137" s="323"/>
      <c r="N137" s="323"/>
      <c r="O137" s="323"/>
      <c r="P137" s="323"/>
      <c r="Q137" s="323"/>
      <c r="R137" s="323"/>
      <c r="S137" s="323"/>
      <c r="T137" s="323"/>
      <c r="U137" s="323"/>
      <c r="V137" s="323"/>
      <c r="W137" s="323"/>
      <c r="X137" s="323"/>
      <c r="Y137" s="323"/>
      <c r="Z137" s="323"/>
      <c r="AA137" s="323"/>
      <c r="AB137" s="323"/>
      <c r="AC137" s="323"/>
      <c r="AD137" s="323"/>
    </row>
    <row r="138" spans="1:30" ht="15" hidden="1">
      <c r="A138" s="323"/>
      <c r="B138" s="323"/>
      <c r="C138" s="323"/>
      <c r="D138" s="323"/>
      <c r="E138" s="323"/>
      <c r="F138" s="323"/>
      <c r="G138" s="323"/>
      <c r="H138" s="323"/>
      <c r="I138" s="323"/>
      <c r="J138" s="323"/>
      <c r="K138" s="323"/>
      <c r="L138" s="323"/>
      <c r="M138" s="323"/>
      <c r="N138" s="323"/>
      <c r="O138" s="323"/>
      <c r="P138" s="323"/>
      <c r="Q138" s="323"/>
      <c r="R138" s="323"/>
      <c r="S138" s="323"/>
      <c r="T138" s="323"/>
      <c r="U138" s="323"/>
      <c r="V138" s="323"/>
      <c r="W138" s="323"/>
      <c r="X138" s="323"/>
      <c r="Y138" s="323"/>
      <c r="Z138" s="323"/>
      <c r="AA138" s="323"/>
      <c r="AB138" s="323"/>
      <c r="AC138" s="323"/>
      <c r="AD138" s="323"/>
    </row>
    <row r="139" spans="1:30" ht="15" hidden="1">
      <c r="A139" s="323"/>
      <c r="B139" s="323"/>
      <c r="C139" s="323"/>
      <c r="D139" s="323"/>
      <c r="E139" s="323"/>
      <c r="F139" s="323"/>
      <c r="G139" s="323"/>
      <c r="H139" s="323"/>
      <c r="I139" s="323"/>
      <c r="J139" s="323"/>
      <c r="K139" s="323"/>
      <c r="L139" s="323"/>
      <c r="M139" s="323"/>
      <c r="N139" s="323"/>
      <c r="O139" s="323"/>
      <c r="P139" s="323"/>
      <c r="Q139" s="323"/>
      <c r="R139" s="323"/>
      <c r="S139" s="323"/>
      <c r="T139" s="323"/>
      <c r="U139" s="323"/>
      <c r="V139" s="323"/>
      <c r="W139" s="323"/>
      <c r="X139" s="323"/>
      <c r="Y139" s="323"/>
      <c r="Z139" s="323"/>
      <c r="AA139" s="323"/>
      <c r="AB139" s="323"/>
      <c r="AC139" s="323"/>
      <c r="AD139" s="323"/>
    </row>
    <row r="140" spans="1:30" ht="15" hidden="1">
      <c r="A140" s="323"/>
      <c r="B140" s="323"/>
      <c r="C140" s="323"/>
      <c r="D140" s="323"/>
      <c r="E140" s="323"/>
      <c r="F140" s="323"/>
      <c r="G140" s="323"/>
      <c r="H140" s="323"/>
      <c r="I140" s="323"/>
      <c r="J140" s="323"/>
      <c r="K140" s="323"/>
      <c r="L140" s="323"/>
      <c r="M140" s="323"/>
      <c r="N140" s="323"/>
      <c r="O140" s="323"/>
      <c r="P140" s="323"/>
      <c r="Q140" s="323"/>
      <c r="R140" s="323"/>
      <c r="S140" s="323"/>
      <c r="T140" s="323"/>
      <c r="U140" s="323"/>
      <c r="V140" s="323"/>
      <c r="W140" s="323"/>
      <c r="X140" s="323"/>
      <c r="Y140" s="323"/>
      <c r="Z140" s="323"/>
      <c r="AA140" s="323"/>
      <c r="AB140" s="323"/>
      <c r="AC140" s="323"/>
      <c r="AD140" s="323"/>
    </row>
    <row r="141" spans="1:30" ht="15" hidden="1">
      <c r="A141" s="323"/>
      <c r="B141" s="323"/>
      <c r="C141" s="323"/>
      <c r="D141" s="323"/>
      <c r="E141" s="323"/>
      <c r="F141" s="323"/>
      <c r="G141" s="323"/>
      <c r="H141" s="323"/>
      <c r="I141" s="323"/>
      <c r="J141" s="323"/>
      <c r="K141" s="323"/>
      <c r="L141" s="323"/>
      <c r="M141" s="323"/>
      <c r="N141" s="323"/>
      <c r="O141" s="323"/>
      <c r="P141" s="323"/>
      <c r="Q141" s="323"/>
      <c r="R141" s="323"/>
      <c r="S141" s="323"/>
      <c r="T141" s="323"/>
      <c r="U141" s="323"/>
      <c r="V141" s="323"/>
      <c r="W141" s="323"/>
      <c r="X141" s="323"/>
      <c r="Y141" s="323"/>
      <c r="Z141" s="323"/>
      <c r="AA141" s="323"/>
      <c r="AB141" s="323"/>
      <c r="AC141" s="323"/>
      <c r="AD141" s="323"/>
    </row>
    <row r="142" spans="1:30" ht="15" hidden="1">
      <c r="A142" s="323"/>
      <c r="B142" s="323"/>
      <c r="C142" s="323"/>
      <c r="D142" s="323"/>
      <c r="E142" s="323"/>
      <c r="F142" s="323"/>
      <c r="G142" s="323"/>
      <c r="H142" s="323"/>
      <c r="I142" s="323"/>
      <c r="J142" s="323"/>
      <c r="K142" s="323"/>
      <c r="L142" s="323"/>
      <c r="M142" s="323"/>
      <c r="N142" s="323"/>
      <c r="O142" s="323"/>
      <c r="P142" s="323"/>
      <c r="Q142" s="323"/>
      <c r="R142" s="323"/>
      <c r="S142" s="323"/>
      <c r="T142" s="323"/>
      <c r="U142" s="323"/>
      <c r="V142" s="323"/>
      <c r="W142" s="323"/>
      <c r="X142" s="323"/>
      <c r="Y142" s="323"/>
      <c r="Z142" s="323"/>
      <c r="AA142" s="323"/>
      <c r="AB142" s="323"/>
      <c r="AC142" s="323"/>
      <c r="AD142" s="323"/>
    </row>
    <row r="143" spans="1:30" ht="15" hidden="1">
      <c r="A143" s="323"/>
      <c r="B143" s="323"/>
      <c r="C143" s="323"/>
      <c r="D143" s="323"/>
      <c r="E143" s="323"/>
      <c r="F143" s="323"/>
      <c r="G143" s="323"/>
      <c r="H143" s="323"/>
      <c r="I143" s="323"/>
      <c r="J143" s="323"/>
      <c r="K143" s="323"/>
      <c r="L143" s="323"/>
      <c r="M143" s="323"/>
      <c r="N143" s="323"/>
      <c r="O143" s="323"/>
      <c r="P143" s="323"/>
      <c r="Q143" s="323"/>
      <c r="R143" s="323"/>
      <c r="S143" s="323"/>
      <c r="T143" s="323"/>
      <c r="U143" s="323"/>
      <c r="V143" s="323"/>
      <c r="W143" s="323"/>
      <c r="X143" s="323"/>
      <c r="Y143" s="323"/>
      <c r="Z143" s="323"/>
      <c r="AA143" s="323"/>
      <c r="AB143" s="323"/>
      <c r="AC143" s="323"/>
      <c r="AD143" s="323"/>
    </row>
    <row r="144" spans="1:30" ht="15" hidden="1">
      <c r="A144" s="323"/>
      <c r="B144" s="323"/>
      <c r="C144" s="323"/>
      <c r="D144" s="323"/>
      <c r="E144" s="323"/>
      <c r="F144" s="323"/>
      <c r="G144" s="323"/>
      <c r="H144" s="323"/>
      <c r="I144" s="323"/>
      <c r="J144" s="323"/>
      <c r="K144" s="323"/>
      <c r="L144" s="323"/>
      <c r="M144" s="323"/>
      <c r="N144" s="323"/>
      <c r="O144" s="323"/>
      <c r="P144" s="323"/>
      <c r="Q144" s="323"/>
      <c r="R144" s="323"/>
      <c r="S144" s="323"/>
      <c r="T144" s="323"/>
      <c r="U144" s="323"/>
      <c r="V144" s="323"/>
      <c r="W144" s="323"/>
      <c r="X144" s="323"/>
      <c r="Y144" s="323"/>
      <c r="Z144" s="323"/>
      <c r="AA144" s="323"/>
      <c r="AB144" s="323"/>
      <c r="AC144" s="323"/>
      <c r="AD144" s="323"/>
    </row>
    <row r="145" spans="1:30" ht="15" hidden="1">
      <c r="A145" s="323"/>
      <c r="B145" s="323"/>
      <c r="C145" s="323"/>
      <c r="D145" s="323"/>
      <c r="E145" s="323"/>
      <c r="F145" s="323"/>
      <c r="G145" s="323"/>
      <c r="H145" s="323"/>
      <c r="I145" s="323"/>
      <c r="J145" s="323"/>
      <c r="K145" s="323"/>
      <c r="L145" s="323"/>
      <c r="M145" s="323"/>
      <c r="N145" s="323"/>
      <c r="O145" s="323"/>
      <c r="P145" s="323"/>
      <c r="Q145" s="323"/>
      <c r="R145" s="323"/>
      <c r="S145" s="323"/>
      <c r="T145" s="323"/>
      <c r="U145" s="323"/>
      <c r="V145" s="323"/>
      <c r="W145" s="323"/>
      <c r="X145" s="323"/>
      <c r="Y145" s="323"/>
      <c r="Z145" s="323"/>
      <c r="AA145" s="323"/>
      <c r="AB145" s="323"/>
      <c r="AC145" s="323"/>
      <c r="AD145" s="323"/>
    </row>
    <row r="146" spans="1:30" ht="15" hidden="1">
      <c r="A146" s="323"/>
      <c r="B146" s="323"/>
      <c r="C146" s="323"/>
      <c r="D146" s="323"/>
      <c r="E146" s="323"/>
      <c r="F146" s="323"/>
      <c r="G146" s="323"/>
      <c r="H146" s="323"/>
      <c r="I146" s="323"/>
      <c r="J146" s="323"/>
      <c r="K146" s="323"/>
      <c r="L146" s="323"/>
      <c r="M146" s="323"/>
      <c r="N146" s="323"/>
      <c r="O146" s="323"/>
      <c r="P146" s="323"/>
      <c r="Q146" s="323"/>
      <c r="R146" s="323"/>
      <c r="S146" s="323"/>
      <c r="T146" s="323"/>
      <c r="U146" s="323"/>
      <c r="V146" s="323"/>
      <c r="W146" s="323"/>
      <c r="X146" s="323"/>
      <c r="Y146" s="323"/>
      <c r="Z146" s="323"/>
      <c r="AA146" s="323"/>
      <c r="AB146" s="323"/>
      <c r="AC146" s="323"/>
      <c r="AD146" s="323"/>
    </row>
    <row r="147" spans="1:30" ht="15" hidden="1">
      <c r="A147" s="323"/>
      <c r="B147" s="323"/>
      <c r="C147" s="323"/>
      <c r="D147" s="323"/>
      <c r="E147" s="323"/>
      <c r="F147" s="323"/>
      <c r="G147" s="323"/>
      <c r="H147" s="323"/>
      <c r="I147" s="323"/>
      <c r="J147" s="323"/>
      <c r="K147" s="323"/>
      <c r="L147" s="323"/>
      <c r="M147" s="323"/>
      <c r="N147" s="323"/>
      <c r="O147" s="323"/>
      <c r="P147" s="323"/>
      <c r="Q147" s="323"/>
      <c r="R147" s="323"/>
      <c r="S147" s="323"/>
      <c r="T147" s="323"/>
      <c r="U147" s="323"/>
      <c r="V147" s="323"/>
      <c r="W147" s="323"/>
      <c r="X147" s="323"/>
      <c r="Y147" s="323"/>
      <c r="Z147" s="323"/>
      <c r="AA147" s="323"/>
      <c r="AB147" s="323"/>
      <c r="AC147" s="323"/>
      <c r="AD147" s="323"/>
    </row>
    <row r="148" spans="1:30" ht="15" hidden="1">
      <c r="A148" s="323"/>
      <c r="B148" s="323"/>
      <c r="C148" s="323"/>
      <c r="D148" s="323"/>
      <c r="E148" s="323"/>
      <c r="F148" s="323"/>
      <c r="G148" s="323"/>
      <c r="H148" s="323"/>
      <c r="I148" s="323"/>
      <c r="J148" s="323"/>
      <c r="K148" s="323"/>
      <c r="L148" s="323"/>
      <c r="M148" s="323"/>
      <c r="N148" s="323"/>
      <c r="O148" s="323"/>
      <c r="P148" s="323"/>
      <c r="Q148" s="323"/>
      <c r="R148" s="323"/>
      <c r="S148" s="323"/>
      <c r="T148" s="323"/>
      <c r="U148" s="323"/>
      <c r="V148" s="323"/>
      <c r="W148" s="323"/>
      <c r="X148" s="323"/>
      <c r="Y148" s="323"/>
      <c r="Z148" s="323"/>
      <c r="AA148" s="323"/>
      <c r="AB148" s="323"/>
      <c r="AC148" s="323"/>
      <c r="AD148" s="323"/>
    </row>
    <row r="149" spans="1:30" ht="15" hidden="1">
      <c r="A149" s="323"/>
      <c r="B149" s="323"/>
      <c r="C149" s="323"/>
      <c r="D149" s="323"/>
      <c r="E149" s="323"/>
      <c r="F149" s="323"/>
      <c r="G149" s="323"/>
      <c r="H149" s="323"/>
      <c r="I149" s="323"/>
      <c r="J149" s="323"/>
      <c r="K149" s="323"/>
      <c r="L149" s="323"/>
      <c r="M149" s="323"/>
      <c r="N149" s="323"/>
      <c r="O149" s="323"/>
      <c r="P149" s="323"/>
      <c r="Q149" s="323"/>
      <c r="R149" s="323"/>
      <c r="S149" s="323"/>
      <c r="T149" s="323"/>
      <c r="U149" s="323"/>
      <c r="V149" s="323"/>
      <c r="W149" s="323"/>
      <c r="X149" s="323"/>
      <c r="Y149" s="323"/>
      <c r="Z149" s="323"/>
      <c r="AA149" s="323"/>
      <c r="AB149" s="323"/>
      <c r="AC149" s="323"/>
      <c r="AD149" s="323"/>
    </row>
    <row r="150" spans="1:30" ht="15" hidden="1">
      <c r="A150" s="323"/>
      <c r="B150" s="323"/>
      <c r="C150" s="323"/>
      <c r="D150" s="323"/>
      <c r="E150" s="323"/>
      <c r="F150" s="323"/>
      <c r="G150" s="323"/>
      <c r="H150" s="323"/>
      <c r="I150" s="323"/>
      <c r="J150" s="323"/>
      <c r="K150" s="323"/>
      <c r="L150" s="323"/>
      <c r="M150" s="323"/>
      <c r="N150" s="323"/>
      <c r="O150" s="323"/>
      <c r="P150" s="323"/>
      <c r="Q150" s="323"/>
      <c r="R150" s="323"/>
      <c r="S150" s="323"/>
      <c r="T150" s="323"/>
      <c r="U150" s="323"/>
      <c r="V150" s="323"/>
      <c r="W150" s="323"/>
      <c r="X150" s="323"/>
      <c r="Y150" s="323"/>
      <c r="Z150" s="323"/>
      <c r="AA150" s="323"/>
      <c r="AB150" s="323"/>
      <c r="AC150" s="323"/>
      <c r="AD150" s="323"/>
    </row>
    <row r="151" spans="1:30" ht="15" hidden="1">
      <c r="A151" s="323"/>
      <c r="B151" s="323"/>
      <c r="C151" s="323"/>
      <c r="D151" s="323"/>
      <c r="E151" s="323"/>
      <c r="F151" s="323"/>
      <c r="G151" s="323"/>
      <c r="H151" s="323"/>
      <c r="I151" s="323"/>
      <c r="J151" s="323"/>
      <c r="K151" s="323"/>
      <c r="L151" s="323"/>
      <c r="M151" s="323"/>
      <c r="N151" s="323"/>
      <c r="O151" s="323"/>
      <c r="P151" s="323"/>
      <c r="Q151" s="323"/>
      <c r="R151" s="323"/>
      <c r="S151" s="323"/>
      <c r="T151" s="323"/>
      <c r="U151" s="323"/>
      <c r="V151" s="323"/>
      <c r="W151" s="323"/>
      <c r="X151" s="323"/>
      <c r="Y151" s="323"/>
      <c r="Z151" s="323"/>
      <c r="AA151" s="323"/>
      <c r="AB151" s="323"/>
      <c r="AC151" s="323"/>
      <c r="AD151" s="323"/>
    </row>
    <row r="152" spans="1:30" ht="15" hidden="1">
      <c r="A152" s="323"/>
      <c r="B152" s="323"/>
      <c r="C152" s="323"/>
      <c r="D152" s="323"/>
      <c r="E152" s="323"/>
      <c r="F152" s="323"/>
      <c r="G152" s="323"/>
      <c r="H152" s="323"/>
      <c r="I152" s="323"/>
      <c r="J152" s="323"/>
      <c r="K152" s="323"/>
      <c r="L152" s="323"/>
      <c r="M152" s="323"/>
      <c r="N152" s="323"/>
      <c r="O152" s="323"/>
      <c r="P152" s="323"/>
      <c r="Q152" s="323"/>
      <c r="R152" s="323"/>
      <c r="S152" s="323"/>
      <c r="T152" s="323"/>
      <c r="U152" s="323"/>
      <c r="V152" s="323"/>
      <c r="W152" s="323"/>
      <c r="X152" s="323"/>
      <c r="Y152" s="323"/>
      <c r="Z152" s="323"/>
      <c r="AA152" s="323"/>
      <c r="AB152" s="323"/>
      <c r="AC152" s="323"/>
      <c r="AD152" s="323"/>
    </row>
    <row r="153" spans="1:30" ht="15" hidden="1">
      <c r="A153" s="323"/>
      <c r="B153" s="323"/>
      <c r="C153" s="323"/>
      <c r="D153" s="323"/>
      <c r="E153" s="323"/>
      <c r="F153" s="323"/>
      <c r="G153" s="323"/>
      <c r="H153" s="323"/>
      <c r="I153" s="323"/>
      <c r="J153" s="323"/>
      <c r="K153" s="323"/>
      <c r="L153" s="323"/>
      <c r="M153" s="323"/>
      <c r="N153" s="323"/>
      <c r="O153" s="323"/>
      <c r="P153" s="323"/>
      <c r="Q153" s="323"/>
      <c r="R153" s="323"/>
      <c r="S153" s="323"/>
      <c r="T153" s="323"/>
      <c r="U153" s="323"/>
      <c r="V153" s="323"/>
      <c r="W153" s="323"/>
      <c r="X153" s="323"/>
      <c r="Y153" s="323"/>
      <c r="Z153" s="323"/>
      <c r="AA153" s="323"/>
      <c r="AB153" s="323"/>
      <c r="AC153" s="323"/>
      <c r="AD153" s="323"/>
    </row>
    <row r="154" spans="1:30" ht="15" hidden="1">
      <c r="A154" s="323"/>
      <c r="B154" s="323"/>
      <c r="C154" s="323"/>
      <c r="D154" s="323"/>
      <c r="E154" s="323"/>
      <c r="F154" s="323"/>
      <c r="G154" s="323"/>
      <c r="H154" s="323"/>
      <c r="I154" s="323"/>
      <c r="J154" s="323"/>
      <c r="K154" s="323"/>
      <c r="L154" s="323"/>
      <c r="M154" s="323"/>
      <c r="N154" s="323"/>
      <c r="O154" s="323"/>
      <c r="P154" s="323"/>
      <c r="Q154" s="323"/>
      <c r="R154" s="323"/>
      <c r="S154" s="323"/>
      <c r="T154" s="323"/>
      <c r="U154" s="323"/>
      <c r="V154" s="323"/>
      <c r="W154" s="323"/>
      <c r="X154" s="323"/>
      <c r="Y154" s="323"/>
      <c r="Z154" s="323"/>
      <c r="AA154" s="323"/>
      <c r="AB154" s="323"/>
      <c r="AC154" s="323"/>
      <c r="AD154" s="323"/>
    </row>
    <row r="155" spans="1:30" ht="15" hidden="1">
      <c r="A155" s="323"/>
      <c r="B155" s="323"/>
      <c r="C155" s="323"/>
      <c r="D155" s="323"/>
      <c r="E155" s="323"/>
      <c r="F155" s="323"/>
      <c r="G155" s="323"/>
      <c r="H155" s="323"/>
      <c r="I155" s="323"/>
      <c r="J155" s="323"/>
      <c r="K155" s="323"/>
      <c r="L155" s="323"/>
      <c r="M155" s="323"/>
      <c r="N155" s="323"/>
      <c r="O155" s="323"/>
      <c r="P155" s="323"/>
      <c r="Q155" s="323"/>
      <c r="R155" s="323"/>
      <c r="S155" s="323"/>
      <c r="T155" s="323"/>
      <c r="U155" s="323"/>
      <c r="V155" s="323"/>
      <c r="W155" s="323"/>
      <c r="X155" s="323"/>
      <c r="Y155" s="323"/>
      <c r="Z155" s="323"/>
      <c r="AA155" s="323"/>
      <c r="AB155" s="323"/>
      <c r="AC155" s="323"/>
      <c r="AD155" s="323"/>
    </row>
    <row r="156" spans="1:30" ht="15" hidden="1">
      <c r="A156" s="323"/>
      <c r="B156" s="323"/>
      <c r="C156" s="323"/>
      <c r="D156" s="323"/>
      <c r="E156" s="323"/>
      <c r="F156" s="323"/>
      <c r="G156" s="323"/>
      <c r="H156" s="323"/>
      <c r="I156" s="323"/>
      <c r="J156" s="323"/>
      <c r="K156" s="323"/>
      <c r="L156" s="323"/>
      <c r="M156" s="323"/>
      <c r="N156" s="323"/>
      <c r="O156" s="323"/>
      <c r="P156" s="323"/>
      <c r="Q156" s="323"/>
      <c r="R156" s="323"/>
      <c r="S156" s="323"/>
      <c r="T156" s="323"/>
      <c r="U156" s="323"/>
      <c r="V156" s="323"/>
      <c r="W156" s="323"/>
      <c r="X156" s="323"/>
      <c r="Y156" s="323"/>
      <c r="Z156" s="323"/>
      <c r="AA156" s="323"/>
      <c r="AB156" s="323"/>
      <c r="AC156" s="323"/>
      <c r="AD156" s="323"/>
    </row>
    <row r="157" spans="1:30" ht="15" hidden="1">
      <c r="A157" s="323"/>
      <c r="B157" s="323"/>
      <c r="C157" s="323"/>
      <c r="D157" s="323"/>
      <c r="E157" s="323"/>
      <c r="F157" s="323"/>
      <c r="G157" s="323"/>
      <c r="H157" s="323"/>
      <c r="I157" s="323"/>
      <c r="J157" s="323"/>
      <c r="K157" s="323"/>
      <c r="L157" s="323"/>
      <c r="M157" s="323"/>
      <c r="N157" s="323"/>
      <c r="O157" s="323"/>
      <c r="P157" s="323"/>
      <c r="Q157" s="323"/>
      <c r="R157" s="323"/>
      <c r="S157" s="323"/>
      <c r="T157" s="323"/>
      <c r="U157" s="323"/>
      <c r="V157" s="323"/>
      <c r="W157" s="323"/>
      <c r="X157" s="323"/>
      <c r="Y157" s="323"/>
      <c r="Z157" s="323"/>
      <c r="AA157" s="323"/>
      <c r="AB157" s="323"/>
      <c r="AC157" s="323"/>
      <c r="AD157" s="323"/>
    </row>
    <row r="158" spans="1:30" ht="15" hidden="1">
      <c r="A158" s="323"/>
      <c r="B158" s="323"/>
      <c r="C158" s="323"/>
      <c r="D158" s="323"/>
      <c r="E158" s="323"/>
      <c r="F158" s="323"/>
      <c r="G158" s="323"/>
      <c r="H158" s="323"/>
      <c r="I158" s="323"/>
      <c r="J158" s="323"/>
      <c r="K158" s="323"/>
      <c r="L158" s="323"/>
      <c r="M158" s="323"/>
      <c r="N158" s="323"/>
      <c r="O158" s="323"/>
      <c r="P158" s="323"/>
      <c r="Q158" s="323"/>
      <c r="R158" s="323"/>
      <c r="S158" s="323"/>
      <c r="T158" s="323"/>
      <c r="U158" s="323"/>
      <c r="V158" s="323"/>
      <c r="W158" s="323"/>
      <c r="X158" s="323"/>
      <c r="Y158" s="323"/>
      <c r="Z158" s="323"/>
      <c r="AA158" s="323"/>
      <c r="AB158" s="323"/>
      <c r="AC158" s="323"/>
      <c r="AD158" s="323"/>
    </row>
    <row r="159" spans="1:30" ht="15" hidden="1">
      <c r="A159" s="323"/>
      <c r="B159" s="323"/>
      <c r="C159" s="323"/>
      <c r="D159" s="323"/>
      <c r="E159" s="323"/>
      <c r="F159" s="323"/>
      <c r="G159" s="323"/>
      <c r="H159" s="323"/>
      <c r="I159" s="323"/>
      <c r="J159" s="323"/>
      <c r="K159" s="323"/>
      <c r="L159" s="323"/>
      <c r="M159" s="323"/>
      <c r="N159" s="323"/>
      <c r="O159" s="323"/>
      <c r="P159" s="323"/>
      <c r="Q159" s="323"/>
      <c r="R159" s="323"/>
      <c r="S159" s="323"/>
      <c r="T159" s="323"/>
      <c r="U159" s="323"/>
      <c r="V159" s="323"/>
      <c r="W159" s="323"/>
      <c r="X159" s="323"/>
      <c r="Y159" s="323"/>
      <c r="Z159" s="323"/>
      <c r="AA159" s="323"/>
      <c r="AB159" s="323"/>
      <c r="AC159" s="323"/>
      <c r="AD159" s="323"/>
    </row>
    <row r="160" spans="1:30" ht="15" hidden="1">
      <c r="A160" s="323"/>
      <c r="B160" s="323"/>
      <c r="C160" s="323"/>
      <c r="D160" s="323"/>
      <c r="E160" s="323"/>
      <c r="F160" s="323"/>
      <c r="G160" s="323"/>
      <c r="H160" s="323"/>
      <c r="I160" s="323"/>
      <c r="J160" s="323"/>
      <c r="K160" s="323"/>
      <c r="L160" s="323"/>
      <c r="M160" s="323"/>
      <c r="N160" s="323"/>
      <c r="O160" s="323"/>
      <c r="P160" s="323"/>
      <c r="Q160" s="323"/>
      <c r="R160" s="323"/>
      <c r="S160" s="323"/>
      <c r="T160" s="323"/>
      <c r="U160" s="323"/>
      <c r="V160" s="323"/>
      <c r="W160" s="323"/>
      <c r="X160" s="323"/>
      <c r="Y160" s="323"/>
      <c r="Z160" s="323"/>
      <c r="AA160" s="323"/>
      <c r="AB160" s="323"/>
      <c r="AC160" s="323"/>
      <c r="AD160" s="323"/>
    </row>
    <row r="161" spans="1:30" ht="15" hidden="1">
      <c r="A161" s="323"/>
      <c r="B161" s="323"/>
      <c r="C161" s="323"/>
      <c r="D161" s="323"/>
      <c r="E161" s="323"/>
      <c r="F161" s="323"/>
      <c r="G161" s="323"/>
      <c r="H161" s="323"/>
      <c r="I161" s="323"/>
      <c r="J161" s="323"/>
      <c r="K161" s="323"/>
      <c r="L161" s="323"/>
      <c r="M161" s="323"/>
      <c r="N161" s="323"/>
      <c r="O161" s="323"/>
      <c r="P161" s="323"/>
      <c r="Q161" s="323"/>
      <c r="R161" s="323"/>
      <c r="S161" s="323"/>
      <c r="T161" s="323"/>
      <c r="U161" s="323"/>
      <c r="V161" s="323"/>
      <c r="W161" s="323"/>
      <c r="X161" s="323"/>
      <c r="Y161" s="323"/>
      <c r="Z161" s="323"/>
      <c r="AA161" s="323"/>
      <c r="AB161" s="323"/>
      <c r="AC161" s="323"/>
      <c r="AD161" s="323"/>
    </row>
    <row r="162" spans="1:30" ht="15" hidden="1">
      <c r="A162" s="323"/>
      <c r="B162" s="323"/>
      <c r="C162" s="323"/>
      <c r="D162" s="323"/>
      <c r="E162" s="323"/>
      <c r="F162" s="323"/>
      <c r="G162" s="323"/>
      <c r="H162" s="323"/>
      <c r="I162" s="323"/>
      <c r="J162" s="323"/>
      <c r="K162" s="323"/>
      <c r="L162" s="323"/>
      <c r="M162" s="323"/>
      <c r="N162" s="323"/>
      <c r="O162" s="323"/>
      <c r="P162" s="323"/>
      <c r="Q162" s="323"/>
      <c r="R162" s="323"/>
      <c r="S162" s="323"/>
      <c r="T162" s="323"/>
      <c r="U162" s="323"/>
      <c r="V162" s="323"/>
      <c r="W162" s="323"/>
      <c r="X162" s="323"/>
      <c r="Y162" s="323"/>
      <c r="Z162" s="323"/>
      <c r="AA162" s="323"/>
      <c r="AB162" s="323"/>
      <c r="AC162" s="323"/>
      <c r="AD162" s="323"/>
    </row>
    <row r="163" spans="1:30" ht="15" hidden="1">
      <c r="A163" s="323"/>
      <c r="B163" s="323"/>
      <c r="C163" s="323"/>
      <c r="D163" s="323"/>
      <c r="E163" s="323"/>
      <c r="F163" s="323"/>
      <c r="G163" s="323"/>
      <c r="H163" s="323"/>
      <c r="I163" s="323"/>
      <c r="J163" s="323"/>
      <c r="K163" s="323"/>
      <c r="L163" s="323"/>
      <c r="M163" s="323"/>
      <c r="N163" s="323"/>
      <c r="O163" s="323"/>
      <c r="P163" s="323"/>
      <c r="Q163" s="323"/>
      <c r="R163" s="323"/>
      <c r="S163" s="323"/>
      <c r="T163" s="323"/>
      <c r="U163" s="323"/>
      <c r="V163" s="323"/>
      <c r="W163" s="323"/>
      <c r="X163" s="323"/>
      <c r="Y163" s="323"/>
      <c r="Z163" s="323"/>
      <c r="AA163" s="323"/>
      <c r="AB163" s="323"/>
      <c r="AC163" s="323"/>
      <c r="AD163" s="323"/>
    </row>
    <row r="164" spans="1:30" ht="15" hidden="1">
      <c r="A164" s="323"/>
      <c r="B164" s="323"/>
      <c r="C164" s="323"/>
      <c r="D164" s="323"/>
      <c r="E164" s="323"/>
      <c r="F164" s="323"/>
      <c r="G164" s="323"/>
      <c r="H164" s="323"/>
      <c r="I164" s="323"/>
      <c r="J164" s="323"/>
      <c r="K164" s="323"/>
      <c r="L164" s="323"/>
      <c r="M164" s="323"/>
      <c r="N164" s="323"/>
      <c r="O164" s="323"/>
      <c r="P164" s="323"/>
      <c r="Q164" s="323"/>
      <c r="R164" s="323"/>
      <c r="S164" s="323"/>
      <c r="T164" s="323"/>
      <c r="U164" s="323"/>
      <c r="V164" s="323"/>
      <c r="W164" s="323"/>
      <c r="X164" s="323"/>
      <c r="Y164" s="323"/>
      <c r="Z164" s="323"/>
      <c r="AA164" s="323"/>
      <c r="AB164" s="323"/>
      <c r="AC164" s="323"/>
      <c r="AD164" s="323"/>
    </row>
    <row r="165" spans="1:30" ht="15" hidden="1">
      <c r="A165" s="323"/>
      <c r="B165" s="323"/>
      <c r="C165" s="323"/>
      <c r="D165" s="323"/>
      <c r="E165" s="323"/>
      <c r="F165" s="323"/>
      <c r="G165" s="323"/>
      <c r="H165" s="323"/>
      <c r="I165" s="323"/>
      <c r="J165" s="323"/>
      <c r="K165" s="323"/>
      <c r="L165" s="323"/>
      <c r="M165" s="323"/>
      <c r="N165" s="323"/>
      <c r="O165" s="323"/>
      <c r="P165" s="323"/>
      <c r="Q165" s="323"/>
      <c r="R165" s="323"/>
      <c r="S165" s="323"/>
      <c r="T165" s="323"/>
      <c r="U165" s="323"/>
      <c r="V165" s="323"/>
      <c r="W165" s="323"/>
      <c r="X165" s="323"/>
      <c r="Y165" s="323"/>
      <c r="Z165" s="323"/>
      <c r="AA165" s="323"/>
      <c r="AB165" s="323"/>
      <c r="AC165" s="323"/>
      <c r="AD165" s="323"/>
    </row>
    <row r="166" spans="1:30" ht="15" hidden="1">
      <c r="A166" s="323"/>
      <c r="B166" s="323"/>
      <c r="C166" s="323"/>
      <c r="D166" s="323"/>
      <c r="E166" s="323"/>
      <c r="F166" s="323"/>
      <c r="G166" s="323"/>
      <c r="H166" s="323"/>
      <c r="I166" s="323"/>
      <c r="J166" s="323"/>
      <c r="K166" s="323"/>
      <c r="L166" s="323"/>
      <c r="M166" s="323"/>
      <c r="N166" s="323"/>
      <c r="O166" s="323"/>
      <c r="P166" s="323"/>
      <c r="Q166" s="323"/>
      <c r="R166" s="323"/>
      <c r="S166" s="323"/>
      <c r="T166" s="323"/>
      <c r="U166" s="323"/>
      <c r="V166" s="323"/>
      <c r="W166" s="323"/>
      <c r="X166" s="323"/>
      <c r="Y166" s="323"/>
      <c r="Z166" s="323"/>
      <c r="AA166" s="323"/>
      <c r="AB166" s="323"/>
      <c r="AC166" s="323"/>
      <c r="AD166" s="323"/>
    </row>
    <row r="167" spans="1:30" ht="15" hidden="1">
      <c r="A167" s="323"/>
      <c r="B167" s="323"/>
      <c r="C167" s="323"/>
      <c r="D167" s="323"/>
      <c r="E167" s="323"/>
      <c r="F167" s="323"/>
      <c r="G167" s="323"/>
      <c r="H167" s="323"/>
      <c r="I167" s="323"/>
      <c r="J167" s="323"/>
      <c r="K167" s="323"/>
      <c r="L167" s="323"/>
      <c r="M167" s="323"/>
      <c r="N167" s="323"/>
      <c r="O167" s="323"/>
      <c r="P167" s="323"/>
      <c r="Q167" s="323"/>
      <c r="R167" s="323"/>
      <c r="S167" s="323"/>
      <c r="T167" s="323"/>
      <c r="U167" s="323"/>
      <c r="V167" s="323"/>
      <c r="W167" s="323"/>
      <c r="X167" s="323"/>
      <c r="Y167" s="323"/>
      <c r="Z167" s="323"/>
      <c r="AA167" s="323"/>
      <c r="AB167" s="323"/>
      <c r="AC167" s="323"/>
      <c r="AD167" s="323"/>
    </row>
    <row r="168" spans="1:30" ht="15" hidden="1">
      <c r="A168" s="323"/>
      <c r="B168" s="323"/>
      <c r="C168" s="323"/>
      <c r="D168" s="323"/>
      <c r="E168" s="323"/>
      <c r="F168" s="323"/>
      <c r="G168" s="323"/>
      <c r="H168" s="323"/>
      <c r="I168" s="323"/>
      <c r="J168" s="323"/>
      <c r="K168" s="323"/>
      <c r="L168" s="323"/>
      <c r="M168" s="323"/>
      <c r="N168" s="323"/>
      <c r="O168" s="323"/>
      <c r="P168" s="323"/>
      <c r="Q168" s="323"/>
      <c r="R168" s="323"/>
      <c r="S168" s="323"/>
      <c r="T168" s="323"/>
      <c r="U168" s="323"/>
      <c r="V168" s="323"/>
      <c r="W168" s="323"/>
      <c r="X168" s="323"/>
      <c r="Y168" s="323"/>
      <c r="Z168" s="323"/>
      <c r="AA168" s="323"/>
      <c r="AB168" s="323"/>
      <c r="AC168" s="323"/>
      <c r="AD168" s="323"/>
    </row>
    <row r="169" spans="1:30" ht="15" hidden="1">
      <c r="A169" s="323"/>
      <c r="B169" s="323"/>
      <c r="C169" s="323"/>
      <c r="D169" s="323"/>
      <c r="E169" s="323"/>
      <c r="F169" s="323"/>
      <c r="G169" s="323"/>
      <c r="H169" s="323"/>
      <c r="I169" s="323"/>
      <c r="J169" s="323"/>
      <c r="K169" s="323"/>
      <c r="L169" s="323"/>
      <c r="M169" s="323"/>
      <c r="N169" s="323"/>
      <c r="O169" s="323"/>
      <c r="P169" s="323"/>
      <c r="Q169" s="323"/>
      <c r="R169" s="323"/>
      <c r="S169" s="323"/>
      <c r="T169" s="323"/>
      <c r="U169" s="323"/>
      <c r="V169" s="323"/>
      <c r="W169" s="323"/>
      <c r="X169" s="323"/>
      <c r="Y169" s="323"/>
      <c r="Z169" s="323"/>
      <c r="AA169" s="323"/>
      <c r="AB169" s="323"/>
      <c r="AC169" s="323"/>
      <c r="AD169" s="323"/>
    </row>
    <row r="170" spans="1:30" ht="15" hidden="1">
      <c r="A170" s="323"/>
      <c r="B170" s="323"/>
      <c r="C170" s="323"/>
      <c r="D170" s="323"/>
      <c r="E170" s="323"/>
      <c r="F170" s="323"/>
      <c r="G170" s="323"/>
      <c r="H170" s="323"/>
      <c r="I170" s="323"/>
      <c r="J170" s="323"/>
      <c r="K170" s="323"/>
      <c r="L170" s="323"/>
      <c r="M170" s="323"/>
      <c r="N170" s="323"/>
      <c r="O170" s="323"/>
      <c r="P170" s="323"/>
      <c r="Q170" s="323"/>
      <c r="R170" s="323"/>
      <c r="S170" s="323"/>
      <c r="T170" s="323"/>
      <c r="U170" s="323"/>
      <c r="V170" s="323"/>
      <c r="W170" s="323"/>
      <c r="X170" s="323"/>
      <c r="Y170" s="323"/>
      <c r="Z170" s="323"/>
      <c r="AA170" s="323"/>
      <c r="AB170" s="323"/>
      <c r="AC170" s="323"/>
      <c r="AD170" s="323"/>
    </row>
    <row r="171" spans="1:30" ht="15" hidden="1">
      <c r="A171" s="323"/>
      <c r="B171" s="323"/>
      <c r="C171" s="323"/>
      <c r="D171" s="323"/>
      <c r="E171" s="323"/>
      <c r="F171" s="323"/>
      <c r="G171" s="323"/>
      <c r="H171" s="323"/>
      <c r="I171" s="323"/>
      <c r="J171" s="323"/>
      <c r="K171" s="323"/>
      <c r="L171" s="323"/>
      <c r="M171" s="323"/>
      <c r="N171" s="323"/>
      <c r="O171" s="323"/>
      <c r="P171" s="323"/>
      <c r="Q171" s="323"/>
      <c r="R171" s="323"/>
      <c r="S171" s="323"/>
      <c r="T171" s="323"/>
      <c r="U171" s="323"/>
      <c r="V171" s="323"/>
      <c r="W171" s="323"/>
      <c r="X171" s="323"/>
      <c r="Y171" s="323"/>
      <c r="Z171" s="323"/>
      <c r="AA171" s="323"/>
      <c r="AB171" s="323"/>
      <c r="AC171" s="323"/>
      <c r="AD171" s="323"/>
    </row>
    <row r="172" spans="1:30" ht="15" hidden="1">
      <c r="A172" s="323"/>
      <c r="B172" s="323"/>
      <c r="C172" s="323"/>
      <c r="D172" s="323"/>
      <c r="E172" s="323"/>
      <c r="F172" s="323"/>
      <c r="G172" s="323"/>
      <c r="H172" s="323"/>
      <c r="I172" s="323"/>
      <c r="J172" s="323"/>
      <c r="K172" s="323"/>
      <c r="L172" s="323"/>
      <c r="M172" s="323"/>
      <c r="N172" s="323"/>
      <c r="O172" s="323"/>
      <c r="P172" s="323"/>
      <c r="Q172" s="323"/>
      <c r="R172" s="323"/>
      <c r="S172" s="323"/>
      <c r="T172" s="323"/>
      <c r="U172" s="323"/>
      <c r="V172" s="323"/>
      <c r="W172" s="323"/>
      <c r="X172" s="323"/>
      <c r="Y172" s="323"/>
      <c r="Z172" s="323"/>
      <c r="AA172" s="323"/>
      <c r="AB172" s="323"/>
      <c r="AC172" s="323"/>
      <c r="AD172" s="323"/>
    </row>
    <row r="173" spans="1:30" ht="15" hidden="1">
      <c r="A173" s="323"/>
      <c r="B173" s="323"/>
      <c r="C173" s="323"/>
      <c r="D173" s="323"/>
      <c r="E173" s="323"/>
      <c r="F173" s="323"/>
      <c r="G173" s="323"/>
      <c r="H173" s="323"/>
      <c r="I173" s="323"/>
      <c r="J173" s="323"/>
      <c r="K173" s="323"/>
      <c r="L173" s="323"/>
      <c r="M173" s="323"/>
      <c r="N173" s="323"/>
      <c r="O173" s="323"/>
      <c r="P173" s="323"/>
      <c r="Q173" s="323"/>
      <c r="R173" s="323"/>
      <c r="S173" s="323"/>
      <c r="T173" s="323"/>
      <c r="U173" s="323"/>
      <c r="V173" s="323"/>
      <c r="W173" s="323"/>
      <c r="X173" s="323"/>
      <c r="Y173" s="323"/>
      <c r="Z173" s="323"/>
      <c r="AA173" s="323"/>
      <c r="AB173" s="323"/>
      <c r="AC173" s="323"/>
      <c r="AD173" s="323"/>
    </row>
    <row r="174" spans="1:30" ht="15" hidden="1">
      <c r="A174" s="323"/>
      <c r="B174" s="323"/>
      <c r="C174" s="323"/>
      <c r="D174" s="323"/>
      <c r="E174" s="323"/>
      <c r="F174" s="323"/>
      <c r="G174" s="323"/>
      <c r="H174" s="323"/>
      <c r="I174" s="323"/>
      <c r="J174" s="323"/>
      <c r="K174" s="323"/>
      <c r="L174" s="323"/>
      <c r="M174" s="323"/>
      <c r="N174" s="323"/>
      <c r="O174" s="323"/>
      <c r="P174" s="323"/>
      <c r="Q174" s="323"/>
      <c r="R174" s="323"/>
      <c r="S174" s="323"/>
      <c r="T174" s="323"/>
      <c r="U174" s="323"/>
      <c r="V174" s="323"/>
      <c r="W174" s="323"/>
      <c r="X174" s="323"/>
      <c r="Y174" s="323"/>
      <c r="Z174" s="323"/>
      <c r="AA174" s="323"/>
      <c r="AB174" s="323"/>
      <c r="AC174" s="323"/>
      <c r="AD174" s="323"/>
    </row>
    <row r="175" spans="1:30" ht="15" hidden="1">
      <c r="A175" s="323"/>
      <c r="B175" s="323"/>
      <c r="C175" s="323"/>
      <c r="D175" s="323"/>
      <c r="E175" s="323"/>
      <c r="F175" s="323"/>
      <c r="G175" s="323"/>
      <c r="H175" s="323"/>
      <c r="I175" s="323"/>
      <c r="J175" s="323"/>
      <c r="K175" s="323"/>
      <c r="L175" s="323"/>
      <c r="M175" s="323"/>
      <c r="N175" s="323"/>
      <c r="O175" s="323"/>
      <c r="P175" s="323"/>
      <c r="Q175" s="323"/>
      <c r="R175" s="323"/>
      <c r="S175" s="323"/>
      <c r="T175" s="323"/>
      <c r="U175" s="323"/>
      <c r="V175" s="323"/>
      <c r="W175" s="323"/>
      <c r="X175" s="323"/>
      <c r="Y175" s="323"/>
      <c r="Z175" s="323"/>
      <c r="AA175" s="323"/>
      <c r="AB175" s="323"/>
      <c r="AC175" s="323"/>
      <c r="AD175" s="323"/>
    </row>
    <row r="176" spans="1:30" ht="15" hidden="1">
      <c r="A176" s="323"/>
      <c r="B176" s="323"/>
      <c r="C176" s="323"/>
      <c r="D176" s="323"/>
      <c r="E176" s="323"/>
      <c r="F176" s="323"/>
      <c r="G176" s="323"/>
      <c r="H176" s="323"/>
      <c r="I176" s="323"/>
      <c r="J176" s="323"/>
      <c r="K176" s="323"/>
      <c r="L176" s="323"/>
      <c r="M176" s="323"/>
      <c r="N176" s="323"/>
      <c r="O176" s="323"/>
      <c r="P176" s="323"/>
      <c r="Q176" s="323"/>
      <c r="R176" s="323"/>
      <c r="S176" s="323"/>
      <c r="T176" s="323"/>
      <c r="U176" s="323"/>
      <c r="V176" s="323"/>
      <c r="W176" s="323"/>
      <c r="X176" s="323"/>
      <c r="Y176" s="323"/>
      <c r="Z176" s="323"/>
      <c r="AA176" s="323"/>
      <c r="AB176" s="323"/>
      <c r="AC176" s="323"/>
      <c r="AD176" s="323"/>
    </row>
    <row r="177" spans="1:30" ht="15" hidden="1">
      <c r="A177" s="323"/>
      <c r="B177" s="323"/>
      <c r="C177" s="323"/>
      <c r="D177" s="323"/>
      <c r="E177" s="323"/>
      <c r="F177" s="323"/>
      <c r="G177" s="323"/>
      <c r="H177" s="323"/>
      <c r="I177" s="323"/>
      <c r="J177" s="323"/>
      <c r="K177" s="323"/>
      <c r="L177" s="323"/>
      <c r="M177" s="323"/>
      <c r="N177" s="323"/>
      <c r="O177" s="323"/>
      <c r="P177" s="323"/>
      <c r="Q177" s="323"/>
      <c r="R177" s="323"/>
      <c r="S177" s="323"/>
      <c r="T177" s="323"/>
      <c r="U177" s="323"/>
      <c r="V177" s="323"/>
      <c r="W177" s="323"/>
      <c r="X177" s="323"/>
      <c r="Y177" s="323"/>
      <c r="Z177" s="323"/>
      <c r="AA177" s="323"/>
      <c r="AB177" s="323"/>
      <c r="AC177" s="323"/>
      <c r="AD177" s="323"/>
    </row>
    <row r="178" spans="1:30" ht="15" hidden="1">
      <c r="A178" s="323"/>
      <c r="B178" s="323"/>
      <c r="C178" s="323"/>
      <c r="D178" s="323"/>
      <c r="E178" s="323"/>
      <c r="F178" s="323"/>
      <c r="G178" s="323"/>
      <c r="H178" s="323"/>
      <c r="I178" s="323"/>
      <c r="J178" s="323"/>
      <c r="K178" s="323"/>
      <c r="L178" s="323"/>
      <c r="M178" s="323"/>
      <c r="N178" s="323"/>
      <c r="O178" s="323"/>
      <c r="P178" s="323"/>
      <c r="Q178" s="323"/>
      <c r="R178" s="323"/>
      <c r="S178" s="323"/>
      <c r="T178" s="323"/>
      <c r="U178" s="323"/>
      <c r="V178" s="323"/>
      <c r="W178" s="323"/>
      <c r="X178" s="323"/>
      <c r="Y178" s="323"/>
      <c r="Z178" s="323"/>
      <c r="AA178" s="323"/>
      <c r="AB178" s="323"/>
      <c r="AC178" s="323"/>
      <c r="AD178" s="323"/>
    </row>
    <row r="179" spans="1:30" ht="15" hidden="1">
      <c r="A179" s="323"/>
      <c r="B179" s="323"/>
      <c r="C179" s="323"/>
      <c r="D179" s="323"/>
      <c r="E179" s="323"/>
      <c r="F179" s="323"/>
      <c r="G179" s="323"/>
      <c r="H179" s="323"/>
      <c r="I179" s="323"/>
      <c r="J179" s="323"/>
      <c r="K179" s="323"/>
      <c r="L179" s="323"/>
      <c r="M179" s="323"/>
      <c r="N179" s="323"/>
      <c r="O179" s="323"/>
      <c r="P179" s="323"/>
      <c r="Q179" s="323"/>
      <c r="R179" s="323"/>
      <c r="S179" s="323"/>
      <c r="T179" s="323"/>
      <c r="U179" s="323"/>
      <c r="V179" s="323"/>
      <c r="W179" s="323"/>
      <c r="X179" s="323"/>
      <c r="Y179" s="323"/>
      <c r="Z179" s="323"/>
      <c r="AA179" s="323"/>
      <c r="AB179" s="323"/>
      <c r="AC179" s="323"/>
      <c r="AD179" s="323"/>
    </row>
    <row r="180" spans="1:30" ht="15" hidden="1">
      <c r="A180" s="323"/>
      <c r="B180" s="323"/>
      <c r="C180" s="323"/>
      <c r="D180" s="323"/>
      <c r="E180" s="323"/>
      <c r="F180" s="323"/>
      <c r="G180" s="323"/>
      <c r="H180" s="323"/>
      <c r="I180" s="323"/>
      <c r="J180" s="323"/>
      <c r="K180" s="323"/>
      <c r="L180" s="323"/>
      <c r="M180" s="323"/>
      <c r="N180" s="323"/>
      <c r="O180" s="323"/>
      <c r="P180" s="323"/>
      <c r="Q180" s="323"/>
      <c r="R180" s="323"/>
      <c r="S180" s="323"/>
      <c r="T180" s="323"/>
      <c r="U180" s="323"/>
      <c r="V180" s="323"/>
      <c r="W180" s="323"/>
      <c r="X180" s="323"/>
      <c r="Y180" s="323"/>
      <c r="Z180" s="323"/>
      <c r="AA180" s="323"/>
      <c r="AB180" s="323"/>
      <c r="AC180" s="323"/>
      <c r="AD180" s="323"/>
    </row>
    <row r="181" spans="1:30" ht="15" hidden="1">
      <c r="A181" s="323"/>
      <c r="B181" s="323"/>
      <c r="C181" s="323"/>
      <c r="D181" s="323"/>
      <c r="E181" s="323"/>
      <c r="F181" s="323"/>
      <c r="G181" s="323"/>
      <c r="H181" s="323"/>
      <c r="I181" s="323"/>
      <c r="J181" s="323"/>
      <c r="K181" s="323"/>
      <c r="L181" s="323"/>
      <c r="M181" s="323"/>
      <c r="N181" s="323"/>
      <c r="O181" s="323"/>
      <c r="P181" s="323"/>
      <c r="Q181" s="323"/>
      <c r="R181" s="323"/>
      <c r="S181" s="323"/>
      <c r="T181" s="323"/>
      <c r="U181" s="323"/>
      <c r="V181" s="323"/>
      <c r="W181" s="323"/>
      <c r="X181" s="323"/>
      <c r="Y181" s="323"/>
      <c r="Z181" s="323"/>
      <c r="AA181" s="323"/>
      <c r="AB181" s="323"/>
      <c r="AC181" s="323"/>
      <c r="AD181" s="323"/>
    </row>
    <row r="182" spans="1:30" ht="15" hidden="1">
      <c r="A182" s="323"/>
      <c r="B182" s="323"/>
      <c r="C182" s="323"/>
      <c r="D182" s="323"/>
      <c r="E182" s="323"/>
      <c r="F182" s="323"/>
      <c r="G182" s="323"/>
      <c r="H182" s="323"/>
      <c r="I182" s="323"/>
      <c r="J182" s="323"/>
      <c r="K182" s="323"/>
      <c r="L182" s="323"/>
      <c r="M182" s="323"/>
      <c r="N182" s="323"/>
      <c r="O182" s="323"/>
      <c r="P182" s="323"/>
      <c r="Q182" s="323"/>
      <c r="R182" s="323"/>
      <c r="S182" s="323"/>
      <c r="T182" s="323"/>
      <c r="U182" s="323"/>
      <c r="V182" s="323"/>
      <c r="W182" s="323"/>
      <c r="X182" s="323"/>
      <c r="Y182" s="323"/>
      <c r="Z182" s="323"/>
      <c r="AA182" s="323"/>
      <c r="AB182" s="323"/>
      <c r="AC182" s="323"/>
      <c r="AD182" s="323"/>
    </row>
    <row r="183" spans="1:30" ht="15" hidden="1">
      <c r="A183" s="323"/>
      <c r="B183" s="323"/>
      <c r="C183" s="323"/>
      <c r="D183" s="323"/>
      <c r="E183" s="323"/>
      <c r="F183" s="323"/>
      <c r="G183" s="323"/>
      <c r="H183" s="323"/>
      <c r="I183" s="323"/>
      <c r="J183" s="323"/>
      <c r="K183" s="323"/>
      <c r="L183" s="323"/>
      <c r="M183" s="323"/>
      <c r="N183" s="323"/>
      <c r="O183" s="323"/>
      <c r="P183" s="323"/>
      <c r="Q183" s="323"/>
      <c r="R183" s="323"/>
      <c r="S183" s="323"/>
      <c r="T183" s="323"/>
      <c r="U183" s="323"/>
      <c r="V183" s="323"/>
      <c r="W183" s="323"/>
      <c r="X183" s="323"/>
      <c r="Y183" s="323"/>
      <c r="Z183" s="323"/>
      <c r="AA183" s="323"/>
      <c r="AB183" s="323"/>
      <c r="AC183" s="323"/>
      <c r="AD183" s="323"/>
    </row>
    <row r="184" spans="1:30" ht="15" hidden="1">
      <c r="A184" s="323"/>
      <c r="B184" s="323"/>
      <c r="C184" s="323"/>
      <c r="D184" s="323"/>
      <c r="E184" s="323"/>
      <c r="F184" s="323"/>
      <c r="G184" s="323"/>
      <c r="H184" s="323"/>
      <c r="I184" s="323"/>
      <c r="J184" s="323"/>
      <c r="K184" s="323"/>
      <c r="L184" s="323"/>
      <c r="M184" s="323"/>
      <c r="N184" s="323"/>
      <c r="O184" s="323"/>
      <c r="P184" s="323"/>
      <c r="Q184" s="323"/>
      <c r="R184" s="323"/>
      <c r="S184" s="323"/>
      <c r="T184" s="323"/>
      <c r="U184" s="323"/>
      <c r="V184" s="323"/>
      <c r="W184" s="323"/>
      <c r="X184" s="323"/>
      <c r="Y184" s="323"/>
      <c r="Z184" s="323"/>
      <c r="AA184" s="323"/>
      <c r="AB184" s="323"/>
      <c r="AC184" s="323"/>
      <c r="AD184" s="323"/>
    </row>
    <row r="185" spans="1:30" ht="15" hidden="1">
      <c r="A185" s="323"/>
      <c r="B185" s="323"/>
      <c r="C185" s="323"/>
      <c r="D185" s="323"/>
      <c r="E185" s="323"/>
      <c r="F185" s="323"/>
      <c r="G185" s="323"/>
      <c r="H185" s="323"/>
      <c r="I185" s="323"/>
      <c r="J185" s="323"/>
      <c r="K185" s="323"/>
      <c r="L185" s="323"/>
      <c r="M185" s="323"/>
      <c r="N185" s="323"/>
      <c r="O185" s="323"/>
      <c r="P185" s="323"/>
      <c r="Q185" s="323"/>
      <c r="R185" s="323"/>
      <c r="S185" s="323"/>
      <c r="T185" s="323"/>
      <c r="U185" s="323"/>
      <c r="V185" s="323"/>
      <c r="W185" s="323"/>
      <c r="X185" s="323"/>
      <c r="Y185" s="323"/>
      <c r="Z185" s="323"/>
      <c r="AA185" s="323"/>
      <c r="AB185" s="323"/>
      <c r="AC185" s="323"/>
      <c r="AD185" s="323"/>
    </row>
    <row r="186" spans="1:30" ht="15" hidden="1">
      <c r="A186" s="323"/>
      <c r="B186" s="323"/>
      <c r="C186" s="323"/>
      <c r="D186" s="323"/>
      <c r="E186" s="323"/>
      <c r="F186" s="323"/>
      <c r="G186" s="323"/>
      <c r="H186" s="323"/>
      <c r="I186" s="323"/>
      <c r="J186" s="323"/>
      <c r="K186" s="323"/>
      <c r="L186" s="323"/>
      <c r="M186" s="323"/>
      <c r="N186" s="323"/>
      <c r="O186" s="323"/>
      <c r="P186" s="323"/>
      <c r="Q186" s="323"/>
      <c r="R186" s="323"/>
      <c r="S186" s="323"/>
      <c r="T186" s="323"/>
      <c r="U186" s="323"/>
      <c r="V186" s="323"/>
      <c r="W186" s="323"/>
      <c r="X186" s="323"/>
      <c r="Y186" s="323"/>
      <c r="Z186" s="323"/>
      <c r="AA186" s="323"/>
      <c r="AB186" s="323"/>
      <c r="AC186" s="323"/>
      <c r="AD186" s="323"/>
    </row>
    <row r="187" spans="1:30" ht="15" hidden="1">
      <c r="A187" s="323"/>
      <c r="B187" s="323"/>
      <c r="C187" s="323"/>
      <c r="D187" s="323"/>
      <c r="E187" s="323"/>
      <c r="F187" s="323"/>
      <c r="G187" s="323"/>
      <c r="H187" s="323"/>
      <c r="I187" s="323"/>
      <c r="J187" s="323"/>
      <c r="K187" s="323"/>
      <c r="L187" s="323"/>
      <c r="M187" s="323"/>
      <c r="N187" s="323"/>
      <c r="O187" s="323"/>
      <c r="P187" s="323"/>
      <c r="Q187" s="323"/>
      <c r="R187" s="323"/>
      <c r="S187" s="323"/>
      <c r="T187" s="323"/>
      <c r="U187" s="323"/>
      <c r="V187" s="323"/>
      <c r="W187" s="323"/>
      <c r="X187" s="323"/>
      <c r="Y187" s="323"/>
      <c r="Z187" s="323"/>
      <c r="AA187" s="323"/>
      <c r="AB187" s="323"/>
      <c r="AC187" s="323"/>
      <c r="AD187" s="323"/>
    </row>
    <row r="188" spans="1:30" ht="15" hidden="1">
      <c r="A188" s="323"/>
      <c r="B188" s="323"/>
      <c r="C188" s="323"/>
      <c r="D188" s="323"/>
      <c r="E188" s="323"/>
      <c r="F188" s="323"/>
      <c r="G188" s="323"/>
      <c r="H188" s="323"/>
      <c r="I188" s="323"/>
      <c r="J188" s="323"/>
      <c r="K188" s="323"/>
      <c r="L188" s="323"/>
      <c r="M188" s="323"/>
      <c r="N188" s="323"/>
      <c r="O188" s="323"/>
      <c r="P188" s="323"/>
      <c r="Q188" s="323"/>
      <c r="R188" s="323"/>
      <c r="S188" s="323"/>
      <c r="T188" s="323"/>
      <c r="U188" s="323"/>
      <c r="V188" s="323"/>
      <c r="W188" s="323"/>
      <c r="X188" s="323"/>
      <c r="Y188" s="323"/>
      <c r="Z188" s="323"/>
      <c r="AA188" s="323"/>
      <c r="AB188" s="323"/>
      <c r="AC188" s="323"/>
      <c r="AD188" s="323"/>
    </row>
    <row r="189" spans="1:30" ht="15" hidden="1">
      <c r="A189" s="323"/>
      <c r="B189" s="323"/>
      <c r="C189" s="323"/>
      <c r="D189" s="323"/>
      <c r="E189" s="323"/>
      <c r="F189" s="323"/>
      <c r="G189" s="323"/>
      <c r="H189" s="323"/>
      <c r="I189" s="323"/>
      <c r="J189" s="323"/>
      <c r="K189" s="323"/>
      <c r="L189" s="323"/>
      <c r="M189" s="323"/>
      <c r="N189" s="323"/>
      <c r="O189" s="323"/>
      <c r="P189" s="323"/>
      <c r="Q189" s="323"/>
      <c r="R189" s="323"/>
      <c r="S189" s="323"/>
      <c r="T189" s="323"/>
      <c r="U189" s="323"/>
      <c r="V189" s="323"/>
      <c r="W189" s="323"/>
      <c r="X189" s="323"/>
      <c r="Y189" s="323"/>
      <c r="Z189" s="323"/>
      <c r="AA189" s="323"/>
      <c r="AB189" s="323"/>
      <c r="AC189" s="323"/>
      <c r="AD189" s="323"/>
    </row>
    <row r="190" spans="1:30" ht="15" hidden="1">
      <c r="A190" s="323"/>
      <c r="B190" s="323"/>
      <c r="C190" s="323"/>
      <c r="D190" s="323"/>
      <c r="E190" s="323"/>
      <c r="F190" s="323"/>
      <c r="G190" s="323"/>
      <c r="H190" s="323"/>
      <c r="I190" s="323"/>
      <c r="J190" s="323"/>
      <c r="K190" s="323"/>
      <c r="L190" s="323"/>
      <c r="M190" s="323"/>
      <c r="N190" s="323"/>
      <c r="O190" s="323"/>
      <c r="P190" s="323"/>
      <c r="Q190" s="323"/>
      <c r="R190" s="323"/>
      <c r="S190" s="323"/>
      <c r="T190" s="323"/>
      <c r="U190" s="323"/>
      <c r="V190" s="323"/>
      <c r="W190" s="323"/>
      <c r="X190" s="323"/>
      <c r="Y190" s="323"/>
      <c r="Z190" s="323"/>
      <c r="AA190" s="323"/>
      <c r="AB190" s="323"/>
      <c r="AC190" s="323"/>
      <c r="AD190" s="323"/>
    </row>
    <row r="191" spans="1:30" ht="15" hidden="1">
      <c r="A191" s="323"/>
      <c r="B191" s="323"/>
      <c r="C191" s="323"/>
      <c r="D191" s="323"/>
      <c r="E191" s="323"/>
      <c r="F191" s="323"/>
      <c r="G191" s="323"/>
      <c r="H191" s="323"/>
      <c r="I191" s="323"/>
      <c r="J191" s="323"/>
      <c r="K191" s="323"/>
      <c r="L191" s="323"/>
      <c r="M191" s="323"/>
      <c r="N191" s="323"/>
      <c r="O191" s="323"/>
      <c r="P191" s="323"/>
      <c r="Q191" s="323"/>
      <c r="R191" s="323"/>
      <c r="S191" s="323"/>
      <c r="T191" s="323"/>
      <c r="U191" s="323"/>
      <c r="V191" s="323"/>
      <c r="W191" s="323"/>
      <c r="X191" s="323"/>
      <c r="Y191" s="323"/>
      <c r="Z191" s="323"/>
      <c r="AA191" s="323"/>
      <c r="AB191" s="323"/>
      <c r="AC191" s="323"/>
      <c r="AD191" s="323"/>
    </row>
    <row r="192" spans="1:30" ht="15" hidden="1">
      <c r="A192" s="323"/>
      <c r="B192" s="323"/>
      <c r="C192" s="323"/>
      <c r="D192" s="323"/>
      <c r="E192" s="323"/>
      <c r="F192" s="323"/>
      <c r="G192" s="323"/>
      <c r="H192" s="323"/>
      <c r="I192" s="323"/>
      <c r="J192" s="323"/>
      <c r="K192" s="323"/>
      <c r="L192" s="323"/>
      <c r="M192" s="323"/>
      <c r="N192" s="323"/>
      <c r="O192" s="323"/>
      <c r="P192" s="323"/>
      <c r="Q192" s="323"/>
      <c r="R192" s="323"/>
      <c r="S192" s="323"/>
      <c r="T192" s="323"/>
      <c r="U192" s="323"/>
      <c r="V192" s="323"/>
      <c r="W192" s="323"/>
      <c r="X192" s="323"/>
      <c r="Y192" s="323"/>
      <c r="Z192" s="323"/>
      <c r="AA192" s="323"/>
      <c r="AB192" s="323"/>
      <c r="AC192" s="323"/>
      <c r="AD192" s="323"/>
    </row>
    <row r="193" spans="1:30" ht="15" hidden="1">
      <c r="A193" s="323"/>
      <c r="B193" s="323"/>
      <c r="C193" s="323"/>
      <c r="D193" s="323"/>
      <c r="E193" s="323"/>
      <c r="F193" s="323"/>
      <c r="G193" s="323"/>
      <c r="H193" s="323"/>
      <c r="I193" s="323"/>
      <c r="J193" s="323"/>
      <c r="K193" s="323"/>
      <c r="L193" s="323"/>
      <c r="M193" s="323"/>
      <c r="N193" s="323"/>
      <c r="O193" s="323"/>
      <c r="P193" s="323"/>
      <c r="Q193" s="323"/>
      <c r="R193" s="323"/>
      <c r="S193" s="323"/>
      <c r="T193" s="323"/>
      <c r="U193" s="323"/>
      <c r="V193" s="323"/>
      <c r="W193" s="323"/>
      <c r="X193" s="323"/>
      <c r="Y193" s="323"/>
      <c r="Z193" s="323"/>
      <c r="AA193" s="323"/>
      <c r="AB193" s="323"/>
      <c r="AC193" s="323"/>
      <c r="AD193" s="323"/>
    </row>
    <row r="194" spans="1:30" ht="15" hidden="1">
      <c r="A194" s="323"/>
      <c r="B194" s="323"/>
      <c r="C194" s="323"/>
      <c r="D194" s="323"/>
      <c r="E194" s="323"/>
      <c r="F194" s="323"/>
      <c r="G194" s="323"/>
      <c r="H194" s="323"/>
      <c r="I194" s="323"/>
      <c r="J194" s="323"/>
      <c r="K194" s="323"/>
      <c r="L194" s="323"/>
      <c r="M194" s="323"/>
      <c r="N194" s="323"/>
      <c r="O194" s="323"/>
      <c r="P194" s="323"/>
      <c r="Q194" s="323"/>
      <c r="R194" s="323"/>
      <c r="S194" s="323"/>
      <c r="T194" s="323"/>
      <c r="U194" s="323"/>
      <c r="V194" s="323"/>
      <c r="W194" s="323"/>
      <c r="X194" s="323"/>
      <c r="Y194" s="323"/>
      <c r="Z194" s="323"/>
      <c r="AA194" s="323"/>
      <c r="AB194" s="323"/>
      <c r="AC194" s="323"/>
      <c r="AD194" s="323"/>
    </row>
    <row r="195" spans="1:30" ht="15" hidden="1">
      <c r="A195" s="323"/>
      <c r="B195" s="323"/>
      <c r="C195" s="323"/>
      <c r="D195" s="323"/>
      <c r="E195" s="323"/>
      <c r="F195" s="323"/>
      <c r="G195" s="323"/>
      <c r="H195" s="323"/>
      <c r="I195" s="323"/>
      <c r="J195" s="323"/>
      <c r="K195" s="323"/>
      <c r="L195" s="323"/>
      <c r="M195" s="323"/>
      <c r="N195" s="323"/>
      <c r="O195" s="323"/>
      <c r="P195" s="323"/>
      <c r="Q195" s="323"/>
      <c r="R195" s="323"/>
      <c r="S195" s="323"/>
      <c r="T195" s="323"/>
      <c r="U195" s="323"/>
      <c r="V195" s="323"/>
      <c r="W195" s="323"/>
      <c r="X195" s="323"/>
      <c r="Y195" s="323"/>
      <c r="Z195" s="323"/>
      <c r="AA195" s="323"/>
      <c r="AB195" s="323"/>
      <c r="AC195" s="323"/>
      <c r="AD195" s="323"/>
    </row>
    <row r="196" spans="1:30" ht="15" hidden="1">
      <c r="A196" s="323"/>
      <c r="B196" s="323"/>
      <c r="C196" s="323"/>
      <c r="D196" s="323"/>
      <c r="E196" s="323"/>
      <c r="F196" s="323"/>
      <c r="G196" s="323"/>
      <c r="H196" s="323"/>
      <c r="I196" s="323"/>
      <c r="J196" s="323"/>
      <c r="K196" s="323"/>
      <c r="L196" s="323"/>
      <c r="M196" s="323"/>
      <c r="N196" s="323"/>
      <c r="O196" s="323"/>
      <c r="P196" s="323"/>
      <c r="Q196" s="323"/>
      <c r="R196" s="323"/>
      <c r="S196" s="323"/>
      <c r="T196" s="323"/>
      <c r="U196" s="323"/>
      <c r="V196" s="323"/>
      <c r="W196" s="323"/>
      <c r="X196" s="323"/>
      <c r="Y196" s="323"/>
      <c r="Z196" s="323"/>
      <c r="AA196" s="323"/>
      <c r="AB196" s="323"/>
      <c r="AC196" s="323"/>
      <c r="AD196" s="323"/>
    </row>
    <row r="197" spans="1:30" ht="15" hidden="1">
      <c r="A197" s="323"/>
      <c r="B197" s="323"/>
      <c r="C197" s="323"/>
      <c r="D197" s="323"/>
      <c r="E197" s="323"/>
      <c r="F197" s="323"/>
      <c r="G197" s="323"/>
      <c r="H197" s="323"/>
      <c r="I197" s="323"/>
      <c r="J197" s="323"/>
      <c r="K197" s="323"/>
      <c r="L197" s="323"/>
      <c r="M197" s="323"/>
      <c r="N197" s="323"/>
      <c r="O197" s="323"/>
      <c r="P197" s="323"/>
      <c r="Q197" s="323"/>
      <c r="R197" s="323"/>
      <c r="S197" s="323"/>
      <c r="T197" s="323"/>
      <c r="U197" s="323"/>
      <c r="V197" s="323"/>
      <c r="W197" s="323"/>
      <c r="X197" s="323"/>
      <c r="Y197" s="323"/>
      <c r="Z197" s="323"/>
      <c r="AA197" s="323"/>
      <c r="AB197" s="323"/>
      <c r="AC197" s="323"/>
      <c r="AD197" s="323"/>
    </row>
    <row r="198" spans="1:30" ht="15" hidden="1">
      <c r="A198" s="323"/>
      <c r="B198" s="323"/>
      <c r="C198" s="323"/>
      <c r="D198" s="323"/>
      <c r="E198" s="323"/>
      <c r="F198" s="323"/>
      <c r="G198" s="323"/>
      <c r="H198" s="323"/>
      <c r="I198" s="323"/>
      <c r="J198" s="323"/>
      <c r="K198" s="323"/>
      <c r="L198" s="323"/>
      <c r="M198" s="323"/>
      <c r="N198" s="323"/>
      <c r="O198" s="323"/>
      <c r="P198" s="323"/>
      <c r="Q198" s="323"/>
      <c r="R198" s="323"/>
      <c r="S198" s="323"/>
      <c r="T198" s="323"/>
      <c r="U198" s="323"/>
      <c r="V198" s="323"/>
      <c r="W198" s="323"/>
      <c r="X198" s="323"/>
      <c r="Y198" s="323"/>
      <c r="Z198" s="323"/>
      <c r="AA198" s="323"/>
      <c r="AB198" s="323"/>
      <c r="AC198" s="323"/>
      <c r="AD198" s="323"/>
    </row>
    <row r="199" spans="1:30" ht="15" hidden="1">
      <c r="A199" s="323"/>
      <c r="B199" s="323"/>
      <c r="C199" s="323"/>
      <c r="D199" s="323"/>
      <c r="E199" s="323"/>
      <c r="F199" s="323"/>
      <c r="G199" s="323"/>
      <c r="H199" s="323"/>
      <c r="I199" s="323"/>
      <c r="J199" s="323"/>
      <c r="K199" s="323"/>
      <c r="L199" s="323"/>
      <c r="M199" s="323"/>
      <c r="N199" s="323"/>
      <c r="O199" s="323"/>
      <c r="P199" s="323"/>
      <c r="Q199" s="323"/>
      <c r="R199" s="323"/>
      <c r="S199" s="323"/>
      <c r="T199" s="323"/>
      <c r="U199" s="323"/>
      <c r="V199" s="323"/>
      <c r="W199" s="323"/>
      <c r="X199" s="323"/>
      <c r="Y199" s="323"/>
      <c r="Z199" s="323"/>
      <c r="AA199" s="323"/>
      <c r="AB199" s="323"/>
      <c r="AC199" s="323"/>
      <c r="AD199" s="323"/>
    </row>
    <row r="200" spans="1:30" ht="15" hidden="1">
      <c r="A200" s="323"/>
      <c r="B200" s="323"/>
      <c r="C200" s="323"/>
      <c r="D200" s="323"/>
      <c r="E200" s="323"/>
      <c r="F200" s="323"/>
      <c r="G200" s="323"/>
      <c r="H200" s="323"/>
      <c r="I200" s="323"/>
      <c r="J200" s="323"/>
      <c r="K200" s="323"/>
      <c r="L200" s="323"/>
      <c r="M200" s="323"/>
      <c r="N200" s="323"/>
      <c r="O200" s="323"/>
      <c r="P200" s="323"/>
      <c r="Q200" s="323"/>
      <c r="R200" s="323"/>
      <c r="S200" s="323"/>
      <c r="T200" s="323"/>
      <c r="U200" s="323"/>
      <c r="V200" s="323"/>
      <c r="W200" s="323"/>
      <c r="X200" s="323"/>
      <c r="Y200" s="323"/>
      <c r="Z200" s="323"/>
      <c r="AA200" s="323"/>
      <c r="AB200" s="323"/>
      <c r="AC200" s="323"/>
      <c r="AD200" s="323"/>
    </row>
    <row r="201" spans="1:30" ht="15" hidden="1">
      <c r="A201" s="323"/>
      <c r="B201" s="323"/>
      <c r="C201" s="323"/>
      <c r="D201" s="323"/>
      <c r="E201" s="323"/>
      <c r="F201" s="323"/>
      <c r="G201" s="323"/>
      <c r="H201" s="323"/>
      <c r="I201" s="323"/>
      <c r="J201" s="323"/>
      <c r="K201" s="323"/>
      <c r="L201" s="323"/>
      <c r="M201" s="323"/>
      <c r="N201" s="323"/>
      <c r="O201" s="323"/>
      <c r="P201" s="323"/>
      <c r="Q201" s="323"/>
      <c r="R201" s="323"/>
      <c r="S201" s="323"/>
      <c r="T201" s="323"/>
      <c r="U201" s="323"/>
      <c r="V201" s="323"/>
      <c r="W201" s="323"/>
      <c r="X201" s="323"/>
      <c r="Y201" s="323"/>
      <c r="Z201" s="323"/>
      <c r="AA201" s="323"/>
      <c r="AB201" s="323"/>
      <c r="AC201" s="323"/>
      <c r="AD201" s="323"/>
    </row>
    <row r="202" spans="1:30" ht="15" hidden="1">
      <c r="A202" s="323"/>
      <c r="B202" s="323"/>
      <c r="C202" s="323"/>
      <c r="D202" s="323"/>
      <c r="E202" s="323"/>
      <c r="F202" s="323"/>
      <c r="G202" s="323"/>
      <c r="H202" s="323"/>
      <c r="I202" s="323"/>
      <c r="J202" s="323"/>
      <c r="K202" s="323"/>
      <c r="L202" s="323"/>
      <c r="M202" s="323"/>
      <c r="N202" s="323"/>
      <c r="O202" s="323"/>
      <c r="P202" s="323"/>
      <c r="Q202" s="323"/>
      <c r="R202" s="323"/>
      <c r="S202" s="323"/>
      <c r="T202" s="323"/>
      <c r="U202" s="323"/>
      <c r="V202" s="323"/>
      <c r="W202" s="323"/>
      <c r="X202" s="323"/>
      <c r="Y202" s="323"/>
      <c r="Z202" s="323"/>
      <c r="AA202" s="323"/>
      <c r="AB202" s="323"/>
      <c r="AC202" s="323"/>
      <c r="AD202" s="323"/>
    </row>
    <row r="203" spans="1:30" ht="15" hidden="1">
      <c r="A203" s="323"/>
      <c r="B203" s="323"/>
      <c r="C203" s="323"/>
      <c r="D203" s="323"/>
      <c r="E203" s="323"/>
      <c r="F203" s="323"/>
      <c r="G203" s="323"/>
      <c r="H203" s="323"/>
      <c r="I203" s="323"/>
      <c r="J203" s="323"/>
      <c r="K203" s="323"/>
      <c r="L203" s="323"/>
      <c r="M203" s="323"/>
      <c r="N203" s="323"/>
      <c r="O203" s="323"/>
      <c r="P203" s="323"/>
      <c r="Q203" s="323"/>
      <c r="R203" s="323"/>
      <c r="S203" s="323"/>
      <c r="T203" s="323"/>
      <c r="U203" s="323"/>
      <c r="V203" s="323"/>
      <c r="W203" s="323"/>
      <c r="X203" s="323"/>
      <c r="Y203" s="323"/>
      <c r="Z203" s="323"/>
      <c r="AA203" s="323"/>
      <c r="AB203" s="323"/>
      <c r="AC203" s="323"/>
      <c r="AD203" s="323"/>
    </row>
    <row r="204" spans="1:30" ht="15" hidden="1">
      <c r="A204" s="323"/>
      <c r="B204" s="323"/>
      <c r="C204" s="323"/>
      <c r="D204" s="323"/>
      <c r="E204" s="323"/>
      <c r="F204" s="323"/>
      <c r="G204" s="323"/>
      <c r="H204" s="323"/>
      <c r="I204" s="323"/>
      <c r="J204" s="323"/>
      <c r="K204" s="323"/>
      <c r="L204" s="323"/>
      <c r="M204" s="323"/>
      <c r="N204" s="323"/>
      <c r="O204" s="323"/>
      <c r="P204" s="323"/>
      <c r="Q204" s="323"/>
      <c r="R204" s="323"/>
      <c r="S204" s="323"/>
      <c r="T204" s="323"/>
      <c r="U204" s="323"/>
      <c r="V204" s="323"/>
      <c r="W204" s="323"/>
      <c r="X204" s="323"/>
      <c r="Y204" s="323"/>
      <c r="Z204" s="323"/>
      <c r="AA204" s="323"/>
      <c r="AB204" s="323"/>
      <c r="AC204" s="323"/>
      <c r="AD204" s="323"/>
    </row>
    <row r="205" spans="1:30" ht="15" hidden="1">
      <c r="A205" s="323"/>
      <c r="B205" s="323"/>
      <c r="C205" s="323"/>
      <c r="D205" s="323"/>
      <c r="E205" s="323"/>
      <c r="F205" s="323"/>
      <c r="G205" s="323"/>
      <c r="H205" s="323"/>
      <c r="I205" s="323"/>
      <c r="J205" s="323"/>
      <c r="K205" s="323"/>
      <c r="L205" s="323"/>
      <c r="M205" s="323"/>
      <c r="N205" s="323"/>
      <c r="O205" s="323"/>
      <c r="P205" s="323"/>
      <c r="Q205" s="323"/>
      <c r="R205" s="323"/>
      <c r="S205" s="323"/>
      <c r="T205" s="323"/>
      <c r="U205" s="323"/>
      <c r="V205" s="323"/>
      <c r="W205" s="323"/>
      <c r="X205" s="323"/>
      <c r="Y205" s="323"/>
      <c r="Z205" s="323"/>
      <c r="AA205" s="323"/>
      <c r="AB205" s="323"/>
      <c r="AC205" s="323"/>
      <c r="AD205" s="323"/>
    </row>
    <row r="206" spans="1:30" ht="15" hidden="1">
      <c r="A206" s="323"/>
      <c r="B206" s="323"/>
      <c r="C206" s="323"/>
      <c r="D206" s="323"/>
      <c r="E206" s="323"/>
      <c r="F206" s="323"/>
      <c r="G206" s="323"/>
      <c r="H206" s="323"/>
      <c r="I206" s="323"/>
      <c r="J206" s="323"/>
      <c r="K206" s="323"/>
      <c r="L206" s="323"/>
      <c r="M206" s="323"/>
      <c r="N206" s="323"/>
      <c r="O206" s="323"/>
      <c r="P206" s="323"/>
      <c r="Q206" s="323"/>
      <c r="R206" s="323"/>
      <c r="S206" s="323"/>
      <c r="T206" s="323"/>
      <c r="U206" s="323"/>
      <c r="V206" s="323"/>
      <c r="W206" s="323"/>
      <c r="X206" s="323"/>
      <c r="Y206" s="323"/>
      <c r="Z206" s="323"/>
      <c r="AA206" s="323"/>
      <c r="AB206" s="323"/>
      <c r="AC206" s="323"/>
      <c r="AD206" s="323"/>
    </row>
    <row r="207" spans="1:30" ht="15" hidden="1">
      <c r="A207" s="323"/>
      <c r="B207" s="323"/>
      <c r="C207" s="323"/>
      <c r="D207" s="323"/>
      <c r="E207" s="323"/>
      <c r="F207" s="323"/>
      <c r="G207" s="323"/>
      <c r="H207" s="323"/>
      <c r="I207" s="323"/>
      <c r="J207" s="323"/>
      <c r="K207" s="323"/>
      <c r="L207" s="323"/>
      <c r="M207" s="323"/>
      <c r="N207" s="323"/>
      <c r="O207" s="323"/>
      <c r="P207" s="323"/>
      <c r="Q207" s="323"/>
      <c r="R207" s="323"/>
      <c r="S207" s="323"/>
      <c r="T207" s="323"/>
      <c r="U207" s="323"/>
      <c r="V207" s="323"/>
      <c r="W207" s="323"/>
      <c r="X207" s="323"/>
      <c r="Y207" s="323"/>
      <c r="Z207" s="323"/>
      <c r="AA207" s="323"/>
      <c r="AB207" s="323"/>
      <c r="AC207" s="323"/>
      <c r="AD207" s="323"/>
    </row>
    <row r="208" spans="1:30" ht="15" hidden="1">
      <c r="A208" s="323"/>
      <c r="B208" s="323"/>
      <c r="C208" s="323"/>
      <c r="D208" s="323"/>
      <c r="E208" s="323"/>
      <c r="F208" s="323"/>
      <c r="G208" s="323"/>
      <c r="H208" s="323"/>
      <c r="I208" s="323"/>
      <c r="J208" s="323"/>
      <c r="K208" s="323"/>
      <c r="L208" s="323"/>
      <c r="M208" s="323"/>
      <c r="N208" s="323"/>
      <c r="O208" s="323"/>
      <c r="P208" s="323"/>
      <c r="Q208" s="323"/>
      <c r="R208" s="323"/>
      <c r="S208" s="323"/>
      <c r="T208" s="323"/>
      <c r="U208" s="323"/>
      <c r="V208" s="323"/>
      <c r="W208" s="323"/>
      <c r="X208" s="323"/>
      <c r="Y208" s="323"/>
      <c r="Z208" s="323"/>
      <c r="AA208" s="323"/>
      <c r="AB208" s="323"/>
      <c r="AC208" s="323"/>
      <c r="AD208" s="323"/>
    </row>
    <row r="209" spans="1:30" ht="15" hidden="1">
      <c r="A209" s="323"/>
      <c r="B209" s="323"/>
      <c r="C209" s="323"/>
      <c r="D209" s="323"/>
      <c r="E209" s="323"/>
      <c r="F209" s="323"/>
      <c r="G209" s="323"/>
      <c r="H209" s="323"/>
      <c r="I209" s="323"/>
      <c r="J209" s="323"/>
      <c r="K209" s="323"/>
      <c r="L209" s="323"/>
      <c r="M209" s="323"/>
      <c r="N209" s="323"/>
      <c r="O209" s="323"/>
      <c r="P209" s="323"/>
      <c r="Q209" s="323"/>
      <c r="R209" s="323"/>
      <c r="S209" s="323"/>
      <c r="T209" s="323"/>
      <c r="U209" s="323"/>
      <c r="V209" s="323"/>
      <c r="W209" s="323"/>
      <c r="X209" s="323"/>
      <c r="Y209" s="323"/>
      <c r="Z209" s="323"/>
      <c r="AA209" s="323"/>
      <c r="AB209" s="323"/>
      <c r="AC209" s="323"/>
      <c r="AD209" s="323"/>
    </row>
    <row r="210" spans="1:30" ht="15" hidden="1">
      <c r="A210" s="323"/>
      <c r="B210" s="323"/>
      <c r="C210" s="323"/>
      <c r="D210" s="323"/>
      <c r="E210" s="323"/>
      <c r="F210" s="323"/>
      <c r="G210" s="323"/>
      <c r="H210" s="323"/>
      <c r="I210" s="323"/>
      <c r="J210" s="323"/>
      <c r="K210" s="323"/>
      <c r="L210" s="323"/>
      <c r="M210" s="323"/>
      <c r="N210" s="323"/>
      <c r="O210" s="323"/>
      <c r="P210" s="323"/>
      <c r="Q210" s="323"/>
      <c r="R210" s="323"/>
      <c r="S210" s="323"/>
      <c r="T210" s="323"/>
      <c r="U210" s="323"/>
      <c r="V210" s="323"/>
      <c r="W210" s="323"/>
      <c r="X210" s="323"/>
      <c r="Y210" s="323"/>
      <c r="Z210" s="323"/>
      <c r="AA210" s="323"/>
      <c r="AB210" s="323"/>
      <c r="AC210" s="323"/>
      <c r="AD210" s="323"/>
    </row>
    <row r="211" spans="1:30" ht="15" hidden="1">
      <c r="A211" s="323"/>
      <c r="B211" s="323"/>
      <c r="C211" s="323"/>
      <c r="D211" s="323"/>
      <c r="E211" s="323"/>
      <c r="F211" s="323"/>
      <c r="G211" s="323"/>
      <c r="H211" s="323"/>
      <c r="I211" s="323"/>
      <c r="J211" s="323"/>
      <c r="K211" s="323"/>
      <c r="L211" s="323"/>
      <c r="M211" s="323"/>
      <c r="N211" s="323"/>
      <c r="O211" s="323"/>
      <c r="P211" s="323"/>
      <c r="Q211" s="323"/>
      <c r="R211" s="323"/>
      <c r="S211" s="323"/>
      <c r="T211" s="323"/>
      <c r="U211" s="323"/>
      <c r="V211" s="323"/>
      <c r="W211" s="323"/>
      <c r="X211" s="323"/>
      <c r="Y211" s="323"/>
      <c r="Z211" s="323"/>
      <c r="AA211" s="323"/>
      <c r="AB211" s="323"/>
      <c r="AC211" s="323"/>
      <c r="AD211" s="323"/>
    </row>
    <row r="212" spans="1:30" ht="15" hidden="1">
      <c r="A212" s="323"/>
      <c r="B212" s="323"/>
      <c r="C212" s="323"/>
      <c r="D212" s="323"/>
      <c r="E212" s="323"/>
      <c r="F212" s="323"/>
      <c r="G212" s="323"/>
      <c r="H212" s="323"/>
      <c r="I212" s="323"/>
      <c r="J212" s="323"/>
      <c r="K212" s="323"/>
      <c r="L212" s="323"/>
      <c r="M212" s="323"/>
      <c r="N212" s="323"/>
      <c r="O212" s="323"/>
      <c r="P212" s="323"/>
      <c r="Q212" s="323"/>
      <c r="R212" s="323"/>
      <c r="S212" s="323"/>
      <c r="T212" s="323"/>
      <c r="U212" s="323"/>
      <c r="V212" s="323"/>
      <c r="W212" s="323"/>
      <c r="X212" s="323"/>
      <c r="Y212" s="323"/>
      <c r="Z212" s="323"/>
      <c r="AA212" s="323"/>
      <c r="AB212" s="323"/>
      <c r="AC212" s="323"/>
      <c r="AD212" s="323"/>
    </row>
    <row r="213" spans="1:30" ht="15" hidden="1">
      <c r="A213" s="323"/>
      <c r="B213" s="323"/>
      <c r="C213" s="323"/>
      <c r="D213" s="323"/>
      <c r="E213" s="323"/>
      <c r="F213" s="323"/>
      <c r="G213" s="323"/>
      <c r="H213" s="323"/>
      <c r="I213" s="323"/>
      <c r="J213" s="323"/>
      <c r="K213" s="323"/>
      <c r="L213" s="323"/>
      <c r="M213" s="323"/>
      <c r="N213" s="323"/>
      <c r="O213" s="323"/>
      <c r="P213" s="323"/>
      <c r="Q213" s="323"/>
      <c r="R213" s="323"/>
      <c r="S213" s="323"/>
      <c r="T213" s="323"/>
      <c r="U213" s="323"/>
      <c r="V213" s="323"/>
      <c r="W213" s="323"/>
      <c r="X213" s="323"/>
      <c r="Y213" s="323"/>
      <c r="Z213" s="323"/>
      <c r="AA213" s="323"/>
      <c r="AB213" s="323"/>
      <c r="AC213" s="323"/>
      <c r="AD213" s="323"/>
    </row>
    <row r="214" spans="1:30" ht="15" hidden="1">
      <c r="A214" s="323"/>
      <c r="B214" s="323"/>
      <c r="C214" s="323"/>
      <c r="D214" s="323"/>
      <c r="E214" s="323"/>
      <c r="F214" s="323"/>
      <c r="G214" s="323"/>
      <c r="H214" s="323"/>
      <c r="I214" s="323"/>
      <c r="J214" s="323"/>
      <c r="K214" s="323"/>
      <c r="L214" s="323"/>
      <c r="M214" s="323"/>
      <c r="N214" s="323"/>
      <c r="O214" s="323"/>
      <c r="P214" s="323"/>
      <c r="Q214" s="323"/>
      <c r="R214" s="323"/>
      <c r="S214" s="323"/>
      <c r="T214" s="323"/>
      <c r="U214" s="323"/>
      <c r="V214" s="323"/>
      <c r="W214" s="323"/>
      <c r="X214" s="323"/>
      <c r="Y214" s="323"/>
      <c r="Z214" s="323"/>
      <c r="AA214" s="323"/>
      <c r="AB214" s="323"/>
      <c r="AC214" s="323"/>
      <c r="AD214" s="323"/>
    </row>
    <row r="215" spans="1:30" ht="15" hidden="1">
      <c r="A215" s="323"/>
      <c r="B215" s="323"/>
      <c r="C215" s="323"/>
      <c r="D215" s="323"/>
      <c r="E215" s="323"/>
      <c r="F215" s="323"/>
      <c r="G215" s="323"/>
      <c r="H215" s="323"/>
      <c r="I215" s="323"/>
      <c r="J215" s="323"/>
      <c r="K215" s="323"/>
      <c r="L215" s="323"/>
      <c r="M215" s="323"/>
      <c r="N215" s="323"/>
      <c r="O215" s="323"/>
      <c r="P215" s="323"/>
      <c r="Q215" s="323"/>
      <c r="R215" s="323"/>
      <c r="S215" s="323"/>
      <c r="T215" s="323"/>
      <c r="U215" s="323"/>
      <c r="V215" s="323"/>
      <c r="W215" s="323"/>
      <c r="X215" s="323"/>
      <c r="Y215" s="323"/>
      <c r="Z215" s="323"/>
      <c r="AA215" s="323"/>
      <c r="AB215" s="323"/>
      <c r="AC215" s="323"/>
      <c r="AD215" s="323"/>
    </row>
    <row r="216" spans="1:30" ht="15" hidden="1">
      <c r="A216" s="323"/>
      <c r="B216" s="323"/>
      <c r="C216" s="323"/>
      <c r="D216" s="323"/>
      <c r="E216" s="323"/>
      <c r="F216" s="323"/>
      <c r="G216" s="323"/>
      <c r="H216" s="323"/>
      <c r="I216" s="323"/>
      <c r="J216" s="323"/>
      <c r="K216" s="323"/>
      <c r="L216" s="323"/>
      <c r="M216" s="323"/>
      <c r="N216" s="323"/>
      <c r="O216" s="323"/>
      <c r="P216" s="323"/>
      <c r="Q216" s="323"/>
      <c r="R216" s="323"/>
      <c r="S216" s="323"/>
      <c r="T216" s="323"/>
      <c r="U216" s="323"/>
      <c r="V216" s="323"/>
      <c r="W216" s="323"/>
      <c r="X216" s="323"/>
      <c r="Y216" s="323"/>
      <c r="Z216" s="323"/>
      <c r="AA216" s="323"/>
      <c r="AB216" s="323"/>
      <c r="AC216" s="323"/>
      <c r="AD216" s="323"/>
    </row>
    <row r="217" spans="1:30" ht="15" hidden="1">
      <c r="A217" s="323"/>
      <c r="B217" s="323"/>
      <c r="C217" s="323"/>
      <c r="D217" s="323"/>
      <c r="E217" s="323"/>
      <c r="F217" s="323"/>
      <c r="G217" s="323"/>
      <c r="H217" s="323"/>
      <c r="I217" s="323"/>
      <c r="J217" s="323"/>
      <c r="K217" s="323"/>
      <c r="L217" s="323"/>
      <c r="M217" s="323"/>
      <c r="N217" s="323"/>
      <c r="O217" s="323"/>
      <c r="P217" s="323"/>
      <c r="Q217" s="323"/>
      <c r="R217" s="323"/>
      <c r="S217" s="323"/>
      <c r="T217" s="323"/>
      <c r="U217" s="323"/>
      <c r="V217" s="323"/>
      <c r="W217" s="323"/>
      <c r="X217" s="323"/>
      <c r="Y217" s="323"/>
      <c r="Z217" s="323"/>
      <c r="AA217" s="323"/>
      <c r="AB217" s="323"/>
      <c r="AC217" s="323"/>
      <c r="AD217" s="323"/>
    </row>
    <row r="218" spans="1:30" ht="15" hidden="1">
      <c r="A218" s="323"/>
      <c r="B218" s="323"/>
      <c r="C218" s="323"/>
      <c r="D218" s="323"/>
      <c r="E218" s="323"/>
      <c r="F218" s="323"/>
      <c r="G218" s="323"/>
      <c r="H218" s="323"/>
      <c r="I218" s="323"/>
      <c r="J218" s="323"/>
      <c r="K218" s="323"/>
      <c r="L218" s="323"/>
      <c r="M218" s="323"/>
      <c r="N218" s="323"/>
      <c r="O218" s="323"/>
      <c r="P218" s="323"/>
      <c r="Q218" s="323"/>
      <c r="R218" s="323"/>
      <c r="S218" s="323"/>
      <c r="T218" s="323"/>
      <c r="U218" s="323"/>
      <c r="V218" s="323"/>
      <c r="W218" s="323"/>
      <c r="X218" s="323"/>
      <c r="Y218" s="323"/>
      <c r="Z218" s="323"/>
      <c r="AA218" s="323"/>
      <c r="AB218" s="323"/>
      <c r="AC218" s="323"/>
      <c r="AD218" s="323"/>
    </row>
    <row r="219" spans="1:30" ht="15" hidden="1">
      <c r="A219" s="323"/>
      <c r="B219" s="323"/>
      <c r="C219" s="323"/>
      <c r="D219" s="323"/>
      <c r="E219" s="323"/>
      <c r="F219" s="323"/>
      <c r="G219" s="323"/>
      <c r="H219" s="323"/>
      <c r="I219" s="323"/>
      <c r="J219" s="323"/>
      <c r="K219" s="323"/>
      <c r="L219" s="323"/>
      <c r="M219" s="323"/>
      <c r="N219" s="323"/>
      <c r="O219" s="323"/>
      <c r="P219" s="323"/>
      <c r="Q219" s="323"/>
      <c r="R219" s="323"/>
      <c r="S219" s="323"/>
      <c r="T219" s="323"/>
      <c r="U219" s="323"/>
      <c r="V219" s="323"/>
      <c r="W219" s="323"/>
      <c r="X219" s="323"/>
      <c r="Y219" s="323"/>
      <c r="Z219" s="323"/>
      <c r="AA219" s="323"/>
      <c r="AB219" s="323"/>
      <c r="AC219" s="323"/>
      <c r="AD219" s="323"/>
    </row>
    <row r="220" spans="1:30" ht="15" hidden="1">
      <c r="A220" s="323"/>
      <c r="B220" s="323"/>
      <c r="C220" s="323"/>
      <c r="D220" s="323"/>
      <c r="E220" s="323"/>
      <c r="F220" s="323"/>
      <c r="G220" s="323"/>
      <c r="H220" s="323"/>
      <c r="I220" s="323"/>
      <c r="J220" s="323"/>
      <c r="K220" s="323"/>
      <c r="L220" s="323"/>
      <c r="M220" s="323"/>
      <c r="N220" s="323"/>
      <c r="O220" s="323"/>
      <c r="P220" s="323"/>
      <c r="Q220" s="323"/>
      <c r="R220" s="323"/>
      <c r="S220" s="323"/>
      <c r="T220" s="323"/>
      <c r="U220" s="323"/>
      <c r="V220" s="323"/>
      <c r="W220" s="323"/>
      <c r="X220" s="323"/>
      <c r="Y220" s="323"/>
      <c r="Z220" s="323"/>
      <c r="AA220" s="323"/>
      <c r="AB220" s="323"/>
      <c r="AC220" s="323"/>
      <c r="AD220" s="323"/>
    </row>
    <row r="221" spans="1:30" ht="15" hidden="1">
      <c r="A221" s="323"/>
      <c r="B221" s="323"/>
      <c r="C221" s="323"/>
      <c r="D221" s="323"/>
      <c r="E221" s="323"/>
      <c r="F221" s="323"/>
      <c r="G221" s="323"/>
      <c r="H221" s="323"/>
      <c r="I221" s="323"/>
      <c r="J221" s="323"/>
      <c r="K221" s="323"/>
      <c r="L221" s="323"/>
      <c r="M221" s="323"/>
      <c r="N221" s="323"/>
      <c r="O221" s="323"/>
      <c r="P221" s="323"/>
      <c r="Q221" s="323"/>
      <c r="R221" s="323"/>
      <c r="S221" s="323"/>
      <c r="T221" s="323"/>
      <c r="U221" s="323"/>
      <c r="V221" s="323"/>
      <c r="W221" s="323"/>
      <c r="X221" s="323"/>
      <c r="Y221" s="323"/>
      <c r="Z221" s="323"/>
      <c r="AA221" s="323"/>
      <c r="AB221" s="323"/>
      <c r="AC221" s="323"/>
      <c r="AD221" s="323"/>
    </row>
    <row r="222" spans="1:30" ht="15" hidden="1">
      <c r="A222" s="323"/>
      <c r="B222" s="323"/>
      <c r="C222" s="323"/>
      <c r="D222" s="323"/>
      <c r="E222" s="323"/>
      <c r="F222" s="323"/>
      <c r="G222" s="323"/>
      <c r="H222" s="323"/>
      <c r="I222" s="323"/>
      <c r="J222" s="323"/>
      <c r="K222" s="323"/>
      <c r="L222" s="323"/>
      <c r="M222" s="323"/>
      <c r="N222" s="323"/>
      <c r="O222" s="323"/>
      <c r="P222" s="323"/>
      <c r="Q222" s="323"/>
      <c r="R222" s="323"/>
      <c r="S222" s="323"/>
      <c r="T222" s="323"/>
      <c r="U222" s="323"/>
      <c r="V222" s="323"/>
      <c r="W222" s="323"/>
      <c r="X222" s="323"/>
      <c r="Y222" s="323"/>
      <c r="Z222" s="323"/>
      <c r="AA222" s="323"/>
      <c r="AB222" s="323"/>
      <c r="AC222" s="323"/>
      <c r="AD222" s="323"/>
    </row>
    <row r="223" spans="1:30" ht="15" hidden="1">
      <c r="A223" s="323"/>
      <c r="B223" s="323"/>
      <c r="C223" s="323"/>
      <c r="D223" s="323"/>
      <c r="E223" s="323"/>
      <c r="F223" s="323"/>
      <c r="G223" s="323"/>
      <c r="H223" s="323"/>
      <c r="I223" s="323"/>
      <c r="J223" s="323"/>
      <c r="K223" s="323"/>
      <c r="L223" s="323"/>
      <c r="M223" s="323"/>
      <c r="N223" s="323"/>
      <c r="O223" s="323"/>
      <c r="P223" s="323"/>
      <c r="Q223" s="323"/>
      <c r="R223" s="323"/>
      <c r="S223" s="323"/>
      <c r="T223" s="323"/>
      <c r="U223" s="323"/>
      <c r="V223" s="323"/>
      <c r="W223" s="323"/>
      <c r="X223" s="323"/>
      <c r="Y223" s="323"/>
      <c r="Z223" s="323"/>
      <c r="AA223" s="323"/>
      <c r="AB223" s="323"/>
      <c r="AC223" s="323"/>
      <c r="AD223" s="323"/>
    </row>
    <row r="224" spans="1:30" ht="15" hidden="1">
      <c r="A224" s="323"/>
      <c r="B224" s="323"/>
      <c r="C224" s="323"/>
      <c r="D224" s="323"/>
      <c r="E224" s="323"/>
      <c r="F224" s="323"/>
      <c r="G224" s="323"/>
      <c r="H224" s="323"/>
      <c r="I224" s="323"/>
      <c r="J224" s="323"/>
      <c r="K224" s="323"/>
      <c r="L224" s="323"/>
      <c r="M224" s="323"/>
      <c r="N224" s="323"/>
      <c r="O224" s="323"/>
      <c r="P224" s="323"/>
      <c r="Q224" s="323"/>
      <c r="R224" s="323"/>
      <c r="S224" s="323"/>
      <c r="T224" s="323"/>
      <c r="U224" s="323"/>
      <c r="V224" s="323"/>
      <c r="W224" s="323"/>
      <c r="X224" s="323"/>
      <c r="Y224" s="323"/>
      <c r="Z224" s="323"/>
      <c r="AA224" s="323"/>
      <c r="AB224" s="323"/>
      <c r="AC224" s="323"/>
      <c r="AD224" s="323"/>
    </row>
    <row r="225" spans="1:30" ht="15" hidden="1">
      <c r="A225" s="323"/>
      <c r="B225" s="323"/>
      <c r="C225" s="323"/>
      <c r="D225" s="323"/>
      <c r="E225" s="323"/>
      <c r="F225" s="323"/>
      <c r="G225" s="323"/>
      <c r="H225" s="323"/>
      <c r="I225" s="323"/>
      <c r="J225" s="323"/>
      <c r="K225" s="323"/>
      <c r="L225" s="323"/>
      <c r="M225" s="323"/>
      <c r="N225" s="323"/>
      <c r="O225" s="323"/>
      <c r="P225" s="323"/>
      <c r="Q225" s="323"/>
      <c r="R225" s="323"/>
      <c r="S225" s="323"/>
      <c r="T225" s="323"/>
      <c r="U225" s="323"/>
      <c r="V225" s="323"/>
      <c r="W225" s="323"/>
      <c r="X225" s="323"/>
      <c r="Y225" s="323"/>
      <c r="Z225" s="323"/>
      <c r="AA225" s="323"/>
      <c r="AB225" s="323"/>
      <c r="AC225" s="323"/>
      <c r="AD225" s="323"/>
    </row>
    <row r="226" spans="1:30" ht="15" hidden="1">
      <c r="A226" s="323"/>
      <c r="B226" s="323"/>
      <c r="C226" s="323"/>
      <c r="D226" s="323"/>
      <c r="E226" s="323"/>
      <c r="F226" s="323"/>
      <c r="G226" s="323"/>
      <c r="H226" s="323"/>
      <c r="I226" s="323"/>
      <c r="J226" s="323"/>
      <c r="K226" s="323"/>
      <c r="L226" s="323"/>
      <c r="M226" s="323"/>
      <c r="N226" s="323"/>
      <c r="O226" s="323"/>
      <c r="P226" s="323"/>
      <c r="Q226" s="323"/>
      <c r="R226" s="323"/>
      <c r="S226" s="323"/>
      <c r="T226" s="323"/>
      <c r="U226" s="323"/>
      <c r="V226" s="323"/>
      <c r="W226" s="323"/>
      <c r="X226" s="323"/>
      <c r="Y226" s="323"/>
      <c r="Z226" s="323"/>
      <c r="AA226" s="323"/>
      <c r="AB226" s="323"/>
      <c r="AC226" s="323"/>
      <c r="AD226" s="323"/>
    </row>
    <row r="227" spans="1:30" ht="15" hidden="1">
      <c r="A227" s="323"/>
      <c r="B227" s="323"/>
      <c r="C227" s="323"/>
      <c r="D227" s="323"/>
      <c r="E227" s="323"/>
      <c r="F227" s="323"/>
      <c r="G227" s="323"/>
      <c r="H227" s="323"/>
      <c r="I227" s="323"/>
      <c r="J227" s="323"/>
      <c r="K227" s="323"/>
      <c r="L227" s="323"/>
      <c r="M227" s="323"/>
      <c r="N227" s="323"/>
      <c r="O227" s="323"/>
      <c r="P227" s="323"/>
      <c r="Q227" s="323"/>
      <c r="R227" s="323"/>
      <c r="S227" s="323"/>
      <c r="T227" s="323"/>
      <c r="U227" s="323"/>
      <c r="V227" s="323"/>
      <c r="W227" s="323"/>
      <c r="X227" s="323"/>
      <c r="Y227" s="323"/>
      <c r="Z227" s="323"/>
      <c r="AA227" s="323"/>
      <c r="AB227" s="323"/>
      <c r="AC227" s="323"/>
      <c r="AD227" s="323"/>
    </row>
    <row r="228" spans="1:30" ht="15" hidden="1">
      <c r="A228" s="323"/>
      <c r="B228" s="323"/>
      <c r="C228" s="323"/>
      <c r="D228" s="323"/>
      <c r="E228" s="323"/>
      <c r="F228" s="323"/>
      <c r="G228" s="323"/>
      <c r="H228" s="323"/>
      <c r="I228" s="323"/>
      <c r="J228" s="323"/>
      <c r="K228" s="323"/>
      <c r="L228" s="323"/>
      <c r="M228" s="323"/>
      <c r="N228" s="323"/>
      <c r="O228" s="323"/>
      <c r="P228" s="323"/>
      <c r="Q228" s="323"/>
      <c r="R228" s="323"/>
      <c r="S228" s="323"/>
      <c r="T228" s="323"/>
      <c r="U228" s="323"/>
      <c r="V228" s="323"/>
      <c r="W228" s="323"/>
      <c r="X228" s="323"/>
      <c r="Y228" s="323"/>
      <c r="Z228" s="323"/>
      <c r="AA228" s="323"/>
      <c r="AB228" s="323"/>
      <c r="AC228" s="323"/>
      <c r="AD228" s="323"/>
    </row>
    <row r="229" spans="1:30" ht="15" hidden="1">
      <c r="A229" s="323"/>
      <c r="B229" s="323"/>
      <c r="C229" s="323"/>
      <c r="D229" s="323"/>
      <c r="E229" s="323"/>
      <c r="F229" s="323"/>
      <c r="G229" s="323"/>
      <c r="H229" s="323"/>
      <c r="I229" s="323"/>
      <c r="J229" s="323"/>
      <c r="K229" s="323"/>
      <c r="L229" s="323"/>
      <c r="M229" s="323"/>
      <c r="N229" s="323"/>
      <c r="O229" s="323"/>
      <c r="P229" s="323"/>
      <c r="Q229" s="323"/>
      <c r="R229" s="323"/>
      <c r="S229" s="323"/>
      <c r="T229" s="323"/>
      <c r="U229" s="323"/>
      <c r="V229" s="323"/>
      <c r="W229" s="323"/>
      <c r="X229" s="323"/>
      <c r="Y229" s="323"/>
      <c r="Z229" s="323"/>
      <c r="AA229" s="323"/>
      <c r="AB229" s="323"/>
      <c r="AC229" s="323"/>
      <c r="AD229" s="323"/>
    </row>
    <row r="230" spans="1:30" ht="15" hidden="1">
      <c r="A230" s="323"/>
      <c r="B230" s="323"/>
      <c r="C230" s="323"/>
      <c r="D230" s="323"/>
      <c r="E230" s="323"/>
      <c r="F230" s="323"/>
      <c r="G230" s="323"/>
      <c r="H230" s="323"/>
      <c r="I230" s="323"/>
      <c r="J230" s="323"/>
      <c r="K230" s="323"/>
      <c r="L230" s="323"/>
      <c r="M230" s="323"/>
      <c r="N230" s="323"/>
      <c r="O230" s="323"/>
      <c r="P230" s="323"/>
      <c r="Q230" s="323"/>
      <c r="R230" s="323"/>
      <c r="S230" s="323"/>
      <c r="T230" s="323"/>
      <c r="U230" s="323"/>
      <c r="V230" s="323"/>
      <c r="W230" s="323"/>
      <c r="X230" s="323"/>
      <c r="Y230" s="323"/>
      <c r="Z230" s="323"/>
      <c r="AA230" s="323"/>
      <c r="AB230" s="323"/>
      <c r="AC230" s="323"/>
      <c r="AD230" s="323"/>
    </row>
    <row r="231" spans="1:30" ht="15" hidden="1">
      <c r="A231" s="323"/>
      <c r="B231" s="323"/>
      <c r="C231" s="323"/>
      <c r="D231" s="323"/>
      <c r="E231" s="323"/>
      <c r="F231" s="323"/>
      <c r="G231" s="323"/>
      <c r="H231" s="323"/>
      <c r="I231" s="323"/>
      <c r="J231" s="323"/>
      <c r="K231" s="323"/>
      <c r="L231" s="323"/>
      <c r="M231" s="323"/>
      <c r="N231" s="323"/>
      <c r="O231" s="323"/>
      <c r="P231" s="323"/>
      <c r="Q231" s="323"/>
      <c r="R231" s="323"/>
      <c r="S231" s="323"/>
      <c r="T231" s="323"/>
      <c r="U231" s="323"/>
      <c r="V231" s="323"/>
      <c r="W231" s="323"/>
      <c r="X231" s="323"/>
      <c r="Y231" s="323"/>
      <c r="Z231" s="323"/>
      <c r="AA231" s="323"/>
      <c r="AB231" s="323"/>
      <c r="AC231" s="323"/>
      <c r="AD231" s="323"/>
    </row>
    <row r="232" spans="1:30" ht="15" hidden="1">
      <c r="A232" s="323"/>
      <c r="B232" s="323"/>
      <c r="C232" s="323"/>
      <c r="D232" s="323"/>
      <c r="E232" s="323"/>
      <c r="F232" s="323"/>
      <c r="G232" s="323"/>
      <c r="H232" s="323"/>
      <c r="I232" s="323"/>
      <c r="J232" s="323"/>
      <c r="K232" s="323"/>
      <c r="L232" s="323"/>
      <c r="M232" s="323"/>
      <c r="N232" s="323"/>
      <c r="O232" s="323"/>
      <c r="P232" s="323"/>
      <c r="Q232" s="323"/>
      <c r="R232" s="323"/>
      <c r="S232" s="323"/>
      <c r="T232" s="323"/>
      <c r="U232" s="323"/>
      <c r="V232" s="323"/>
      <c r="W232" s="323"/>
      <c r="X232" s="323"/>
      <c r="Y232" s="323"/>
      <c r="Z232" s="323"/>
      <c r="AA232" s="323"/>
      <c r="AB232" s="323"/>
      <c r="AC232" s="323"/>
      <c r="AD232" s="323"/>
    </row>
    <row r="233" spans="1:30" ht="15" hidden="1">
      <c r="A233" s="323"/>
      <c r="B233" s="323"/>
      <c r="C233" s="323"/>
      <c r="D233" s="323"/>
      <c r="E233" s="323"/>
      <c r="F233" s="323"/>
      <c r="G233" s="323"/>
      <c r="H233" s="323"/>
      <c r="I233" s="323"/>
      <c r="J233" s="323"/>
      <c r="K233" s="323"/>
      <c r="L233" s="323"/>
      <c r="M233" s="323"/>
      <c r="N233" s="323"/>
      <c r="O233" s="323"/>
      <c r="P233" s="323"/>
      <c r="Q233" s="323"/>
      <c r="R233" s="323"/>
      <c r="S233" s="323"/>
      <c r="T233" s="323"/>
      <c r="U233" s="323"/>
      <c r="V233" s="323"/>
      <c r="W233" s="323"/>
      <c r="X233" s="323"/>
      <c r="Y233" s="323"/>
      <c r="Z233" s="323"/>
      <c r="AA233" s="323"/>
      <c r="AB233" s="323"/>
      <c r="AC233" s="323"/>
      <c r="AD233" s="323"/>
    </row>
    <row r="234" spans="1:30" ht="15" hidden="1">
      <c r="A234" s="323"/>
      <c r="B234" s="323"/>
      <c r="C234" s="323"/>
      <c r="D234" s="323"/>
      <c r="E234" s="323"/>
      <c r="F234" s="323"/>
      <c r="G234" s="323"/>
      <c r="H234" s="323"/>
      <c r="I234" s="323"/>
      <c r="J234" s="323"/>
      <c r="K234" s="323"/>
      <c r="L234" s="323"/>
      <c r="M234" s="323"/>
      <c r="N234" s="323"/>
      <c r="O234" s="323"/>
      <c r="P234" s="323"/>
      <c r="Q234" s="323"/>
      <c r="R234" s="323"/>
      <c r="S234" s="323"/>
      <c r="T234" s="323"/>
      <c r="U234" s="323"/>
      <c r="V234" s="323"/>
      <c r="W234" s="323"/>
      <c r="X234" s="323"/>
      <c r="Y234" s="323"/>
      <c r="Z234" s="323"/>
      <c r="AA234" s="323"/>
      <c r="AB234" s="323"/>
      <c r="AC234" s="323"/>
      <c r="AD234" s="323"/>
    </row>
    <row r="235" spans="1:30" ht="15" hidden="1">
      <c r="A235" s="323"/>
      <c r="B235" s="323"/>
      <c r="C235" s="323"/>
      <c r="D235" s="323"/>
      <c r="E235" s="323"/>
      <c r="F235" s="323"/>
      <c r="G235" s="323"/>
      <c r="H235" s="323"/>
      <c r="I235" s="323"/>
      <c r="J235" s="323"/>
      <c r="K235" s="323"/>
      <c r="L235" s="323"/>
      <c r="M235" s="323"/>
      <c r="N235" s="323"/>
      <c r="O235" s="323"/>
      <c r="P235" s="323"/>
      <c r="Q235" s="323"/>
      <c r="R235" s="323"/>
      <c r="S235" s="323"/>
      <c r="T235" s="323"/>
      <c r="U235" s="323"/>
      <c r="V235" s="323"/>
      <c r="W235" s="323"/>
      <c r="X235" s="323"/>
      <c r="Y235" s="323"/>
      <c r="Z235" s="323"/>
      <c r="AA235" s="323"/>
      <c r="AB235" s="323"/>
      <c r="AC235" s="323"/>
      <c r="AD235" s="323"/>
    </row>
    <row r="236" spans="1:30" ht="15" hidden="1">
      <c r="A236" s="323"/>
      <c r="B236" s="323"/>
      <c r="C236" s="323"/>
      <c r="D236" s="323"/>
      <c r="E236" s="323"/>
      <c r="F236" s="323"/>
      <c r="G236" s="323"/>
      <c r="H236" s="323"/>
      <c r="I236" s="323"/>
      <c r="J236" s="323"/>
      <c r="K236" s="323"/>
      <c r="L236" s="323"/>
      <c r="M236" s="323"/>
      <c r="N236" s="323"/>
      <c r="O236" s="323"/>
      <c r="P236" s="323"/>
      <c r="Q236" s="323"/>
      <c r="R236" s="323"/>
      <c r="S236" s="323"/>
      <c r="T236" s="323"/>
      <c r="U236" s="323"/>
      <c r="V236" s="323"/>
      <c r="W236" s="323"/>
      <c r="X236" s="323"/>
      <c r="Y236" s="323"/>
      <c r="Z236" s="323"/>
      <c r="AA236" s="323"/>
      <c r="AB236" s="323"/>
      <c r="AC236" s="323"/>
      <c r="AD236" s="323"/>
    </row>
    <row r="237" spans="1:30" ht="15" hidden="1">
      <c r="A237" s="323"/>
      <c r="B237" s="323"/>
      <c r="C237" s="323"/>
      <c r="D237" s="323"/>
      <c r="E237" s="323"/>
      <c r="F237" s="323"/>
      <c r="G237" s="323"/>
      <c r="H237" s="323"/>
      <c r="I237" s="323"/>
      <c r="J237" s="323"/>
      <c r="K237" s="323"/>
      <c r="L237" s="323"/>
      <c r="M237" s="323"/>
      <c r="N237" s="323"/>
      <c r="O237" s="323"/>
      <c r="P237" s="323"/>
      <c r="Q237" s="323"/>
      <c r="R237" s="323"/>
      <c r="S237" s="323"/>
      <c r="T237" s="323"/>
      <c r="U237" s="323"/>
      <c r="V237" s="323"/>
      <c r="W237" s="323"/>
      <c r="X237" s="323"/>
      <c r="Y237" s="323"/>
      <c r="Z237" s="323"/>
      <c r="AA237" s="323"/>
      <c r="AB237" s="323"/>
      <c r="AC237" s="323"/>
      <c r="AD237" s="323"/>
    </row>
    <row r="238" spans="1:30" ht="15" hidden="1">
      <c r="A238" s="323"/>
      <c r="B238" s="323"/>
      <c r="C238" s="323"/>
      <c r="D238" s="323"/>
      <c r="E238" s="323"/>
      <c r="F238" s="323"/>
      <c r="G238" s="323"/>
      <c r="H238" s="323"/>
      <c r="I238" s="323"/>
      <c r="J238" s="323"/>
      <c r="K238" s="323"/>
      <c r="L238" s="323"/>
      <c r="M238" s="323"/>
      <c r="N238" s="323"/>
      <c r="O238" s="323"/>
      <c r="P238" s="323"/>
      <c r="Q238" s="323"/>
      <c r="R238" s="323"/>
      <c r="S238" s="323"/>
      <c r="T238" s="323"/>
      <c r="U238" s="323"/>
      <c r="V238" s="323"/>
      <c r="W238" s="323"/>
      <c r="X238" s="323"/>
      <c r="Y238" s="323"/>
      <c r="Z238" s="323"/>
      <c r="AA238" s="323"/>
      <c r="AB238" s="323"/>
      <c r="AC238" s="323"/>
      <c r="AD238" s="323"/>
    </row>
    <row r="239" spans="1:30" ht="15" hidden="1">
      <c r="A239" s="323"/>
      <c r="B239" s="323"/>
      <c r="C239" s="323"/>
      <c r="D239" s="323"/>
      <c r="E239" s="323"/>
      <c r="F239" s="323"/>
      <c r="G239" s="323"/>
      <c r="H239" s="323"/>
      <c r="I239" s="323"/>
      <c r="J239" s="323"/>
      <c r="K239" s="323"/>
      <c r="L239" s="323"/>
      <c r="M239" s="323"/>
      <c r="N239" s="323"/>
      <c r="O239" s="323"/>
      <c r="P239" s="323"/>
      <c r="Q239" s="323"/>
      <c r="R239" s="323"/>
      <c r="S239" s="323"/>
      <c r="T239" s="323"/>
      <c r="U239" s="323"/>
      <c r="V239" s="323"/>
      <c r="W239" s="323"/>
      <c r="X239" s="323"/>
      <c r="Y239" s="323"/>
      <c r="Z239" s="323"/>
      <c r="AA239" s="323"/>
      <c r="AB239" s="323"/>
      <c r="AC239" s="323"/>
      <c r="AD239" s="323"/>
    </row>
    <row r="240" spans="1:30" ht="15" hidden="1">
      <c r="A240" s="323"/>
      <c r="B240" s="323"/>
      <c r="C240" s="323"/>
      <c r="D240" s="323"/>
      <c r="E240" s="323"/>
      <c r="F240" s="323"/>
      <c r="G240" s="323"/>
      <c r="H240" s="323"/>
      <c r="I240" s="323"/>
      <c r="J240" s="323"/>
      <c r="K240" s="323"/>
      <c r="L240" s="323"/>
      <c r="M240" s="323"/>
      <c r="N240" s="323"/>
      <c r="O240" s="323"/>
      <c r="P240" s="323"/>
      <c r="Q240" s="323"/>
      <c r="R240" s="323"/>
      <c r="S240" s="323"/>
      <c r="T240" s="323"/>
      <c r="U240" s="323"/>
      <c r="V240" s="323"/>
      <c r="W240" s="323"/>
      <c r="X240" s="323"/>
      <c r="Y240" s="323"/>
      <c r="Z240" s="323"/>
      <c r="AA240" s="323"/>
      <c r="AB240" s="323"/>
      <c r="AC240" s="323"/>
      <c r="AD240" s="323"/>
    </row>
    <row r="241" spans="1:30" ht="15" hidden="1">
      <c r="A241" s="323"/>
      <c r="B241" s="323"/>
      <c r="C241" s="323"/>
      <c r="D241" s="323"/>
      <c r="E241" s="323"/>
      <c r="F241" s="323"/>
      <c r="G241" s="323"/>
      <c r="H241" s="323"/>
      <c r="I241" s="323"/>
      <c r="J241" s="323"/>
      <c r="K241" s="323"/>
      <c r="L241" s="323"/>
      <c r="M241" s="323"/>
      <c r="N241" s="323"/>
      <c r="O241" s="323"/>
      <c r="P241" s="323"/>
      <c r="Q241" s="323"/>
      <c r="R241" s="323"/>
      <c r="S241" s="323"/>
      <c r="T241" s="323"/>
      <c r="U241" s="323"/>
      <c r="V241" s="323"/>
      <c r="W241" s="323"/>
      <c r="X241" s="323"/>
      <c r="Y241" s="323"/>
      <c r="Z241" s="323"/>
      <c r="AA241" s="323"/>
      <c r="AB241" s="323"/>
      <c r="AC241" s="323"/>
      <c r="AD241" s="323"/>
    </row>
    <row r="242" spans="1:30" ht="15" hidden="1">
      <c r="A242" s="323"/>
      <c r="B242" s="323"/>
      <c r="C242" s="323"/>
      <c r="D242" s="323"/>
      <c r="E242" s="323"/>
      <c r="F242" s="323"/>
      <c r="G242" s="323"/>
      <c r="H242" s="323"/>
      <c r="I242" s="323"/>
      <c r="J242" s="323"/>
      <c r="K242" s="323"/>
      <c r="L242" s="323"/>
      <c r="M242" s="323"/>
      <c r="N242" s="323"/>
      <c r="O242" s="323"/>
      <c r="P242" s="323"/>
      <c r="Q242" s="323"/>
      <c r="R242" s="323"/>
      <c r="S242" s="323"/>
      <c r="T242" s="323"/>
      <c r="U242" s="323"/>
      <c r="V242" s="323"/>
      <c r="W242" s="323"/>
      <c r="X242" s="323"/>
      <c r="Y242" s="323"/>
      <c r="Z242" s="323"/>
      <c r="AA242" s="323"/>
      <c r="AB242" s="323"/>
      <c r="AC242" s="323"/>
      <c r="AD242" s="323"/>
    </row>
    <row r="243" spans="1:30" ht="15" hidden="1">
      <c r="A243" s="323"/>
      <c r="B243" s="323"/>
      <c r="C243" s="323"/>
      <c r="D243" s="323"/>
      <c r="E243" s="323"/>
      <c r="F243" s="323"/>
      <c r="G243" s="323"/>
      <c r="H243" s="323"/>
      <c r="I243" s="323"/>
      <c r="J243" s="323"/>
      <c r="K243" s="323"/>
      <c r="L243" s="323"/>
      <c r="M243" s="323"/>
      <c r="N243" s="323"/>
      <c r="O243" s="323"/>
      <c r="P243" s="323"/>
      <c r="Q243" s="323"/>
      <c r="R243" s="323"/>
      <c r="S243" s="323"/>
      <c r="T243" s="323"/>
      <c r="U243" s="323"/>
      <c r="V243" s="323"/>
      <c r="W243" s="323"/>
      <c r="X243" s="323"/>
      <c r="Y243" s="323"/>
      <c r="Z243" s="323"/>
      <c r="AA243" s="323"/>
      <c r="AB243" s="323"/>
      <c r="AC243" s="323"/>
      <c r="AD243" s="323"/>
    </row>
    <row r="244" spans="1:30" ht="15" hidden="1">
      <c r="A244" s="323"/>
      <c r="B244" s="323"/>
      <c r="C244" s="323"/>
      <c r="D244" s="323"/>
      <c r="E244" s="323"/>
      <c r="F244" s="323"/>
      <c r="G244" s="323"/>
      <c r="H244" s="323"/>
      <c r="I244" s="323"/>
      <c r="J244" s="323"/>
      <c r="K244" s="323"/>
      <c r="L244" s="323"/>
      <c r="M244" s="323"/>
      <c r="N244" s="323"/>
      <c r="O244" s="323"/>
      <c r="P244" s="323"/>
      <c r="Q244" s="323"/>
      <c r="R244" s="323"/>
      <c r="S244" s="323"/>
      <c r="T244" s="323"/>
      <c r="U244" s="323"/>
      <c r="V244" s="323"/>
      <c r="W244" s="323"/>
      <c r="X244" s="323"/>
      <c r="Y244" s="323"/>
      <c r="Z244" s="323"/>
      <c r="AA244" s="323"/>
      <c r="AB244" s="323"/>
      <c r="AC244" s="323"/>
      <c r="AD244" s="323"/>
    </row>
    <row r="245" spans="1:30" ht="15" hidden="1">
      <c r="A245" s="323"/>
      <c r="B245" s="323"/>
      <c r="C245" s="323"/>
      <c r="D245" s="323"/>
      <c r="E245" s="323"/>
      <c r="F245" s="323"/>
      <c r="G245" s="323"/>
      <c r="H245" s="323"/>
      <c r="I245" s="323"/>
      <c r="J245" s="323"/>
      <c r="K245" s="323"/>
      <c r="L245" s="323"/>
      <c r="M245" s="323"/>
      <c r="N245" s="323"/>
      <c r="O245" s="323"/>
      <c r="P245" s="323"/>
      <c r="Q245" s="323"/>
      <c r="R245" s="323"/>
      <c r="S245" s="323"/>
      <c r="T245" s="323"/>
      <c r="U245" s="323"/>
      <c r="V245" s="323"/>
      <c r="W245" s="323"/>
      <c r="X245" s="323"/>
      <c r="Y245" s="323"/>
      <c r="Z245" s="323"/>
      <c r="AA245" s="323"/>
      <c r="AB245" s="323"/>
      <c r="AC245" s="323"/>
      <c r="AD245" s="323"/>
    </row>
    <row r="246" spans="1:30" ht="15" hidden="1">
      <c r="A246" s="323"/>
      <c r="B246" s="323"/>
      <c r="C246" s="323"/>
      <c r="D246" s="323"/>
      <c r="E246" s="323"/>
      <c r="F246" s="323"/>
      <c r="G246" s="323"/>
      <c r="H246" s="323"/>
      <c r="I246" s="323"/>
      <c r="J246" s="323"/>
      <c r="K246" s="323"/>
      <c r="L246" s="323"/>
      <c r="M246" s="323"/>
      <c r="N246" s="323"/>
      <c r="O246" s="323"/>
      <c r="P246" s="323"/>
      <c r="Q246" s="323"/>
      <c r="R246" s="323"/>
      <c r="S246" s="323"/>
      <c r="T246" s="323"/>
      <c r="U246" s="323"/>
      <c r="V246" s="323"/>
      <c r="W246" s="323"/>
      <c r="X246" s="323"/>
      <c r="Y246" s="323"/>
      <c r="Z246" s="323"/>
      <c r="AA246" s="323"/>
      <c r="AB246" s="323"/>
      <c r="AC246" s="323"/>
      <c r="AD246" s="323"/>
    </row>
    <row r="247" spans="1:30" ht="15" hidden="1">
      <c r="A247" s="323"/>
      <c r="B247" s="323"/>
      <c r="C247" s="323"/>
      <c r="D247" s="323"/>
      <c r="E247" s="323"/>
      <c r="F247" s="323"/>
      <c r="G247" s="323"/>
      <c r="H247" s="323"/>
      <c r="I247" s="323"/>
      <c r="J247" s="323"/>
      <c r="K247" s="323"/>
      <c r="L247" s="323"/>
      <c r="M247" s="323"/>
      <c r="N247" s="323"/>
      <c r="O247" s="323"/>
      <c r="P247" s="323"/>
      <c r="Q247" s="323"/>
      <c r="R247" s="323"/>
      <c r="S247" s="323"/>
      <c r="T247" s="323"/>
      <c r="U247" s="323"/>
      <c r="V247" s="323"/>
      <c r="W247" s="323"/>
      <c r="X247" s="323"/>
      <c r="Y247" s="323"/>
      <c r="Z247" s="323"/>
      <c r="AA247" s="323"/>
      <c r="AB247" s="323"/>
      <c r="AC247" s="323"/>
      <c r="AD247" s="323"/>
    </row>
    <row r="248" spans="1:30" ht="15" hidden="1">
      <c r="A248" s="323"/>
      <c r="B248" s="323"/>
      <c r="C248" s="323"/>
      <c r="D248" s="323"/>
      <c r="E248" s="323"/>
      <c r="F248" s="323"/>
      <c r="G248" s="323"/>
      <c r="H248" s="323"/>
      <c r="I248" s="323"/>
      <c r="J248" s="323"/>
      <c r="K248" s="323"/>
      <c r="L248" s="323"/>
      <c r="M248" s="323"/>
      <c r="N248" s="323"/>
      <c r="O248" s="323"/>
      <c r="P248" s="323"/>
      <c r="Q248" s="323"/>
      <c r="R248" s="323"/>
      <c r="S248" s="323"/>
      <c r="T248" s="323"/>
      <c r="U248" s="323"/>
      <c r="V248" s="323"/>
      <c r="W248" s="323"/>
      <c r="X248" s="323"/>
      <c r="Y248" s="323"/>
      <c r="Z248" s="323"/>
      <c r="AA248" s="323"/>
      <c r="AB248" s="323"/>
      <c r="AC248" s="323"/>
      <c r="AD248" s="323"/>
    </row>
    <row r="249" spans="1:30" ht="15" hidden="1">
      <c r="A249" s="323"/>
      <c r="B249" s="323"/>
      <c r="C249" s="323"/>
      <c r="D249" s="323"/>
      <c r="E249" s="323"/>
      <c r="F249" s="323"/>
      <c r="G249" s="323"/>
      <c r="H249" s="323"/>
      <c r="I249" s="323"/>
      <c r="J249" s="323"/>
      <c r="K249" s="323"/>
      <c r="L249" s="323"/>
      <c r="M249" s="323"/>
      <c r="N249" s="323"/>
      <c r="O249" s="323"/>
      <c r="P249" s="323"/>
      <c r="Q249" s="323"/>
      <c r="R249" s="323"/>
      <c r="S249" s="323"/>
      <c r="T249" s="323"/>
      <c r="U249" s="323"/>
      <c r="V249" s="323"/>
      <c r="W249" s="323"/>
      <c r="X249" s="323"/>
      <c r="Y249" s="323"/>
      <c r="Z249" s="323"/>
      <c r="AA249" s="323"/>
      <c r="AB249" s="323"/>
      <c r="AC249" s="323"/>
      <c r="AD249" s="323"/>
    </row>
    <row r="250" spans="1:30" ht="15" hidden="1">
      <c r="A250" s="323"/>
      <c r="B250" s="323"/>
      <c r="C250" s="323"/>
      <c r="D250" s="323"/>
      <c r="E250" s="323"/>
      <c r="F250" s="323"/>
      <c r="G250" s="323"/>
      <c r="H250" s="323"/>
      <c r="I250" s="323"/>
      <c r="J250" s="323"/>
      <c r="K250" s="323"/>
      <c r="L250" s="323"/>
      <c r="M250" s="323"/>
      <c r="N250" s="323"/>
      <c r="O250" s="323"/>
      <c r="P250" s="323"/>
      <c r="Q250" s="323"/>
      <c r="R250" s="323"/>
      <c r="S250" s="323"/>
      <c r="T250" s="323"/>
      <c r="U250" s="323"/>
      <c r="V250" s="323"/>
      <c r="W250" s="323"/>
      <c r="X250" s="323"/>
      <c r="Y250" s="323"/>
      <c r="Z250" s="323"/>
      <c r="AA250" s="323"/>
      <c r="AB250" s="323"/>
      <c r="AC250" s="323"/>
      <c r="AD250" s="323"/>
    </row>
    <row r="251" spans="1:30" ht="15" hidden="1">
      <c r="A251" s="323"/>
      <c r="B251" s="323"/>
      <c r="C251" s="323"/>
      <c r="D251" s="323"/>
      <c r="E251" s="323"/>
      <c r="F251" s="323"/>
      <c r="G251" s="323"/>
      <c r="H251" s="323"/>
      <c r="I251" s="323"/>
      <c r="J251" s="323"/>
      <c r="K251" s="323"/>
      <c r="L251" s="323"/>
      <c r="M251" s="323"/>
      <c r="N251" s="323"/>
      <c r="O251" s="323"/>
      <c r="P251" s="323"/>
      <c r="Q251" s="323"/>
      <c r="R251" s="323"/>
      <c r="S251" s="323"/>
      <c r="T251" s="323"/>
      <c r="U251" s="323"/>
      <c r="V251" s="323"/>
      <c r="W251" s="323"/>
      <c r="X251" s="323"/>
      <c r="Y251" s="323"/>
      <c r="Z251" s="323"/>
      <c r="AA251" s="323"/>
      <c r="AB251" s="323"/>
      <c r="AC251" s="323"/>
      <c r="AD251" s="323"/>
    </row>
    <row r="252" spans="1:30" ht="15" hidden="1">
      <c r="A252" s="323"/>
      <c r="B252" s="323"/>
      <c r="C252" s="323"/>
      <c r="D252" s="323"/>
      <c r="E252" s="323"/>
      <c r="F252" s="323"/>
      <c r="G252" s="323"/>
      <c r="H252" s="323"/>
      <c r="I252" s="323"/>
      <c r="J252" s="323"/>
      <c r="K252" s="323"/>
      <c r="L252" s="323"/>
      <c r="M252" s="323"/>
      <c r="N252" s="323"/>
      <c r="O252" s="323"/>
      <c r="P252" s="323"/>
      <c r="Q252" s="323"/>
      <c r="R252" s="323"/>
      <c r="S252" s="323"/>
      <c r="T252" s="323"/>
      <c r="U252" s="323"/>
      <c r="V252" s="323"/>
      <c r="W252" s="323"/>
      <c r="X252" s="323"/>
      <c r="Y252" s="323"/>
      <c r="Z252" s="323"/>
      <c r="AA252" s="323"/>
      <c r="AB252" s="323"/>
      <c r="AC252" s="323"/>
      <c r="AD252" s="323"/>
    </row>
    <row r="253" spans="1:30" ht="15" hidden="1">
      <c r="A253" s="323"/>
      <c r="B253" s="323"/>
      <c r="C253" s="323"/>
      <c r="D253" s="323"/>
      <c r="E253" s="323"/>
      <c r="F253" s="323"/>
      <c r="G253" s="323"/>
      <c r="H253" s="323"/>
      <c r="I253" s="323"/>
      <c r="J253" s="323"/>
      <c r="K253" s="323"/>
      <c r="L253" s="323"/>
      <c r="M253" s="323"/>
      <c r="N253" s="323"/>
      <c r="O253" s="323"/>
      <c r="P253" s="323"/>
      <c r="Q253" s="323"/>
      <c r="R253" s="323"/>
      <c r="S253" s="323"/>
      <c r="T253" s="323"/>
      <c r="U253" s="323"/>
      <c r="V253" s="323"/>
      <c r="W253" s="323"/>
      <c r="X253" s="323"/>
      <c r="Y253" s="323"/>
      <c r="Z253" s="323"/>
      <c r="AA253" s="323"/>
      <c r="AB253" s="323"/>
      <c r="AC253" s="323"/>
      <c r="AD253" s="323"/>
    </row>
    <row r="254" spans="1:30" ht="15" hidden="1">
      <c r="A254" s="323"/>
      <c r="B254" s="323"/>
      <c r="C254" s="323"/>
      <c r="D254" s="323"/>
      <c r="E254" s="323"/>
      <c r="F254" s="323"/>
      <c r="G254" s="323"/>
      <c r="H254" s="323"/>
      <c r="I254" s="323"/>
      <c r="J254" s="323"/>
      <c r="K254" s="323"/>
      <c r="L254" s="323"/>
      <c r="M254" s="323"/>
      <c r="N254" s="323"/>
      <c r="O254" s="323"/>
      <c r="P254" s="323"/>
      <c r="Q254" s="323"/>
      <c r="R254" s="323"/>
      <c r="S254" s="323"/>
      <c r="T254" s="323"/>
      <c r="U254" s="323"/>
      <c r="V254" s="323"/>
      <c r="W254" s="323"/>
      <c r="X254" s="323"/>
      <c r="Y254" s="323"/>
      <c r="Z254" s="323"/>
      <c r="AA254" s="323"/>
      <c r="AB254" s="323"/>
      <c r="AC254" s="323"/>
      <c r="AD254" s="323"/>
    </row>
    <row r="255" spans="1:30" ht="15" hidden="1">
      <c r="A255" s="323"/>
      <c r="B255" s="323"/>
      <c r="C255" s="323"/>
      <c r="D255" s="323"/>
      <c r="E255" s="323"/>
      <c r="F255" s="323"/>
      <c r="G255" s="323"/>
      <c r="H255" s="323"/>
      <c r="I255" s="323"/>
      <c r="J255" s="323"/>
      <c r="K255" s="323"/>
      <c r="L255" s="323"/>
      <c r="M255" s="323"/>
      <c r="N255" s="323"/>
      <c r="O255" s="323"/>
      <c r="P255" s="323"/>
      <c r="Q255" s="323"/>
      <c r="R255" s="323"/>
      <c r="S255" s="323"/>
      <c r="T255" s="323"/>
      <c r="U255" s="323"/>
      <c r="V255" s="323"/>
      <c r="W255" s="323"/>
      <c r="X255" s="323"/>
      <c r="Y255" s="323"/>
      <c r="Z255" s="323"/>
      <c r="AA255" s="323"/>
      <c r="AB255" s="323"/>
      <c r="AC255" s="323"/>
      <c r="AD255" s="323"/>
    </row>
    <row r="256" spans="1:30" ht="15" hidden="1">
      <c r="A256" s="323"/>
      <c r="B256" s="323"/>
      <c r="C256" s="323"/>
      <c r="D256" s="323"/>
      <c r="E256" s="323"/>
      <c r="F256" s="323"/>
      <c r="G256" s="323"/>
      <c r="H256" s="323"/>
      <c r="I256" s="323"/>
      <c r="J256" s="323"/>
      <c r="K256" s="323"/>
      <c r="L256" s="323"/>
      <c r="M256" s="323"/>
      <c r="N256" s="323"/>
      <c r="O256" s="323"/>
      <c r="P256" s="323"/>
      <c r="Q256" s="323"/>
      <c r="R256" s="323"/>
      <c r="S256" s="323"/>
      <c r="T256" s="323"/>
      <c r="U256" s="323"/>
      <c r="V256" s="323"/>
      <c r="W256" s="323"/>
      <c r="X256" s="323"/>
      <c r="Y256" s="323"/>
      <c r="Z256" s="323"/>
      <c r="AA256" s="323"/>
      <c r="AB256" s="323"/>
      <c r="AC256" s="323"/>
      <c r="AD256" s="323"/>
    </row>
    <row r="257" spans="1:30" ht="15" hidden="1">
      <c r="A257" s="323"/>
      <c r="B257" s="323"/>
      <c r="C257" s="323"/>
      <c r="D257" s="323"/>
      <c r="E257" s="323"/>
      <c r="F257" s="323"/>
      <c r="G257" s="323"/>
      <c r="H257" s="323"/>
      <c r="I257" s="323"/>
      <c r="J257" s="323"/>
      <c r="K257" s="323"/>
      <c r="L257" s="323"/>
      <c r="M257" s="323"/>
      <c r="N257" s="323"/>
      <c r="O257" s="323"/>
      <c r="P257" s="323"/>
      <c r="Q257" s="323"/>
      <c r="R257" s="323"/>
      <c r="S257" s="323"/>
      <c r="T257" s="323"/>
      <c r="U257" s="323"/>
      <c r="V257" s="323"/>
      <c r="W257" s="323"/>
      <c r="X257" s="323"/>
      <c r="Y257" s="323"/>
      <c r="Z257" s="323"/>
      <c r="AA257" s="323"/>
      <c r="AB257" s="323"/>
      <c r="AC257" s="323"/>
      <c r="AD257" s="323"/>
    </row>
    <row r="258" spans="1:30" ht="15" hidden="1">
      <c r="A258" s="323"/>
      <c r="B258" s="323"/>
      <c r="C258" s="323"/>
      <c r="D258" s="323"/>
      <c r="E258" s="323"/>
      <c r="F258" s="323"/>
      <c r="G258" s="323"/>
      <c r="H258" s="323"/>
      <c r="I258" s="323"/>
      <c r="J258" s="323"/>
      <c r="K258" s="323"/>
      <c r="L258" s="323"/>
      <c r="M258" s="323"/>
      <c r="N258" s="323"/>
      <c r="O258" s="323"/>
      <c r="P258" s="323"/>
      <c r="Q258" s="323"/>
      <c r="R258" s="323"/>
      <c r="S258" s="323"/>
      <c r="T258" s="323"/>
      <c r="U258" s="323"/>
      <c r="V258" s="323"/>
      <c r="W258" s="323"/>
      <c r="X258" s="323"/>
      <c r="Y258" s="323"/>
      <c r="Z258" s="323"/>
      <c r="AA258" s="323"/>
      <c r="AB258" s="323"/>
      <c r="AC258" s="323"/>
      <c r="AD258" s="323"/>
    </row>
    <row r="259" spans="1:30" ht="15" hidden="1">
      <c r="A259" s="323"/>
      <c r="B259" s="323"/>
      <c r="C259" s="323"/>
      <c r="D259" s="323"/>
      <c r="E259" s="323"/>
      <c r="F259" s="323"/>
      <c r="G259" s="323"/>
      <c r="H259" s="323"/>
      <c r="I259" s="323"/>
      <c r="J259" s="323"/>
      <c r="K259" s="323"/>
      <c r="L259" s="323"/>
      <c r="M259" s="323"/>
      <c r="N259" s="323"/>
      <c r="O259" s="323"/>
      <c r="P259" s="323"/>
      <c r="Q259" s="323"/>
      <c r="R259" s="323"/>
      <c r="S259" s="323"/>
      <c r="T259" s="323"/>
      <c r="U259" s="323"/>
      <c r="V259" s="323"/>
      <c r="W259" s="323"/>
      <c r="X259" s="323"/>
      <c r="Y259" s="323"/>
      <c r="Z259" s="323"/>
      <c r="AA259" s="323"/>
      <c r="AB259" s="323"/>
      <c r="AC259" s="323"/>
      <c r="AD259" s="323"/>
    </row>
    <row r="260" spans="1:30" ht="15" hidden="1">
      <c r="A260" s="323"/>
      <c r="B260" s="323"/>
      <c r="C260" s="323"/>
      <c r="D260" s="323"/>
      <c r="E260" s="323"/>
      <c r="F260" s="323"/>
      <c r="G260" s="323"/>
      <c r="H260" s="323"/>
      <c r="I260" s="323"/>
      <c r="J260" s="323"/>
      <c r="K260" s="323"/>
      <c r="L260" s="323"/>
      <c r="M260" s="323"/>
      <c r="N260" s="323"/>
      <c r="O260" s="323"/>
      <c r="P260" s="323"/>
      <c r="Q260" s="323"/>
      <c r="R260" s="323"/>
      <c r="S260" s="323"/>
      <c r="T260" s="323"/>
      <c r="U260" s="323"/>
      <c r="V260" s="323"/>
      <c r="W260" s="323"/>
      <c r="X260" s="323"/>
      <c r="Y260" s="323"/>
      <c r="Z260" s="323"/>
      <c r="AA260" s="323"/>
      <c r="AB260" s="323"/>
      <c r="AC260" s="323"/>
      <c r="AD260" s="323"/>
    </row>
    <row r="261" spans="1:30" ht="15" hidden="1">
      <c r="A261" s="323"/>
      <c r="B261" s="323"/>
      <c r="C261" s="323"/>
      <c r="D261" s="323"/>
      <c r="E261" s="323"/>
      <c r="F261" s="323"/>
      <c r="G261" s="323"/>
      <c r="H261" s="323"/>
      <c r="I261" s="323"/>
      <c r="J261" s="323"/>
      <c r="K261" s="323"/>
      <c r="L261" s="323"/>
      <c r="M261" s="323"/>
      <c r="N261" s="323"/>
      <c r="O261" s="323"/>
      <c r="P261" s="323"/>
      <c r="Q261" s="323"/>
      <c r="R261" s="323"/>
      <c r="S261" s="323"/>
      <c r="T261" s="323"/>
      <c r="U261" s="323"/>
      <c r="V261" s="323"/>
      <c r="W261" s="323"/>
      <c r="X261" s="323"/>
      <c r="Y261" s="323"/>
      <c r="Z261" s="323"/>
      <c r="AA261" s="323"/>
      <c r="AB261" s="323"/>
      <c r="AC261" s="323"/>
      <c r="AD261" s="323"/>
    </row>
    <row r="262" spans="1:30" ht="15" hidden="1">
      <c r="A262" s="323"/>
      <c r="B262" s="323"/>
      <c r="C262" s="323"/>
      <c r="D262" s="323"/>
      <c r="E262" s="323"/>
      <c r="F262" s="323"/>
      <c r="G262" s="323"/>
      <c r="H262" s="323"/>
      <c r="I262" s="323"/>
      <c r="J262" s="323"/>
      <c r="K262" s="323"/>
      <c r="L262" s="323"/>
      <c r="M262" s="323"/>
      <c r="N262" s="323"/>
      <c r="O262" s="323"/>
      <c r="P262" s="323"/>
      <c r="Q262" s="323"/>
      <c r="R262" s="323"/>
      <c r="S262" s="323"/>
      <c r="T262" s="323"/>
      <c r="U262" s="323"/>
      <c r="V262" s="323"/>
      <c r="W262" s="323"/>
      <c r="X262" s="323"/>
      <c r="Y262" s="323"/>
      <c r="Z262" s="323"/>
      <c r="AA262" s="323"/>
      <c r="AB262" s="323"/>
      <c r="AC262" s="323"/>
      <c r="AD262" s="323"/>
    </row>
    <row r="263" spans="1:30" ht="15" hidden="1">
      <c r="A263" s="323"/>
      <c r="B263" s="323"/>
      <c r="C263" s="323"/>
      <c r="D263" s="323"/>
      <c r="E263" s="323"/>
      <c r="F263" s="323"/>
      <c r="G263" s="323"/>
      <c r="H263" s="323"/>
      <c r="I263" s="323"/>
      <c r="J263" s="323"/>
      <c r="K263" s="323"/>
      <c r="L263" s="323"/>
      <c r="M263" s="323"/>
      <c r="N263" s="323"/>
      <c r="O263" s="323"/>
      <c r="P263" s="323"/>
      <c r="Q263" s="323"/>
      <c r="R263" s="323"/>
      <c r="S263" s="323"/>
      <c r="T263" s="323"/>
      <c r="U263" s="323"/>
      <c r="V263" s="323"/>
      <c r="W263" s="323"/>
      <c r="X263" s="323"/>
      <c r="Y263" s="323"/>
      <c r="Z263" s="323"/>
      <c r="AA263" s="323"/>
      <c r="AB263" s="323"/>
      <c r="AC263" s="323"/>
      <c r="AD263" s="323"/>
    </row>
    <row r="264" spans="1:30" ht="15" hidden="1">
      <c r="A264" s="323"/>
      <c r="B264" s="323"/>
      <c r="C264" s="323"/>
      <c r="D264" s="323"/>
      <c r="E264" s="323"/>
      <c r="F264" s="323"/>
      <c r="G264" s="323"/>
      <c r="H264" s="323"/>
      <c r="I264" s="323"/>
      <c r="J264" s="323"/>
      <c r="K264" s="323"/>
      <c r="L264" s="323"/>
      <c r="M264" s="323"/>
      <c r="N264" s="323"/>
      <c r="O264" s="323"/>
      <c r="P264" s="323"/>
      <c r="Q264" s="323"/>
      <c r="R264" s="323"/>
      <c r="S264" s="323"/>
      <c r="T264" s="323"/>
      <c r="U264" s="323"/>
      <c r="V264" s="323"/>
      <c r="W264" s="323"/>
      <c r="X264" s="323"/>
      <c r="Y264" s="323"/>
      <c r="Z264" s="323"/>
      <c r="AA264" s="323"/>
      <c r="AB264" s="323"/>
      <c r="AC264" s="323"/>
      <c r="AD264" s="323"/>
    </row>
    <row r="265" spans="1:30" ht="15" hidden="1">
      <c r="A265" s="323"/>
      <c r="B265" s="323"/>
      <c r="C265" s="323"/>
      <c r="D265" s="323"/>
      <c r="E265" s="323"/>
      <c r="F265" s="323"/>
      <c r="G265" s="323"/>
      <c r="H265" s="323"/>
      <c r="I265" s="323"/>
      <c r="J265" s="323"/>
      <c r="K265" s="323"/>
      <c r="L265" s="323"/>
      <c r="M265" s="323"/>
      <c r="N265" s="323"/>
      <c r="O265" s="323"/>
      <c r="P265" s="323"/>
      <c r="Q265" s="323"/>
      <c r="R265" s="323"/>
      <c r="S265" s="323"/>
      <c r="T265" s="323"/>
      <c r="U265" s="323"/>
      <c r="V265" s="323"/>
      <c r="W265" s="323"/>
      <c r="X265" s="323"/>
      <c r="Y265" s="323"/>
      <c r="Z265" s="323"/>
      <c r="AA265" s="323"/>
      <c r="AB265" s="323"/>
      <c r="AC265" s="323"/>
      <c r="AD265" s="323"/>
    </row>
    <row r="266" spans="1:30" ht="15" hidden="1">
      <c r="A266" s="323"/>
      <c r="B266" s="323"/>
      <c r="C266" s="323"/>
      <c r="D266" s="323"/>
      <c r="E266" s="323"/>
      <c r="F266" s="323"/>
      <c r="G266" s="323"/>
      <c r="H266" s="323"/>
      <c r="I266" s="323"/>
      <c r="J266" s="323"/>
      <c r="K266" s="323"/>
      <c r="L266" s="323"/>
      <c r="M266" s="323"/>
      <c r="N266" s="323"/>
      <c r="O266" s="323"/>
      <c r="P266" s="323"/>
      <c r="Q266" s="323"/>
      <c r="R266" s="323"/>
      <c r="S266" s="323"/>
      <c r="T266" s="323"/>
      <c r="U266" s="323"/>
      <c r="V266" s="323"/>
      <c r="W266" s="323"/>
      <c r="X266" s="323"/>
      <c r="Y266" s="323"/>
      <c r="Z266" s="323"/>
      <c r="AA266" s="323"/>
      <c r="AB266" s="323"/>
      <c r="AC266" s="323"/>
      <c r="AD266" s="323"/>
    </row>
    <row r="267" spans="1:30" ht="15" hidden="1">
      <c r="A267" s="323"/>
      <c r="B267" s="323"/>
      <c r="C267" s="323"/>
      <c r="D267" s="323"/>
      <c r="E267" s="323"/>
      <c r="F267" s="323"/>
      <c r="G267" s="323"/>
      <c r="H267" s="323"/>
      <c r="I267" s="323"/>
      <c r="J267" s="323"/>
      <c r="K267" s="323"/>
      <c r="L267" s="323"/>
      <c r="M267" s="323"/>
      <c r="N267" s="323"/>
      <c r="O267" s="323"/>
      <c r="P267" s="323"/>
      <c r="Q267" s="323"/>
      <c r="R267" s="323"/>
      <c r="S267" s="323"/>
      <c r="T267" s="323"/>
      <c r="U267" s="323"/>
      <c r="V267" s="323"/>
      <c r="W267" s="323"/>
      <c r="X267" s="323"/>
      <c r="Y267" s="323"/>
      <c r="Z267" s="323"/>
      <c r="AA267" s="323"/>
      <c r="AB267" s="323"/>
      <c r="AC267" s="323"/>
      <c r="AD267" s="323"/>
    </row>
    <row r="268" spans="1:30" ht="15" hidden="1">
      <c r="A268" s="323"/>
      <c r="B268" s="323"/>
      <c r="C268" s="323"/>
      <c r="D268" s="323"/>
      <c r="E268" s="323"/>
      <c r="F268" s="323"/>
      <c r="G268" s="323"/>
      <c r="H268" s="323"/>
      <c r="I268" s="323"/>
      <c r="J268" s="323"/>
      <c r="K268" s="323"/>
      <c r="L268" s="323"/>
      <c r="M268" s="323"/>
      <c r="N268" s="323"/>
      <c r="O268" s="323"/>
      <c r="P268" s="323"/>
      <c r="Q268" s="323"/>
      <c r="R268" s="323"/>
      <c r="S268" s="323"/>
      <c r="T268" s="323"/>
      <c r="U268" s="323"/>
      <c r="V268" s="323"/>
      <c r="W268" s="323"/>
      <c r="X268" s="323"/>
      <c r="Y268" s="323"/>
      <c r="Z268" s="323"/>
      <c r="AA268" s="323"/>
      <c r="AB268" s="323"/>
      <c r="AC268" s="323"/>
      <c r="AD268" s="323"/>
    </row>
    <row r="269" spans="1:30" ht="15" hidden="1">
      <c r="A269" s="323"/>
      <c r="B269" s="323"/>
      <c r="C269" s="323"/>
      <c r="D269" s="323"/>
      <c r="E269" s="323"/>
      <c r="F269" s="323"/>
      <c r="G269" s="323"/>
      <c r="H269" s="323"/>
      <c r="I269" s="323"/>
      <c r="J269" s="323"/>
      <c r="K269" s="323"/>
      <c r="L269" s="323"/>
      <c r="M269" s="323"/>
      <c r="N269" s="323"/>
      <c r="O269" s="323"/>
      <c r="P269" s="323"/>
      <c r="Q269" s="323"/>
      <c r="R269" s="323"/>
      <c r="S269" s="323"/>
      <c r="T269" s="323"/>
      <c r="U269" s="323"/>
      <c r="V269" s="323"/>
      <c r="W269" s="323"/>
      <c r="X269" s="323"/>
      <c r="Y269" s="323"/>
      <c r="Z269" s="323"/>
      <c r="AA269" s="323"/>
      <c r="AB269" s="323"/>
      <c r="AC269" s="323"/>
      <c r="AD269" s="323"/>
    </row>
    <row r="270" spans="1:30" ht="15" hidden="1">
      <c r="A270" s="323"/>
      <c r="B270" s="323"/>
      <c r="C270" s="323"/>
      <c r="D270" s="323"/>
      <c r="E270" s="323"/>
      <c r="F270" s="323"/>
      <c r="G270" s="323"/>
      <c r="H270" s="323"/>
      <c r="I270" s="323"/>
      <c r="J270" s="323"/>
      <c r="K270" s="323"/>
      <c r="L270" s="323"/>
      <c r="M270" s="323"/>
      <c r="N270" s="323"/>
      <c r="O270" s="323"/>
      <c r="P270" s="323"/>
      <c r="Q270" s="323"/>
      <c r="R270" s="323"/>
      <c r="S270" s="323"/>
      <c r="T270" s="323"/>
      <c r="U270" s="323"/>
      <c r="V270" s="323"/>
      <c r="W270" s="323"/>
      <c r="X270" s="323"/>
      <c r="Y270" s="323"/>
      <c r="Z270" s="323"/>
      <c r="AA270" s="323"/>
      <c r="AB270" s="323"/>
      <c r="AC270" s="323"/>
      <c r="AD270" s="323"/>
    </row>
    <row r="271" spans="1:30" ht="15" hidden="1">
      <c r="A271" s="323"/>
      <c r="B271" s="323"/>
      <c r="C271" s="323"/>
      <c r="D271" s="323"/>
      <c r="E271" s="323"/>
      <c r="F271" s="323"/>
      <c r="G271" s="323"/>
      <c r="H271" s="323"/>
      <c r="I271" s="323"/>
      <c r="J271" s="323"/>
      <c r="K271" s="323"/>
      <c r="L271" s="323"/>
      <c r="M271" s="323"/>
      <c r="N271" s="323"/>
      <c r="O271" s="323"/>
      <c r="P271" s="323"/>
      <c r="Q271" s="323"/>
      <c r="R271" s="323"/>
      <c r="S271" s="323"/>
      <c r="T271" s="323"/>
      <c r="U271" s="323"/>
      <c r="V271" s="323"/>
      <c r="W271" s="323"/>
      <c r="X271" s="323"/>
      <c r="Y271" s="323"/>
      <c r="Z271" s="323"/>
      <c r="AA271" s="323"/>
      <c r="AB271" s="323"/>
      <c r="AC271" s="323"/>
      <c r="AD271" s="323"/>
    </row>
    <row r="272" spans="1:30" ht="15" hidden="1">
      <c r="A272" s="323"/>
      <c r="B272" s="323"/>
      <c r="C272" s="323"/>
      <c r="D272" s="323"/>
      <c r="E272" s="323"/>
      <c r="F272" s="323"/>
      <c r="G272" s="323"/>
      <c r="H272" s="323"/>
      <c r="I272" s="323"/>
      <c r="J272" s="323"/>
      <c r="K272" s="323"/>
      <c r="L272" s="323"/>
      <c r="M272" s="323"/>
      <c r="N272" s="323"/>
      <c r="O272" s="323"/>
      <c r="P272" s="323"/>
      <c r="Q272" s="323"/>
      <c r="R272" s="323"/>
      <c r="S272" s="323"/>
      <c r="T272" s="323"/>
      <c r="U272" s="323"/>
      <c r="V272" s="323"/>
      <c r="W272" s="323"/>
      <c r="X272" s="323"/>
      <c r="Y272" s="323"/>
      <c r="Z272" s="323"/>
      <c r="AA272" s="323"/>
      <c r="AB272" s="323"/>
      <c r="AC272" s="323"/>
      <c r="AD272" s="323"/>
    </row>
    <row r="273" spans="1:30" ht="15" hidden="1">
      <c r="A273" s="323"/>
      <c r="B273" s="323"/>
      <c r="C273" s="323"/>
      <c r="D273" s="323"/>
      <c r="E273" s="323"/>
      <c r="F273" s="323"/>
      <c r="G273" s="323"/>
      <c r="H273" s="323"/>
      <c r="I273" s="323"/>
      <c r="J273" s="323"/>
      <c r="K273" s="323"/>
      <c r="L273" s="323"/>
      <c r="M273" s="323"/>
      <c r="N273" s="323"/>
      <c r="O273" s="323"/>
      <c r="P273" s="323"/>
      <c r="Q273" s="323"/>
      <c r="R273" s="323"/>
      <c r="S273" s="323"/>
      <c r="T273" s="323"/>
      <c r="U273" s="323"/>
      <c r="V273" s="323"/>
      <c r="W273" s="323"/>
      <c r="X273" s="323"/>
      <c r="Y273" s="323"/>
      <c r="Z273" s="323"/>
      <c r="AA273" s="323"/>
      <c r="AB273" s="323"/>
      <c r="AC273" s="323"/>
      <c r="AD273" s="323"/>
    </row>
    <row r="274" spans="1:30" ht="15" hidden="1">
      <c r="A274" s="323"/>
      <c r="B274" s="323"/>
      <c r="C274" s="323"/>
      <c r="D274" s="323"/>
      <c r="E274" s="323"/>
      <c r="F274" s="323"/>
      <c r="G274" s="323"/>
      <c r="H274" s="323"/>
      <c r="I274" s="323"/>
      <c r="J274" s="323"/>
      <c r="K274" s="323"/>
      <c r="L274" s="323"/>
      <c r="M274" s="323"/>
      <c r="N274" s="323"/>
      <c r="O274" s="323"/>
      <c r="P274" s="323"/>
      <c r="Q274" s="323"/>
      <c r="R274" s="323"/>
      <c r="S274" s="323"/>
      <c r="T274" s="323"/>
      <c r="U274" s="323"/>
      <c r="V274" s="323"/>
      <c r="W274" s="323"/>
      <c r="X274" s="323"/>
      <c r="Y274" s="323"/>
      <c r="Z274" s="323"/>
      <c r="AA274" s="323"/>
      <c r="AB274" s="323"/>
      <c r="AC274" s="323"/>
      <c r="AD274" s="323"/>
    </row>
    <row r="275" spans="1:30" ht="15" hidden="1">
      <c r="A275" s="323"/>
      <c r="B275" s="323"/>
      <c r="C275" s="323"/>
      <c r="D275" s="323"/>
      <c r="E275" s="323"/>
      <c r="F275" s="323"/>
      <c r="G275" s="323"/>
      <c r="H275" s="323"/>
      <c r="I275" s="323"/>
      <c r="J275" s="323"/>
      <c r="K275" s="323"/>
      <c r="L275" s="323"/>
      <c r="M275" s="323"/>
      <c r="N275" s="323"/>
      <c r="O275" s="323"/>
      <c r="P275" s="323"/>
      <c r="Q275" s="323"/>
      <c r="R275" s="323"/>
      <c r="S275" s="323"/>
      <c r="T275" s="323"/>
      <c r="U275" s="323"/>
      <c r="V275" s="323"/>
      <c r="W275" s="323"/>
      <c r="X275" s="323"/>
      <c r="Y275" s="323"/>
      <c r="Z275" s="323"/>
      <c r="AA275" s="323"/>
      <c r="AB275" s="323"/>
      <c r="AC275" s="323"/>
      <c r="AD275" s="323"/>
    </row>
    <row r="276" spans="1:30" ht="15" hidden="1">
      <c r="A276" s="323"/>
      <c r="B276" s="323"/>
      <c r="C276" s="323"/>
      <c r="D276" s="323"/>
      <c r="E276" s="323"/>
      <c r="F276" s="323"/>
      <c r="G276" s="323"/>
      <c r="H276" s="323"/>
      <c r="I276" s="323"/>
      <c r="J276" s="323"/>
      <c r="K276" s="323"/>
      <c r="L276" s="323"/>
      <c r="M276" s="323"/>
      <c r="N276" s="323"/>
      <c r="O276" s="323"/>
      <c r="P276" s="323"/>
      <c r="Q276" s="323"/>
      <c r="R276" s="323"/>
      <c r="S276" s="323"/>
      <c r="T276" s="323"/>
      <c r="U276" s="323"/>
      <c r="V276" s="323"/>
      <c r="W276" s="323"/>
      <c r="X276" s="323"/>
      <c r="Y276" s="323"/>
      <c r="Z276" s="323"/>
      <c r="AA276" s="323"/>
      <c r="AB276" s="323"/>
      <c r="AC276" s="323"/>
      <c r="AD276" s="323"/>
    </row>
    <row r="277" spans="1:30" ht="15" hidden="1">
      <c r="A277" s="323"/>
      <c r="B277" s="323"/>
      <c r="C277" s="323"/>
      <c r="D277" s="323"/>
      <c r="E277" s="323"/>
      <c r="F277" s="323"/>
      <c r="G277" s="323"/>
      <c r="H277" s="323"/>
      <c r="I277" s="323"/>
      <c r="J277" s="323"/>
      <c r="K277" s="323"/>
      <c r="L277" s="323"/>
      <c r="M277" s="323"/>
      <c r="N277" s="323"/>
      <c r="O277" s="323"/>
      <c r="P277" s="323"/>
      <c r="Q277" s="323"/>
      <c r="R277" s="323"/>
      <c r="S277" s="323"/>
      <c r="T277" s="323"/>
      <c r="U277" s="323"/>
      <c r="V277" s="323"/>
      <c r="W277" s="323"/>
      <c r="X277" s="323"/>
      <c r="Y277" s="323"/>
      <c r="Z277" s="323"/>
      <c r="AA277" s="323"/>
      <c r="AB277" s="323"/>
      <c r="AC277" s="323"/>
      <c r="AD277" s="323"/>
    </row>
    <row r="278" spans="1:30" ht="15" hidden="1">
      <c r="A278" s="323"/>
      <c r="B278" s="323"/>
      <c r="C278" s="323"/>
      <c r="D278" s="323"/>
      <c r="E278" s="323"/>
      <c r="F278" s="323"/>
      <c r="G278" s="323"/>
      <c r="H278" s="323"/>
      <c r="I278" s="323"/>
      <c r="J278" s="323"/>
      <c r="K278" s="323"/>
      <c r="L278" s="323"/>
      <c r="M278" s="323"/>
      <c r="N278" s="323"/>
      <c r="O278" s="323"/>
      <c r="P278" s="323"/>
      <c r="Q278" s="323"/>
      <c r="R278" s="323"/>
      <c r="S278" s="323"/>
      <c r="T278" s="323"/>
      <c r="U278" s="323"/>
      <c r="V278" s="323"/>
      <c r="W278" s="323"/>
      <c r="X278" s="323"/>
      <c r="Y278" s="323"/>
      <c r="Z278" s="323"/>
      <c r="AA278" s="323"/>
      <c r="AB278" s="323"/>
      <c r="AC278" s="323"/>
      <c r="AD278" s="323"/>
    </row>
    <row r="279" spans="1:30" ht="15" hidden="1">
      <c r="A279" s="323"/>
      <c r="B279" s="323"/>
      <c r="C279" s="323"/>
      <c r="D279" s="323"/>
      <c r="E279" s="323"/>
      <c r="F279" s="323"/>
      <c r="G279" s="323"/>
      <c r="H279" s="323"/>
      <c r="I279" s="323"/>
      <c r="J279" s="323"/>
      <c r="K279" s="323"/>
      <c r="L279" s="323"/>
      <c r="M279" s="323"/>
      <c r="N279" s="323"/>
      <c r="O279" s="323"/>
      <c r="P279" s="323"/>
      <c r="Q279" s="323"/>
      <c r="R279" s="323"/>
      <c r="S279" s="323"/>
      <c r="T279" s="323"/>
      <c r="U279" s="323"/>
      <c r="V279" s="323"/>
      <c r="W279" s="323"/>
      <c r="X279" s="323"/>
      <c r="Y279" s="323"/>
      <c r="Z279" s="323"/>
      <c r="AA279" s="323"/>
      <c r="AB279" s="323"/>
      <c r="AC279" s="323"/>
      <c r="AD279" s="323"/>
    </row>
    <row r="280" spans="1:30" ht="15" hidden="1">
      <c r="A280" s="323"/>
      <c r="B280" s="323"/>
      <c r="C280" s="323"/>
      <c r="D280" s="323"/>
      <c r="E280" s="323"/>
      <c r="F280" s="323"/>
      <c r="G280" s="323"/>
      <c r="H280" s="323"/>
      <c r="I280" s="323"/>
      <c r="J280" s="323"/>
      <c r="K280" s="323"/>
      <c r="L280" s="323"/>
      <c r="M280" s="323"/>
      <c r="N280" s="323"/>
      <c r="O280" s="323"/>
      <c r="P280" s="323"/>
      <c r="Q280" s="323"/>
      <c r="R280" s="323"/>
      <c r="S280" s="323"/>
      <c r="T280" s="323"/>
      <c r="U280" s="323"/>
      <c r="V280" s="323"/>
      <c r="W280" s="323"/>
      <c r="X280" s="323"/>
      <c r="Y280" s="323"/>
      <c r="Z280" s="323"/>
      <c r="AA280" s="323"/>
      <c r="AB280" s="323"/>
      <c r="AC280" s="323"/>
      <c r="AD280" s="323"/>
    </row>
    <row r="281" spans="1:30" ht="15" hidden="1">
      <c r="A281" s="323"/>
      <c r="B281" s="323"/>
      <c r="C281" s="323"/>
      <c r="D281" s="323"/>
      <c r="E281" s="323"/>
      <c r="F281" s="323"/>
      <c r="G281" s="323"/>
      <c r="H281" s="323"/>
      <c r="I281" s="323"/>
      <c r="J281" s="323"/>
      <c r="K281" s="323"/>
      <c r="L281" s="323"/>
      <c r="M281" s="323"/>
      <c r="N281" s="323"/>
      <c r="O281" s="323"/>
      <c r="P281" s="323"/>
      <c r="Q281" s="323"/>
      <c r="R281" s="323"/>
      <c r="S281" s="323"/>
      <c r="T281" s="323"/>
      <c r="U281" s="323"/>
      <c r="V281" s="323"/>
      <c r="W281" s="323"/>
      <c r="X281" s="323"/>
      <c r="Y281" s="323"/>
      <c r="Z281" s="323"/>
      <c r="AA281" s="323"/>
      <c r="AB281" s="323"/>
      <c r="AC281" s="323"/>
      <c r="AD281" s="323"/>
    </row>
    <row r="282" spans="1:30" ht="15" hidden="1">
      <c r="A282" s="323"/>
      <c r="B282" s="323"/>
      <c r="C282" s="323"/>
      <c r="D282" s="323"/>
      <c r="E282" s="323"/>
      <c r="F282" s="323"/>
      <c r="G282" s="323"/>
      <c r="H282" s="323"/>
      <c r="I282" s="323"/>
      <c r="J282" s="323"/>
      <c r="K282" s="323"/>
      <c r="L282" s="323"/>
      <c r="M282" s="323"/>
      <c r="N282" s="323"/>
      <c r="O282" s="323"/>
      <c r="P282" s="323"/>
      <c r="Q282" s="323"/>
      <c r="R282" s="323"/>
      <c r="S282" s="323"/>
      <c r="T282" s="323"/>
      <c r="U282" s="323"/>
      <c r="V282" s="323"/>
      <c r="W282" s="323"/>
      <c r="X282" s="323"/>
      <c r="Y282" s="323"/>
      <c r="Z282" s="323"/>
      <c r="AA282" s="323"/>
      <c r="AB282" s="323"/>
      <c r="AC282" s="323"/>
      <c r="AD282" s="323"/>
    </row>
    <row r="283" spans="1:30" ht="15" hidden="1">
      <c r="A283" s="323"/>
      <c r="B283" s="323"/>
      <c r="C283" s="323"/>
      <c r="D283" s="323"/>
      <c r="E283" s="323"/>
      <c r="F283" s="323"/>
      <c r="G283" s="323"/>
      <c r="H283" s="323"/>
      <c r="I283" s="323"/>
      <c r="J283" s="323"/>
      <c r="K283" s="323"/>
      <c r="L283" s="323"/>
      <c r="M283" s="323"/>
      <c r="N283" s="323"/>
      <c r="O283" s="323"/>
      <c r="P283" s="323"/>
      <c r="Q283" s="323"/>
      <c r="R283" s="323"/>
      <c r="S283" s="323"/>
      <c r="T283" s="323"/>
      <c r="U283" s="323"/>
      <c r="V283" s="323"/>
      <c r="W283" s="323"/>
      <c r="X283" s="323"/>
      <c r="Y283" s="323"/>
      <c r="Z283" s="323"/>
      <c r="AA283" s="323"/>
      <c r="AB283" s="323"/>
      <c r="AC283" s="323"/>
      <c r="AD283" s="323"/>
    </row>
    <row r="284" spans="1:30" ht="15" hidden="1">
      <c r="A284" s="323"/>
      <c r="B284" s="323"/>
      <c r="C284" s="323"/>
      <c r="D284" s="323"/>
      <c r="E284" s="323"/>
      <c r="F284" s="323"/>
      <c r="G284" s="323"/>
      <c r="H284" s="323"/>
      <c r="I284" s="323"/>
      <c r="J284" s="323"/>
      <c r="K284" s="323"/>
      <c r="L284" s="323"/>
      <c r="M284" s="323"/>
      <c r="N284" s="323"/>
      <c r="O284" s="323"/>
      <c r="P284" s="323"/>
      <c r="Q284" s="323"/>
      <c r="R284" s="323"/>
      <c r="S284" s="323"/>
      <c r="T284" s="323"/>
      <c r="U284" s="323"/>
      <c r="V284" s="323"/>
      <c r="W284" s="323"/>
      <c r="X284" s="323"/>
      <c r="Y284" s="323"/>
      <c r="Z284" s="323"/>
      <c r="AA284" s="323"/>
      <c r="AB284" s="323"/>
      <c r="AC284" s="323"/>
      <c r="AD284" s="323"/>
    </row>
    <row r="285" spans="1:30" ht="15" hidden="1">
      <c r="A285" s="323"/>
      <c r="B285" s="323"/>
      <c r="C285" s="323"/>
      <c r="D285" s="323"/>
      <c r="E285" s="323"/>
      <c r="F285" s="323"/>
      <c r="G285" s="323"/>
      <c r="H285" s="323"/>
      <c r="I285" s="323"/>
      <c r="J285" s="323"/>
      <c r="K285" s="323"/>
      <c r="L285" s="323"/>
      <c r="M285" s="323"/>
      <c r="N285" s="323"/>
      <c r="O285" s="323"/>
      <c r="P285" s="323"/>
      <c r="Q285" s="323"/>
      <c r="R285" s="323"/>
      <c r="S285" s="323"/>
      <c r="T285" s="323"/>
      <c r="U285" s="323"/>
      <c r="V285" s="323"/>
      <c r="W285" s="323"/>
      <c r="X285" s="323"/>
      <c r="Y285" s="323"/>
      <c r="Z285" s="323"/>
      <c r="AA285" s="323"/>
      <c r="AB285" s="323"/>
      <c r="AC285" s="323"/>
      <c r="AD285" s="323"/>
    </row>
    <row r="286" spans="1:30" ht="15" hidden="1">
      <c r="A286" s="323"/>
      <c r="B286" s="323"/>
      <c r="C286" s="323"/>
      <c r="D286" s="323"/>
      <c r="E286" s="323"/>
      <c r="F286" s="323"/>
      <c r="G286" s="323"/>
      <c r="H286" s="323"/>
      <c r="I286" s="323"/>
      <c r="J286" s="323"/>
      <c r="K286" s="323"/>
      <c r="L286" s="323"/>
      <c r="M286" s="323"/>
      <c r="N286" s="323"/>
      <c r="O286" s="323"/>
      <c r="P286" s="323"/>
      <c r="Q286" s="323"/>
      <c r="R286" s="323"/>
      <c r="S286" s="323"/>
      <c r="T286" s="323"/>
      <c r="U286" s="323"/>
      <c r="V286" s="323"/>
      <c r="W286" s="323"/>
      <c r="X286" s="323"/>
      <c r="Y286" s="323"/>
      <c r="Z286" s="323"/>
      <c r="AA286" s="323"/>
      <c r="AB286" s="323"/>
      <c r="AC286" s="323"/>
      <c r="AD286" s="323"/>
    </row>
    <row r="287" spans="1:30" ht="15" hidden="1">
      <c r="A287" s="323"/>
      <c r="B287" s="323"/>
      <c r="C287" s="323"/>
      <c r="D287" s="323"/>
      <c r="E287" s="323"/>
      <c r="F287" s="323"/>
      <c r="G287" s="323"/>
      <c r="H287" s="323"/>
      <c r="I287" s="323"/>
      <c r="J287" s="323"/>
      <c r="K287" s="323"/>
      <c r="L287" s="323"/>
      <c r="M287" s="323"/>
      <c r="N287" s="323"/>
      <c r="O287" s="323"/>
      <c r="P287" s="323"/>
      <c r="Q287" s="323"/>
      <c r="R287" s="323"/>
      <c r="S287" s="323"/>
      <c r="T287" s="323"/>
      <c r="U287" s="323"/>
      <c r="V287" s="323"/>
      <c r="W287" s="323"/>
      <c r="X287" s="323"/>
      <c r="Y287" s="323"/>
      <c r="Z287" s="323"/>
      <c r="AA287" s="323"/>
      <c r="AB287" s="323"/>
      <c r="AC287" s="323"/>
      <c r="AD287" s="323"/>
    </row>
    <row r="288" spans="1:30" ht="15" hidden="1">
      <c r="A288" s="323"/>
      <c r="B288" s="323"/>
      <c r="C288" s="323"/>
      <c r="D288" s="323"/>
      <c r="E288" s="323"/>
      <c r="F288" s="323"/>
      <c r="G288" s="323"/>
      <c r="H288" s="323"/>
      <c r="I288" s="323"/>
      <c r="J288" s="323"/>
      <c r="K288" s="323"/>
      <c r="L288" s="323"/>
      <c r="M288" s="323"/>
      <c r="N288" s="323"/>
      <c r="O288" s="323"/>
      <c r="P288" s="323"/>
      <c r="Q288" s="323"/>
      <c r="R288" s="323"/>
      <c r="S288" s="323"/>
      <c r="T288" s="323"/>
      <c r="U288" s="323"/>
      <c r="V288" s="323"/>
      <c r="W288" s="323"/>
      <c r="X288" s="323"/>
      <c r="Y288" s="323"/>
      <c r="Z288" s="323"/>
      <c r="AA288" s="323"/>
      <c r="AB288" s="323"/>
      <c r="AC288" s="323"/>
      <c r="AD288" s="323"/>
    </row>
    <row r="289" spans="1:30" ht="15" hidden="1">
      <c r="A289" s="323"/>
      <c r="B289" s="323"/>
      <c r="C289" s="323"/>
      <c r="D289" s="323"/>
      <c r="E289" s="323"/>
      <c r="F289" s="323"/>
      <c r="G289" s="323"/>
      <c r="H289" s="323"/>
      <c r="I289" s="323"/>
      <c r="J289" s="323"/>
      <c r="K289" s="323"/>
      <c r="L289" s="323"/>
      <c r="M289" s="323"/>
      <c r="N289" s="323"/>
      <c r="O289" s="323"/>
      <c r="P289" s="323"/>
      <c r="Q289" s="323"/>
      <c r="R289" s="323"/>
      <c r="S289" s="323"/>
      <c r="T289" s="323"/>
      <c r="U289" s="323"/>
      <c r="V289" s="323"/>
      <c r="W289" s="323"/>
      <c r="X289" s="323"/>
      <c r="Y289" s="323"/>
      <c r="Z289" s="323"/>
      <c r="AA289" s="323"/>
      <c r="AB289" s="323"/>
      <c r="AC289" s="323"/>
      <c r="AD289" s="323"/>
    </row>
    <row r="290" spans="1:30" ht="15" hidden="1">
      <c r="A290" s="323"/>
      <c r="B290" s="323"/>
      <c r="C290" s="323"/>
      <c r="D290" s="323"/>
      <c r="E290" s="323"/>
      <c r="F290" s="323"/>
      <c r="G290" s="323"/>
      <c r="H290" s="323"/>
      <c r="I290" s="323"/>
      <c r="J290" s="323"/>
      <c r="K290" s="323"/>
      <c r="L290" s="323"/>
      <c r="M290" s="323"/>
      <c r="N290" s="323"/>
      <c r="O290" s="323"/>
      <c r="P290" s="323"/>
      <c r="Q290" s="323"/>
      <c r="R290" s="323"/>
      <c r="S290" s="323"/>
      <c r="T290" s="323"/>
      <c r="U290" s="323"/>
      <c r="V290" s="323"/>
      <c r="W290" s="323"/>
      <c r="X290" s="323"/>
      <c r="Y290" s="323"/>
      <c r="Z290" s="323"/>
      <c r="AA290" s="323"/>
      <c r="AB290" s="323"/>
      <c r="AC290" s="323"/>
      <c r="AD290" s="323"/>
    </row>
    <row r="291" spans="1:30" ht="15" hidden="1">
      <c r="A291" s="323"/>
      <c r="B291" s="323"/>
      <c r="C291" s="323"/>
      <c r="D291" s="323"/>
      <c r="E291" s="323"/>
      <c r="F291" s="323"/>
      <c r="G291" s="323"/>
      <c r="H291" s="323"/>
      <c r="I291" s="323"/>
      <c r="J291" s="323"/>
      <c r="K291" s="323"/>
      <c r="L291" s="323"/>
      <c r="M291" s="323"/>
      <c r="N291" s="323"/>
      <c r="O291" s="323"/>
      <c r="P291" s="323"/>
      <c r="Q291" s="323"/>
      <c r="R291" s="323"/>
      <c r="S291" s="323"/>
      <c r="T291" s="323"/>
      <c r="U291" s="323"/>
      <c r="V291" s="323"/>
      <c r="W291" s="323"/>
      <c r="X291" s="323"/>
      <c r="Y291" s="323"/>
      <c r="Z291" s="323"/>
      <c r="AA291" s="323"/>
      <c r="AB291" s="323"/>
      <c r="AC291" s="323"/>
      <c r="AD291" s="323"/>
    </row>
    <row r="292" spans="1:30" ht="15" hidden="1">
      <c r="A292" s="323"/>
      <c r="B292" s="323"/>
      <c r="C292" s="323"/>
      <c r="D292" s="323"/>
      <c r="E292" s="323"/>
      <c r="F292" s="323"/>
      <c r="G292" s="323"/>
      <c r="H292" s="323"/>
      <c r="I292" s="323"/>
      <c r="J292" s="323"/>
      <c r="K292" s="323"/>
      <c r="L292" s="323"/>
      <c r="M292" s="323"/>
      <c r="N292" s="323"/>
      <c r="O292" s="323"/>
      <c r="P292" s="323"/>
      <c r="Q292" s="323"/>
      <c r="R292" s="323"/>
      <c r="S292" s="323"/>
      <c r="T292" s="323"/>
      <c r="U292" s="323"/>
      <c r="V292" s="323"/>
      <c r="W292" s="323"/>
      <c r="X292" s="323"/>
      <c r="Y292" s="323"/>
      <c r="Z292" s="323"/>
      <c r="AA292" s="323"/>
      <c r="AB292" s="323"/>
      <c r="AC292" s="323"/>
      <c r="AD292" s="323"/>
    </row>
    <row r="293" spans="1:30" ht="15" hidden="1">
      <c r="A293" s="323"/>
      <c r="B293" s="323"/>
      <c r="C293" s="323"/>
      <c r="D293" s="323"/>
      <c r="E293" s="323"/>
      <c r="F293" s="323"/>
      <c r="G293" s="323"/>
      <c r="H293" s="323"/>
      <c r="I293" s="323"/>
      <c r="J293" s="323"/>
      <c r="K293" s="323"/>
      <c r="L293" s="323"/>
      <c r="M293" s="323"/>
      <c r="N293" s="323"/>
      <c r="O293" s="323"/>
      <c r="P293" s="323"/>
      <c r="Q293" s="323"/>
      <c r="R293" s="323"/>
      <c r="S293" s="323"/>
      <c r="T293" s="323"/>
      <c r="U293" s="323"/>
      <c r="V293" s="323"/>
      <c r="W293" s="323"/>
      <c r="X293" s="323"/>
      <c r="Y293" s="323"/>
      <c r="Z293" s="323"/>
      <c r="AA293" s="323"/>
      <c r="AB293" s="323"/>
      <c r="AC293" s="323"/>
      <c r="AD293" s="323"/>
    </row>
    <row r="294" spans="1:30" ht="15" hidden="1">
      <c r="A294" s="323"/>
      <c r="B294" s="323"/>
      <c r="C294" s="323"/>
      <c r="D294" s="323"/>
      <c r="E294" s="323"/>
      <c r="F294" s="323"/>
      <c r="G294" s="323"/>
      <c r="H294" s="323"/>
      <c r="I294" s="323"/>
      <c r="J294" s="323"/>
      <c r="K294" s="323"/>
      <c r="L294" s="323"/>
      <c r="M294" s="323"/>
      <c r="N294" s="323"/>
      <c r="O294" s="323"/>
      <c r="P294" s="323"/>
      <c r="Q294" s="323"/>
      <c r="R294" s="323"/>
      <c r="S294" s="323"/>
      <c r="T294" s="323"/>
      <c r="U294" s="323"/>
      <c r="V294" s="323"/>
      <c r="W294" s="323"/>
      <c r="X294" s="323"/>
      <c r="Y294" s="323"/>
      <c r="Z294" s="323"/>
      <c r="AA294" s="323"/>
      <c r="AB294" s="323"/>
      <c r="AC294" s="323"/>
      <c r="AD294" s="323"/>
    </row>
    <row r="295" spans="1:30" ht="15" hidden="1">
      <c r="A295" s="323"/>
      <c r="B295" s="323"/>
      <c r="C295" s="323"/>
      <c r="D295" s="323"/>
      <c r="E295" s="323"/>
      <c r="F295" s="323"/>
      <c r="G295" s="323"/>
      <c r="H295" s="323"/>
      <c r="I295" s="323"/>
      <c r="J295" s="323"/>
      <c r="K295" s="323"/>
      <c r="L295" s="323"/>
      <c r="M295" s="323"/>
      <c r="N295" s="323"/>
      <c r="O295" s="323"/>
      <c r="P295" s="323"/>
      <c r="Q295" s="323"/>
      <c r="R295" s="323"/>
      <c r="S295" s="323"/>
      <c r="T295" s="323"/>
      <c r="U295" s="323"/>
      <c r="V295" s="323"/>
      <c r="W295" s="323"/>
      <c r="X295" s="323"/>
      <c r="Y295" s="323"/>
      <c r="Z295" s="323"/>
      <c r="AA295" s="323"/>
      <c r="AB295" s="323"/>
      <c r="AC295" s="323"/>
      <c r="AD295" s="323"/>
    </row>
    <row r="296" spans="1:30" ht="15" hidden="1">
      <c r="A296" s="323"/>
      <c r="B296" s="323"/>
      <c r="C296" s="323"/>
      <c r="D296" s="323"/>
      <c r="E296" s="323"/>
      <c r="F296" s="323"/>
      <c r="G296" s="323"/>
      <c r="H296" s="323"/>
      <c r="I296" s="323"/>
      <c r="J296" s="323"/>
      <c r="K296" s="323"/>
      <c r="L296" s="323"/>
      <c r="M296" s="323"/>
      <c r="N296" s="323"/>
      <c r="O296" s="323"/>
      <c r="P296" s="323"/>
      <c r="Q296" s="323"/>
      <c r="R296" s="323"/>
      <c r="S296" s="323"/>
      <c r="T296" s="323"/>
      <c r="U296" s="323"/>
      <c r="V296" s="323"/>
      <c r="W296" s="323"/>
      <c r="X296" s="323"/>
      <c r="Y296" s="323"/>
      <c r="Z296" s="323"/>
      <c r="AA296" s="323"/>
      <c r="AB296" s="323"/>
      <c r="AC296" s="323"/>
      <c r="AD296" s="323"/>
    </row>
    <row r="297" spans="1:30" ht="15" hidden="1">
      <c r="A297" s="323"/>
      <c r="B297" s="323"/>
      <c r="C297" s="323"/>
      <c r="D297" s="323"/>
      <c r="E297" s="323"/>
      <c r="F297" s="323"/>
      <c r="G297" s="323"/>
      <c r="H297" s="323"/>
      <c r="I297" s="323"/>
      <c r="J297" s="323"/>
      <c r="K297" s="323"/>
      <c r="L297" s="323"/>
      <c r="M297" s="323"/>
      <c r="N297" s="323"/>
      <c r="O297" s="323"/>
      <c r="P297" s="323"/>
      <c r="Q297" s="323"/>
      <c r="R297" s="323"/>
      <c r="S297" s="323"/>
      <c r="T297" s="323"/>
      <c r="U297" s="323"/>
      <c r="V297" s="323"/>
      <c r="W297" s="323"/>
      <c r="X297" s="323"/>
      <c r="Y297" s="323"/>
      <c r="Z297" s="323"/>
      <c r="AA297" s="323"/>
      <c r="AB297" s="323"/>
      <c r="AC297" s="323"/>
      <c r="AD297" s="323"/>
    </row>
    <row r="298" spans="1:30" ht="15" hidden="1">
      <c r="A298" s="323"/>
      <c r="B298" s="323"/>
      <c r="C298" s="323"/>
      <c r="D298" s="323"/>
      <c r="E298" s="323"/>
      <c r="F298" s="323"/>
      <c r="G298" s="323"/>
      <c r="H298" s="323"/>
      <c r="I298" s="323"/>
      <c r="J298" s="323"/>
      <c r="K298" s="323"/>
      <c r="L298" s="323"/>
      <c r="M298" s="323"/>
      <c r="N298" s="323"/>
      <c r="O298" s="323"/>
      <c r="P298" s="323"/>
      <c r="Q298" s="323"/>
      <c r="R298" s="323"/>
      <c r="S298" s="323"/>
      <c r="T298" s="323"/>
      <c r="U298" s="323"/>
      <c r="V298" s="323"/>
      <c r="W298" s="323"/>
      <c r="X298" s="323"/>
      <c r="Y298" s="323"/>
      <c r="Z298" s="323"/>
      <c r="AA298" s="323"/>
      <c r="AB298" s="323"/>
      <c r="AC298" s="323"/>
      <c r="AD298" s="323"/>
    </row>
    <row r="299" spans="1:30" ht="15" hidden="1">
      <c r="A299" s="323"/>
      <c r="B299" s="323"/>
      <c r="C299" s="323"/>
      <c r="D299" s="323"/>
      <c r="E299" s="323"/>
      <c r="F299" s="323"/>
      <c r="G299" s="323"/>
      <c r="H299" s="323"/>
      <c r="I299" s="323"/>
      <c r="J299" s="323"/>
      <c r="K299" s="323"/>
      <c r="L299" s="323"/>
      <c r="M299" s="323"/>
      <c r="N299" s="323"/>
      <c r="O299" s="323"/>
      <c r="P299" s="323"/>
      <c r="Q299" s="323"/>
      <c r="R299" s="323"/>
      <c r="S299" s="323"/>
      <c r="T299" s="323"/>
      <c r="U299" s="323"/>
      <c r="V299" s="323"/>
      <c r="W299" s="323"/>
      <c r="X299" s="323"/>
      <c r="Y299" s="323"/>
      <c r="Z299" s="323"/>
      <c r="AA299" s="323"/>
      <c r="AB299" s="323"/>
      <c r="AC299" s="323"/>
      <c r="AD299" s="323"/>
    </row>
    <row r="300" spans="1:30" ht="15" hidden="1">
      <c r="A300" s="323"/>
      <c r="B300" s="323"/>
      <c r="C300" s="323"/>
      <c r="D300" s="323"/>
      <c r="E300" s="323"/>
      <c r="F300" s="323"/>
      <c r="G300" s="323"/>
      <c r="H300" s="323"/>
      <c r="I300" s="323"/>
      <c r="J300" s="323"/>
      <c r="K300" s="323"/>
      <c r="L300" s="323"/>
      <c r="M300" s="323"/>
      <c r="N300" s="323"/>
      <c r="O300" s="323"/>
      <c r="P300" s="323"/>
      <c r="Q300" s="323"/>
      <c r="R300" s="323"/>
      <c r="S300" s="323"/>
      <c r="T300" s="323"/>
      <c r="U300" s="323"/>
      <c r="V300" s="323"/>
      <c r="W300" s="323"/>
      <c r="X300" s="323"/>
      <c r="Y300" s="323"/>
      <c r="Z300" s="323"/>
      <c r="AA300" s="323"/>
      <c r="AB300" s="323"/>
      <c r="AC300" s="323"/>
      <c r="AD300" s="323"/>
    </row>
    <row r="301" spans="1:30" ht="15" hidden="1">
      <c r="A301" s="323"/>
      <c r="B301" s="323"/>
      <c r="C301" s="323"/>
      <c r="D301" s="323"/>
      <c r="E301" s="323"/>
      <c r="F301" s="323"/>
      <c r="G301" s="323"/>
      <c r="H301" s="323"/>
      <c r="I301" s="323"/>
      <c r="J301" s="323"/>
      <c r="K301" s="323"/>
      <c r="L301" s="323"/>
      <c r="M301" s="323"/>
      <c r="N301" s="323"/>
      <c r="O301" s="323"/>
      <c r="P301" s="323"/>
      <c r="Q301" s="323"/>
      <c r="R301" s="323"/>
      <c r="S301" s="323"/>
      <c r="T301" s="323"/>
      <c r="U301" s="323"/>
      <c r="V301" s="323"/>
      <c r="W301" s="323"/>
      <c r="X301" s="323"/>
      <c r="Y301" s="323"/>
      <c r="Z301" s="323"/>
      <c r="AA301" s="323"/>
      <c r="AB301" s="323"/>
      <c r="AC301" s="323"/>
      <c r="AD301" s="323"/>
    </row>
    <row r="302" spans="1:30" ht="15" hidden="1">
      <c r="A302" s="323"/>
      <c r="B302" s="323"/>
      <c r="C302" s="323"/>
      <c r="D302" s="323"/>
      <c r="E302" s="323"/>
      <c r="F302" s="323"/>
      <c r="G302" s="323"/>
      <c r="H302" s="323"/>
      <c r="I302" s="323"/>
      <c r="J302" s="323"/>
      <c r="K302" s="323"/>
      <c r="L302" s="323"/>
      <c r="M302" s="323"/>
      <c r="N302" s="323"/>
      <c r="O302" s="323"/>
      <c r="P302" s="323"/>
      <c r="Q302" s="323"/>
      <c r="R302" s="323"/>
      <c r="S302" s="323"/>
      <c r="T302" s="323"/>
      <c r="U302" s="323"/>
      <c r="V302" s="323"/>
      <c r="W302" s="323"/>
      <c r="X302" s="323"/>
      <c r="Y302" s="323"/>
      <c r="Z302" s="323"/>
      <c r="AA302" s="323"/>
      <c r="AB302" s="323"/>
      <c r="AC302" s="323"/>
      <c r="AD302" s="323"/>
    </row>
    <row r="303" spans="1:30" ht="15" hidden="1">
      <c r="A303" s="323"/>
      <c r="B303" s="323"/>
      <c r="C303" s="323"/>
      <c r="D303" s="323"/>
      <c r="E303" s="323"/>
      <c r="F303" s="323"/>
      <c r="G303" s="323"/>
      <c r="H303" s="323"/>
      <c r="I303" s="323"/>
      <c r="J303" s="323"/>
      <c r="K303" s="323"/>
      <c r="L303" s="323"/>
      <c r="M303" s="323"/>
      <c r="N303" s="323"/>
      <c r="O303" s="323"/>
      <c r="P303" s="323"/>
      <c r="Q303" s="323"/>
      <c r="R303" s="323"/>
      <c r="S303" s="323"/>
      <c r="T303" s="323"/>
      <c r="U303" s="323"/>
      <c r="V303" s="323"/>
      <c r="W303" s="323"/>
      <c r="X303" s="323"/>
      <c r="Y303" s="323"/>
      <c r="Z303" s="323"/>
      <c r="AA303" s="323"/>
      <c r="AB303" s="323"/>
      <c r="AC303" s="323"/>
      <c r="AD303" s="323"/>
    </row>
    <row r="304" spans="1:30" ht="15" hidden="1">
      <c r="A304" s="323"/>
      <c r="B304" s="323"/>
      <c r="C304" s="323"/>
      <c r="D304" s="323"/>
      <c r="E304" s="323"/>
      <c r="F304" s="323"/>
      <c r="G304" s="323"/>
      <c r="H304" s="323"/>
      <c r="I304" s="323"/>
      <c r="J304" s="323"/>
      <c r="K304" s="323"/>
      <c r="L304" s="323"/>
      <c r="M304" s="323"/>
      <c r="N304" s="323"/>
      <c r="O304" s="323"/>
      <c r="P304" s="323"/>
      <c r="Q304" s="323"/>
      <c r="R304" s="323"/>
      <c r="S304" s="323"/>
      <c r="T304" s="323"/>
      <c r="U304" s="323"/>
      <c r="V304" s="323"/>
      <c r="W304" s="323"/>
      <c r="X304" s="323"/>
      <c r="Y304" s="323"/>
      <c r="Z304" s="323"/>
      <c r="AA304" s="323"/>
      <c r="AB304" s="323"/>
      <c r="AC304" s="323"/>
      <c r="AD304" s="323"/>
    </row>
    <row r="305" spans="1:30" ht="15" hidden="1">
      <c r="A305" s="323"/>
      <c r="B305" s="323"/>
      <c r="C305" s="323"/>
      <c r="D305" s="323"/>
      <c r="E305" s="323"/>
      <c r="F305" s="323"/>
      <c r="G305" s="323"/>
      <c r="H305" s="323"/>
      <c r="I305" s="323"/>
      <c r="J305" s="323"/>
      <c r="K305" s="323"/>
      <c r="L305" s="323"/>
      <c r="M305" s="323"/>
      <c r="N305" s="323"/>
      <c r="O305" s="323"/>
      <c r="P305" s="323"/>
      <c r="Q305" s="323"/>
      <c r="R305" s="323"/>
      <c r="S305" s="323"/>
      <c r="T305" s="323"/>
      <c r="U305" s="323"/>
      <c r="V305" s="323"/>
      <c r="W305" s="323"/>
      <c r="X305" s="323"/>
      <c r="Y305" s="323"/>
      <c r="Z305" s="323"/>
      <c r="AA305" s="323"/>
      <c r="AB305" s="323"/>
      <c r="AC305" s="323"/>
      <c r="AD305" s="323"/>
    </row>
    <row r="306" spans="1:30" ht="15" hidden="1">
      <c r="A306" s="323"/>
      <c r="B306" s="323"/>
      <c r="C306" s="323"/>
      <c r="D306" s="323"/>
      <c r="E306" s="323"/>
      <c r="F306" s="323"/>
      <c r="G306" s="323"/>
      <c r="H306" s="323"/>
      <c r="I306" s="323"/>
      <c r="J306" s="323"/>
      <c r="K306" s="323"/>
      <c r="L306" s="323"/>
      <c r="M306" s="323"/>
      <c r="N306" s="323"/>
      <c r="O306" s="323"/>
      <c r="P306" s="323"/>
      <c r="Q306" s="323"/>
      <c r="R306" s="323"/>
      <c r="S306" s="323"/>
      <c r="T306" s="323"/>
      <c r="U306" s="323"/>
      <c r="V306" s="323"/>
      <c r="W306" s="323"/>
      <c r="X306" s="323"/>
      <c r="Y306" s="323"/>
      <c r="Z306" s="323"/>
      <c r="AA306" s="323"/>
      <c r="AB306" s="323"/>
      <c r="AC306" s="323"/>
      <c r="AD306" s="323"/>
    </row>
    <row r="307" spans="1:30" ht="15" hidden="1">
      <c r="A307" s="323"/>
      <c r="B307" s="323"/>
      <c r="C307" s="323"/>
      <c r="D307" s="323"/>
      <c r="E307" s="323"/>
      <c r="F307" s="323"/>
      <c r="G307" s="323"/>
      <c r="H307" s="323"/>
      <c r="I307" s="323"/>
      <c r="J307" s="323"/>
      <c r="K307" s="323"/>
      <c r="L307" s="323"/>
      <c r="M307" s="323"/>
      <c r="N307" s="323"/>
      <c r="O307" s="323"/>
      <c r="P307" s="323"/>
      <c r="Q307" s="323"/>
      <c r="R307" s="323"/>
      <c r="S307" s="323"/>
      <c r="T307" s="323"/>
      <c r="U307" s="323"/>
      <c r="V307" s="323"/>
      <c r="W307" s="323"/>
      <c r="X307" s="323"/>
      <c r="Y307" s="323"/>
      <c r="Z307" s="323"/>
      <c r="AA307" s="323"/>
      <c r="AB307" s="323"/>
      <c r="AC307" s="323"/>
      <c r="AD307" s="323"/>
    </row>
  </sheetData>
  <sheetProtection selectLockedCells="1"/>
  <mergeCells count="4">
    <mergeCell ref="C1:D2"/>
    <mergeCell ref="E1:N2"/>
    <mergeCell ref="O1:AD2"/>
    <mergeCell ref="AE1:AU2"/>
  </mergeCells>
  <conditionalFormatting sqref="E5:H6 E10:M24 E7:G9">
    <cfRule type="expression" dxfId="634" priority="124">
      <formula>MOD(ROW(),2)=0</formula>
    </cfRule>
  </conditionalFormatting>
  <conditionalFormatting sqref="G5:H6 G10:M24 G7:G9">
    <cfRule type="containsText" dxfId="633" priority="121" operator="containsText" text="X">
      <formula>NOT(ISERROR(SEARCH("X",G5)))</formula>
    </cfRule>
    <cfRule type="containsText" dxfId="632" priority="122" operator="containsText" text="Ï">
      <formula>NOT(ISERROR(SEARCH("Ï",G5)))</formula>
    </cfRule>
    <cfRule type="containsText" dxfId="631" priority="123" operator="containsText" text="Ð">
      <formula>NOT(ISERROR(SEARCH("Ð",G5)))</formula>
    </cfRule>
  </conditionalFormatting>
  <conditionalFormatting sqref="Z5:AQ5">
    <cfRule type="expression" dxfId="630" priority="116">
      <formula>MOD(ROW(),2)=0</formula>
    </cfRule>
  </conditionalFormatting>
  <conditionalFormatting sqref="Z5:AQ5">
    <cfRule type="containsText" dxfId="629" priority="113" operator="containsText" text="X">
      <formula>NOT(ISERROR(SEARCH("X",Z5)))</formula>
    </cfRule>
    <cfRule type="containsText" dxfId="628" priority="114" operator="containsText" text="Ï">
      <formula>NOT(ISERROR(SEARCH("Ï",Z5)))</formula>
    </cfRule>
    <cfRule type="containsText" dxfId="627" priority="115" operator="containsText" text="Ð">
      <formula>NOT(ISERROR(SEARCH("Ð",Z5)))</formula>
    </cfRule>
  </conditionalFormatting>
  <conditionalFormatting sqref="I5:Y5">
    <cfRule type="expression" dxfId="626" priority="104">
      <formula>MOD(ROW(),2)=0</formula>
    </cfRule>
  </conditionalFormatting>
  <conditionalFormatting sqref="I5:Y5">
    <cfRule type="containsText" dxfId="625" priority="101" operator="containsText" text="X">
      <formula>NOT(ISERROR(SEARCH("X",I5)))</formula>
    </cfRule>
    <cfRule type="containsText" dxfId="624" priority="102" operator="containsText" text="Ï">
      <formula>NOT(ISERROR(SEARCH("Ï",I5)))</formula>
    </cfRule>
    <cfRule type="containsText" dxfId="623" priority="103" operator="containsText" text="Ð">
      <formula>NOT(ISERROR(SEARCH("Ð",I5)))</formula>
    </cfRule>
  </conditionalFormatting>
  <conditionalFormatting sqref="I6:Y6">
    <cfRule type="expression" dxfId="622" priority="100">
      <formula>MOD(ROW(),2)=0</formula>
    </cfRule>
  </conditionalFormatting>
  <conditionalFormatting sqref="I6:Y6">
    <cfRule type="containsText" dxfId="621" priority="97" operator="containsText" text="X">
      <formula>NOT(ISERROR(SEARCH("X",I6)))</formula>
    </cfRule>
    <cfRule type="containsText" dxfId="620" priority="98" operator="containsText" text="Ï">
      <formula>NOT(ISERROR(SEARCH("Ï",I6)))</formula>
    </cfRule>
    <cfRule type="containsText" dxfId="619" priority="99" operator="containsText" text="Ð">
      <formula>NOT(ISERROR(SEARCH("Ð",I6)))</formula>
    </cfRule>
  </conditionalFormatting>
  <conditionalFormatting sqref="H7">
    <cfRule type="expression" dxfId="618" priority="96">
      <formula>MOD(ROW(),2)=0</formula>
    </cfRule>
  </conditionalFormatting>
  <conditionalFormatting sqref="H7">
    <cfRule type="containsText" dxfId="617" priority="93" operator="containsText" text="X">
      <formula>NOT(ISERROR(SEARCH("X",H7)))</formula>
    </cfRule>
    <cfRule type="containsText" dxfId="616" priority="94" operator="containsText" text="Ï">
      <formula>NOT(ISERROR(SEARCH("Ï",H7)))</formula>
    </cfRule>
    <cfRule type="containsText" dxfId="615" priority="95" operator="containsText" text="Ð">
      <formula>NOT(ISERROR(SEARCH("Ð",H7)))</formula>
    </cfRule>
  </conditionalFormatting>
  <conditionalFormatting sqref="H8">
    <cfRule type="expression" dxfId="614" priority="80">
      <formula>MOD(ROW(),2)=0</formula>
    </cfRule>
  </conditionalFormatting>
  <conditionalFormatting sqref="H8">
    <cfRule type="containsText" dxfId="613" priority="77" operator="containsText" text="X">
      <formula>NOT(ISERROR(SEARCH("X",H8)))</formula>
    </cfRule>
    <cfRule type="containsText" dxfId="612" priority="78" operator="containsText" text="Ï">
      <formula>NOT(ISERROR(SEARCH("Ï",H8)))</formula>
    </cfRule>
    <cfRule type="containsText" dxfId="611" priority="79" operator="containsText" text="Ð">
      <formula>NOT(ISERROR(SEARCH("Ð",H8)))</formula>
    </cfRule>
  </conditionalFormatting>
  <conditionalFormatting sqref="Z8">
    <cfRule type="expression" dxfId="610" priority="76">
      <formula>MOD(ROW(),2)=0</formula>
    </cfRule>
  </conditionalFormatting>
  <conditionalFormatting sqref="Z8">
    <cfRule type="containsText" dxfId="609" priority="73" operator="containsText" text="X">
      <formula>NOT(ISERROR(SEARCH("X",Z8)))</formula>
    </cfRule>
    <cfRule type="containsText" dxfId="608" priority="74" operator="containsText" text="Ï">
      <formula>NOT(ISERROR(SEARCH("Ï",Z8)))</formula>
    </cfRule>
    <cfRule type="containsText" dxfId="607" priority="75" operator="containsText" text="Ð">
      <formula>NOT(ISERROR(SEARCH("Ð",Z8)))</formula>
    </cfRule>
  </conditionalFormatting>
  <conditionalFormatting sqref="AA8:AQ8">
    <cfRule type="expression" dxfId="606" priority="72">
      <formula>MOD(ROW(),2)=0</formula>
    </cfRule>
  </conditionalFormatting>
  <conditionalFormatting sqref="AA8:AQ8">
    <cfRule type="containsText" dxfId="605" priority="69" operator="containsText" text="X">
      <formula>NOT(ISERROR(SEARCH("X",AA8)))</formula>
    </cfRule>
    <cfRule type="containsText" dxfId="604" priority="70" operator="containsText" text="Ï">
      <formula>NOT(ISERROR(SEARCH("Ï",AA8)))</formula>
    </cfRule>
    <cfRule type="containsText" dxfId="603" priority="71" operator="containsText" text="Ð">
      <formula>NOT(ISERROR(SEARCH("Ð",AA8)))</formula>
    </cfRule>
  </conditionalFormatting>
  <conditionalFormatting sqref="Z6:AQ6">
    <cfRule type="expression" dxfId="602" priority="68">
      <formula>MOD(ROW(),2)=0</formula>
    </cfRule>
  </conditionalFormatting>
  <conditionalFormatting sqref="Z6:AQ6">
    <cfRule type="containsText" dxfId="601" priority="65" operator="containsText" text="X">
      <formula>NOT(ISERROR(SEARCH("X",Z6)))</formula>
    </cfRule>
    <cfRule type="containsText" dxfId="600" priority="66" operator="containsText" text="Ï">
      <formula>NOT(ISERROR(SEARCH("Ï",Z6)))</formula>
    </cfRule>
    <cfRule type="containsText" dxfId="599" priority="67" operator="containsText" text="Ð">
      <formula>NOT(ISERROR(SEARCH("Ð",Z6)))</formula>
    </cfRule>
  </conditionalFormatting>
  <conditionalFormatting sqref="N10:AQ20 N23:AQ23 N21:AM22 AQ21:AQ22">
    <cfRule type="expression" dxfId="598" priority="60">
      <formula>MOD(ROW(),2)=0</formula>
    </cfRule>
  </conditionalFormatting>
  <conditionalFormatting sqref="N10:AQ20 N23:AQ23 N21:AM22 AQ21:AQ22">
    <cfRule type="containsText" dxfId="597" priority="57" operator="containsText" text="X">
      <formula>NOT(ISERROR(SEARCH("X",N10)))</formula>
    </cfRule>
    <cfRule type="containsText" dxfId="596" priority="58" operator="containsText" text="Ï">
      <formula>NOT(ISERROR(SEARCH("Ï",N10)))</formula>
    </cfRule>
    <cfRule type="containsText" dxfId="595" priority="59" operator="containsText" text="Ð">
      <formula>NOT(ISERROR(SEARCH("Ð",N10)))</formula>
    </cfRule>
  </conditionalFormatting>
  <conditionalFormatting sqref="AN21:AP22">
    <cfRule type="expression" dxfId="594" priority="56">
      <formula>MOD(ROW(),2)=0</formula>
    </cfRule>
  </conditionalFormatting>
  <conditionalFormatting sqref="AN21:AP22">
    <cfRule type="containsText" dxfId="593" priority="53" operator="containsText" text="X">
      <formula>NOT(ISERROR(SEARCH("X",AN21)))</formula>
    </cfRule>
    <cfRule type="containsText" dxfId="592" priority="54" operator="containsText" text="Ï">
      <formula>NOT(ISERROR(SEARCH("Ï",AN21)))</formula>
    </cfRule>
    <cfRule type="containsText" dxfId="591" priority="55" operator="containsText" text="Ð">
      <formula>NOT(ISERROR(SEARCH("Ð",AN21)))</formula>
    </cfRule>
  </conditionalFormatting>
  <conditionalFormatting sqref="N24:AQ24">
    <cfRule type="expression" dxfId="590" priority="52">
      <formula>MOD(ROW(),2)=0</formula>
    </cfRule>
  </conditionalFormatting>
  <conditionalFormatting sqref="N24:AQ24">
    <cfRule type="containsText" dxfId="589" priority="49" operator="containsText" text="X">
      <formula>NOT(ISERROR(SEARCH("X",N24)))</formula>
    </cfRule>
    <cfRule type="containsText" dxfId="588" priority="50" operator="containsText" text="Ï">
      <formula>NOT(ISERROR(SEARCH("Ï",N24)))</formula>
    </cfRule>
    <cfRule type="containsText" dxfId="587" priority="51" operator="containsText" text="Ð">
      <formula>NOT(ISERROR(SEARCH("Ð",N24)))</formula>
    </cfRule>
  </conditionalFormatting>
  <conditionalFormatting sqref="Z7:AQ7">
    <cfRule type="expression" dxfId="586" priority="40">
      <formula>MOD(ROW(),2)=0</formula>
    </cfRule>
  </conditionalFormatting>
  <conditionalFormatting sqref="Z7:AQ7">
    <cfRule type="containsText" dxfId="585" priority="37" operator="containsText" text="X">
      <formula>NOT(ISERROR(SEARCH("X",Z7)))</formula>
    </cfRule>
    <cfRule type="containsText" dxfId="584" priority="38" operator="containsText" text="Ï">
      <formula>NOT(ISERROR(SEARCH("Ï",Z7)))</formula>
    </cfRule>
    <cfRule type="containsText" dxfId="583" priority="39" operator="containsText" text="Ð">
      <formula>NOT(ISERROR(SEARCH("Ð",Z7)))</formula>
    </cfRule>
  </conditionalFormatting>
  <conditionalFormatting sqref="H9">
    <cfRule type="expression" dxfId="582" priority="28">
      <formula>MOD(ROW(),2)=0</formula>
    </cfRule>
  </conditionalFormatting>
  <conditionalFormatting sqref="H9">
    <cfRule type="containsText" dxfId="581" priority="25" operator="containsText" text="X">
      <formula>NOT(ISERROR(SEARCH("X",H9)))</formula>
    </cfRule>
    <cfRule type="containsText" dxfId="580" priority="26" operator="containsText" text="Ï">
      <formula>NOT(ISERROR(SEARCH("Ï",H9)))</formula>
    </cfRule>
    <cfRule type="containsText" dxfId="579" priority="27" operator="containsText" text="Ð">
      <formula>NOT(ISERROR(SEARCH("Ð",H9)))</formula>
    </cfRule>
  </conditionalFormatting>
  <conditionalFormatting sqref="AQ9">
    <cfRule type="expression" dxfId="578" priority="24">
      <formula>MOD(ROW(),2)=0</formula>
    </cfRule>
  </conditionalFormatting>
  <conditionalFormatting sqref="AQ9">
    <cfRule type="containsText" dxfId="577" priority="21" operator="containsText" text="X">
      <formula>NOT(ISERROR(SEARCH("X",AQ9)))</formula>
    </cfRule>
    <cfRule type="containsText" dxfId="576" priority="22" operator="containsText" text="Ï">
      <formula>NOT(ISERROR(SEARCH("Ï",AQ9)))</formula>
    </cfRule>
    <cfRule type="containsText" dxfId="575" priority="23" operator="containsText" text="Ð">
      <formula>NOT(ISERROR(SEARCH("Ð",AQ9)))</formula>
    </cfRule>
  </conditionalFormatting>
  <conditionalFormatting sqref="I7:Y7">
    <cfRule type="expression" dxfId="574" priority="20">
      <formula>MOD(ROW(),2)=0</formula>
    </cfRule>
  </conditionalFormatting>
  <conditionalFormatting sqref="I7:Y7">
    <cfRule type="containsText" dxfId="573" priority="17" operator="containsText" text="X">
      <formula>NOT(ISERROR(SEARCH("X",I7)))</formula>
    </cfRule>
    <cfRule type="containsText" dxfId="572" priority="18" operator="containsText" text="Ï">
      <formula>NOT(ISERROR(SEARCH("Ï",I7)))</formula>
    </cfRule>
    <cfRule type="containsText" dxfId="571" priority="19" operator="containsText" text="Ð">
      <formula>NOT(ISERROR(SEARCH("Ð",I7)))</formula>
    </cfRule>
  </conditionalFormatting>
  <conditionalFormatting sqref="I8:Y8">
    <cfRule type="expression" dxfId="570" priority="12">
      <formula>MOD(ROW(),2)=0</formula>
    </cfRule>
  </conditionalFormatting>
  <conditionalFormatting sqref="I8:Y8">
    <cfRule type="containsText" dxfId="569" priority="9" operator="containsText" text="X">
      <formula>NOT(ISERROR(SEARCH("X",I8)))</formula>
    </cfRule>
    <cfRule type="containsText" dxfId="568" priority="10" operator="containsText" text="Ï">
      <formula>NOT(ISERROR(SEARCH("Ï",I8)))</formula>
    </cfRule>
    <cfRule type="containsText" dxfId="567" priority="11" operator="containsText" text="Ð">
      <formula>NOT(ISERROR(SEARCH("Ð",I8)))</formula>
    </cfRule>
  </conditionalFormatting>
  <conditionalFormatting sqref="I9:Y9">
    <cfRule type="expression" dxfId="566" priority="8">
      <formula>MOD(ROW(),2)=0</formula>
    </cfRule>
  </conditionalFormatting>
  <conditionalFormatting sqref="I9:Y9">
    <cfRule type="containsText" dxfId="565" priority="5" operator="containsText" text="X">
      <formula>NOT(ISERROR(SEARCH("X",I9)))</formula>
    </cfRule>
    <cfRule type="containsText" dxfId="564" priority="6" operator="containsText" text="Ï">
      <formula>NOT(ISERROR(SEARCH("Ï",I9)))</formula>
    </cfRule>
    <cfRule type="containsText" dxfId="563" priority="7" operator="containsText" text="Ð">
      <formula>NOT(ISERROR(SEARCH("Ð",I9)))</formula>
    </cfRule>
  </conditionalFormatting>
  <conditionalFormatting sqref="Z9:AP9">
    <cfRule type="expression" dxfId="562" priority="4">
      <formula>MOD(ROW(),2)=0</formula>
    </cfRule>
  </conditionalFormatting>
  <conditionalFormatting sqref="Z9:AP9">
    <cfRule type="containsText" dxfId="561" priority="1" operator="containsText" text="X">
      <formula>NOT(ISERROR(SEARCH("X",Z9)))</formula>
    </cfRule>
    <cfRule type="containsText" dxfId="560" priority="2" operator="containsText" text="Ï">
      <formula>NOT(ISERROR(SEARCH("Ï",Z9)))</formula>
    </cfRule>
    <cfRule type="containsText" dxfId="559" priority="3" operator="containsText" text="Ð">
      <formula>NOT(ISERROR(SEARCH("Ð",Z9)))</formula>
    </cfRule>
  </conditionalFormatting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E95448-B62E-4EF6-82A3-C7D4763EC3A3}">
  <sheetPr codeName="Sheet1"/>
  <dimension ref="A1:O23"/>
  <sheetViews>
    <sheetView showGridLines="0" showRowColHeaders="0" topLeftCell="C1" workbookViewId="0">
      <selection activeCell="G17" sqref="G17"/>
    </sheetView>
  </sheetViews>
  <sheetFormatPr defaultColWidth="9.140625" defaultRowHeight="15"/>
  <cols>
    <col min="1" max="1" width="28.5703125" hidden="1" customWidth="1"/>
    <col min="2" max="2" width="15.28515625" hidden="1" customWidth="1"/>
    <col min="3" max="3" width="15" style="1" customWidth="1"/>
    <col min="4" max="4" width="25.5703125" style="1" customWidth="1"/>
    <col min="5" max="5" width="29" style="1" customWidth="1"/>
    <col min="6" max="6" width="13.28515625" style="1" customWidth="1"/>
    <col min="7" max="7" width="14.85546875" style="1" customWidth="1"/>
    <col min="8" max="8" width="9.5703125" style="1" customWidth="1"/>
    <col min="9" max="9" width="31.7109375" style="1" customWidth="1"/>
    <col min="10" max="10" width="7.140625" style="1" customWidth="1"/>
    <col min="11" max="11" width="16.85546875" style="1" customWidth="1"/>
    <col min="12" max="12" width="15.140625" style="1" customWidth="1"/>
    <col min="13" max="13" width="20.140625" style="1" customWidth="1"/>
    <col min="14" max="14" width="8.140625" style="1" customWidth="1"/>
    <col min="15" max="15" width="8.5703125" style="1" customWidth="1"/>
    <col min="16" max="16" width="17.28515625" style="1" customWidth="1"/>
    <col min="17" max="17" width="9.140625" style="1" customWidth="1"/>
    <col min="18" max="18" width="15.5703125" style="1" customWidth="1"/>
    <col min="19" max="19" width="15.140625" style="1" customWidth="1"/>
    <col min="20" max="20" width="10.5703125" style="1" customWidth="1"/>
    <col min="21" max="21" width="15.28515625" style="1" customWidth="1"/>
    <col min="22" max="23" width="9.140625" style="1" customWidth="1"/>
    <col min="24" max="24" width="26" style="1" customWidth="1"/>
    <col min="25" max="35" width="9.140625" style="1" customWidth="1"/>
    <col min="36" max="16384" width="9.140625" style="1"/>
  </cols>
  <sheetData>
    <row r="1" spans="1:15" ht="36.75" customHeight="1">
      <c r="A1" s="13" t="s">
        <v>153</v>
      </c>
      <c r="B1" s="7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</row>
    <row r="2" spans="1:15" ht="75.75" customHeight="1" thickBot="1">
      <c r="A2" s="7"/>
      <c r="B2" s="7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</row>
    <row r="3" spans="1:15" ht="15" customHeight="1">
      <c r="A3" s="8" t="s">
        <v>151</v>
      </c>
      <c r="B3" s="9" t="str">
        <f>IFERROR(_xlfn.CONCAT(INDEX(Class[],MATCH($E$14,Class[Class],0),2),"-", INDEX(ItemCategory[],MATCH($E$15,ItemCategory[Item Category],0),2), INDEX(Manufacturer[],MATCH($E$16, Manufacturer[Manufacturer Name],0),2), INDEX(Material[],MATCH($E$17,Material[Material],0),2), INDEX(BF_Type[],MATCH($E$18,BF_Type[Type of Backflow],0),2), INDEX(BF_Valve[],MATCH($E$19,BF_Valve[Type of Valve],0),2), INDEX(BF_Accessories[],MATCH($E$20,BF_Accessories[Accessories],0),2),INDEX(BF_EndConnection[],MATCH($E$21,BF_EndConnection[End Connection],0),2),INDEX(BF_Size[],MATCH($E$22,BF_Size[Size],0),2)),"")</f>
        <v>30-15FCBR3BFTKFL0125</v>
      </c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</row>
    <row r="4" spans="1:15" ht="20.100000000000001" customHeight="1" thickBot="1">
      <c r="A4" s="10" t="s">
        <v>156</v>
      </c>
      <c r="B4" s="11" t="str">
        <f>IF(SUMPRODUCT(--($E$14:$E$22&lt;&gt;""))=0,"",SUBSTITUTE(SUBSTITUTE(_xlfn.CONCAT(IF($E$18="NA","",$E$18),IF($E$17="NA","",", "&amp;$E$17),IF($E$19="NA","",", "&amp;$E$19),IF($E$20="NA","",", "&amp;$E$20),IF($E$21="NA","",", "&amp;$E$21),IF($E$22="NA","",", "&amp;$E$22)),"STAINLESS STEEL","SS"),"DUCTILE IRON","DI"))</f>
        <v>DDBP, BRONZE, BUTTERFLY VALVES - MONITORED, BACKFLOW TEST KIT, FLANGED, 1-1/4"</v>
      </c>
      <c r="C4" s="2"/>
      <c r="D4" s="14" t="s">
        <v>1</v>
      </c>
      <c r="E4" s="2" t="s">
        <v>42</v>
      </c>
      <c r="F4" s="2"/>
      <c r="G4" s="2"/>
      <c r="H4" s="2"/>
      <c r="I4" s="14" t="s">
        <v>141</v>
      </c>
      <c r="J4" s="2" t="s">
        <v>63</v>
      </c>
      <c r="K4" s="2"/>
      <c r="L4" s="2"/>
      <c r="M4" s="2"/>
      <c r="N4" s="2"/>
      <c r="O4" s="2"/>
    </row>
    <row r="5" spans="1:15" ht="20.100000000000001" customHeight="1">
      <c r="A5" s="7"/>
      <c r="B5" s="7"/>
      <c r="C5" s="2"/>
      <c r="D5" s="3"/>
      <c r="E5" s="2"/>
      <c r="F5" s="2"/>
      <c r="G5" s="2"/>
      <c r="H5" s="2"/>
      <c r="I5" s="2"/>
      <c r="J5" s="2"/>
      <c r="K5" s="2"/>
      <c r="L5" s="2"/>
      <c r="M5" s="2"/>
      <c r="N5" s="2"/>
      <c r="O5" s="2"/>
    </row>
    <row r="6" spans="1:15" ht="20.100000000000001" customHeight="1">
      <c r="A6" s="7"/>
      <c r="B6" s="7"/>
      <c r="C6" s="2"/>
      <c r="D6" s="14" t="s">
        <v>3</v>
      </c>
      <c r="E6" s="2" t="s">
        <v>27</v>
      </c>
      <c r="F6" s="2"/>
      <c r="G6" s="2"/>
      <c r="H6" s="2"/>
      <c r="I6" s="14" t="s">
        <v>13</v>
      </c>
      <c r="J6" s="2" t="s">
        <v>66</v>
      </c>
      <c r="K6" s="2"/>
      <c r="L6" s="2"/>
      <c r="M6" s="2"/>
      <c r="N6" s="2"/>
      <c r="O6" s="2"/>
    </row>
    <row r="7" spans="1:15" ht="20.100000000000001" customHeight="1">
      <c r="A7" s="7"/>
      <c r="B7" s="7"/>
      <c r="C7" s="2"/>
      <c r="D7" s="3"/>
      <c r="E7" s="2"/>
      <c r="F7" s="2"/>
      <c r="G7" s="2"/>
      <c r="H7" s="2"/>
      <c r="I7" s="2"/>
      <c r="J7" s="2"/>
      <c r="K7" s="2"/>
      <c r="L7" s="2"/>
      <c r="M7" s="2"/>
      <c r="N7" s="2"/>
      <c r="O7" s="2"/>
    </row>
    <row r="8" spans="1:15" ht="20.100000000000001" customHeight="1">
      <c r="A8" s="7"/>
      <c r="B8" s="7"/>
      <c r="C8" s="2"/>
      <c r="D8" s="14" t="s">
        <v>5</v>
      </c>
      <c r="E8" s="2" t="s">
        <v>46</v>
      </c>
      <c r="F8" s="2"/>
      <c r="G8" s="2"/>
      <c r="H8" s="2"/>
      <c r="I8" s="14" t="s">
        <v>15</v>
      </c>
      <c r="J8" s="2" t="s">
        <v>54</v>
      </c>
      <c r="K8" s="2"/>
      <c r="L8" s="2"/>
      <c r="M8" s="2"/>
      <c r="N8" s="2"/>
      <c r="O8" s="2"/>
    </row>
    <row r="9" spans="1:15" ht="20.100000000000001" customHeight="1">
      <c r="A9" s="7"/>
      <c r="B9" s="7"/>
      <c r="C9" s="2"/>
      <c r="D9" s="3"/>
      <c r="E9" s="2"/>
      <c r="F9" s="2"/>
      <c r="G9" s="2"/>
      <c r="H9" s="2"/>
      <c r="I9" s="2"/>
      <c r="J9" s="2"/>
      <c r="K9" s="2"/>
      <c r="L9" s="2"/>
      <c r="M9" s="2"/>
      <c r="N9" s="2"/>
      <c r="O9" s="2"/>
    </row>
    <row r="10" spans="1:15" ht="20.100000000000001" customHeight="1">
      <c r="A10" s="7"/>
      <c r="B10" s="7"/>
      <c r="C10" s="2"/>
      <c r="D10" s="14" t="s">
        <v>8</v>
      </c>
      <c r="E10" s="2" t="s">
        <v>31</v>
      </c>
      <c r="F10" s="2"/>
      <c r="G10" s="2"/>
      <c r="H10" s="2"/>
      <c r="I10" s="14" t="s">
        <v>17</v>
      </c>
      <c r="J10" s="2" t="s">
        <v>39</v>
      </c>
      <c r="K10" s="2"/>
      <c r="L10" s="2"/>
      <c r="M10" s="2"/>
      <c r="N10" s="2"/>
      <c r="O10" s="2"/>
    </row>
    <row r="11" spans="1:15" ht="20.100000000000001" customHeight="1">
      <c r="A11" s="7"/>
      <c r="B11" s="7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</row>
    <row r="12" spans="1:15" ht="20.100000000000001" customHeight="1">
      <c r="A12" s="7"/>
      <c r="B12" s="7"/>
      <c r="C12" s="2"/>
      <c r="D12" s="2"/>
      <c r="E12" s="2"/>
      <c r="F12" s="2"/>
      <c r="G12" s="2"/>
      <c r="H12" s="2"/>
      <c r="I12" s="14" t="s">
        <v>19</v>
      </c>
      <c r="J12" s="2" t="s">
        <v>70</v>
      </c>
      <c r="K12" s="2"/>
      <c r="L12" s="2"/>
      <c r="M12" s="2"/>
      <c r="N12" s="2"/>
      <c r="O12" s="2"/>
    </row>
    <row r="13" spans="1:15" ht="15" customHeight="1">
      <c r="A13" s="7"/>
      <c r="B13" s="7"/>
    </row>
    <row r="14" spans="1:15" ht="20.100000000000001" customHeight="1">
      <c r="A14" s="7"/>
      <c r="B14" s="7"/>
      <c r="C14" s="23" t="s">
        <v>132</v>
      </c>
      <c r="D14" s="5" t="s">
        <v>142</v>
      </c>
      <c r="E14" s="6" t="s">
        <v>42</v>
      </c>
      <c r="I14" s="5" t="s">
        <v>151</v>
      </c>
      <c r="J14" s="374" t="s">
        <v>3912</v>
      </c>
      <c r="K14" s="375"/>
      <c r="L14" s="376"/>
    </row>
    <row r="15" spans="1:15" ht="20.100000000000001" customHeight="1">
      <c r="A15" s="7"/>
      <c r="B15" s="7"/>
      <c r="C15" s="23" t="s">
        <v>133</v>
      </c>
      <c r="D15" s="5" t="s">
        <v>143</v>
      </c>
      <c r="E15" s="6" t="s">
        <v>27</v>
      </c>
      <c r="I15" s="373" t="s">
        <v>152</v>
      </c>
      <c r="J15" s="364" t="s">
        <v>3913</v>
      </c>
      <c r="K15" s="365"/>
      <c r="L15" s="366"/>
    </row>
    <row r="16" spans="1:15" ht="20.100000000000001" customHeight="1">
      <c r="A16" s="7"/>
      <c r="B16" s="7"/>
      <c r="C16" s="23" t="s">
        <v>134</v>
      </c>
      <c r="D16" s="5" t="s">
        <v>144</v>
      </c>
      <c r="E16" s="6" t="s">
        <v>46</v>
      </c>
      <c r="I16" s="373"/>
      <c r="J16" s="367"/>
      <c r="K16" s="368"/>
      <c r="L16" s="369"/>
    </row>
    <row r="17" spans="1:12" ht="20.100000000000001" customHeight="1">
      <c r="A17" s="7"/>
      <c r="B17" s="7"/>
      <c r="C17" s="23" t="s">
        <v>135</v>
      </c>
      <c r="D17" s="5" t="s">
        <v>145</v>
      </c>
      <c r="E17" s="6" t="s">
        <v>31</v>
      </c>
      <c r="I17" s="373"/>
      <c r="J17" s="367"/>
      <c r="K17" s="368"/>
      <c r="L17" s="369"/>
    </row>
    <row r="18" spans="1:12" ht="20.100000000000001" customHeight="1">
      <c r="A18" s="7"/>
      <c r="B18" s="7"/>
      <c r="C18" s="23" t="s">
        <v>136</v>
      </c>
      <c r="D18" s="5" t="s">
        <v>146</v>
      </c>
      <c r="E18" s="6" t="s">
        <v>63</v>
      </c>
      <c r="I18" s="373"/>
      <c r="J18" s="370"/>
      <c r="K18" s="371"/>
      <c r="L18" s="372"/>
    </row>
    <row r="19" spans="1:12" ht="20.100000000000001" customHeight="1">
      <c r="A19" s="7"/>
      <c r="B19" s="7"/>
      <c r="C19" s="23" t="s">
        <v>137</v>
      </c>
      <c r="D19" s="5" t="s">
        <v>147</v>
      </c>
      <c r="E19" s="6" t="s">
        <v>66</v>
      </c>
    </row>
    <row r="20" spans="1:12" ht="20.100000000000001" customHeight="1">
      <c r="A20" s="7"/>
      <c r="B20" s="7"/>
      <c r="C20" s="23" t="s">
        <v>138</v>
      </c>
      <c r="D20" s="5" t="s">
        <v>148</v>
      </c>
      <c r="E20" s="6" t="s">
        <v>54</v>
      </c>
      <c r="I20" s="368"/>
      <c r="J20" s="368"/>
      <c r="K20" s="368"/>
    </row>
    <row r="21" spans="1:12" ht="20.100000000000001" customHeight="1">
      <c r="A21" s="7"/>
      <c r="B21" s="7"/>
      <c r="C21" s="23" t="s">
        <v>139</v>
      </c>
      <c r="D21" s="5" t="s">
        <v>149</v>
      </c>
      <c r="E21" s="6" t="s">
        <v>39</v>
      </c>
      <c r="I21" s="368"/>
      <c r="J21" s="368"/>
      <c r="K21" s="368"/>
    </row>
    <row r="22" spans="1:12" ht="20.100000000000001" customHeight="1">
      <c r="A22" s="7"/>
      <c r="B22" s="7"/>
      <c r="C22" s="23" t="s">
        <v>140</v>
      </c>
      <c r="D22" s="5" t="s">
        <v>150</v>
      </c>
      <c r="E22" s="6" t="s">
        <v>70</v>
      </c>
      <c r="I22" s="368"/>
      <c r="J22" s="368"/>
      <c r="K22" s="368"/>
    </row>
    <row r="23" spans="1:12" ht="15" customHeight="1">
      <c r="I23" s="368"/>
      <c r="J23" s="368"/>
      <c r="K23" s="368"/>
    </row>
  </sheetData>
  <mergeCells count="4">
    <mergeCell ref="J15:L18"/>
    <mergeCell ref="I15:I18"/>
    <mergeCell ref="I20:K23"/>
    <mergeCell ref="J14:L14"/>
  </mergeCells>
  <pageMargins left="0.7" right="0.7" top="0.75" bottom="0.75" header="0.3" footer="0.3"/>
  <pageSetup scale="51" orientation="portrait" r:id="rId1"/>
  <colBreaks count="1" manualBreakCount="1">
    <brk id="12" max="1048575" man="1"/>
  </colBreaks>
  <drawing r:id="rId2"/>
  <legacyDrawing r:id="rId3"/>
  <controls>
    <mc:AlternateContent xmlns:mc="http://schemas.openxmlformats.org/markup-compatibility/2006">
      <mc:Choice Requires="x14">
        <control shapeId="1064" r:id="rId4" name="BF_Size_Combo">
          <controlPr locked="0" defaultSize="0" autoLine="0" linkedCell="J12" listFillRange="'30-15 Scheme'!$AA$2:$AB$15" r:id="rId5">
            <anchor moveWithCells="1">
              <from>
                <xdr:col>9</xdr:col>
                <xdr:colOff>0</xdr:colOff>
                <xdr:row>11</xdr:row>
                <xdr:rowOff>0</xdr:rowOff>
              </from>
              <to>
                <xdr:col>12</xdr:col>
                <xdr:colOff>0</xdr:colOff>
                <xdr:row>12</xdr:row>
                <xdr:rowOff>9525</xdr:rowOff>
              </to>
            </anchor>
          </controlPr>
        </control>
      </mc:Choice>
      <mc:Fallback>
        <control shapeId="1064" r:id="rId4" name="BF_Size_Combo"/>
      </mc:Fallback>
    </mc:AlternateContent>
    <mc:AlternateContent xmlns:mc="http://schemas.openxmlformats.org/markup-compatibility/2006">
      <mc:Choice Requires="x14">
        <control shapeId="1063" r:id="rId6" name="BF_Accessories_Combo">
          <controlPr locked="0" defaultSize="0" autoLine="0" linkedCell="J8" listFillRange="'30-15 Scheme'!$U$2:$V$7" r:id="rId7">
            <anchor moveWithCells="1">
              <from>
                <xdr:col>9</xdr:col>
                <xdr:colOff>0</xdr:colOff>
                <xdr:row>7</xdr:row>
                <xdr:rowOff>0</xdr:rowOff>
              </from>
              <to>
                <xdr:col>12</xdr:col>
                <xdr:colOff>0</xdr:colOff>
                <xdr:row>8</xdr:row>
                <xdr:rowOff>9525</xdr:rowOff>
              </to>
            </anchor>
          </controlPr>
        </control>
      </mc:Choice>
      <mc:Fallback>
        <control shapeId="1063" r:id="rId6" name="BF_Accessories_Combo"/>
      </mc:Fallback>
    </mc:AlternateContent>
    <mc:AlternateContent xmlns:mc="http://schemas.openxmlformats.org/markup-compatibility/2006">
      <mc:Choice Requires="x14">
        <control shapeId="1062" r:id="rId8" name="BF_Valve_Combo">
          <controlPr locked="0" defaultSize="0" autoLine="0" linkedCell="J6" listFillRange="'30-15 Scheme'!$R$2:$S$9" r:id="rId9">
            <anchor moveWithCells="1">
              <from>
                <xdr:col>9</xdr:col>
                <xdr:colOff>0</xdr:colOff>
                <xdr:row>5</xdr:row>
                <xdr:rowOff>0</xdr:rowOff>
              </from>
              <to>
                <xdr:col>12</xdr:col>
                <xdr:colOff>0</xdr:colOff>
                <xdr:row>6</xdr:row>
                <xdr:rowOff>9525</xdr:rowOff>
              </to>
            </anchor>
          </controlPr>
        </control>
      </mc:Choice>
      <mc:Fallback>
        <control shapeId="1062" r:id="rId8" name="BF_Valve_Combo"/>
      </mc:Fallback>
    </mc:AlternateContent>
    <mc:AlternateContent xmlns:mc="http://schemas.openxmlformats.org/markup-compatibility/2006">
      <mc:Choice Requires="x14">
        <control shapeId="1061" r:id="rId10" name="BF_EndConnection_Combo">
          <controlPr locked="0" defaultSize="0" autoLine="0" linkedCell="J10" listFillRange="'30-15 Scheme'!$X$2:$Y$5" r:id="rId11">
            <anchor moveWithCells="1">
              <from>
                <xdr:col>9</xdr:col>
                <xdr:colOff>0</xdr:colOff>
                <xdr:row>9</xdr:row>
                <xdr:rowOff>0</xdr:rowOff>
              </from>
              <to>
                <xdr:col>12</xdr:col>
                <xdr:colOff>0</xdr:colOff>
                <xdr:row>10</xdr:row>
                <xdr:rowOff>9525</xdr:rowOff>
              </to>
            </anchor>
          </controlPr>
        </control>
      </mc:Choice>
      <mc:Fallback>
        <control shapeId="1061" r:id="rId10" name="BF_EndConnection_Combo"/>
      </mc:Fallback>
    </mc:AlternateContent>
    <mc:AlternateContent xmlns:mc="http://schemas.openxmlformats.org/markup-compatibility/2006">
      <mc:Choice Requires="x14">
        <control shapeId="1060" r:id="rId12" name="BF_Type_Combo">
          <controlPr locked="0" defaultSize="0" autoLine="0" linkedCell="J4" listFillRange="'30-15 Scheme'!$N$2:$O$8" r:id="rId13">
            <anchor moveWithCells="1">
              <from>
                <xdr:col>9</xdr:col>
                <xdr:colOff>0</xdr:colOff>
                <xdr:row>3</xdr:row>
                <xdr:rowOff>0</xdr:rowOff>
              </from>
              <to>
                <xdr:col>12</xdr:col>
                <xdr:colOff>0</xdr:colOff>
                <xdr:row>4</xdr:row>
                <xdr:rowOff>9525</xdr:rowOff>
              </to>
            </anchor>
          </controlPr>
        </control>
      </mc:Choice>
      <mc:Fallback>
        <control shapeId="1060" r:id="rId12" name="BF_Type_Combo"/>
      </mc:Fallback>
    </mc:AlternateContent>
    <mc:AlternateContent xmlns:mc="http://schemas.openxmlformats.org/markup-compatibility/2006">
      <mc:Choice Requires="x14">
        <control shapeId="1059" r:id="rId14" name="BF_Material_Combo">
          <controlPr locked="0" defaultSize="0" autoLine="0" autoPict="0" linkedCell="E10" listFillRange="'30-15 Scheme'!$K$2:$L$5" r:id="rId15">
            <anchor moveWithCells="1">
              <from>
                <xdr:col>4</xdr:col>
                <xdr:colOff>0</xdr:colOff>
                <xdr:row>9</xdr:row>
                <xdr:rowOff>0</xdr:rowOff>
              </from>
              <to>
                <xdr:col>5</xdr:col>
                <xdr:colOff>676275</xdr:colOff>
                <xdr:row>10</xdr:row>
                <xdr:rowOff>9525</xdr:rowOff>
              </to>
            </anchor>
          </controlPr>
        </control>
      </mc:Choice>
      <mc:Fallback>
        <control shapeId="1059" r:id="rId14" name="BF_Material_Combo"/>
      </mc:Fallback>
    </mc:AlternateContent>
    <mc:AlternateContent xmlns:mc="http://schemas.openxmlformats.org/markup-compatibility/2006">
      <mc:Choice Requires="x14">
        <control shapeId="1058" r:id="rId16" name="BF_ItemCategory_Combo">
          <controlPr locked="0" defaultSize="0" autoLine="0" autoPict="0" linkedCell="E6" listFillRange="'30-15 Scheme'!$D$2:$E$15" r:id="rId17">
            <anchor moveWithCells="1">
              <from>
                <xdr:col>4</xdr:col>
                <xdr:colOff>0</xdr:colOff>
                <xdr:row>5</xdr:row>
                <xdr:rowOff>0</xdr:rowOff>
              </from>
              <to>
                <xdr:col>5</xdr:col>
                <xdr:colOff>676275</xdr:colOff>
                <xdr:row>6</xdr:row>
                <xdr:rowOff>9525</xdr:rowOff>
              </to>
            </anchor>
          </controlPr>
        </control>
      </mc:Choice>
      <mc:Fallback>
        <control shapeId="1058" r:id="rId16" name="BF_ItemCategory_Combo"/>
      </mc:Fallback>
    </mc:AlternateContent>
    <mc:AlternateContent xmlns:mc="http://schemas.openxmlformats.org/markup-compatibility/2006">
      <mc:Choice Requires="x14">
        <control shapeId="1057" r:id="rId18" name="BF_Manufacturer_Combo">
          <controlPr locked="0" defaultSize="0" autoLine="0" autoPict="0" linkedCell="E8" listFillRange="'30-15 Scheme'!$G$2:$H$6" r:id="rId19">
            <anchor moveWithCells="1">
              <from>
                <xdr:col>4</xdr:col>
                <xdr:colOff>0</xdr:colOff>
                <xdr:row>7</xdr:row>
                <xdr:rowOff>0</xdr:rowOff>
              </from>
              <to>
                <xdr:col>5</xdr:col>
                <xdr:colOff>676275</xdr:colOff>
                <xdr:row>8</xdr:row>
                <xdr:rowOff>9525</xdr:rowOff>
              </to>
            </anchor>
          </controlPr>
        </control>
      </mc:Choice>
      <mc:Fallback>
        <control shapeId="1057" r:id="rId18" name="BF_Manufacturer_Combo"/>
      </mc:Fallback>
    </mc:AlternateContent>
    <mc:AlternateContent xmlns:mc="http://schemas.openxmlformats.org/markup-compatibility/2006">
      <mc:Choice Requires="x14">
        <control shapeId="1066" r:id="rId20" name="BF_Class_Combo">
          <controlPr defaultSize="0" autoLine="0" autoPict="0" linkedCell="E4" listFillRange="'30-15 Scheme'!$A$2:$B$5" r:id="rId21">
            <anchor moveWithCells="1">
              <from>
                <xdr:col>4</xdr:col>
                <xdr:colOff>0</xdr:colOff>
                <xdr:row>3</xdr:row>
                <xdr:rowOff>0</xdr:rowOff>
              </from>
              <to>
                <xdr:col>5</xdr:col>
                <xdr:colOff>676275</xdr:colOff>
                <xdr:row>4</xdr:row>
                <xdr:rowOff>9525</xdr:rowOff>
              </to>
            </anchor>
          </controlPr>
        </control>
      </mc:Choice>
      <mc:Fallback>
        <control shapeId="1066" r:id="rId20" name="BF_Class_Combo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BF7CCD-53BA-4744-842E-E005C0DCE23A}">
  <sheetPr codeName="Sheet5"/>
  <dimension ref="A4:A5"/>
  <sheetViews>
    <sheetView workbookViewId="0"/>
  </sheetViews>
  <sheetFormatPr defaultRowHeight="15"/>
  <sheetData>
    <row r="4" spans="1:1">
      <c r="A4" s="12" t="s">
        <v>154</v>
      </c>
    </row>
    <row r="5" spans="1:1">
      <c r="A5" s="4" t="s">
        <v>155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EE0D71-BD13-4A10-BF57-A776D401CEF2}">
  <sheetPr codeName="Sheet7"/>
  <dimension ref="A1:B23"/>
  <sheetViews>
    <sheetView showGridLines="0" showRowColHeaders="0" topLeftCell="C1" workbookViewId="0">
      <selection activeCell="F22" sqref="F22"/>
    </sheetView>
  </sheetViews>
  <sheetFormatPr defaultRowHeight="15"/>
  <cols>
    <col min="1" max="1" width="12.140625" hidden="1" customWidth="1"/>
    <col min="2" max="2" width="15.28515625" hidden="1" customWidth="1"/>
    <col min="3" max="3" width="15" customWidth="1"/>
    <col min="4" max="4" width="25.5703125" customWidth="1"/>
    <col min="5" max="5" width="29" customWidth="1"/>
    <col min="6" max="6" width="13.28515625" customWidth="1"/>
    <col min="7" max="7" width="14.85546875" customWidth="1"/>
    <col min="8" max="8" width="9.5703125" customWidth="1"/>
    <col min="9" max="9" width="24.42578125" customWidth="1"/>
    <col min="10" max="10" width="7.140625" customWidth="1"/>
    <col min="11" max="11" width="16.85546875" customWidth="1"/>
    <col min="12" max="12" width="15.140625" customWidth="1"/>
    <col min="13" max="13" width="20.140625" customWidth="1"/>
    <col min="14" max="14" width="8.140625" customWidth="1"/>
    <col min="15" max="15" width="10.42578125" customWidth="1"/>
    <col min="16" max="16" width="5.42578125" customWidth="1"/>
  </cols>
  <sheetData>
    <row r="1" ht="36.75" customHeight="1"/>
    <row r="2" ht="75.75" customHeight="1"/>
    <row r="3" ht="15" customHeight="1"/>
    <row r="4" ht="20.100000000000001" customHeight="1"/>
    <row r="5" ht="20.100000000000001" customHeight="1"/>
    <row r="6" ht="20.100000000000001" customHeight="1"/>
    <row r="7" ht="20.100000000000001" customHeight="1"/>
    <row r="8" ht="20.100000000000001" customHeight="1"/>
    <row r="9" ht="20.100000000000001" customHeight="1"/>
    <row r="10" ht="20.100000000000001" customHeight="1"/>
    <row r="11" ht="20.100000000000001" customHeight="1"/>
    <row r="12" ht="20.100000000000001" customHeight="1"/>
    <row r="13" ht="15" customHeight="1"/>
    <row r="14" ht="20.100000000000001" customHeight="1"/>
    <row r="15" ht="20.100000000000001" customHeight="1"/>
    <row r="16" ht="20.100000000000001" customHeight="1"/>
    <row r="17" ht="20.100000000000001" customHeight="1"/>
    <row r="18" ht="20.100000000000001" customHeight="1"/>
    <row r="19" ht="20.100000000000001" customHeight="1"/>
    <row r="20" ht="20.100000000000001" customHeight="1"/>
    <row r="21" ht="20.100000000000001" customHeight="1"/>
    <row r="22" ht="20.100000000000001" customHeight="1"/>
    <row r="23" ht="15" customHeight="1"/>
  </sheetData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AA1A5D-0BD3-4A23-A8E9-0B0A1BA05FC4}">
  <sheetPr codeName="Sheet27"/>
  <dimension ref="A1:O23"/>
  <sheetViews>
    <sheetView showGridLines="0" showRowColHeaders="0" topLeftCell="C1" workbookViewId="0">
      <selection activeCell="F22" sqref="F22"/>
    </sheetView>
  </sheetViews>
  <sheetFormatPr defaultColWidth="9.140625" defaultRowHeight="15"/>
  <cols>
    <col min="1" max="1" width="28.5703125" hidden="1" customWidth="1"/>
    <col min="2" max="2" width="15.28515625" hidden="1" customWidth="1"/>
    <col min="3" max="3" width="15" style="1" customWidth="1"/>
    <col min="4" max="4" width="29.5703125" style="1" bestFit="1" customWidth="1"/>
    <col min="5" max="5" width="29" style="1" customWidth="1"/>
    <col min="6" max="6" width="13.28515625" style="1" customWidth="1"/>
    <col min="7" max="7" width="14.85546875" style="1" customWidth="1"/>
    <col min="8" max="8" width="9.5703125" style="1" customWidth="1"/>
    <col min="9" max="9" width="31.7109375" style="1" customWidth="1"/>
    <col min="10" max="10" width="7.140625" style="1" customWidth="1"/>
    <col min="11" max="11" width="16.85546875" style="1" customWidth="1"/>
    <col min="12" max="12" width="15.140625" style="1" customWidth="1"/>
    <col min="13" max="13" width="20.140625" style="1" customWidth="1"/>
    <col min="14" max="14" width="8.140625" style="1" customWidth="1"/>
    <col min="15" max="15" width="4.42578125" style="1" customWidth="1"/>
    <col min="16" max="16" width="17.28515625" style="1" customWidth="1"/>
    <col min="17" max="17" width="9.140625" style="1" customWidth="1"/>
    <col min="18" max="18" width="15.5703125" style="1" customWidth="1"/>
    <col min="19" max="19" width="15.140625" style="1" customWidth="1"/>
    <col min="20" max="20" width="10.5703125" style="1" customWidth="1"/>
    <col min="21" max="21" width="15.28515625" style="1" customWidth="1"/>
    <col min="22" max="23" width="9.140625" style="1" customWidth="1"/>
    <col min="24" max="24" width="26" style="1" customWidth="1"/>
    <col min="25" max="35" width="9.140625" style="1" customWidth="1"/>
    <col min="36" max="16384" width="9.140625" style="1"/>
  </cols>
  <sheetData>
    <row r="1" spans="1:15" ht="36.75" customHeight="1">
      <c r="A1" s="13" t="s">
        <v>153</v>
      </c>
      <c r="B1" s="7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</row>
    <row r="2" spans="1:15" ht="75.75" customHeight="1" thickBot="1">
      <c r="A2" s="7"/>
      <c r="B2" s="7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</row>
    <row r="3" spans="1:15" ht="15" customHeight="1">
      <c r="A3" s="8" t="s">
        <v>151</v>
      </c>
      <c r="B3" s="9" t="str">
        <f>IFERROR(_xlfn.CONCAT(INDEX(Valve_Class[],MATCH($E$14,Valve_Class[CLASS],0),2),"-", INDEX(Valve_ItemCat[],MATCH($E$15,Valve_ItemCat[ [ ITEM CATEGORY] ],0),2), INDEX(Valve_Manufacturer[],MATCH($E$16, Valve_Manufacturer[VENDOR ID],0),2), INDEX(Valve_Material[],MATCH($E$17,Valve_Material[ [ MATERIAL CATAGORY] ],0),2), INDEX(Valve_Type[],MATCH($E$18, Valve_Type[MAIN ITEM TYPE],0),2), INDEX(Valve_Connection[],MATCH($E$19,Valve_Connection[ENDINGS/CONNECTIONS],0),2), INDEX(Valve_Pressure[],MATCH($E$20,Valve_Pressure[ [ PRESSURE RATING] ],0),2),INDEX(Valve_Accessories[],MATCH($E$21,Valve_Accessories[ACCESSORIES/ OTHER SPECIFICATIONS],0),2),INDEX(Valve_Size[],MATCH($E$22,Valve_Size[DIMENSIONS/SIZES],0),2)),"")</f>
        <v/>
      </c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</row>
    <row r="4" spans="1:15" ht="20.100000000000001" customHeight="1" thickBot="1">
      <c r="A4" s="10" t="s">
        <v>156</v>
      </c>
      <c r="B4" s="109" t="str">
        <f>IF(SUMPRODUCT(--($E$14:$E$22&lt;&gt;""))=0,"",SUBSTITUTE(IF($E$18="NONE",SUBSTITUTE(SUBSTITUTE(SUBSTITUTE(_xlfn.CONCAT($E$21,", ",$E$17,", ",$E$19,", ",$E$20,", ",$E$22),", , , , , ",""),"NONE",""),", , ",", "),SUBSTITUTE(SUBSTITUTE(SUBSTITUTE(_xlfn.CONCAT($E$18,", ",$E$17,", ",$E$19,", ",$E$20,", ",$E$21,", ",$E$22),", , , , , ",""),"NONE",""),", , ",", ")),", , ",", "))</f>
        <v/>
      </c>
      <c r="C4" s="2"/>
      <c r="D4" s="14" t="s">
        <v>1</v>
      </c>
      <c r="E4" s="2" t="s">
        <v>42</v>
      </c>
      <c r="F4" s="2"/>
      <c r="G4" s="2"/>
      <c r="H4" s="2"/>
      <c r="I4" s="14" t="s">
        <v>141</v>
      </c>
      <c r="J4" s="51"/>
      <c r="K4" s="2"/>
      <c r="L4" s="2"/>
      <c r="M4" s="2"/>
      <c r="N4" s="2"/>
      <c r="O4" s="2"/>
    </row>
    <row r="5" spans="1:15" ht="20.100000000000001" customHeight="1">
      <c r="A5" s="7"/>
      <c r="B5" s="7"/>
      <c r="C5" s="2"/>
      <c r="D5" s="3"/>
      <c r="E5" s="2"/>
      <c r="F5" s="2"/>
      <c r="G5" s="2"/>
      <c r="H5" s="2"/>
      <c r="I5" s="2"/>
      <c r="J5" s="2"/>
      <c r="K5" s="2"/>
      <c r="L5" s="2"/>
      <c r="M5" s="2"/>
      <c r="N5" s="2"/>
      <c r="O5" s="2"/>
    </row>
    <row r="6" spans="1:15" ht="20.100000000000001" customHeight="1">
      <c r="A6" s="7"/>
      <c r="B6" s="7"/>
      <c r="C6" s="2"/>
      <c r="D6" s="14" t="s">
        <v>3</v>
      </c>
      <c r="E6" s="51" t="s">
        <v>44</v>
      </c>
      <c r="F6" s="2"/>
      <c r="G6" s="2"/>
      <c r="H6" s="2"/>
      <c r="I6" s="14" t="s">
        <v>2107</v>
      </c>
      <c r="J6" s="51"/>
      <c r="K6" s="2"/>
      <c r="L6" s="2"/>
      <c r="M6" s="2"/>
      <c r="N6" s="2"/>
      <c r="O6" s="2"/>
    </row>
    <row r="7" spans="1:15" ht="20.100000000000001" customHeight="1">
      <c r="A7" s="7"/>
      <c r="B7" s="7"/>
      <c r="C7" s="2"/>
      <c r="D7" s="3"/>
      <c r="E7" s="2"/>
      <c r="F7" s="2"/>
      <c r="G7" s="2"/>
      <c r="H7" s="2"/>
      <c r="I7" s="2"/>
      <c r="J7" s="2"/>
      <c r="K7" s="2"/>
      <c r="L7" s="2"/>
      <c r="M7" s="2"/>
      <c r="N7" s="2"/>
      <c r="O7" s="2"/>
    </row>
    <row r="8" spans="1:15" ht="20.100000000000001" customHeight="1">
      <c r="A8" s="7"/>
      <c r="B8" s="7"/>
      <c r="C8" s="2"/>
      <c r="D8" s="14" t="s">
        <v>5</v>
      </c>
      <c r="E8" s="51"/>
      <c r="F8" s="2"/>
      <c r="G8" s="2"/>
      <c r="H8" s="2"/>
      <c r="I8" s="14" t="s">
        <v>2108</v>
      </c>
      <c r="J8" s="51"/>
      <c r="K8" s="2"/>
      <c r="L8" s="2"/>
      <c r="M8" s="2"/>
      <c r="N8" s="2"/>
      <c r="O8" s="2"/>
    </row>
    <row r="9" spans="1:15" ht="20.100000000000001" customHeight="1">
      <c r="A9" s="7"/>
      <c r="B9" s="7"/>
      <c r="C9" s="2"/>
      <c r="D9" s="3"/>
      <c r="E9" s="2"/>
      <c r="F9" s="2"/>
      <c r="G9" s="2"/>
      <c r="H9" s="2"/>
      <c r="I9" s="2"/>
      <c r="J9" s="2"/>
      <c r="K9" s="2"/>
      <c r="L9" s="2"/>
      <c r="M9" s="2"/>
      <c r="N9" s="2"/>
      <c r="O9" s="2"/>
    </row>
    <row r="10" spans="1:15" ht="20.100000000000001" customHeight="1">
      <c r="A10" s="7"/>
      <c r="B10" s="7"/>
      <c r="C10" s="2"/>
      <c r="D10" s="14" t="s">
        <v>8</v>
      </c>
      <c r="E10" s="51"/>
      <c r="F10" s="2"/>
      <c r="G10" s="2"/>
      <c r="H10" s="2"/>
      <c r="I10" s="14" t="s">
        <v>2109</v>
      </c>
      <c r="J10" s="51"/>
      <c r="K10" s="2"/>
      <c r="L10" s="2"/>
      <c r="M10" s="2"/>
      <c r="N10" s="2"/>
      <c r="O10" s="2"/>
    </row>
    <row r="11" spans="1:15" ht="20.100000000000001" customHeight="1">
      <c r="A11" s="7"/>
      <c r="B11" s="7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</row>
    <row r="12" spans="1:15" ht="20.100000000000001" customHeight="1">
      <c r="A12" s="7"/>
      <c r="B12" s="7"/>
      <c r="C12" s="2"/>
      <c r="D12" s="2"/>
      <c r="E12" s="2"/>
      <c r="F12" s="2"/>
      <c r="G12" s="2"/>
      <c r="H12" s="2"/>
      <c r="I12" s="14" t="s">
        <v>19</v>
      </c>
      <c r="J12" s="51"/>
      <c r="K12" s="2"/>
      <c r="L12" s="2"/>
      <c r="M12" s="2"/>
      <c r="N12" s="2"/>
      <c r="O12" s="2"/>
    </row>
    <row r="13" spans="1:15" ht="15" customHeight="1">
      <c r="A13" s="7"/>
      <c r="B13" s="7"/>
    </row>
    <row r="14" spans="1:15" ht="20.100000000000001" customHeight="1">
      <c r="A14" s="7"/>
      <c r="B14" s="7"/>
      <c r="C14" s="23" t="s">
        <v>132</v>
      </c>
      <c r="D14" s="5" t="s">
        <v>142</v>
      </c>
      <c r="E14" s="6" t="s">
        <v>42</v>
      </c>
      <c r="I14" s="5" t="s">
        <v>151</v>
      </c>
      <c r="J14" s="374" t="s">
        <v>1535</v>
      </c>
      <c r="K14" s="375"/>
      <c r="L14" s="376"/>
    </row>
    <row r="15" spans="1:15" ht="20.100000000000001" customHeight="1">
      <c r="A15" s="7"/>
      <c r="B15" s="7"/>
      <c r="C15" s="23" t="s">
        <v>133</v>
      </c>
      <c r="D15" s="5" t="s">
        <v>143</v>
      </c>
      <c r="E15" s="6" t="s">
        <v>44</v>
      </c>
      <c r="I15" s="373" t="s">
        <v>152</v>
      </c>
      <c r="J15" s="364" t="s">
        <v>1535</v>
      </c>
      <c r="K15" s="365"/>
      <c r="L15" s="366"/>
    </row>
    <row r="16" spans="1:15" ht="20.100000000000001" customHeight="1">
      <c r="A16" s="7"/>
      <c r="B16" s="7"/>
      <c r="C16" s="23" t="s">
        <v>134</v>
      </c>
      <c r="D16" s="5" t="s">
        <v>144</v>
      </c>
      <c r="E16" s="6"/>
      <c r="I16" s="373"/>
      <c r="J16" s="367"/>
      <c r="K16" s="368"/>
      <c r="L16" s="369"/>
    </row>
    <row r="17" spans="1:12" ht="20.100000000000001" customHeight="1">
      <c r="A17" s="7"/>
      <c r="B17" s="7"/>
      <c r="C17" s="23" t="s">
        <v>135</v>
      </c>
      <c r="D17" s="5" t="s">
        <v>145</v>
      </c>
      <c r="E17" s="6"/>
      <c r="I17" s="373"/>
      <c r="J17" s="367"/>
      <c r="K17" s="368"/>
      <c r="L17" s="369"/>
    </row>
    <row r="18" spans="1:12" ht="20.100000000000001" customHeight="1">
      <c r="A18" s="7"/>
      <c r="B18" s="7"/>
      <c r="C18" s="23" t="s">
        <v>136</v>
      </c>
      <c r="D18" s="5" t="s">
        <v>146</v>
      </c>
      <c r="E18" s="6"/>
      <c r="I18" s="373"/>
      <c r="J18" s="370"/>
      <c r="K18" s="371"/>
      <c r="L18" s="372"/>
    </row>
    <row r="19" spans="1:12" ht="20.100000000000001" customHeight="1">
      <c r="A19" s="7"/>
      <c r="B19" s="7"/>
      <c r="C19" s="23" t="s">
        <v>137</v>
      </c>
      <c r="D19" s="5" t="s">
        <v>2415</v>
      </c>
      <c r="E19" s="6"/>
    </row>
    <row r="20" spans="1:12" ht="20.100000000000001" customHeight="1">
      <c r="A20" s="7"/>
      <c r="B20" s="7"/>
      <c r="C20" s="23" t="s">
        <v>138</v>
      </c>
      <c r="D20" s="5" t="s">
        <v>2416</v>
      </c>
      <c r="E20" s="6"/>
      <c r="I20" s="368"/>
      <c r="J20" s="368"/>
      <c r="K20" s="368"/>
    </row>
    <row r="21" spans="1:12" ht="20.100000000000001" customHeight="1">
      <c r="A21" s="7"/>
      <c r="B21" s="7"/>
      <c r="C21" s="23" t="s">
        <v>139</v>
      </c>
      <c r="D21" s="5" t="s">
        <v>2417</v>
      </c>
      <c r="E21" s="6"/>
      <c r="I21" s="368"/>
      <c r="J21" s="368"/>
      <c r="K21" s="368"/>
    </row>
    <row r="22" spans="1:12" ht="20.100000000000001" customHeight="1">
      <c r="A22" s="7"/>
      <c r="B22" s="7"/>
      <c r="C22" s="23" t="s">
        <v>140</v>
      </c>
      <c r="D22" s="5" t="s">
        <v>19</v>
      </c>
      <c r="E22" s="6"/>
      <c r="I22" s="368"/>
      <c r="J22" s="368"/>
      <c r="K22" s="368"/>
    </row>
    <row r="23" spans="1:12" ht="15" customHeight="1">
      <c r="I23" s="368"/>
      <c r="J23" s="368"/>
      <c r="K23" s="368"/>
    </row>
  </sheetData>
  <mergeCells count="4">
    <mergeCell ref="J14:L14"/>
    <mergeCell ref="I15:I18"/>
    <mergeCell ref="J15:L18"/>
    <mergeCell ref="I20:K23"/>
  </mergeCells>
  <conditionalFormatting sqref="D8 D10 I4 I6 I8 I10 I12">
    <cfRule type="expression" dxfId="558" priority="1">
      <formula>OR($E$4 &lt;&gt; "INVENTORY", $E$6 &lt;&gt; "VALVES")</formula>
    </cfRule>
  </conditionalFormatting>
  <pageMargins left="0.7" right="0.7" top="0.75" bottom="0.75" header="0.3" footer="0.3"/>
  <pageSetup scale="51" orientation="portrait" r:id="rId1"/>
  <colBreaks count="1" manualBreakCount="1">
    <brk id="12" max="1048575" man="1"/>
  </colBreaks>
  <drawing r:id="rId2"/>
  <legacyDrawing r:id="rId3"/>
  <controls>
    <mc:AlternateContent xmlns:mc="http://schemas.openxmlformats.org/markup-compatibility/2006">
      <mc:Choice Requires="x14">
        <control shapeId="87041" r:id="rId4" name="ComboBox3">
          <controlPr locked="0" defaultSize="0" autoLine="0" linkedCell="E8" listFillRange="'30-20 Scheme'!$G$2:$I$41" r:id="rId5">
            <anchor moveWithCells="1">
              <from>
                <xdr:col>4</xdr:col>
                <xdr:colOff>0</xdr:colOff>
                <xdr:row>7</xdr:row>
                <xdr:rowOff>0</xdr:rowOff>
              </from>
              <to>
                <xdr:col>5</xdr:col>
                <xdr:colOff>676275</xdr:colOff>
                <xdr:row>8</xdr:row>
                <xdr:rowOff>9525</xdr:rowOff>
              </to>
            </anchor>
          </controlPr>
        </control>
      </mc:Choice>
      <mc:Fallback>
        <control shapeId="87041" r:id="rId4" name="ComboBox3"/>
      </mc:Fallback>
    </mc:AlternateContent>
    <mc:AlternateContent xmlns:mc="http://schemas.openxmlformats.org/markup-compatibility/2006">
      <mc:Choice Requires="x14">
        <control shapeId="87042" r:id="rId6" name="ComboBox2">
          <controlPr locked="0" defaultSize="0" autoLine="0" linkedCell="E6" listFillRange="'30-20 Scheme'!$D$2:$E$17" r:id="rId7">
            <anchor moveWithCells="1">
              <from>
                <xdr:col>4</xdr:col>
                <xdr:colOff>0</xdr:colOff>
                <xdr:row>5</xdr:row>
                <xdr:rowOff>0</xdr:rowOff>
              </from>
              <to>
                <xdr:col>5</xdr:col>
                <xdr:colOff>676275</xdr:colOff>
                <xdr:row>6</xdr:row>
                <xdr:rowOff>9525</xdr:rowOff>
              </to>
            </anchor>
          </controlPr>
        </control>
      </mc:Choice>
      <mc:Fallback>
        <control shapeId="87042" r:id="rId6" name="ComboBox2"/>
      </mc:Fallback>
    </mc:AlternateContent>
    <mc:AlternateContent xmlns:mc="http://schemas.openxmlformats.org/markup-compatibility/2006">
      <mc:Choice Requires="x14">
        <control shapeId="87043" r:id="rId8" name="ComboBox4">
          <controlPr locked="0" defaultSize="0" autoLine="0" linkedCell="E10" listFillRange="'30-20 Scheme'!$L$2:$M$17" r:id="rId5">
            <anchor moveWithCells="1">
              <from>
                <xdr:col>4</xdr:col>
                <xdr:colOff>0</xdr:colOff>
                <xdr:row>9</xdr:row>
                <xdr:rowOff>0</xdr:rowOff>
              </from>
              <to>
                <xdr:col>5</xdr:col>
                <xdr:colOff>676275</xdr:colOff>
                <xdr:row>10</xdr:row>
                <xdr:rowOff>9525</xdr:rowOff>
              </to>
            </anchor>
          </controlPr>
        </control>
      </mc:Choice>
      <mc:Fallback>
        <control shapeId="87043" r:id="rId8" name="ComboBox4"/>
      </mc:Fallback>
    </mc:AlternateContent>
    <mc:AlternateContent xmlns:mc="http://schemas.openxmlformats.org/markup-compatibility/2006">
      <mc:Choice Requires="x14">
        <control shapeId="87044" r:id="rId9" name="ComboBox5">
          <controlPr locked="0" defaultSize="0" autoLine="0" linkedCell="J4" listFillRange="'30-20 Scheme'!$O$2:$P$77" r:id="rId5">
            <anchor moveWithCells="1">
              <from>
                <xdr:col>9</xdr:col>
                <xdr:colOff>0</xdr:colOff>
                <xdr:row>3</xdr:row>
                <xdr:rowOff>0</xdr:rowOff>
              </from>
              <to>
                <xdr:col>12</xdr:col>
                <xdr:colOff>0</xdr:colOff>
                <xdr:row>4</xdr:row>
                <xdr:rowOff>9525</xdr:rowOff>
              </to>
            </anchor>
          </controlPr>
        </control>
      </mc:Choice>
      <mc:Fallback>
        <control shapeId="87044" r:id="rId9" name="ComboBox5"/>
      </mc:Fallback>
    </mc:AlternateContent>
    <mc:AlternateContent xmlns:mc="http://schemas.openxmlformats.org/markup-compatibility/2006">
      <mc:Choice Requires="x14">
        <control shapeId="87045" r:id="rId10" name="ComboBox8">
          <controlPr locked="0" defaultSize="0" autoLine="0" linkedCell="J10" listFillRange="'30-20 Scheme'!$X$2:$Y$58" r:id="rId5">
            <anchor moveWithCells="1">
              <from>
                <xdr:col>9</xdr:col>
                <xdr:colOff>0</xdr:colOff>
                <xdr:row>9</xdr:row>
                <xdr:rowOff>0</xdr:rowOff>
              </from>
              <to>
                <xdr:col>12</xdr:col>
                <xdr:colOff>0</xdr:colOff>
                <xdr:row>10</xdr:row>
                <xdr:rowOff>9525</xdr:rowOff>
              </to>
            </anchor>
          </controlPr>
        </control>
      </mc:Choice>
      <mc:Fallback>
        <control shapeId="87045" r:id="rId10" name="ComboBox8"/>
      </mc:Fallback>
    </mc:AlternateContent>
    <mc:AlternateContent xmlns:mc="http://schemas.openxmlformats.org/markup-compatibility/2006">
      <mc:Choice Requires="x14">
        <control shapeId="87046" r:id="rId11" name="ComboBox6">
          <controlPr locked="0" defaultSize="0" autoLine="0" linkedCell="J6" listFillRange="'30-20 Scheme'!$R$2:$S$108" r:id="rId5">
            <anchor moveWithCells="1">
              <from>
                <xdr:col>9</xdr:col>
                <xdr:colOff>0</xdr:colOff>
                <xdr:row>5</xdr:row>
                <xdr:rowOff>0</xdr:rowOff>
              </from>
              <to>
                <xdr:col>12</xdr:col>
                <xdr:colOff>0</xdr:colOff>
                <xdr:row>6</xdr:row>
                <xdr:rowOff>9525</xdr:rowOff>
              </to>
            </anchor>
          </controlPr>
        </control>
      </mc:Choice>
      <mc:Fallback>
        <control shapeId="87046" r:id="rId11" name="ComboBox6"/>
      </mc:Fallback>
    </mc:AlternateContent>
    <mc:AlternateContent xmlns:mc="http://schemas.openxmlformats.org/markup-compatibility/2006">
      <mc:Choice Requires="x14">
        <control shapeId="87047" r:id="rId12" name="ComboBox7">
          <controlPr locked="0" defaultSize="0" autoLine="0" linkedCell="J8" listFillRange="'30-20 Scheme'!$U$2:$V$8" r:id="rId5">
            <anchor moveWithCells="1">
              <from>
                <xdr:col>9</xdr:col>
                <xdr:colOff>0</xdr:colOff>
                <xdr:row>7</xdr:row>
                <xdr:rowOff>0</xdr:rowOff>
              </from>
              <to>
                <xdr:col>12</xdr:col>
                <xdr:colOff>0</xdr:colOff>
                <xdr:row>8</xdr:row>
                <xdr:rowOff>9525</xdr:rowOff>
              </to>
            </anchor>
          </controlPr>
        </control>
      </mc:Choice>
      <mc:Fallback>
        <control shapeId="87047" r:id="rId12" name="ComboBox7"/>
      </mc:Fallback>
    </mc:AlternateContent>
    <mc:AlternateContent xmlns:mc="http://schemas.openxmlformats.org/markup-compatibility/2006">
      <mc:Choice Requires="x14">
        <control shapeId="87048" r:id="rId13" name="ComboBox9">
          <controlPr locked="0" defaultSize="0" autoLine="0" linkedCell="J12" listFillRange="'30-20 Scheme'!$AA$2:$AB$40" r:id="rId5">
            <anchor moveWithCells="1">
              <from>
                <xdr:col>9</xdr:col>
                <xdr:colOff>0</xdr:colOff>
                <xdr:row>11</xdr:row>
                <xdr:rowOff>0</xdr:rowOff>
              </from>
              <to>
                <xdr:col>12</xdr:col>
                <xdr:colOff>0</xdr:colOff>
                <xdr:row>12</xdr:row>
                <xdr:rowOff>9525</xdr:rowOff>
              </to>
            </anchor>
          </controlPr>
        </control>
      </mc:Choice>
      <mc:Fallback>
        <control shapeId="87048" r:id="rId13" name="ComboBox9"/>
      </mc:Fallback>
    </mc:AlternateContent>
    <mc:AlternateContent xmlns:mc="http://schemas.openxmlformats.org/markup-compatibility/2006">
      <mc:Choice Requires="x14">
        <control shapeId="87049" r:id="rId14" name="ComboBox1">
          <controlPr defaultSize="0" autoLine="0" linkedCell="E4" listFillRange="'30-20 Scheme'!$A$2:$B$5" r:id="rId15">
            <anchor moveWithCells="1">
              <from>
                <xdr:col>4</xdr:col>
                <xdr:colOff>0</xdr:colOff>
                <xdr:row>3</xdr:row>
                <xdr:rowOff>0</xdr:rowOff>
              </from>
              <to>
                <xdr:col>5</xdr:col>
                <xdr:colOff>676275</xdr:colOff>
                <xdr:row>4</xdr:row>
                <xdr:rowOff>9525</xdr:rowOff>
              </to>
            </anchor>
          </controlPr>
        </control>
      </mc:Choice>
      <mc:Fallback>
        <control shapeId="87049" r:id="rId14" name="ComboBox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1E826F-5DC1-4500-AB90-0A15733830B5}">
  <sheetPr codeName="Sheet4"/>
  <dimension ref="A1:O23"/>
  <sheetViews>
    <sheetView showGridLines="0" showRowColHeaders="0" topLeftCell="C1" workbookViewId="0">
      <selection activeCell="F22" sqref="F22"/>
    </sheetView>
  </sheetViews>
  <sheetFormatPr defaultRowHeight="15"/>
  <cols>
    <col min="1" max="1" width="12.140625" hidden="1" customWidth="1"/>
    <col min="2" max="2" width="15.28515625" hidden="1" customWidth="1"/>
    <col min="3" max="3" width="15" customWidth="1"/>
    <col min="4" max="4" width="25.5703125" customWidth="1"/>
    <col min="5" max="5" width="29" customWidth="1"/>
    <col min="6" max="6" width="13.28515625" customWidth="1"/>
    <col min="7" max="7" width="14.85546875" customWidth="1"/>
    <col min="8" max="8" width="9.5703125" customWidth="1"/>
    <col min="9" max="9" width="31.7109375" customWidth="1"/>
    <col min="10" max="10" width="7.140625" customWidth="1"/>
    <col min="11" max="11" width="16.85546875" customWidth="1"/>
    <col min="12" max="12" width="15.140625" customWidth="1"/>
    <col min="13" max="13" width="20.140625" customWidth="1"/>
    <col min="14" max="14" width="8.140625" customWidth="1"/>
    <col min="15" max="15" width="8.5703125" customWidth="1"/>
  </cols>
  <sheetData>
    <row r="1" spans="1:15" ht="36.75" customHeight="1">
      <c r="A1" s="13" t="s">
        <v>153</v>
      </c>
      <c r="B1" s="7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</row>
    <row r="2" spans="1:15" ht="75.75" customHeight="1" thickBot="1">
      <c r="A2" s="7"/>
      <c r="B2" s="7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</row>
    <row r="3" spans="1:15" ht="15" customHeight="1">
      <c r="A3" s="8" t="s">
        <v>151</v>
      </c>
      <c r="B3" s="9" t="str">
        <f>IFERROR(_xlfn.CONCAT(INDEX(PF_Class[],MATCH($E$14,PF_Class[Class],0),2),"-", INDEX(PF_ItemCat[],MATCH($E$15,PF_ItemCat[Item Caterory],0),2), INDEX(PF_Vendor[],MATCH($E$16,PF_Vendor[VendorID],0),2), INDEX(PF_Material[],MATCH($E$17,PF_Material[Material],0),2), INDEX(PF_Schedule[],MATCH($E$18,PF_Schedule[Schedules],0),2), INDEX(PF_Type[],MATCH($E$19,PF_Type[Type],0),2), INDEX(PF_End68[],MATCH($E$20,PF_End68[End Connection],0),3),INDEX(PF_Accessories[],MATCH($E$21,PF_Accessories[Accessories],0),3),INDEX(PF_Size[],MATCH($E$22,PF_Size[Size],0),3)),"")</f>
        <v>30-30NABLFAFFSNA0200</v>
      </c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</row>
    <row r="4" spans="1:15" ht="20.100000000000001" customHeight="1" thickBot="1">
      <c r="A4" s="10" t="s">
        <v>156</v>
      </c>
      <c r="B4" s="11" t="str">
        <f>IF(SUMPRODUCT(--($E$14:$E$22&lt;&gt;""))=0,"",SUBSTITUTE(SUBSTITUTE(SUBSTITUTE(SUBSTITUTE(SUBSTITUTE(SUBSTITUTE(SUBSTITUTE(_xlfn.CONCAT(IF($E$19="NA","",$E$19),IF($E$17="NA","",", "&amp;$E$17),IF($E$18="NA","",", "&amp;$E$18),IF($E$20="NA","",", "&amp;$E$20),IF($E$21="NA","",", "&amp;$E$21),IF($E$22="NA","",", "&amp;$E$22)),"ALUMINUM","ALUM"),"STAINLESS STEEL","SS"),"CARBON STEEL","CARB STEEL"),"CAST IRON","CI"),"DUCTILE IRON","DI"),"GALVANIZED STEEL","GALV STEEL"),", STANDARD",""))</f>
        <v>ADAPTER, FEMALE, BLACK STEEL, SCH 60, FPT X SOC, 2"</v>
      </c>
      <c r="C4" s="2"/>
      <c r="D4" s="14" t="s">
        <v>1</v>
      </c>
      <c r="E4" s="2" t="s">
        <v>42</v>
      </c>
      <c r="F4" s="2"/>
      <c r="G4" s="2"/>
      <c r="H4" s="2"/>
      <c r="I4" s="14" t="s">
        <v>819</v>
      </c>
      <c r="J4" s="2" t="s">
        <v>204</v>
      </c>
      <c r="K4" s="2"/>
      <c r="L4" s="2"/>
      <c r="M4" s="2"/>
      <c r="N4" s="2"/>
      <c r="O4" s="2"/>
    </row>
    <row r="5" spans="1:15" ht="20.100000000000001" customHeight="1">
      <c r="A5" s="7"/>
      <c r="B5" s="7"/>
      <c r="C5" s="2"/>
      <c r="D5" s="3"/>
      <c r="E5" s="2"/>
      <c r="F5" s="2"/>
      <c r="G5" s="2"/>
      <c r="H5" s="2"/>
      <c r="I5" s="2"/>
      <c r="J5" s="38" t="s">
        <v>141</v>
      </c>
      <c r="K5" s="2"/>
      <c r="L5" s="2"/>
      <c r="M5" s="2"/>
      <c r="N5" s="2"/>
      <c r="O5" s="2"/>
    </row>
    <row r="6" spans="1:15" ht="20.100000000000001" customHeight="1">
      <c r="A6" s="7"/>
      <c r="B6" s="7"/>
      <c r="C6" s="2"/>
      <c r="D6" s="14" t="s">
        <v>3</v>
      </c>
      <c r="E6" s="2" t="s">
        <v>60</v>
      </c>
      <c r="F6" s="2"/>
      <c r="G6" s="2"/>
      <c r="H6" s="2"/>
      <c r="I6" s="14" t="s">
        <v>141</v>
      </c>
      <c r="J6" s="37" t="s">
        <v>233</v>
      </c>
      <c r="K6" s="2"/>
      <c r="L6" s="2"/>
      <c r="M6" s="2"/>
      <c r="N6" s="2"/>
      <c r="O6" s="2"/>
    </row>
    <row r="7" spans="1:15" ht="20.100000000000001" customHeight="1">
      <c r="A7" s="7"/>
      <c r="B7" s="7"/>
      <c r="C7" s="2"/>
      <c r="D7" s="3"/>
      <c r="E7" s="2"/>
      <c r="F7" s="2"/>
      <c r="G7" s="2"/>
      <c r="H7" s="2"/>
      <c r="I7" s="2"/>
      <c r="J7" s="2"/>
      <c r="K7" s="2"/>
      <c r="L7" s="2"/>
      <c r="M7" s="2"/>
      <c r="N7" s="2"/>
      <c r="O7" s="2"/>
    </row>
    <row r="8" spans="1:15" ht="20.100000000000001" customHeight="1">
      <c r="A8" s="7"/>
      <c r="B8" s="7"/>
      <c r="C8" s="2"/>
      <c r="D8" s="14" t="s">
        <v>5</v>
      </c>
      <c r="E8" s="2" t="s">
        <v>23</v>
      </c>
      <c r="F8" s="2"/>
      <c r="G8" s="2"/>
      <c r="H8" s="2"/>
      <c r="I8" s="14" t="s">
        <v>17</v>
      </c>
      <c r="J8" s="2" t="s">
        <v>338</v>
      </c>
      <c r="K8" s="2"/>
      <c r="L8" s="2"/>
      <c r="M8" s="2"/>
      <c r="N8" s="2"/>
      <c r="O8" s="2"/>
    </row>
    <row r="9" spans="1:15" ht="20.100000000000001" customHeight="1">
      <c r="A9" s="7"/>
      <c r="B9" s="7"/>
      <c r="C9" s="2"/>
      <c r="D9" s="3"/>
      <c r="E9" s="2"/>
      <c r="F9" s="2"/>
      <c r="G9" s="2"/>
      <c r="H9" s="2"/>
      <c r="I9" s="2"/>
      <c r="J9" s="2"/>
      <c r="K9" s="2"/>
      <c r="L9" s="2"/>
      <c r="M9" s="2"/>
      <c r="N9" s="2"/>
      <c r="O9" s="2"/>
    </row>
    <row r="10" spans="1:15" ht="20.100000000000001" customHeight="1">
      <c r="A10" s="7"/>
      <c r="B10" s="7"/>
      <c r="C10" s="2"/>
      <c r="D10" s="14" t="s">
        <v>8</v>
      </c>
      <c r="E10" s="2" t="s">
        <v>164</v>
      </c>
      <c r="F10" s="2"/>
      <c r="G10" s="2"/>
      <c r="H10" s="2"/>
      <c r="I10" s="14" t="s">
        <v>400</v>
      </c>
      <c r="J10" s="2" t="s">
        <v>23</v>
      </c>
      <c r="K10" s="2"/>
      <c r="L10" s="2"/>
      <c r="M10" s="2"/>
      <c r="N10" s="2"/>
      <c r="O10" s="2"/>
    </row>
    <row r="11" spans="1:15" ht="20.100000000000001" customHeight="1">
      <c r="A11" s="7"/>
      <c r="B11" s="7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</row>
    <row r="12" spans="1:15" ht="20.100000000000001" customHeight="1">
      <c r="A12" s="7"/>
      <c r="B12" s="7"/>
      <c r="C12" s="2"/>
      <c r="D12" s="2"/>
      <c r="E12" s="2"/>
      <c r="F12" s="2"/>
      <c r="G12" s="2"/>
      <c r="H12" s="2"/>
      <c r="I12" s="14" t="s">
        <v>19</v>
      </c>
      <c r="J12" s="2" t="s">
        <v>92</v>
      </c>
      <c r="K12" s="2"/>
      <c r="L12" s="2"/>
      <c r="M12" s="2"/>
      <c r="N12" s="2"/>
      <c r="O12" s="2"/>
    </row>
    <row r="13" spans="1:15" ht="15" customHeight="1">
      <c r="A13" s="7"/>
      <c r="B13" s="7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</row>
    <row r="14" spans="1:15" ht="20.100000000000001" customHeight="1">
      <c r="A14" s="7"/>
      <c r="B14" s="7"/>
      <c r="C14" s="320"/>
      <c r="D14" s="5" t="s">
        <v>142</v>
      </c>
      <c r="E14" s="73" t="s">
        <v>42</v>
      </c>
      <c r="F14" s="1"/>
      <c r="G14" s="1"/>
      <c r="H14" s="1"/>
      <c r="I14" s="5" t="s">
        <v>151</v>
      </c>
      <c r="J14" s="374" t="s">
        <v>3906</v>
      </c>
      <c r="K14" s="375"/>
      <c r="L14" s="376"/>
      <c r="M14" s="1"/>
      <c r="N14" s="1"/>
      <c r="O14" s="1"/>
    </row>
    <row r="15" spans="1:15" ht="20.100000000000001" customHeight="1">
      <c r="A15" s="7"/>
      <c r="B15" s="7"/>
      <c r="C15" s="320"/>
      <c r="D15" s="5" t="s">
        <v>143</v>
      </c>
      <c r="E15" s="73" t="s">
        <v>60</v>
      </c>
      <c r="F15" s="1"/>
      <c r="G15" s="1"/>
      <c r="H15" s="1"/>
      <c r="I15" s="373" t="s">
        <v>152</v>
      </c>
      <c r="J15" s="377" t="s">
        <v>3907</v>
      </c>
      <c r="K15" s="378"/>
      <c r="L15" s="379"/>
      <c r="M15" s="45"/>
      <c r="N15" s="1"/>
      <c r="O15" s="1"/>
    </row>
    <row r="16" spans="1:15" ht="20.100000000000001" customHeight="1">
      <c r="A16" s="7"/>
      <c r="B16" s="7"/>
      <c r="C16" s="320"/>
      <c r="D16" s="5" t="s">
        <v>144</v>
      </c>
      <c r="E16" s="73" t="s">
        <v>23</v>
      </c>
      <c r="F16" s="1"/>
      <c r="G16" s="1"/>
      <c r="H16" s="1"/>
      <c r="I16" s="373"/>
      <c r="J16" s="380"/>
      <c r="K16" s="381"/>
      <c r="L16" s="382"/>
      <c r="M16" s="45"/>
      <c r="N16" s="1"/>
      <c r="O16" s="1"/>
    </row>
    <row r="17" spans="1:15" ht="20.100000000000001" customHeight="1">
      <c r="A17" s="7"/>
      <c r="B17" s="7"/>
      <c r="C17" s="320"/>
      <c r="D17" s="5" t="s">
        <v>145</v>
      </c>
      <c r="E17" s="73" t="s">
        <v>164</v>
      </c>
      <c r="F17" s="1"/>
      <c r="G17" s="1"/>
      <c r="H17" s="1"/>
      <c r="I17" s="373"/>
      <c r="J17" s="380"/>
      <c r="K17" s="381"/>
      <c r="L17" s="382"/>
      <c r="M17" s="45"/>
      <c r="N17" s="1"/>
      <c r="O17" s="1"/>
    </row>
    <row r="18" spans="1:15" ht="20.100000000000001" customHeight="1">
      <c r="A18" s="7"/>
      <c r="B18" s="7"/>
      <c r="C18" s="320"/>
      <c r="D18" s="5" t="s">
        <v>820</v>
      </c>
      <c r="E18" s="73" t="s">
        <v>204</v>
      </c>
      <c r="F18" s="1"/>
      <c r="G18" s="1"/>
      <c r="H18" s="1"/>
      <c r="I18" s="373"/>
      <c r="J18" s="383"/>
      <c r="K18" s="384"/>
      <c r="L18" s="385"/>
      <c r="M18" s="45"/>
      <c r="N18" s="1"/>
      <c r="O18" s="1"/>
    </row>
    <row r="19" spans="1:15" ht="20.100000000000001" customHeight="1">
      <c r="A19" s="7"/>
      <c r="B19" s="7"/>
      <c r="C19" s="320"/>
      <c r="D19" s="5" t="s">
        <v>146</v>
      </c>
      <c r="E19" s="73" t="s">
        <v>233</v>
      </c>
      <c r="F19" s="1"/>
      <c r="G19" s="1"/>
      <c r="H19" s="1"/>
      <c r="I19" s="1"/>
      <c r="J19" s="1"/>
      <c r="K19" s="1"/>
      <c r="L19" s="1"/>
      <c r="M19" s="1"/>
      <c r="N19" s="1"/>
      <c r="O19" s="1"/>
    </row>
    <row r="20" spans="1:15" ht="20.100000000000001" customHeight="1">
      <c r="A20" s="7"/>
      <c r="B20" s="7"/>
      <c r="C20" s="320"/>
      <c r="D20" s="5" t="s">
        <v>149</v>
      </c>
      <c r="E20" s="73" t="s">
        <v>338</v>
      </c>
      <c r="F20" s="1"/>
      <c r="G20" s="1"/>
      <c r="H20" s="1"/>
      <c r="I20" s="368"/>
      <c r="J20" s="368"/>
      <c r="K20" s="368"/>
      <c r="L20" s="1"/>
      <c r="M20" s="1"/>
      <c r="N20" s="1"/>
      <c r="O20" s="1"/>
    </row>
    <row r="21" spans="1:15" ht="20.100000000000001" customHeight="1">
      <c r="A21" s="7"/>
      <c r="B21" s="7"/>
      <c r="C21" s="320"/>
      <c r="D21" s="5" t="s">
        <v>821</v>
      </c>
      <c r="E21" s="73" t="s">
        <v>23</v>
      </c>
      <c r="F21" s="1"/>
      <c r="G21" s="1"/>
      <c r="H21" s="1"/>
      <c r="I21" s="368"/>
      <c r="J21" s="368"/>
      <c r="K21" s="368"/>
      <c r="L21" s="1"/>
      <c r="M21" s="1"/>
      <c r="N21" s="1"/>
      <c r="O21" s="1"/>
    </row>
    <row r="22" spans="1:15" ht="20.100000000000001" customHeight="1">
      <c r="A22" s="7"/>
      <c r="B22" s="7"/>
      <c r="C22" s="320"/>
      <c r="D22" s="5" t="s">
        <v>150</v>
      </c>
      <c r="E22" s="73" t="s">
        <v>92</v>
      </c>
      <c r="F22" s="1"/>
      <c r="G22" s="1"/>
      <c r="H22" s="1"/>
      <c r="I22" s="368"/>
      <c r="J22" s="368"/>
      <c r="K22" s="368"/>
      <c r="L22" s="1"/>
      <c r="M22" s="1"/>
      <c r="N22" s="1"/>
      <c r="O22" s="1"/>
    </row>
    <row r="23" spans="1:15" ht="15" customHeight="1">
      <c r="C23" s="1"/>
      <c r="D23" s="1"/>
      <c r="E23" s="1"/>
      <c r="F23" s="1"/>
      <c r="G23" s="1"/>
      <c r="H23" s="1"/>
      <c r="I23" s="368"/>
      <c r="J23" s="368"/>
      <c r="K23" s="368"/>
      <c r="L23" s="1"/>
      <c r="M23" s="1"/>
      <c r="N23" s="1"/>
      <c r="O23" s="1"/>
    </row>
  </sheetData>
  <sheetProtection selectLockedCells="1"/>
  <mergeCells count="4">
    <mergeCell ref="I15:I18"/>
    <mergeCell ref="J15:L18"/>
    <mergeCell ref="I20:K23"/>
    <mergeCell ref="J14:L14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45" r:id="rId4" name="PF_Class_Combo">
          <controlPr locked="0" defaultSize="0" autoLine="0" autoPict="0" linkedCell="E4" listFillRange="'30-30 Scheme'!$A$2:$B$5" r:id="rId5">
            <anchor moveWithCells="1">
              <from>
                <xdr:col>4</xdr:col>
                <xdr:colOff>0</xdr:colOff>
                <xdr:row>3</xdr:row>
                <xdr:rowOff>0</xdr:rowOff>
              </from>
              <to>
                <xdr:col>5</xdr:col>
                <xdr:colOff>676275</xdr:colOff>
                <xdr:row>4</xdr:row>
                <xdr:rowOff>9525</xdr:rowOff>
              </to>
            </anchor>
          </controlPr>
        </control>
      </mc:Choice>
      <mc:Fallback>
        <control shapeId="6145" r:id="rId4" name="PF_Class_Combo"/>
      </mc:Fallback>
    </mc:AlternateContent>
    <mc:AlternateContent xmlns:mc="http://schemas.openxmlformats.org/markup-compatibility/2006">
      <mc:Choice Requires="x14">
        <control shapeId="6146" r:id="rId6" name="PF_ItemCategory_Combo">
          <controlPr locked="0" defaultSize="0" autoLine="0" autoPict="0" linkedCell="E6" listFillRange="'30-30 Scheme'!$D$2:$E$15" r:id="rId7">
            <anchor moveWithCells="1">
              <from>
                <xdr:col>4</xdr:col>
                <xdr:colOff>0</xdr:colOff>
                <xdr:row>5</xdr:row>
                <xdr:rowOff>0</xdr:rowOff>
              </from>
              <to>
                <xdr:col>5</xdr:col>
                <xdr:colOff>676275</xdr:colOff>
                <xdr:row>6</xdr:row>
                <xdr:rowOff>9525</xdr:rowOff>
              </to>
            </anchor>
          </controlPr>
        </control>
      </mc:Choice>
      <mc:Fallback>
        <control shapeId="6146" r:id="rId6" name="PF_ItemCategory_Combo"/>
      </mc:Fallback>
    </mc:AlternateContent>
    <mc:AlternateContent xmlns:mc="http://schemas.openxmlformats.org/markup-compatibility/2006">
      <mc:Choice Requires="x14">
        <control shapeId="6147" r:id="rId8" name="PF_Manufacturer_Combo">
          <controlPr locked="0" defaultSize="0" autoLine="0" autoPict="0" linkedCell="E8" listFillRange="'30-30 Scheme'!$G$2:$H$2" r:id="rId9">
            <anchor moveWithCells="1">
              <from>
                <xdr:col>4</xdr:col>
                <xdr:colOff>0</xdr:colOff>
                <xdr:row>7</xdr:row>
                <xdr:rowOff>0</xdr:rowOff>
              </from>
              <to>
                <xdr:col>5</xdr:col>
                <xdr:colOff>676275</xdr:colOff>
                <xdr:row>8</xdr:row>
                <xdr:rowOff>9525</xdr:rowOff>
              </to>
            </anchor>
          </controlPr>
        </control>
      </mc:Choice>
      <mc:Fallback>
        <control shapeId="6147" r:id="rId8" name="PF_Manufacturer_Combo"/>
      </mc:Fallback>
    </mc:AlternateContent>
    <mc:AlternateContent xmlns:mc="http://schemas.openxmlformats.org/markup-compatibility/2006">
      <mc:Choice Requires="x14">
        <control shapeId="6148" r:id="rId10" name="PF_Material_Combo">
          <controlPr locked="0" defaultSize="0" autoLine="0" autoPict="0" linkedCell="E10" listFillRange="'30-30 Scheme'!$M$2:$N$20" r:id="rId11">
            <anchor moveWithCells="1">
              <from>
                <xdr:col>4</xdr:col>
                <xdr:colOff>0</xdr:colOff>
                <xdr:row>9</xdr:row>
                <xdr:rowOff>0</xdr:rowOff>
              </from>
              <to>
                <xdr:col>5</xdr:col>
                <xdr:colOff>676275</xdr:colOff>
                <xdr:row>10</xdr:row>
                <xdr:rowOff>9525</xdr:rowOff>
              </to>
            </anchor>
          </controlPr>
        </control>
      </mc:Choice>
      <mc:Fallback>
        <control shapeId="6148" r:id="rId10" name="PF_Material_Combo"/>
      </mc:Fallback>
    </mc:AlternateContent>
    <mc:AlternateContent xmlns:mc="http://schemas.openxmlformats.org/markup-compatibility/2006">
      <mc:Choice Requires="x14">
        <control shapeId="6149" r:id="rId12" name="PF_Schedule_Combo">
          <controlPr locked="0" defaultSize="0" autoLine="0" autoPict="0" linkedCell="J4" listFillRange="'30-30 Scheme'!$P$2:$Q$22" r:id="rId13">
            <anchor moveWithCells="1">
              <from>
                <xdr:col>9</xdr:col>
                <xdr:colOff>0</xdr:colOff>
                <xdr:row>3</xdr:row>
                <xdr:rowOff>0</xdr:rowOff>
              </from>
              <to>
                <xdr:col>12</xdr:col>
                <xdr:colOff>0</xdr:colOff>
                <xdr:row>4</xdr:row>
                <xdr:rowOff>9525</xdr:rowOff>
              </to>
            </anchor>
          </controlPr>
        </control>
      </mc:Choice>
      <mc:Fallback>
        <control shapeId="6149" r:id="rId12" name="PF_Schedule_Combo"/>
      </mc:Fallback>
    </mc:AlternateContent>
    <mc:AlternateContent xmlns:mc="http://schemas.openxmlformats.org/markup-compatibility/2006">
      <mc:Choice Requires="x14">
        <control shapeId="6150" r:id="rId14" name="PF_Type_Combo">
          <controlPr locked="0" defaultSize="0" autoLine="0" autoPict="0" linkedCell="J6" listFillRange="'30-30 Scheme'!$S$2:$T$82" r:id="rId15">
            <anchor moveWithCells="1">
              <from>
                <xdr:col>9</xdr:col>
                <xdr:colOff>0</xdr:colOff>
                <xdr:row>5</xdr:row>
                <xdr:rowOff>0</xdr:rowOff>
              </from>
              <to>
                <xdr:col>12</xdr:col>
                <xdr:colOff>0</xdr:colOff>
                <xdr:row>6</xdr:row>
                <xdr:rowOff>9525</xdr:rowOff>
              </to>
            </anchor>
          </controlPr>
        </control>
      </mc:Choice>
      <mc:Fallback>
        <control shapeId="6150" r:id="rId14" name="PF_Type_Combo"/>
      </mc:Fallback>
    </mc:AlternateContent>
    <mc:AlternateContent xmlns:mc="http://schemas.openxmlformats.org/markup-compatibility/2006">
      <mc:Choice Requires="x14">
        <control shapeId="6151" r:id="rId16" name="PF_EndConnection_Combo">
          <controlPr locked="0" defaultSize="0" autoLine="0" autoPict="0" linkedCell="J8" r:id="rId17">
            <anchor moveWithCells="1">
              <from>
                <xdr:col>9</xdr:col>
                <xdr:colOff>0</xdr:colOff>
                <xdr:row>7</xdr:row>
                <xdr:rowOff>0</xdr:rowOff>
              </from>
              <to>
                <xdr:col>12</xdr:col>
                <xdr:colOff>0</xdr:colOff>
                <xdr:row>8</xdr:row>
                <xdr:rowOff>9525</xdr:rowOff>
              </to>
            </anchor>
          </controlPr>
        </control>
      </mc:Choice>
      <mc:Fallback>
        <control shapeId="6151" r:id="rId16" name="PF_EndConnection_Combo"/>
      </mc:Fallback>
    </mc:AlternateContent>
    <mc:AlternateContent xmlns:mc="http://schemas.openxmlformats.org/markup-compatibility/2006">
      <mc:Choice Requires="x14">
        <control shapeId="6152" r:id="rId18" name="PF_Accessories_Combo">
          <controlPr locked="0" defaultSize="0" autoLine="0" autoPict="0" linkedCell="J10" r:id="rId19">
            <anchor moveWithCells="1">
              <from>
                <xdr:col>9</xdr:col>
                <xdr:colOff>0</xdr:colOff>
                <xdr:row>9</xdr:row>
                <xdr:rowOff>0</xdr:rowOff>
              </from>
              <to>
                <xdr:col>12</xdr:col>
                <xdr:colOff>0</xdr:colOff>
                <xdr:row>10</xdr:row>
                <xdr:rowOff>9525</xdr:rowOff>
              </to>
            </anchor>
          </controlPr>
        </control>
      </mc:Choice>
      <mc:Fallback>
        <control shapeId="6152" r:id="rId18" name="PF_Accessories_Combo"/>
      </mc:Fallback>
    </mc:AlternateContent>
    <mc:AlternateContent xmlns:mc="http://schemas.openxmlformats.org/markup-compatibility/2006">
      <mc:Choice Requires="x14">
        <control shapeId="6153" r:id="rId20" name="PF_Size_Combo">
          <controlPr locked="0" defaultSize="0" autoLine="0" autoPict="0" linkedCell="J12" r:id="rId21">
            <anchor moveWithCells="1">
              <from>
                <xdr:col>9</xdr:col>
                <xdr:colOff>0</xdr:colOff>
                <xdr:row>11</xdr:row>
                <xdr:rowOff>0</xdr:rowOff>
              </from>
              <to>
                <xdr:col>12</xdr:col>
                <xdr:colOff>0</xdr:colOff>
                <xdr:row>12</xdr:row>
                <xdr:rowOff>9525</xdr:rowOff>
              </to>
            </anchor>
          </controlPr>
        </control>
      </mc:Choice>
      <mc:Fallback>
        <control shapeId="6153" r:id="rId20" name="PF_Size_Combo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9C0284-D4AC-4765-B496-D6DE69150E87}">
  <sheetPr codeName="Sheet9"/>
  <dimension ref="A1:P23"/>
  <sheetViews>
    <sheetView showGridLines="0" showRowColHeaders="0" topLeftCell="C1" workbookViewId="0">
      <selection activeCell="G10" sqref="G10"/>
    </sheetView>
  </sheetViews>
  <sheetFormatPr defaultRowHeight="15"/>
  <cols>
    <col min="1" max="1" width="12.140625" hidden="1" customWidth="1"/>
    <col min="2" max="2" width="15.28515625" hidden="1" customWidth="1"/>
    <col min="3" max="3" width="15" customWidth="1"/>
    <col min="4" max="4" width="25.5703125" customWidth="1"/>
    <col min="5" max="5" width="29" customWidth="1"/>
    <col min="6" max="6" width="13.28515625" customWidth="1"/>
    <col min="7" max="7" width="14.85546875" customWidth="1"/>
    <col min="8" max="8" width="9.5703125" customWidth="1"/>
    <col min="9" max="9" width="24.42578125" customWidth="1"/>
    <col min="10" max="10" width="7.140625" customWidth="1"/>
    <col min="11" max="11" width="16.85546875" customWidth="1"/>
    <col min="12" max="12" width="15.140625" customWidth="1"/>
    <col min="13" max="13" width="20.140625" customWidth="1"/>
    <col min="14" max="14" width="8.140625" customWidth="1"/>
    <col min="15" max="15" width="10.42578125" customWidth="1"/>
    <col min="16" max="16" width="5.42578125" customWidth="1"/>
  </cols>
  <sheetData>
    <row r="1" spans="1:16" ht="36.75" customHeight="1">
      <c r="A1" s="13" t="s">
        <v>153</v>
      </c>
      <c r="B1" s="7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</row>
    <row r="2" spans="1:16" ht="75.75" customHeight="1" thickBot="1">
      <c r="A2" s="7"/>
      <c r="B2" s="7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</row>
    <row r="3" spans="1:16" ht="15" customHeight="1">
      <c r="A3" s="8" t="s">
        <v>151</v>
      </c>
      <c r="B3" s="29" t="str">
        <f>IFERROR(_xlfn.CONCAT(INDEX(HW_Class[],MATCH($E$14,HW_Class[Class],0),2),"-", INDEX(HW_ItemCategory[],MATCH($E$15,HW_ItemCategory[Item Category],0),2), INDEX(HW_Vendor[],MATCH($E$16, HW_Vendor[VendorID],0),2), INDEX(HW_Material[],MATCH($E$17,HW_Material[Material],0),2), INDEX(HW_Type[],MATCH($E$18,HW_Type[Item Type],0),2), INDEX(HW_Style[],MATCH($E$19,HW_Style[Sub-Type],0),3), INDEX(HW_OtherSpecs[],MATCH($E$20,HW_OtherSpecs[Other Specs],0),3),INDEX(HW_Size[],MATCH($E$21,HW_Size[Size],0),3)),"")</f>
        <v>30-35ATBRBOHEXNA5002</v>
      </c>
      <c r="C3" s="2"/>
      <c r="D3" s="2"/>
      <c r="E3" s="2"/>
      <c r="F3" s="2"/>
      <c r="G3" s="2"/>
      <c r="H3" s="2"/>
      <c r="I3" s="2"/>
      <c r="J3" s="51" t="s">
        <v>141</v>
      </c>
      <c r="K3" s="2"/>
      <c r="L3" s="2"/>
      <c r="M3" s="2"/>
      <c r="N3" s="2"/>
      <c r="O3" s="2"/>
      <c r="P3" s="2"/>
    </row>
    <row r="4" spans="1:16" ht="20.100000000000001" customHeight="1" thickBot="1">
      <c r="A4" s="10" t="s">
        <v>156</v>
      </c>
      <c r="B4" s="11" t="str">
        <f>IF(SUMPRODUCT(--($E$14:$E$21&lt;&gt;""))=0,"",SUBSTITUTE(SUBSTITUTE(SUBSTITUTE(SUBSTITUTE(SUBSTITUTE(SUBSTITUTE(SUBSTITUTE(SUBSTITUTE(SUBSTITUTE(_xlfn.CONCAT($E$18,", ",IF($E$19="NA","",$E$19),", ",IF($E$20="NA","",$E$20),", ",IF($E$17="NA","",$E$17),", ",IF($E$21="NA","",$E$21), ", "), "ALUMINUM","ALUM"),"CADMIUM PLATED","CP"),"GALVANIZED","GALV"),"NEOPRENE","NEOP"),"STAINLESS STEEL","SS"),"ZINC PLATED","ZINC"),", , , ", ", "), """, ", """"),", , ", ", "))</f>
        <v>BOLT, HEX, BRONZE, 1/2" x 2"</v>
      </c>
      <c r="C4" s="2"/>
      <c r="D4" s="14" t="s">
        <v>1</v>
      </c>
      <c r="E4" s="2" t="s">
        <v>42</v>
      </c>
      <c r="F4" s="2"/>
      <c r="G4" s="2"/>
      <c r="H4" s="2"/>
      <c r="I4" s="14" t="s">
        <v>141</v>
      </c>
      <c r="J4" s="2" t="s">
        <v>864</v>
      </c>
      <c r="K4" s="2"/>
      <c r="L4" s="2"/>
      <c r="M4" s="2"/>
      <c r="N4" s="2"/>
      <c r="O4" s="2"/>
      <c r="P4" s="2"/>
    </row>
    <row r="5" spans="1:16" ht="20.100000000000001" customHeight="1">
      <c r="A5" s="7"/>
      <c r="B5" s="7"/>
      <c r="C5" s="2"/>
      <c r="D5" s="3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</row>
    <row r="6" spans="1:16" ht="20.100000000000001" customHeight="1">
      <c r="A6" s="7"/>
      <c r="B6" s="7"/>
      <c r="C6" s="2"/>
      <c r="D6" s="14" t="s">
        <v>3</v>
      </c>
      <c r="E6" s="2" t="s">
        <v>72</v>
      </c>
      <c r="F6" s="2"/>
      <c r="G6" s="2"/>
      <c r="H6" s="2"/>
      <c r="I6" s="14" t="s">
        <v>901</v>
      </c>
      <c r="J6" s="2" t="s">
        <v>907</v>
      </c>
      <c r="K6" s="2"/>
      <c r="L6" s="2"/>
      <c r="M6" s="2"/>
      <c r="N6" s="2"/>
      <c r="O6" s="2"/>
      <c r="P6" s="2"/>
    </row>
    <row r="7" spans="1:16" ht="20.100000000000001" customHeight="1">
      <c r="A7" s="7"/>
      <c r="B7" s="7"/>
      <c r="C7" s="2"/>
      <c r="D7" s="3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</row>
    <row r="8" spans="1:16" ht="20.100000000000001" customHeight="1">
      <c r="A8" s="7"/>
      <c r="B8" s="7"/>
      <c r="C8" s="2"/>
      <c r="D8" s="14" t="s">
        <v>5</v>
      </c>
      <c r="E8" s="2" t="s">
        <v>1543</v>
      </c>
      <c r="F8" s="2"/>
      <c r="G8" s="2"/>
      <c r="H8" s="2"/>
      <c r="I8" s="14" t="s">
        <v>1120</v>
      </c>
      <c r="J8" s="2" t="s">
        <v>23</v>
      </c>
      <c r="K8" s="2"/>
      <c r="L8" s="2"/>
      <c r="M8" s="2"/>
      <c r="N8" s="2"/>
      <c r="O8" s="2"/>
      <c r="P8" s="2"/>
    </row>
    <row r="9" spans="1:16" ht="20.100000000000001" customHeight="1">
      <c r="A9" s="7"/>
      <c r="B9" s="7"/>
      <c r="C9" s="2"/>
      <c r="D9" s="3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</row>
    <row r="10" spans="1:16" ht="20.100000000000001" customHeight="1">
      <c r="A10" s="7"/>
      <c r="B10" s="7"/>
      <c r="C10" s="2"/>
      <c r="D10" s="14" t="s">
        <v>8</v>
      </c>
      <c r="E10" s="2" t="s">
        <v>31</v>
      </c>
      <c r="F10" s="2"/>
      <c r="G10" s="2"/>
      <c r="H10" s="2"/>
      <c r="I10" s="14" t="s">
        <v>19</v>
      </c>
      <c r="J10" s="2" t="s">
        <v>990</v>
      </c>
      <c r="K10" s="2"/>
      <c r="L10" s="2"/>
      <c r="M10" s="2"/>
      <c r="N10" s="2"/>
      <c r="O10" s="2"/>
      <c r="P10" s="2"/>
    </row>
    <row r="11" spans="1:16" ht="20.100000000000001" customHeight="1">
      <c r="A11" s="7"/>
      <c r="B11" s="7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</row>
    <row r="12" spans="1:16" ht="20.100000000000001" customHeight="1">
      <c r="A12" s="7"/>
      <c r="B12" s="7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</row>
    <row r="13" spans="1:16" ht="15" customHeight="1">
      <c r="A13" s="7"/>
      <c r="B13" s="7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</row>
    <row r="14" spans="1:16" ht="20.100000000000001" customHeight="1">
      <c r="A14" s="7"/>
      <c r="B14" s="7"/>
      <c r="C14" s="23" t="s">
        <v>132</v>
      </c>
      <c r="D14" s="5" t="s">
        <v>142</v>
      </c>
      <c r="E14" s="6" t="s">
        <v>42</v>
      </c>
      <c r="F14" s="1"/>
      <c r="G14" s="1"/>
      <c r="H14" s="1"/>
      <c r="I14" s="5" t="s">
        <v>151</v>
      </c>
      <c r="J14" s="374" t="s">
        <v>3869</v>
      </c>
      <c r="K14" s="375"/>
      <c r="L14" s="376"/>
      <c r="M14" s="1"/>
      <c r="N14" s="1"/>
      <c r="O14" s="1"/>
      <c r="P14" s="1"/>
    </row>
    <row r="15" spans="1:16" ht="20.100000000000001" customHeight="1">
      <c r="A15" s="7"/>
      <c r="B15" s="7"/>
      <c r="C15" s="23" t="s">
        <v>133</v>
      </c>
      <c r="D15" s="5" t="s">
        <v>143</v>
      </c>
      <c r="E15" s="6" t="s">
        <v>72</v>
      </c>
      <c r="F15" s="1"/>
      <c r="G15" s="1"/>
      <c r="H15" s="1"/>
      <c r="I15" s="373" t="s">
        <v>152</v>
      </c>
      <c r="J15" s="386" t="s">
        <v>3870</v>
      </c>
      <c r="K15" s="387"/>
      <c r="L15" s="388"/>
      <c r="M15" s="1"/>
      <c r="N15" s="1"/>
      <c r="O15" s="1"/>
      <c r="P15" s="1"/>
    </row>
    <row r="16" spans="1:16" ht="20.100000000000001" customHeight="1">
      <c r="A16" s="7"/>
      <c r="B16" s="7"/>
      <c r="C16" s="23" t="s">
        <v>134</v>
      </c>
      <c r="D16" s="5" t="s">
        <v>144</v>
      </c>
      <c r="E16" s="6" t="s">
        <v>1543</v>
      </c>
      <c r="F16" s="1"/>
      <c r="G16" s="1"/>
      <c r="H16" s="1"/>
      <c r="I16" s="373"/>
      <c r="J16" s="386"/>
      <c r="K16" s="387"/>
      <c r="L16" s="388"/>
      <c r="M16" s="1"/>
      <c r="N16" s="1"/>
      <c r="O16" s="1"/>
      <c r="P16" s="1"/>
    </row>
    <row r="17" spans="1:16" ht="20.100000000000001" customHeight="1">
      <c r="A17" s="7"/>
      <c r="B17" s="7"/>
      <c r="C17" s="23" t="s">
        <v>135</v>
      </c>
      <c r="D17" s="5" t="s">
        <v>145</v>
      </c>
      <c r="E17" s="6" t="s">
        <v>31</v>
      </c>
      <c r="F17" s="1"/>
      <c r="G17" s="1"/>
      <c r="H17" s="1"/>
      <c r="I17" s="373"/>
      <c r="J17" s="386"/>
      <c r="K17" s="387"/>
      <c r="L17" s="388"/>
      <c r="M17" s="1"/>
      <c r="N17" s="1"/>
      <c r="O17" s="1"/>
      <c r="P17" s="1"/>
    </row>
    <row r="18" spans="1:16" ht="20.100000000000001" customHeight="1">
      <c r="A18" s="7"/>
      <c r="B18" s="7"/>
      <c r="C18" s="23" t="s">
        <v>136</v>
      </c>
      <c r="D18" s="5" t="s">
        <v>146</v>
      </c>
      <c r="E18" s="6" t="s">
        <v>864</v>
      </c>
      <c r="F18" s="1"/>
      <c r="G18" s="1"/>
      <c r="H18" s="1"/>
      <c r="I18" s="373"/>
      <c r="J18" s="386"/>
      <c r="K18" s="387"/>
      <c r="L18" s="388"/>
      <c r="M18" s="1"/>
      <c r="N18" s="1"/>
      <c r="O18" s="1"/>
      <c r="P18" s="1"/>
    </row>
    <row r="19" spans="1:16" ht="20.100000000000001" customHeight="1">
      <c r="A19" s="7"/>
      <c r="B19" s="7"/>
      <c r="C19" s="23" t="s">
        <v>137</v>
      </c>
      <c r="D19" s="5" t="s">
        <v>1121</v>
      </c>
      <c r="E19" s="6" t="s">
        <v>907</v>
      </c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</row>
    <row r="20" spans="1:16" ht="20.100000000000001" customHeight="1">
      <c r="A20" s="7"/>
      <c r="B20" s="7"/>
      <c r="C20" s="23" t="s">
        <v>138</v>
      </c>
      <c r="D20" s="5" t="s">
        <v>1122</v>
      </c>
      <c r="E20" s="6" t="s">
        <v>23</v>
      </c>
      <c r="F20" s="1"/>
      <c r="G20" s="1"/>
      <c r="H20" s="1"/>
      <c r="I20" s="368"/>
      <c r="J20" s="368"/>
      <c r="K20" s="368"/>
      <c r="L20" s="1"/>
      <c r="M20" s="1"/>
      <c r="N20" s="1"/>
      <c r="O20" s="1"/>
      <c r="P20" s="1"/>
    </row>
    <row r="21" spans="1:16" ht="20.100000000000001" customHeight="1">
      <c r="A21" s="7"/>
      <c r="B21" s="7"/>
      <c r="C21" s="23" t="s">
        <v>139</v>
      </c>
      <c r="D21" s="5" t="s">
        <v>150</v>
      </c>
      <c r="E21" s="6" t="s">
        <v>990</v>
      </c>
      <c r="F21" s="1"/>
      <c r="G21" s="1"/>
      <c r="H21" s="1"/>
      <c r="I21" s="368"/>
      <c r="J21" s="368"/>
      <c r="K21" s="368"/>
      <c r="L21" s="1"/>
      <c r="M21" s="1"/>
      <c r="N21" s="1"/>
      <c r="O21" s="1"/>
      <c r="P21" s="1"/>
    </row>
    <row r="22" spans="1:16" ht="20.100000000000001" customHeight="1">
      <c r="A22" s="7"/>
      <c r="B22" s="7"/>
      <c r="F22" s="1"/>
      <c r="G22" s="1"/>
      <c r="H22" s="1"/>
      <c r="I22" s="368"/>
      <c r="J22" s="368"/>
      <c r="K22" s="368"/>
      <c r="L22" s="1"/>
      <c r="M22" s="1"/>
      <c r="N22" s="1"/>
      <c r="O22" s="1"/>
      <c r="P22" s="1"/>
    </row>
    <row r="23" spans="1:16" ht="15" customHeight="1">
      <c r="C23" s="1"/>
      <c r="D23" s="1"/>
      <c r="E23" s="1"/>
      <c r="F23" s="1"/>
      <c r="G23" s="1"/>
      <c r="H23" s="1"/>
      <c r="I23" s="368"/>
      <c r="J23" s="368"/>
      <c r="K23" s="368"/>
      <c r="L23" s="1"/>
      <c r="M23" s="1"/>
      <c r="N23" s="1"/>
      <c r="O23" s="1"/>
      <c r="P23" s="1"/>
    </row>
  </sheetData>
  <mergeCells count="4">
    <mergeCell ref="I15:I18"/>
    <mergeCell ref="J15:L18"/>
    <mergeCell ref="I20:K23"/>
    <mergeCell ref="J14:L14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1512" r:id="rId4" name="ComboBox8">
          <controlPr locked="0" defaultSize="0" autoLine="0" linkedCell="J10" r:id="rId5">
            <anchor moveWithCells="1">
              <from>
                <xdr:col>9</xdr:col>
                <xdr:colOff>0</xdr:colOff>
                <xdr:row>9</xdr:row>
                <xdr:rowOff>0</xdr:rowOff>
              </from>
              <to>
                <xdr:col>12</xdr:col>
                <xdr:colOff>95250</xdr:colOff>
                <xdr:row>10</xdr:row>
                <xdr:rowOff>9525</xdr:rowOff>
              </to>
            </anchor>
          </controlPr>
        </control>
      </mc:Choice>
      <mc:Fallback>
        <control shapeId="21512" r:id="rId4" name="ComboBox8"/>
      </mc:Fallback>
    </mc:AlternateContent>
    <mc:AlternateContent xmlns:mc="http://schemas.openxmlformats.org/markup-compatibility/2006">
      <mc:Choice Requires="x14">
        <control shapeId="21511" r:id="rId6" name="ComboBox7">
          <controlPr locked="0" defaultSize="0" autoLine="0" linkedCell="J8" r:id="rId7">
            <anchor moveWithCells="1">
              <from>
                <xdr:col>9</xdr:col>
                <xdr:colOff>0</xdr:colOff>
                <xdr:row>7</xdr:row>
                <xdr:rowOff>0</xdr:rowOff>
              </from>
              <to>
                <xdr:col>12</xdr:col>
                <xdr:colOff>95250</xdr:colOff>
                <xdr:row>8</xdr:row>
                <xdr:rowOff>9525</xdr:rowOff>
              </to>
            </anchor>
          </controlPr>
        </control>
      </mc:Choice>
      <mc:Fallback>
        <control shapeId="21511" r:id="rId6" name="ComboBox7"/>
      </mc:Fallback>
    </mc:AlternateContent>
    <mc:AlternateContent xmlns:mc="http://schemas.openxmlformats.org/markup-compatibility/2006">
      <mc:Choice Requires="x14">
        <control shapeId="21510" r:id="rId8" name="ComboBox6">
          <controlPr locked="0" defaultSize="0" autoLine="0" linkedCell="J6" r:id="rId9">
            <anchor moveWithCells="1">
              <from>
                <xdr:col>9</xdr:col>
                <xdr:colOff>0</xdr:colOff>
                <xdr:row>5</xdr:row>
                <xdr:rowOff>0</xdr:rowOff>
              </from>
              <to>
                <xdr:col>12</xdr:col>
                <xdr:colOff>95250</xdr:colOff>
                <xdr:row>6</xdr:row>
                <xdr:rowOff>9525</xdr:rowOff>
              </to>
            </anchor>
          </controlPr>
        </control>
      </mc:Choice>
      <mc:Fallback>
        <control shapeId="21510" r:id="rId8" name="ComboBox6"/>
      </mc:Fallback>
    </mc:AlternateContent>
    <mc:AlternateContent xmlns:mc="http://schemas.openxmlformats.org/markup-compatibility/2006">
      <mc:Choice Requires="x14">
        <control shapeId="21509" r:id="rId10" name="ComboBox5">
          <controlPr locked="0" defaultSize="0" autoLine="0" linkedCell="J4" listFillRange="'30-35 Scheme'!$O$2:$P$27" r:id="rId11">
            <anchor moveWithCells="1">
              <from>
                <xdr:col>9</xdr:col>
                <xdr:colOff>0</xdr:colOff>
                <xdr:row>3</xdr:row>
                <xdr:rowOff>0</xdr:rowOff>
              </from>
              <to>
                <xdr:col>12</xdr:col>
                <xdr:colOff>95250</xdr:colOff>
                <xdr:row>4</xdr:row>
                <xdr:rowOff>9525</xdr:rowOff>
              </to>
            </anchor>
          </controlPr>
        </control>
      </mc:Choice>
      <mc:Fallback>
        <control shapeId="21509" r:id="rId10" name="ComboBox5"/>
      </mc:Fallback>
    </mc:AlternateContent>
    <mc:AlternateContent xmlns:mc="http://schemas.openxmlformats.org/markup-compatibility/2006">
      <mc:Choice Requires="x14">
        <control shapeId="21508" r:id="rId12" name="ComboBox4">
          <controlPr locked="0" defaultSize="0" autoLine="0" linkedCell="E10" listFillRange="'30-35 Scheme'!$L$2:$M$17" r:id="rId13">
            <anchor moveWithCells="1">
              <from>
                <xdr:col>4</xdr:col>
                <xdr:colOff>0</xdr:colOff>
                <xdr:row>9</xdr:row>
                <xdr:rowOff>0</xdr:rowOff>
              </from>
              <to>
                <xdr:col>5</xdr:col>
                <xdr:colOff>771525</xdr:colOff>
                <xdr:row>10</xdr:row>
                <xdr:rowOff>9525</xdr:rowOff>
              </to>
            </anchor>
          </controlPr>
        </control>
      </mc:Choice>
      <mc:Fallback>
        <control shapeId="21508" r:id="rId12" name="ComboBox4"/>
      </mc:Fallback>
    </mc:AlternateContent>
    <mc:AlternateContent xmlns:mc="http://schemas.openxmlformats.org/markup-compatibility/2006">
      <mc:Choice Requires="x14">
        <control shapeId="21507" r:id="rId14" name="ComboBox3">
          <controlPr locked="0" defaultSize="0" autoLine="0" linkedCell="E8" listFillRange="'30-35 Scheme'!$G$2:$J$13" r:id="rId15">
            <anchor moveWithCells="1">
              <from>
                <xdr:col>4</xdr:col>
                <xdr:colOff>0</xdr:colOff>
                <xdr:row>7</xdr:row>
                <xdr:rowOff>0</xdr:rowOff>
              </from>
              <to>
                <xdr:col>5</xdr:col>
                <xdr:colOff>771525</xdr:colOff>
                <xdr:row>8</xdr:row>
                <xdr:rowOff>9525</xdr:rowOff>
              </to>
            </anchor>
          </controlPr>
        </control>
      </mc:Choice>
      <mc:Fallback>
        <control shapeId="21507" r:id="rId14" name="ComboBox3"/>
      </mc:Fallback>
    </mc:AlternateContent>
    <mc:AlternateContent xmlns:mc="http://schemas.openxmlformats.org/markup-compatibility/2006">
      <mc:Choice Requires="x14">
        <control shapeId="21506" r:id="rId16" name="ComboBox2">
          <controlPr locked="0" defaultSize="0" autoLine="0" linkedCell="E6" listFillRange="'30-35 Scheme'!$D$2:$E$15" r:id="rId17">
            <anchor moveWithCells="1">
              <from>
                <xdr:col>4</xdr:col>
                <xdr:colOff>0</xdr:colOff>
                <xdr:row>5</xdr:row>
                <xdr:rowOff>0</xdr:rowOff>
              </from>
              <to>
                <xdr:col>5</xdr:col>
                <xdr:colOff>771525</xdr:colOff>
                <xdr:row>6</xdr:row>
                <xdr:rowOff>9525</xdr:rowOff>
              </to>
            </anchor>
          </controlPr>
        </control>
      </mc:Choice>
      <mc:Fallback>
        <control shapeId="21506" r:id="rId16" name="ComboBox2"/>
      </mc:Fallback>
    </mc:AlternateContent>
    <mc:AlternateContent xmlns:mc="http://schemas.openxmlformats.org/markup-compatibility/2006">
      <mc:Choice Requires="x14">
        <control shapeId="21505" r:id="rId18" name="ComboBox1">
          <controlPr locked="0" defaultSize="0" autoLine="0" linkedCell="E4" listFillRange="'30-35 Scheme'!$A$2:$B$5" r:id="rId19">
            <anchor moveWithCells="1">
              <from>
                <xdr:col>4</xdr:col>
                <xdr:colOff>0</xdr:colOff>
                <xdr:row>3</xdr:row>
                <xdr:rowOff>0</xdr:rowOff>
              </from>
              <to>
                <xdr:col>5</xdr:col>
                <xdr:colOff>771525</xdr:colOff>
                <xdr:row>4</xdr:row>
                <xdr:rowOff>9525</xdr:rowOff>
              </to>
            </anchor>
          </controlPr>
        </control>
      </mc:Choice>
      <mc:Fallback>
        <control shapeId="21505" r:id="rId18" name="ComboBox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B92BFE-1B1C-4F2D-99E2-DFB6D34EB5E5}">
  <sheetPr codeName="Sheet10"/>
  <dimension ref="A1:O23"/>
  <sheetViews>
    <sheetView showGridLines="0" showRowColHeaders="0" topLeftCell="C1" workbookViewId="0">
      <selection activeCell="G6" sqref="G6"/>
    </sheetView>
  </sheetViews>
  <sheetFormatPr defaultRowHeight="15"/>
  <cols>
    <col min="1" max="1" width="12.140625" hidden="1" customWidth="1"/>
    <col min="2" max="2" width="15.28515625" hidden="1" customWidth="1"/>
    <col min="3" max="3" width="15" customWidth="1"/>
    <col min="4" max="4" width="27.85546875" customWidth="1"/>
    <col min="5" max="5" width="29" customWidth="1"/>
    <col min="6" max="6" width="13.28515625" customWidth="1"/>
    <col min="7" max="7" width="14.85546875" customWidth="1"/>
    <col min="8" max="8" width="9.5703125" customWidth="1"/>
    <col min="9" max="9" width="31.7109375" customWidth="1"/>
    <col min="10" max="10" width="7.140625" customWidth="1"/>
    <col min="11" max="11" width="16.85546875" customWidth="1"/>
    <col min="12" max="12" width="15.140625" customWidth="1"/>
    <col min="13" max="13" width="20.140625" customWidth="1"/>
    <col min="14" max="14" width="11" customWidth="1"/>
    <col min="15" max="15" width="3.42578125" customWidth="1"/>
  </cols>
  <sheetData>
    <row r="1" spans="1:15" ht="36.75" customHeight="1">
      <c r="A1" s="13" t="s">
        <v>153</v>
      </c>
      <c r="B1" s="7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</row>
    <row r="2" spans="1:15" ht="75.75" customHeight="1" thickBot="1">
      <c r="A2" s="7"/>
      <c r="B2" s="7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</row>
    <row r="3" spans="1:15" ht="15" customHeight="1">
      <c r="A3" s="8" t="s">
        <v>151</v>
      </c>
      <c r="B3" s="9" t="str">
        <f>IFERROR(_xlfn.CONCAT(INDEX(FCH_Class[],MATCH($E$14,FCH_Class[Class],0),2),"-", INDEX(FCH_ItemCat[],MATCH($E$15,FCH_ItemCat[Item Caterory],0),2), INDEX(FCH_Manufacturer[],MATCH($E$16, FCH_Manufacturer[MFG Sage ID],0),2), INDEX(FCH_Material[],MATCH($E$17,FCH_Material[Material],0),2), INDEX(FCH_Type[],MATCH($E$18,FCH_Type[Item Type],0),2), INDEX(FCH_Application[],MATCH($E$19,FCH_Application[Application &amp; Lettering if applicable],0),2), INDEX(FCH_LoadRating[],MATCH($E$20,FCH_LoadRating[Load Rating],0),2),INDEX(FCH_Option[],MATCH($E$21,FCH_Option[Option],0),2),INDEX(FCH_City[],MATCH($E$22,FCH_City[City Letting],0),2), INDEX(FCH_Size[], MATCH($E$23,FCH_Size[Size],0),2)),"")</f>
        <v>30-38EJFGFC103EE0018</v>
      </c>
      <c r="C3" s="2"/>
      <c r="D3" s="2"/>
      <c r="E3" s="2"/>
      <c r="F3" s="2"/>
      <c r="G3" s="2"/>
      <c r="H3" s="2"/>
      <c r="I3" s="2"/>
      <c r="J3" s="38" t="s">
        <v>141</v>
      </c>
      <c r="K3" s="51" t="s">
        <v>901</v>
      </c>
      <c r="L3" s="2"/>
      <c r="M3" s="2"/>
      <c r="N3" s="2"/>
      <c r="O3" s="2"/>
    </row>
    <row r="4" spans="1:15" ht="20.100000000000001" customHeight="1" thickBot="1">
      <c r="A4" s="10" t="s">
        <v>156</v>
      </c>
      <c r="B4" s="11" t="str">
        <f>IF(SUMPRODUCT(--($E$14:$E$22 &lt;&gt;""))=0,"", 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_xlfn.CONCAT($E$18,", ", $E$17,IF($E$19="NA", "", ", " &amp;$E$19),  IF(OR($E$22="NA",$E$22="PLAIN"),"", ", " &amp; $E$22),  IF($E$20="NA","", ", " &amp; $E$20), IF($E$23="NA", "", ", " &amp; $E$23), IF($E$21="NA","", " w/ " &amp; $E$21)),"NA,",""),"   "," "),"  "," "),"  "," "), "CAST IRON", "CI"),"DUCITLE IRON", "DI"),"ALUMINUM","ALUM"),"FIBERGLASS", "FG"),"STAINLESS STEEL", "SS"),"STEEL, GALVANIZED", "STEEL, GALV"),"HEAVY DUTY (H-20) (TRAFFIC RATED - MAX. 40,000 LBS)", "HD"),"EXTRA HEAVY DUTY (AIRPORT RATED - MAX. 200,000 LBS)","EXTRA HD"),"PEDESTRIAN LOADING (300 PSF - UNDER 2,500 LBS)","PED. LOAD."),"LIGHT DUTY (H-10) (LIGHT TRAFFIC - 2,500-16,000 LBS)","LD"),"CATCH BASIN", "CB"),"BOLT DOWN", "BD"),"SLOT DIMS","SLOT"),"JUNCTION BOX","JB"),"DUCTILE IRON", "DI"),"CLEANOUT", "CO"),"STEEL, GALV", "GALV STEEL"),"LOW PROFILE", "LP"),"INLET","IN"),"DRAINAGE, ",""),"SLAM LOCK", "SLAM"),"LEFT", "L"),"BOTTOM", "B"),"TOP", "T"),"RIGHT", "R"))</f>
        <v>FRAME &amp; COVER, FG, MH - "SANITARY SEWER", "C.O. CONROE", HD, 18" w/ FLANGE 2 SIDES - L AND B</v>
      </c>
      <c r="C4" s="2"/>
      <c r="D4" s="14" t="s">
        <v>1</v>
      </c>
      <c r="E4" s="2" t="s">
        <v>42</v>
      </c>
      <c r="F4" s="2"/>
      <c r="G4" s="2"/>
      <c r="H4" s="2"/>
      <c r="I4" s="14" t="s">
        <v>1849</v>
      </c>
      <c r="J4" s="38" t="s">
        <v>1616</v>
      </c>
      <c r="K4" s="38" t="s">
        <v>1617</v>
      </c>
      <c r="L4" s="76"/>
      <c r="M4" s="2"/>
      <c r="N4" s="2"/>
      <c r="O4" s="2"/>
    </row>
    <row r="5" spans="1:15" ht="20.100000000000001" customHeight="1">
      <c r="A5" s="7"/>
      <c r="B5" s="7"/>
      <c r="C5" s="2"/>
      <c r="D5" s="3"/>
      <c r="E5" s="2"/>
      <c r="F5" s="2"/>
      <c r="G5" s="2"/>
      <c r="H5" s="2"/>
      <c r="I5" s="2"/>
      <c r="J5" s="38"/>
      <c r="K5" s="2"/>
      <c r="L5" s="2"/>
      <c r="M5" s="2"/>
      <c r="N5" s="2"/>
      <c r="O5" s="2"/>
    </row>
    <row r="6" spans="1:15" ht="20.100000000000001" customHeight="1">
      <c r="A6" s="7"/>
      <c r="B6" s="7"/>
      <c r="C6" s="2"/>
      <c r="D6" s="14" t="s">
        <v>3</v>
      </c>
      <c r="E6" s="38" t="s">
        <v>83</v>
      </c>
      <c r="F6" s="2"/>
      <c r="G6" s="2"/>
      <c r="H6" s="2"/>
      <c r="I6" s="14" t="s">
        <v>1574</v>
      </c>
      <c r="J6" s="38" t="s">
        <v>1608</v>
      </c>
      <c r="K6" s="2"/>
      <c r="L6" s="2"/>
      <c r="M6" s="2"/>
      <c r="N6" s="2"/>
      <c r="O6" s="2"/>
    </row>
    <row r="7" spans="1:15" ht="20.100000000000001" customHeight="1">
      <c r="A7" s="7"/>
      <c r="B7" s="7"/>
      <c r="C7" s="2"/>
      <c r="D7" s="3"/>
      <c r="E7" s="2"/>
      <c r="F7" s="2"/>
      <c r="G7" s="2"/>
      <c r="H7" s="2"/>
      <c r="I7" s="2"/>
      <c r="J7" s="2"/>
      <c r="K7" s="2"/>
      <c r="L7" s="2"/>
      <c r="M7" s="2"/>
      <c r="N7" s="2"/>
      <c r="O7" s="2"/>
    </row>
    <row r="8" spans="1:15" ht="20.100000000000001" customHeight="1">
      <c r="A8" s="7"/>
      <c r="B8" s="7"/>
      <c r="C8" s="2"/>
      <c r="D8" s="14" t="s">
        <v>5</v>
      </c>
      <c r="E8" s="38" t="s">
        <v>1584</v>
      </c>
      <c r="F8" s="2"/>
      <c r="G8" s="2"/>
      <c r="H8" s="2"/>
      <c r="I8" s="14" t="s">
        <v>1575</v>
      </c>
      <c r="J8" s="38" t="s">
        <v>1712</v>
      </c>
      <c r="K8" s="2"/>
      <c r="L8" s="2"/>
      <c r="M8" s="2"/>
      <c r="N8" s="2"/>
      <c r="O8" s="2"/>
    </row>
    <row r="9" spans="1:15" ht="20.100000000000001" customHeight="1">
      <c r="A9" s="7"/>
      <c r="B9" s="7"/>
      <c r="C9" s="2"/>
      <c r="D9" s="3"/>
      <c r="E9" s="74"/>
      <c r="F9" s="74" t="s">
        <v>901</v>
      </c>
      <c r="G9" s="2"/>
      <c r="H9" s="2"/>
      <c r="I9" s="2"/>
      <c r="J9" s="2"/>
      <c r="K9" s="2"/>
      <c r="L9" s="2"/>
      <c r="M9" s="2"/>
      <c r="N9" s="2"/>
      <c r="O9" s="2"/>
    </row>
    <row r="10" spans="1:15" ht="20.100000000000001" customHeight="1">
      <c r="A10" s="7"/>
      <c r="B10" s="7"/>
      <c r="C10" s="2"/>
      <c r="D10" s="14" t="s">
        <v>8</v>
      </c>
      <c r="E10" s="38" t="s">
        <v>1587</v>
      </c>
      <c r="F10" s="74" t="s">
        <v>886</v>
      </c>
      <c r="G10" s="2"/>
      <c r="H10" s="2"/>
      <c r="I10" s="14" t="s">
        <v>1850</v>
      </c>
      <c r="J10" s="38" t="s">
        <v>1592</v>
      </c>
      <c r="K10" s="2"/>
      <c r="L10" s="2"/>
      <c r="M10" s="2"/>
      <c r="N10" s="2"/>
      <c r="O10" s="2"/>
    </row>
    <row r="11" spans="1:15" ht="20.100000000000001" customHeight="1">
      <c r="A11" s="7"/>
      <c r="B11" s="7"/>
      <c r="C11" s="2"/>
      <c r="D11" s="2"/>
      <c r="E11" s="51"/>
      <c r="F11" s="2"/>
      <c r="G11" s="2"/>
      <c r="H11" s="2"/>
      <c r="I11" s="2"/>
      <c r="J11" s="2"/>
      <c r="K11" s="2"/>
      <c r="L11" s="2"/>
      <c r="M11" s="2"/>
      <c r="N11" s="2"/>
      <c r="O11" s="2"/>
    </row>
    <row r="12" spans="1:15" ht="20.100000000000001" customHeight="1">
      <c r="A12" s="7"/>
      <c r="B12" s="7"/>
      <c r="C12" s="2"/>
      <c r="D12" s="14" t="s">
        <v>141</v>
      </c>
      <c r="E12" s="38" t="s">
        <v>1598</v>
      </c>
      <c r="F12" s="2"/>
      <c r="G12" s="2"/>
      <c r="H12" s="2"/>
      <c r="I12" s="14" t="s">
        <v>19</v>
      </c>
      <c r="J12" s="38" t="s">
        <v>432</v>
      </c>
      <c r="K12" s="2"/>
      <c r="L12" s="2"/>
      <c r="M12" s="2"/>
      <c r="N12" s="2"/>
      <c r="O12" s="2"/>
    </row>
    <row r="13" spans="1:15" ht="15" customHeight="1">
      <c r="A13" s="7"/>
      <c r="B13" s="7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</row>
    <row r="14" spans="1:15" ht="20.100000000000001" customHeight="1">
      <c r="A14" s="7"/>
      <c r="B14" s="7"/>
      <c r="C14" s="23" t="s">
        <v>132</v>
      </c>
      <c r="D14" s="5" t="s">
        <v>142</v>
      </c>
      <c r="E14" s="73" t="s">
        <v>42</v>
      </c>
      <c r="F14" s="1"/>
      <c r="G14" s="1"/>
      <c r="H14" s="1"/>
      <c r="I14" s="5" t="s">
        <v>151</v>
      </c>
      <c r="J14" s="374" t="s">
        <v>3908</v>
      </c>
      <c r="K14" s="375"/>
      <c r="L14" s="376"/>
      <c r="M14" s="1"/>
      <c r="N14" s="1"/>
      <c r="O14" s="1"/>
    </row>
    <row r="15" spans="1:15" ht="20.100000000000001" customHeight="1">
      <c r="A15" s="7"/>
      <c r="B15" s="7"/>
      <c r="C15" s="23" t="s">
        <v>133</v>
      </c>
      <c r="D15" s="5" t="s">
        <v>143</v>
      </c>
      <c r="E15" s="73" t="s">
        <v>83</v>
      </c>
      <c r="F15" s="1"/>
      <c r="G15" s="1"/>
      <c r="H15" s="1"/>
      <c r="I15" s="373" t="s">
        <v>152</v>
      </c>
      <c r="J15" s="377" t="s">
        <v>3909</v>
      </c>
      <c r="K15" s="378"/>
      <c r="L15" s="379"/>
      <c r="M15" s="45"/>
      <c r="N15" s="1"/>
      <c r="O15" s="1"/>
    </row>
    <row r="16" spans="1:15" ht="20.100000000000001" customHeight="1">
      <c r="A16" s="7"/>
      <c r="B16" s="7"/>
      <c r="C16" s="23" t="s">
        <v>134</v>
      </c>
      <c r="D16" s="5" t="s">
        <v>144</v>
      </c>
      <c r="E16" s="73" t="s">
        <v>1584</v>
      </c>
      <c r="F16" s="1"/>
      <c r="G16" s="1"/>
      <c r="H16" s="1"/>
      <c r="I16" s="373"/>
      <c r="J16" s="380"/>
      <c r="K16" s="381"/>
      <c r="L16" s="382"/>
      <c r="M16" s="45"/>
      <c r="N16" s="1"/>
      <c r="O16" s="1"/>
    </row>
    <row r="17" spans="1:15" ht="20.100000000000001" customHeight="1">
      <c r="A17" s="7"/>
      <c r="B17" s="7"/>
      <c r="C17" s="23" t="s">
        <v>135</v>
      </c>
      <c r="D17" s="5" t="s">
        <v>145</v>
      </c>
      <c r="E17" s="73" t="s">
        <v>1587</v>
      </c>
      <c r="F17" s="1"/>
      <c r="G17" s="1"/>
      <c r="H17" s="1"/>
      <c r="I17" s="373"/>
      <c r="J17" s="380"/>
      <c r="K17" s="381"/>
      <c r="L17" s="382"/>
      <c r="M17" s="45"/>
      <c r="N17" s="1"/>
      <c r="O17" s="1"/>
    </row>
    <row r="18" spans="1:15" ht="20.100000000000001" customHeight="1">
      <c r="A18" s="7"/>
      <c r="B18" s="7"/>
      <c r="C18" s="23" t="s">
        <v>136</v>
      </c>
      <c r="D18" s="5" t="s">
        <v>146</v>
      </c>
      <c r="E18" s="73" t="s">
        <v>1598</v>
      </c>
      <c r="F18" s="1"/>
      <c r="G18" s="1"/>
      <c r="H18" s="1"/>
      <c r="I18" s="373"/>
      <c r="J18" s="383"/>
      <c r="K18" s="384"/>
      <c r="L18" s="385"/>
      <c r="M18" s="45"/>
      <c r="N18" s="1"/>
      <c r="O18" s="1"/>
    </row>
    <row r="19" spans="1:15" ht="20.100000000000001" customHeight="1">
      <c r="A19" s="7"/>
      <c r="B19" s="7"/>
      <c r="C19" s="23" t="s">
        <v>137</v>
      </c>
      <c r="D19" s="5" t="s">
        <v>1851</v>
      </c>
      <c r="E19" s="73" t="s">
        <v>1616</v>
      </c>
      <c r="F19" s="1"/>
      <c r="G19" s="1"/>
      <c r="H19" s="1"/>
      <c r="I19" s="1"/>
      <c r="J19" s="1"/>
      <c r="K19" s="1"/>
      <c r="L19" s="1"/>
      <c r="M19" s="1"/>
      <c r="N19" s="1"/>
      <c r="O19" s="1"/>
    </row>
    <row r="20" spans="1:15" ht="20.100000000000001" customHeight="1">
      <c r="A20" s="7"/>
      <c r="B20" s="7"/>
      <c r="C20" s="23" t="s">
        <v>138</v>
      </c>
      <c r="D20" s="5" t="s">
        <v>1852</v>
      </c>
      <c r="E20" s="73" t="s">
        <v>1608</v>
      </c>
      <c r="F20" s="1"/>
      <c r="G20" s="1"/>
      <c r="H20" s="1"/>
      <c r="I20" s="368"/>
      <c r="J20" s="368"/>
      <c r="K20" s="368"/>
      <c r="L20" s="1"/>
      <c r="M20" s="1"/>
      <c r="N20" s="1"/>
      <c r="O20" s="1"/>
    </row>
    <row r="21" spans="1:15" ht="20.100000000000001" customHeight="1">
      <c r="A21" s="7"/>
      <c r="B21" s="7"/>
      <c r="C21" s="23" t="s">
        <v>139</v>
      </c>
      <c r="D21" s="5" t="s">
        <v>1853</v>
      </c>
      <c r="E21" s="73" t="s">
        <v>1712</v>
      </c>
      <c r="F21" s="1"/>
      <c r="G21" s="1"/>
      <c r="H21" s="1"/>
      <c r="I21" s="368"/>
      <c r="J21" s="368"/>
      <c r="K21" s="368"/>
      <c r="L21" s="1"/>
      <c r="M21" s="1"/>
      <c r="N21" s="1"/>
      <c r="O21" s="1"/>
    </row>
    <row r="22" spans="1:15" ht="20.100000000000001" customHeight="1">
      <c r="A22" s="7"/>
      <c r="B22" s="7"/>
      <c r="C22" s="23" t="s">
        <v>140</v>
      </c>
      <c r="D22" s="5" t="s">
        <v>1854</v>
      </c>
      <c r="E22" s="73" t="s">
        <v>1592</v>
      </c>
      <c r="F22" s="1"/>
      <c r="G22" s="389"/>
      <c r="H22" s="1"/>
      <c r="I22" s="368"/>
      <c r="J22" s="368"/>
      <c r="K22" s="368"/>
      <c r="L22" s="1"/>
      <c r="M22" s="1"/>
      <c r="N22" s="1"/>
      <c r="O22" s="1"/>
    </row>
    <row r="23" spans="1:15" ht="20.100000000000001" customHeight="1">
      <c r="C23" s="23"/>
      <c r="D23" s="5" t="s">
        <v>150</v>
      </c>
      <c r="E23" s="73" t="s">
        <v>432</v>
      </c>
      <c r="F23" s="1"/>
      <c r="G23" s="1"/>
      <c r="H23" s="1"/>
      <c r="I23" s="368"/>
      <c r="J23" s="368"/>
      <c r="K23" s="368"/>
      <c r="L23" s="1"/>
      <c r="M23" s="1"/>
      <c r="N23" s="1"/>
      <c r="O23" s="1"/>
    </row>
  </sheetData>
  <mergeCells count="4">
    <mergeCell ref="J14:L14"/>
    <mergeCell ref="I15:I18"/>
    <mergeCell ref="J15:L18"/>
    <mergeCell ref="I20:K23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4836" r:id="rId4" name="ComboBox10">
          <controlPr locked="0" defaultSize="0" autoLine="0" linkedCell="J12" listFillRange="'30-38 Scheme'!$AD$2:$AE$224" r:id="rId5">
            <anchor moveWithCells="1">
              <from>
                <xdr:col>9</xdr:col>
                <xdr:colOff>0</xdr:colOff>
                <xdr:row>11</xdr:row>
                <xdr:rowOff>0</xdr:rowOff>
              </from>
              <to>
                <xdr:col>12</xdr:col>
                <xdr:colOff>0</xdr:colOff>
                <xdr:row>12</xdr:row>
                <xdr:rowOff>9525</xdr:rowOff>
              </to>
            </anchor>
          </controlPr>
        </control>
      </mc:Choice>
      <mc:Fallback>
        <control shapeId="34836" r:id="rId4" name="ComboBox10"/>
      </mc:Fallback>
    </mc:AlternateContent>
    <mc:AlternateContent xmlns:mc="http://schemas.openxmlformats.org/markup-compatibility/2006">
      <mc:Choice Requires="x14">
        <control shapeId="34835" r:id="rId6" name="ComboBox9">
          <controlPr locked="0" defaultSize="0" autoLine="0" linkedCell="J10" listFillRange="'30-38 Scheme'!$AA$2:$AB$112" r:id="rId7">
            <anchor moveWithCells="1">
              <from>
                <xdr:col>9</xdr:col>
                <xdr:colOff>0</xdr:colOff>
                <xdr:row>9</xdr:row>
                <xdr:rowOff>0</xdr:rowOff>
              </from>
              <to>
                <xdr:col>12</xdr:col>
                <xdr:colOff>0</xdr:colOff>
                <xdr:row>10</xdr:row>
                <xdr:rowOff>9525</xdr:rowOff>
              </to>
            </anchor>
          </controlPr>
        </control>
      </mc:Choice>
      <mc:Fallback>
        <control shapeId="34835" r:id="rId6" name="ComboBox9"/>
      </mc:Fallback>
    </mc:AlternateContent>
    <mc:AlternateContent xmlns:mc="http://schemas.openxmlformats.org/markup-compatibility/2006">
      <mc:Choice Requires="x14">
        <control shapeId="34834" r:id="rId8" name="ComboBox8">
          <controlPr locked="0" defaultSize="0" autoLine="0" linkedCell="J8" listFillRange="'30-38 Scheme'!$X$2:$Y$128" r:id="rId9">
            <anchor moveWithCells="1">
              <from>
                <xdr:col>9</xdr:col>
                <xdr:colOff>0</xdr:colOff>
                <xdr:row>7</xdr:row>
                <xdr:rowOff>0</xdr:rowOff>
              </from>
              <to>
                <xdr:col>12</xdr:col>
                <xdr:colOff>0</xdr:colOff>
                <xdr:row>8</xdr:row>
                <xdr:rowOff>9525</xdr:rowOff>
              </to>
            </anchor>
          </controlPr>
        </control>
      </mc:Choice>
      <mc:Fallback>
        <control shapeId="34834" r:id="rId8" name="ComboBox8"/>
      </mc:Fallback>
    </mc:AlternateContent>
    <mc:AlternateContent xmlns:mc="http://schemas.openxmlformats.org/markup-compatibility/2006">
      <mc:Choice Requires="x14">
        <control shapeId="34833" r:id="rId10" name="ComboBox7">
          <controlPr locked="0" defaultSize="0" autoLine="0" linkedCell="J6" listFillRange="'30-38 Scheme'!$U$2:$V$6" r:id="rId11">
            <anchor moveWithCells="1">
              <from>
                <xdr:col>9</xdr:col>
                <xdr:colOff>0</xdr:colOff>
                <xdr:row>5</xdr:row>
                <xdr:rowOff>0</xdr:rowOff>
              </from>
              <to>
                <xdr:col>12</xdr:col>
                <xdr:colOff>0</xdr:colOff>
                <xdr:row>6</xdr:row>
                <xdr:rowOff>9525</xdr:rowOff>
              </to>
            </anchor>
          </controlPr>
        </control>
      </mc:Choice>
      <mc:Fallback>
        <control shapeId="34833" r:id="rId10" name="ComboBox7"/>
      </mc:Fallback>
    </mc:AlternateContent>
    <mc:AlternateContent xmlns:mc="http://schemas.openxmlformats.org/markup-compatibility/2006">
      <mc:Choice Requires="x14">
        <control shapeId="34832" r:id="rId12" name="ComboBox6">
          <controlPr locked="0" defaultSize="0" autoLine="0" linkedCell="J4" listFillRange="'30-38 Scheme'!$R$2:$S$143" r:id="rId13">
            <anchor moveWithCells="1">
              <from>
                <xdr:col>9</xdr:col>
                <xdr:colOff>0</xdr:colOff>
                <xdr:row>3</xdr:row>
                <xdr:rowOff>0</xdr:rowOff>
              </from>
              <to>
                <xdr:col>12</xdr:col>
                <xdr:colOff>0</xdr:colOff>
                <xdr:row>4</xdr:row>
                <xdr:rowOff>9525</xdr:rowOff>
              </to>
            </anchor>
          </controlPr>
        </control>
      </mc:Choice>
      <mc:Fallback>
        <control shapeId="34832" r:id="rId12" name="ComboBox6"/>
      </mc:Fallback>
    </mc:AlternateContent>
    <mc:AlternateContent xmlns:mc="http://schemas.openxmlformats.org/markup-compatibility/2006">
      <mc:Choice Requires="x14">
        <control shapeId="34831" r:id="rId14" name="ComboBox4">
          <controlPr locked="0" defaultSize="0" autoLine="0" linkedCell="E10" listFillRange="'30-38 Scheme'!$L$2:$M$12" r:id="rId15">
            <anchor moveWithCells="1">
              <from>
                <xdr:col>4</xdr:col>
                <xdr:colOff>0</xdr:colOff>
                <xdr:row>9</xdr:row>
                <xdr:rowOff>0</xdr:rowOff>
              </from>
              <to>
                <xdr:col>5</xdr:col>
                <xdr:colOff>676275</xdr:colOff>
                <xdr:row>10</xdr:row>
                <xdr:rowOff>9525</xdr:rowOff>
              </to>
            </anchor>
          </controlPr>
        </control>
      </mc:Choice>
      <mc:Fallback>
        <control shapeId="34831" r:id="rId14" name="ComboBox4"/>
      </mc:Fallback>
    </mc:AlternateContent>
    <mc:AlternateContent xmlns:mc="http://schemas.openxmlformats.org/markup-compatibility/2006">
      <mc:Choice Requires="x14">
        <control shapeId="34830" r:id="rId16" name="ComboBox3">
          <controlPr locked="0" defaultSize="0" autoLine="0" linkedCell="E8" listFillRange="'30-38 Scheme'!$G$2:$J$5" r:id="rId17">
            <anchor moveWithCells="1">
              <from>
                <xdr:col>4</xdr:col>
                <xdr:colOff>0</xdr:colOff>
                <xdr:row>7</xdr:row>
                <xdr:rowOff>0</xdr:rowOff>
              </from>
              <to>
                <xdr:col>5</xdr:col>
                <xdr:colOff>676275</xdr:colOff>
                <xdr:row>8</xdr:row>
                <xdr:rowOff>9525</xdr:rowOff>
              </to>
            </anchor>
          </controlPr>
        </control>
      </mc:Choice>
      <mc:Fallback>
        <control shapeId="34830" r:id="rId16" name="ComboBox3"/>
      </mc:Fallback>
    </mc:AlternateContent>
    <mc:AlternateContent xmlns:mc="http://schemas.openxmlformats.org/markup-compatibility/2006">
      <mc:Choice Requires="x14">
        <control shapeId="34829" r:id="rId18" name="ComboBox2">
          <controlPr locked="0" defaultSize="0" autoLine="0" linkedCell="E6" listFillRange="'30-38 Scheme'!$D$2:$E$15" r:id="rId19">
            <anchor moveWithCells="1">
              <from>
                <xdr:col>4</xdr:col>
                <xdr:colOff>0</xdr:colOff>
                <xdr:row>5</xdr:row>
                <xdr:rowOff>0</xdr:rowOff>
              </from>
              <to>
                <xdr:col>5</xdr:col>
                <xdr:colOff>676275</xdr:colOff>
                <xdr:row>6</xdr:row>
                <xdr:rowOff>9525</xdr:rowOff>
              </to>
            </anchor>
          </controlPr>
        </control>
      </mc:Choice>
      <mc:Fallback>
        <control shapeId="34829" r:id="rId18" name="ComboBox2"/>
      </mc:Fallback>
    </mc:AlternateContent>
    <mc:AlternateContent xmlns:mc="http://schemas.openxmlformats.org/markup-compatibility/2006">
      <mc:Choice Requires="x14">
        <control shapeId="34828" r:id="rId20" name="ComboBox5">
          <controlPr locked="0" defaultSize="0" autoLine="0" linkedCell="E12" listFillRange="'30-38 Scheme'!$O$2:$P$34" r:id="rId21">
            <anchor moveWithCells="1">
              <from>
                <xdr:col>4</xdr:col>
                <xdr:colOff>0</xdr:colOff>
                <xdr:row>11</xdr:row>
                <xdr:rowOff>0</xdr:rowOff>
              </from>
              <to>
                <xdr:col>5</xdr:col>
                <xdr:colOff>676275</xdr:colOff>
                <xdr:row>12</xdr:row>
                <xdr:rowOff>9525</xdr:rowOff>
              </to>
            </anchor>
          </controlPr>
        </control>
      </mc:Choice>
      <mc:Fallback>
        <control shapeId="34828" r:id="rId20" name="ComboBox5"/>
      </mc:Fallback>
    </mc:AlternateContent>
    <mc:AlternateContent xmlns:mc="http://schemas.openxmlformats.org/markup-compatibility/2006">
      <mc:Choice Requires="x14">
        <control shapeId="34827" r:id="rId22" name="ComboBox1">
          <controlPr locked="0" defaultSize="0" autoLine="0" linkedCell="E4" listFillRange="'30-38 Scheme'!$A$2:$B$5" r:id="rId23">
            <anchor moveWithCells="1">
              <from>
                <xdr:col>4</xdr:col>
                <xdr:colOff>0</xdr:colOff>
                <xdr:row>3</xdr:row>
                <xdr:rowOff>0</xdr:rowOff>
              </from>
              <to>
                <xdr:col>5</xdr:col>
                <xdr:colOff>676275</xdr:colOff>
                <xdr:row>4</xdr:row>
                <xdr:rowOff>9525</xdr:rowOff>
              </to>
            </anchor>
          </controlPr>
        </control>
      </mc:Choice>
      <mc:Fallback>
        <control shapeId="34827" r:id="rId22" name="ComboBox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372CE0-517E-4404-8B25-9961310F1C89}">
  <sheetPr codeName="Sheet37"/>
  <dimension ref="A1:N23"/>
  <sheetViews>
    <sheetView showGridLines="0" showRowColHeaders="0" topLeftCell="C1" workbookViewId="0">
      <selection activeCell="F22" sqref="F22"/>
    </sheetView>
  </sheetViews>
  <sheetFormatPr defaultColWidth="9.140625" defaultRowHeight="15"/>
  <cols>
    <col min="1" max="1" width="28.5703125" hidden="1" customWidth="1"/>
    <col min="2" max="2" width="15.28515625" hidden="1" customWidth="1"/>
    <col min="3" max="3" width="15" style="1" customWidth="1"/>
    <col min="4" max="4" width="29.5703125" style="1" bestFit="1" customWidth="1"/>
    <col min="5" max="5" width="29" style="1" customWidth="1"/>
    <col min="6" max="6" width="13.28515625" style="1" customWidth="1"/>
    <col min="7" max="7" width="14.85546875" style="1" customWidth="1"/>
    <col min="8" max="8" width="15.140625" style="1" customWidth="1"/>
    <col min="9" max="9" width="31.7109375" style="1" customWidth="1"/>
    <col min="10" max="10" width="7.140625" style="1" customWidth="1"/>
    <col min="11" max="11" width="16.85546875" style="1" customWidth="1"/>
    <col min="12" max="12" width="15.140625" style="1" customWidth="1"/>
    <col min="13" max="13" width="20.140625" style="1" customWidth="1"/>
    <col min="14" max="14" width="7" style="1" customWidth="1"/>
    <col min="15" max="15" width="17.28515625" style="1" customWidth="1"/>
    <col min="16" max="16" width="9.140625" style="1" customWidth="1"/>
    <col min="17" max="17" width="15.5703125" style="1" customWidth="1"/>
    <col min="18" max="18" width="15.140625" style="1" customWidth="1"/>
    <col min="19" max="19" width="10.5703125" style="1" customWidth="1"/>
    <col min="20" max="20" width="15.28515625" style="1" customWidth="1"/>
    <col min="21" max="22" width="9.140625" style="1" customWidth="1"/>
    <col min="23" max="23" width="26" style="1" customWidth="1"/>
    <col min="24" max="34" width="9.140625" style="1" customWidth="1"/>
    <col min="35" max="16384" width="9.140625" style="1"/>
  </cols>
  <sheetData>
    <row r="1" spans="1:14" ht="36.75" customHeight="1">
      <c r="A1" s="13" t="s">
        <v>153</v>
      </c>
      <c r="B1" s="7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</row>
    <row r="2" spans="1:14" ht="75.75" customHeight="1" thickBot="1">
      <c r="A2" s="7"/>
      <c r="B2" s="7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</row>
    <row r="3" spans="1:14" ht="15" customHeight="1">
      <c r="A3" s="8" t="s">
        <v>151</v>
      </c>
      <c r="B3" s="29" t="str">
        <f>IFERROR(_xlfn.CONCAT(INDEX(SP_Class[],MATCH($E$14,SP_Class[CLASS],0),2),"-", INDEX(SP_ItemCat[],MATCH($E$15,SP_ItemCat[ [ ITEM CATEGORY] ],0),2), INDEX(SP_Manufacturer[],MATCH($E$16, SP_Manufacturer[MANUFACTURER],0),2), INDEX(SP_Prod[],MATCH($E$17,SP_Prod[PRODUCT CATEGORY],0),2), RIGHT("00000000000" &amp; $E$18, 11)),"")</f>
        <v>30-50BAVV00003524532</v>
      </c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</row>
    <row r="4" spans="1:14" ht="20.100000000000001" customHeight="1" thickBot="1">
      <c r="A4" s="10" t="s">
        <v>156</v>
      </c>
      <c r="B4" s="109" t="str">
        <f>IF(SUMPRODUCT(--($E$14:$E$18&lt;&gt;""))=0,"",_xlfn.CONCAT("SPECIAL PACKAGES for " &amp; $E$17,IF($E$16="NA","",", "&amp;$E$16), ", SO: ", $E$18))</f>
        <v>SPECIAL PACKAGES for VALVES, BARNES, SO: 3524532</v>
      </c>
      <c r="C4" s="2"/>
      <c r="D4" s="14" t="s">
        <v>1</v>
      </c>
      <c r="E4" s="2" t="s">
        <v>42</v>
      </c>
      <c r="F4" s="2"/>
      <c r="G4" s="2"/>
      <c r="H4" s="2"/>
      <c r="I4" s="14" t="s">
        <v>3769</v>
      </c>
      <c r="J4" s="311" t="s">
        <v>3880</v>
      </c>
      <c r="K4" s="2"/>
      <c r="L4" s="2"/>
      <c r="M4" s="2"/>
      <c r="N4" s="2"/>
    </row>
    <row r="5" spans="1:14" ht="20.100000000000001" customHeight="1">
      <c r="A5" s="7"/>
      <c r="B5" s="7"/>
      <c r="C5" s="2"/>
      <c r="D5" s="3"/>
      <c r="E5" s="2"/>
      <c r="F5" s="2"/>
      <c r="G5" s="2"/>
      <c r="H5" s="2"/>
      <c r="I5" s="2"/>
      <c r="J5" s="2"/>
      <c r="K5" s="2"/>
      <c r="L5" s="2"/>
      <c r="M5" s="2"/>
      <c r="N5" s="2"/>
    </row>
    <row r="6" spans="1:14" ht="20.100000000000001" customHeight="1">
      <c r="A6" s="7"/>
      <c r="B6" s="7"/>
      <c r="C6" s="2"/>
      <c r="D6" s="14" t="s">
        <v>3</v>
      </c>
      <c r="E6" s="51" t="s">
        <v>107</v>
      </c>
      <c r="F6" s="2"/>
      <c r="G6" s="2"/>
      <c r="H6" s="2"/>
      <c r="I6" s="310"/>
      <c r="J6" s="51" t="s">
        <v>1376</v>
      </c>
      <c r="K6" s="2"/>
      <c r="L6" s="2"/>
      <c r="M6" s="2"/>
      <c r="N6" s="2"/>
    </row>
    <row r="7" spans="1:14" ht="20.100000000000001" customHeight="1">
      <c r="A7" s="7"/>
      <c r="B7" s="7"/>
      <c r="C7" s="2"/>
      <c r="D7" s="3"/>
      <c r="E7" s="2"/>
      <c r="F7" s="2"/>
      <c r="G7" s="2"/>
      <c r="H7" s="2"/>
      <c r="I7" s="2"/>
      <c r="J7" s="2"/>
      <c r="K7" s="2"/>
      <c r="L7" s="2"/>
      <c r="M7" s="2"/>
      <c r="N7" s="2"/>
    </row>
    <row r="8" spans="1:14" ht="20.100000000000001" customHeight="1">
      <c r="A8" s="7"/>
      <c r="B8" s="7"/>
      <c r="C8" s="2"/>
      <c r="D8" s="14" t="s">
        <v>5</v>
      </c>
      <c r="E8" s="51" t="s">
        <v>3758</v>
      </c>
      <c r="F8" s="2"/>
      <c r="G8" s="2"/>
      <c r="H8" s="2"/>
      <c r="I8" s="2"/>
      <c r="J8" s="51"/>
      <c r="K8" s="2"/>
      <c r="L8" s="2"/>
      <c r="M8" s="2"/>
      <c r="N8" s="2"/>
    </row>
    <row r="9" spans="1:14" ht="20.100000000000001" customHeight="1">
      <c r="A9" s="7"/>
      <c r="B9" s="7"/>
      <c r="C9" s="2"/>
      <c r="D9" s="3"/>
      <c r="E9" s="2"/>
      <c r="F9" s="2"/>
      <c r="G9" s="2"/>
      <c r="H9" s="2"/>
      <c r="I9" s="2"/>
      <c r="J9" s="2"/>
      <c r="K9" s="2"/>
      <c r="L9" s="2"/>
      <c r="M9" s="2"/>
      <c r="N9" s="2"/>
    </row>
    <row r="10" spans="1:14" ht="20.100000000000001" customHeight="1">
      <c r="A10" s="7"/>
      <c r="B10" s="7"/>
      <c r="C10" s="2"/>
      <c r="D10" s="14" t="s">
        <v>3770</v>
      </c>
      <c r="E10" s="51" t="s">
        <v>44</v>
      </c>
      <c r="F10" s="2"/>
      <c r="G10" s="2"/>
      <c r="H10" s="2"/>
      <c r="I10" s="2"/>
      <c r="J10" s="51" t="s">
        <v>2346</v>
      </c>
      <c r="K10" s="2"/>
      <c r="L10" s="2"/>
      <c r="M10" s="2"/>
      <c r="N10" s="2"/>
    </row>
    <row r="11" spans="1:14" ht="20.100000000000001" customHeight="1">
      <c r="A11" s="7"/>
      <c r="B11" s="7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</row>
    <row r="12" spans="1:14" ht="20.100000000000001" customHeight="1">
      <c r="A12" s="7"/>
      <c r="B12" s="7"/>
      <c r="C12" s="2"/>
      <c r="D12" s="2"/>
      <c r="E12" s="2"/>
      <c r="F12" s="2"/>
      <c r="G12" s="2"/>
      <c r="H12" s="2"/>
      <c r="I12" s="2"/>
      <c r="J12" s="51" t="s">
        <v>92</v>
      </c>
      <c r="K12" s="2"/>
      <c r="L12" s="2"/>
      <c r="M12" s="2"/>
      <c r="N12" s="2"/>
    </row>
    <row r="13" spans="1:14" ht="15" customHeight="1">
      <c r="A13" s="7"/>
      <c r="B13" s="7"/>
    </row>
    <row r="14" spans="1:14" ht="20.100000000000001" customHeight="1">
      <c r="A14" s="7"/>
      <c r="B14" s="7"/>
      <c r="C14" s="23" t="s">
        <v>132</v>
      </c>
      <c r="D14" s="5" t="s">
        <v>142</v>
      </c>
      <c r="E14" s="73" t="s">
        <v>42</v>
      </c>
      <c r="I14" s="5" t="s">
        <v>151</v>
      </c>
      <c r="J14" s="374" t="s">
        <v>3881</v>
      </c>
      <c r="K14" s="375"/>
      <c r="L14" s="376"/>
    </row>
    <row r="15" spans="1:14" ht="20.100000000000001" customHeight="1">
      <c r="A15" s="7"/>
      <c r="B15" s="7"/>
      <c r="C15" s="23" t="s">
        <v>133</v>
      </c>
      <c r="D15" s="5" t="s">
        <v>143</v>
      </c>
      <c r="E15" s="73" t="s">
        <v>107</v>
      </c>
      <c r="I15" s="373" t="s">
        <v>152</v>
      </c>
      <c r="J15" s="364" t="s">
        <v>3882</v>
      </c>
      <c r="K15" s="365"/>
      <c r="L15" s="366"/>
    </row>
    <row r="16" spans="1:14" ht="20.100000000000001" customHeight="1">
      <c r="A16" s="7"/>
      <c r="B16" s="7"/>
      <c r="C16" s="23" t="s">
        <v>134</v>
      </c>
      <c r="D16" s="5" t="s">
        <v>144</v>
      </c>
      <c r="E16" s="73" t="s">
        <v>3758</v>
      </c>
      <c r="I16" s="373"/>
      <c r="J16" s="367"/>
      <c r="K16" s="368"/>
      <c r="L16" s="369"/>
    </row>
    <row r="17" spans="1:12" ht="20.100000000000001" customHeight="1">
      <c r="A17" s="7"/>
      <c r="B17" s="7"/>
      <c r="C17" s="23" t="s">
        <v>135</v>
      </c>
      <c r="D17" s="5" t="s">
        <v>3771</v>
      </c>
      <c r="E17" s="73" t="s">
        <v>44</v>
      </c>
      <c r="I17" s="373"/>
      <c r="J17" s="367"/>
      <c r="K17" s="368"/>
      <c r="L17" s="369"/>
    </row>
    <row r="18" spans="1:12" ht="20.100000000000001" customHeight="1">
      <c r="A18" s="7"/>
      <c r="B18" s="7"/>
      <c r="C18" s="23" t="s">
        <v>136</v>
      </c>
      <c r="D18" s="5" t="s">
        <v>3772</v>
      </c>
      <c r="E18" s="312" t="s">
        <v>3880</v>
      </c>
      <c r="I18" s="373"/>
      <c r="J18" s="370"/>
      <c r="K18" s="371"/>
      <c r="L18" s="372"/>
    </row>
    <row r="19" spans="1:12" ht="20.100000000000001" customHeight="1">
      <c r="A19" s="7"/>
      <c r="B19" s="7"/>
      <c r="C19"/>
      <c r="D19"/>
      <c r="E19"/>
    </row>
    <row r="20" spans="1:12" ht="20.100000000000001" customHeight="1">
      <c r="A20" s="7"/>
      <c r="B20" s="7"/>
      <c r="C20" s="23" t="s">
        <v>138</v>
      </c>
      <c r="D20"/>
      <c r="E20" s="73"/>
      <c r="I20" s="368"/>
      <c r="J20" s="368"/>
      <c r="K20" s="368"/>
    </row>
    <row r="21" spans="1:12" ht="20.100000000000001" customHeight="1">
      <c r="A21" s="7"/>
      <c r="B21" s="7"/>
      <c r="C21" s="23" t="s">
        <v>139</v>
      </c>
      <c r="D21"/>
      <c r="E21"/>
      <c r="I21" s="368"/>
      <c r="J21" s="368"/>
      <c r="K21" s="368"/>
    </row>
    <row r="22" spans="1:12" ht="20.100000000000001" customHeight="1">
      <c r="A22" s="7"/>
      <c r="B22" s="7"/>
      <c r="C22" s="23" t="s">
        <v>140</v>
      </c>
      <c r="D22"/>
      <c r="E22"/>
      <c r="I22" s="368"/>
      <c r="J22" s="368"/>
      <c r="K22" s="368"/>
    </row>
    <row r="23" spans="1:12" ht="15" customHeight="1">
      <c r="I23" s="368"/>
      <c r="J23" s="368"/>
      <c r="K23" s="368"/>
    </row>
  </sheetData>
  <mergeCells count="4">
    <mergeCell ref="J14:L14"/>
    <mergeCell ref="I15:I18"/>
    <mergeCell ref="J15:L18"/>
    <mergeCell ref="I20:K23"/>
  </mergeCells>
  <conditionalFormatting sqref="D8 D10 I4 I6">
    <cfRule type="expression" dxfId="557" priority="1">
      <formula>OR($E$4 &lt;&gt; "INVENTORY", $E$6 &lt;&gt; "SPECIAL PACKAGES")</formula>
    </cfRule>
  </conditionalFormatting>
  <pageMargins left="0.7" right="0.7" top="0.75" bottom="0.75" header="0.3" footer="0.3"/>
  <pageSetup scale="51" orientation="portrait" r:id="rId1"/>
  <colBreaks count="1" manualBreakCount="1">
    <brk id="12" max="1048575" man="1"/>
  </colBreaks>
  <drawing r:id="rId2"/>
  <legacyDrawing r:id="rId3"/>
  <controls>
    <mc:AlternateContent xmlns:mc="http://schemas.openxmlformats.org/markup-compatibility/2006">
      <mc:Choice Requires="x14">
        <control shapeId="142344" r:id="rId4" name="TextBox1">
          <controlPr defaultSize="0" autoLine="0" linkedCell="J4" r:id="rId5">
            <anchor moveWithCells="1">
              <from>
                <xdr:col>9</xdr:col>
                <xdr:colOff>0</xdr:colOff>
                <xdr:row>3</xdr:row>
                <xdr:rowOff>0</xdr:rowOff>
              </from>
              <to>
                <xdr:col>12</xdr:col>
                <xdr:colOff>0</xdr:colOff>
                <xdr:row>4</xdr:row>
                <xdr:rowOff>9525</xdr:rowOff>
              </to>
            </anchor>
          </controlPr>
        </control>
      </mc:Choice>
      <mc:Fallback>
        <control shapeId="142344" r:id="rId4" name="TextBox1"/>
      </mc:Fallback>
    </mc:AlternateContent>
    <mc:AlternateContent xmlns:mc="http://schemas.openxmlformats.org/markup-compatibility/2006">
      <mc:Choice Requires="x14">
        <control shapeId="142342" r:id="rId6" name="ComboBox1">
          <controlPr defaultSize="0" autoLine="0" linkedCell="E4" listFillRange="'30-50 Scheme'!$A$2:$B$5" r:id="rId7">
            <anchor moveWithCells="1">
              <from>
                <xdr:col>4</xdr:col>
                <xdr:colOff>0</xdr:colOff>
                <xdr:row>3</xdr:row>
                <xdr:rowOff>0</xdr:rowOff>
              </from>
              <to>
                <xdr:col>5</xdr:col>
                <xdr:colOff>676275</xdr:colOff>
                <xdr:row>4</xdr:row>
                <xdr:rowOff>9525</xdr:rowOff>
              </to>
            </anchor>
          </controlPr>
        </control>
      </mc:Choice>
      <mc:Fallback>
        <control shapeId="142342" r:id="rId6" name="ComboBox1"/>
      </mc:Fallback>
    </mc:AlternateContent>
    <mc:AlternateContent xmlns:mc="http://schemas.openxmlformats.org/markup-compatibility/2006">
      <mc:Choice Requires="x14">
        <control shapeId="142339" r:id="rId8" name="ComboBox4">
          <controlPr locked="0" defaultSize="0" autoLine="0" linkedCell="E10" listFillRange="'30-50 Scheme'!$J$2:$K$17" r:id="rId9">
            <anchor moveWithCells="1">
              <from>
                <xdr:col>4</xdr:col>
                <xdr:colOff>0</xdr:colOff>
                <xdr:row>9</xdr:row>
                <xdr:rowOff>0</xdr:rowOff>
              </from>
              <to>
                <xdr:col>5</xdr:col>
                <xdr:colOff>676275</xdr:colOff>
                <xdr:row>10</xdr:row>
                <xdr:rowOff>9525</xdr:rowOff>
              </to>
            </anchor>
          </controlPr>
        </control>
      </mc:Choice>
      <mc:Fallback>
        <control shapeId="142339" r:id="rId8" name="ComboBox4"/>
      </mc:Fallback>
    </mc:AlternateContent>
    <mc:AlternateContent xmlns:mc="http://schemas.openxmlformats.org/markup-compatibility/2006">
      <mc:Choice Requires="x14">
        <control shapeId="142338" r:id="rId10" name="ComboBox2">
          <controlPr locked="0" defaultSize="0" autoLine="0" linkedCell="E6" listFillRange="'30-50 Scheme'!$D$2:$E$16" r:id="rId11">
            <anchor moveWithCells="1">
              <from>
                <xdr:col>4</xdr:col>
                <xdr:colOff>0</xdr:colOff>
                <xdr:row>5</xdr:row>
                <xdr:rowOff>0</xdr:rowOff>
              </from>
              <to>
                <xdr:col>5</xdr:col>
                <xdr:colOff>676275</xdr:colOff>
                <xdr:row>6</xdr:row>
                <xdr:rowOff>9525</xdr:rowOff>
              </to>
            </anchor>
          </controlPr>
        </control>
      </mc:Choice>
      <mc:Fallback>
        <control shapeId="142338" r:id="rId10" name="ComboBox2"/>
      </mc:Fallback>
    </mc:AlternateContent>
    <mc:AlternateContent xmlns:mc="http://schemas.openxmlformats.org/markup-compatibility/2006">
      <mc:Choice Requires="x14">
        <control shapeId="142337" r:id="rId12" name="ComboBox3">
          <controlPr locked="0" defaultSize="0" autoLine="0" linkedCell="E8" listFillRange="'30-50 Scheme'!$G$2:$H$6" r:id="rId13">
            <anchor moveWithCells="1">
              <from>
                <xdr:col>4</xdr:col>
                <xdr:colOff>0</xdr:colOff>
                <xdr:row>7</xdr:row>
                <xdr:rowOff>0</xdr:rowOff>
              </from>
              <to>
                <xdr:col>5</xdr:col>
                <xdr:colOff>676275</xdr:colOff>
                <xdr:row>8</xdr:row>
                <xdr:rowOff>9525</xdr:rowOff>
              </to>
            </anchor>
          </controlPr>
        </control>
      </mc:Choice>
      <mc:Fallback>
        <control shapeId="142337" r:id="rId12" name="ComboBox3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895D46-7AFD-490D-83D0-3FF627B42305}">
  <sheetPr codeName="Sheet38"/>
  <dimension ref="A1:N23"/>
  <sheetViews>
    <sheetView showGridLines="0" showRowColHeaders="0" topLeftCell="C1" workbookViewId="0">
      <selection activeCell="F22" sqref="F22"/>
    </sheetView>
  </sheetViews>
  <sheetFormatPr defaultColWidth="9.140625" defaultRowHeight="15"/>
  <cols>
    <col min="1" max="1" width="28.5703125" hidden="1" customWidth="1"/>
    <col min="2" max="2" width="15.28515625" hidden="1" customWidth="1"/>
    <col min="3" max="3" width="15" style="1" customWidth="1"/>
    <col min="4" max="4" width="29.5703125" style="1" bestFit="1" customWidth="1"/>
    <col min="5" max="5" width="29" style="1" customWidth="1"/>
    <col min="6" max="6" width="13.28515625" style="1" customWidth="1"/>
    <col min="7" max="7" width="14.85546875" style="1" customWidth="1"/>
    <col min="8" max="8" width="15.140625" style="1" customWidth="1"/>
    <col min="9" max="9" width="31.7109375" style="1" customWidth="1"/>
    <col min="10" max="10" width="7.140625" style="1" customWidth="1"/>
    <col min="11" max="11" width="16.85546875" style="1" customWidth="1"/>
    <col min="12" max="12" width="15.140625" style="1" customWidth="1"/>
    <col min="13" max="13" width="20.140625" style="1" customWidth="1"/>
    <col min="14" max="14" width="7" style="1" customWidth="1"/>
    <col min="15" max="15" width="17.28515625" style="1" customWidth="1"/>
    <col min="16" max="16" width="9.140625" style="1" customWidth="1"/>
    <col min="17" max="17" width="15.5703125" style="1" customWidth="1"/>
    <col min="18" max="18" width="15.140625" style="1" customWidth="1"/>
    <col min="19" max="19" width="10.5703125" style="1" customWidth="1"/>
    <col min="20" max="20" width="15.28515625" style="1" customWidth="1"/>
    <col min="21" max="22" width="9.140625" style="1" customWidth="1"/>
    <col min="23" max="23" width="26" style="1" customWidth="1"/>
    <col min="24" max="34" width="9.140625" style="1" customWidth="1"/>
    <col min="35" max="16384" width="9.140625" style="1"/>
  </cols>
  <sheetData>
    <row r="1" spans="1:14" ht="36.75" customHeight="1">
      <c r="A1" s="13" t="s">
        <v>153</v>
      </c>
      <c r="B1" s="7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</row>
    <row r="2" spans="1:14" ht="75.75" customHeight="1" thickBot="1">
      <c r="A2" s="7"/>
      <c r="B2" s="7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</row>
    <row r="3" spans="1:14" ht="15" customHeight="1">
      <c r="A3" s="8" t="s">
        <v>151</v>
      </c>
      <c r="B3" s="29" t="str">
        <f>IFERROR(_xlfn.CONCAT(INDEX(Pu_Class[],MATCH($E$14,Pu_Class[CLASS],0),2),"-", INDEX(Pu_ItemCat[],MATCH($E$15,Pu_ItemCat[ [ ITEM CATEGORY] ],0),2), INDEX(Pu_Manufacturer[],MATCH($E$16, Pu_Manufacturer[MANUFACTURER],0),2), RIGHT("0000000000000" &amp; $E$17, 13)),"")</f>
        <v>30-40LP00SSM33IPV-1C</v>
      </c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</row>
    <row r="4" spans="1:14" ht="20.100000000000001" customHeight="1" thickBot="1">
      <c r="A4" s="10" t="s">
        <v>156</v>
      </c>
      <c r="B4" s="109" t="str">
        <f>IF(SUMPRODUCT(--($E$14:$E$17&lt;&gt;""))=0,"", _xlfn.IFNA(INDEX(Pu_Model[], MATCH($E$17, Pu_Model[MODEL NUMBER],0),2),"New Model"))</f>
        <v>PUMP, SUB. SUMP, OUT 1-1/2", 1/3 HP/1PH/115V, VERTICAL SWITCH, C.I.</v>
      </c>
      <c r="C4" s="2"/>
      <c r="D4" s="14" t="s">
        <v>1</v>
      </c>
      <c r="E4" s="2" t="s">
        <v>42</v>
      </c>
      <c r="F4" s="2"/>
      <c r="G4" s="2"/>
      <c r="H4" s="2"/>
      <c r="I4" s="14" t="s">
        <v>3778</v>
      </c>
      <c r="J4" s="311" t="s">
        <v>3783</v>
      </c>
      <c r="K4" s="2"/>
      <c r="L4" s="2"/>
      <c r="M4" s="2"/>
      <c r="N4" s="2"/>
    </row>
    <row r="5" spans="1:14" ht="20.100000000000001" customHeight="1">
      <c r="A5" s="7"/>
      <c r="B5" s="7"/>
      <c r="C5" s="2"/>
      <c r="D5" s="3"/>
      <c r="E5" s="2"/>
      <c r="F5" s="2"/>
      <c r="G5" s="2"/>
      <c r="H5" s="2"/>
      <c r="I5" s="2"/>
      <c r="J5" s="2"/>
      <c r="K5" s="2"/>
      <c r="L5" s="2"/>
      <c r="M5" s="2"/>
      <c r="N5" s="2"/>
    </row>
    <row r="6" spans="1:14" ht="20.100000000000001" customHeight="1">
      <c r="A6" s="7"/>
      <c r="B6" s="7"/>
      <c r="C6" s="2"/>
      <c r="D6" s="14" t="s">
        <v>3</v>
      </c>
      <c r="E6" s="51" t="s">
        <v>1891</v>
      </c>
      <c r="F6" s="2"/>
      <c r="G6" s="2"/>
      <c r="H6" s="2"/>
      <c r="I6" s="310"/>
      <c r="J6" s="51" t="s">
        <v>1376</v>
      </c>
      <c r="K6" s="2"/>
      <c r="L6" s="2"/>
      <c r="M6" s="2"/>
      <c r="N6" s="2"/>
    </row>
    <row r="7" spans="1:14" ht="20.100000000000001" customHeight="1">
      <c r="A7" s="7"/>
      <c r="B7" s="7"/>
      <c r="C7" s="2"/>
      <c r="D7" s="3"/>
      <c r="E7" s="2"/>
      <c r="F7" s="2"/>
      <c r="G7" s="2"/>
      <c r="H7" s="2"/>
      <c r="I7" s="2"/>
      <c r="J7" s="2"/>
      <c r="K7" s="2"/>
      <c r="L7" s="2"/>
      <c r="M7" s="2"/>
      <c r="N7" s="2"/>
    </row>
    <row r="8" spans="1:14" ht="20.100000000000001" customHeight="1">
      <c r="A8" s="7"/>
      <c r="B8" s="7"/>
      <c r="C8" s="2"/>
      <c r="D8" s="14" t="s">
        <v>5</v>
      </c>
      <c r="E8" s="51" t="s">
        <v>2733</v>
      </c>
      <c r="F8" s="2"/>
      <c r="G8" s="2"/>
      <c r="H8" s="2"/>
      <c r="I8" s="2"/>
      <c r="J8" s="51"/>
      <c r="K8" s="2"/>
      <c r="L8" s="2"/>
      <c r="M8" s="2"/>
      <c r="N8" s="2"/>
    </row>
    <row r="9" spans="1:14" ht="20.100000000000001" customHeight="1">
      <c r="A9" s="7"/>
      <c r="B9" s="7"/>
      <c r="C9" s="2"/>
      <c r="D9" s="3"/>
      <c r="E9" s="2"/>
      <c r="F9" s="2"/>
      <c r="G9" s="2"/>
      <c r="H9" s="2"/>
      <c r="I9" s="2"/>
      <c r="J9" s="2"/>
      <c r="K9" s="2"/>
      <c r="L9" s="2"/>
      <c r="M9" s="2"/>
      <c r="N9" s="2"/>
    </row>
    <row r="10" spans="1:14" ht="20.100000000000001" customHeight="1">
      <c r="A10" s="7"/>
      <c r="B10" s="7"/>
      <c r="C10" s="2"/>
      <c r="D10" s="310"/>
      <c r="E10" s="51"/>
      <c r="F10" s="2"/>
      <c r="G10" s="2"/>
      <c r="H10" s="2"/>
      <c r="I10" s="2"/>
      <c r="J10" s="51" t="s">
        <v>2346</v>
      </c>
      <c r="K10" s="2"/>
      <c r="L10" s="2"/>
      <c r="M10" s="2"/>
      <c r="N10" s="2"/>
    </row>
    <row r="11" spans="1:14" ht="20.100000000000001" customHeight="1">
      <c r="A11" s="7"/>
      <c r="B11" s="7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</row>
    <row r="12" spans="1:14" ht="20.100000000000001" customHeight="1">
      <c r="A12" s="7"/>
      <c r="B12" s="7"/>
      <c r="C12" s="2"/>
      <c r="D12" s="2"/>
      <c r="E12" s="2"/>
      <c r="F12" s="2"/>
      <c r="G12" s="2"/>
      <c r="H12" s="2"/>
      <c r="I12" s="2"/>
      <c r="J12" s="51" t="s">
        <v>92</v>
      </c>
      <c r="K12" s="2"/>
      <c r="L12" s="2"/>
      <c r="M12" s="2"/>
      <c r="N12" s="2"/>
    </row>
    <row r="13" spans="1:14" ht="15" customHeight="1">
      <c r="A13" s="7"/>
      <c r="B13" s="7"/>
    </row>
    <row r="14" spans="1:14" ht="20.100000000000001" customHeight="1">
      <c r="A14" s="7"/>
      <c r="B14" s="7"/>
      <c r="C14" s="23" t="s">
        <v>132</v>
      </c>
      <c r="D14" s="5" t="s">
        <v>142</v>
      </c>
      <c r="E14" s="73" t="s">
        <v>42</v>
      </c>
      <c r="I14" s="5" t="s">
        <v>151</v>
      </c>
      <c r="J14" s="374" t="s">
        <v>3883</v>
      </c>
      <c r="K14" s="375"/>
      <c r="L14" s="376"/>
    </row>
    <row r="15" spans="1:14" ht="20.100000000000001" customHeight="1">
      <c r="A15" s="7"/>
      <c r="B15" s="7"/>
      <c r="C15" s="23" t="s">
        <v>133</v>
      </c>
      <c r="D15" s="5" t="s">
        <v>143</v>
      </c>
      <c r="E15" s="73" t="s">
        <v>1891</v>
      </c>
      <c r="I15" s="373" t="s">
        <v>152</v>
      </c>
      <c r="J15" s="364" t="s">
        <v>3823</v>
      </c>
      <c r="K15" s="365"/>
      <c r="L15" s="366"/>
    </row>
    <row r="16" spans="1:14" ht="20.100000000000001" customHeight="1">
      <c r="A16" s="7"/>
      <c r="B16" s="7"/>
      <c r="C16" s="23" t="s">
        <v>134</v>
      </c>
      <c r="D16" s="5" t="s">
        <v>144</v>
      </c>
      <c r="E16" s="73" t="s">
        <v>2733</v>
      </c>
      <c r="I16" s="373"/>
      <c r="J16" s="367"/>
      <c r="K16" s="368"/>
      <c r="L16" s="369"/>
    </row>
    <row r="17" spans="1:12" ht="20.100000000000001" customHeight="1">
      <c r="A17" s="7"/>
      <c r="B17" s="7"/>
      <c r="C17" s="23" t="s">
        <v>135</v>
      </c>
      <c r="D17" s="5" t="s">
        <v>3779</v>
      </c>
      <c r="E17" s="73" t="s">
        <v>3783</v>
      </c>
      <c r="I17" s="373"/>
      <c r="J17" s="367"/>
      <c r="K17" s="368"/>
      <c r="L17" s="369"/>
    </row>
    <row r="18" spans="1:12" ht="20.100000000000001" customHeight="1">
      <c r="A18" s="7"/>
      <c r="B18" s="7"/>
      <c r="C18" s="23" t="s">
        <v>136</v>
      </c>
      <c r="D18"/>
      <c r="E18" s="312"/>
      <c r="I18" s="373"/>
      <c r="J18" s="370"/>
      <c r="K18" s="371"/>
      <c r="L18" s="372"/>
    </row>
    <row r="19" spans="1:12" ht="20.100000000000001" customHeight="1">
      <c r="A19" s="7"/>
      <c r="B19" s="7"/>
      <c r="C19"/>
      <c r="D19"/>
      <c r="E19"/>
    </row>
    <row r="20" spans="1:12" ht="20.100000000000001" customHeight="1">
      <c r="A20" s="7"/>
      <c r="B20" s="7"/>
      <c r="C20" s="23" t="s">
        <v>138</v>
      </c>
      <c r="D20"/>
      <c r="E20" s="73"/>
      <c r="I20" s="368"/>
      <c r="J20" s="368"/>
      <c r="K20" s="368"/>
    </row>
    <row r="21" spans="1:12" ht="20.100000000000001" customHeight="1">
      <c r="A21" s="7"/>
      <c r="B21" s="7"/>
      <c r="C21" s="23" t="s">
        <v>139</v>
      </c>
      <c r="D21"/>
      <c r="E21"/>
      <c r="I21" s="368"/>
      <c r="J21" s="368"/>
      <c r="K21" s="368"/>
    </row>
    <row r="22" spans="1:12" ht="20.100000000000001" customHeight="1">
      <c r="A22" s="7"/>
      <c r="B22" s="7"/>
      <c r="C22" s="23" t="s">
        <v>140</v>
      </c>
      <c r="D22"/>
      <c r="E22"/>
      <c r="I22" s="368"/>
      <c r="J22" s="368"/>
      <c r="K22" s="368"/>
    </row>
    <row r="23" spans="1:12" ht="15" customHeight="1">
      <c r="I23" s="368"/>
      <c r="J23" s="368"/>
      <c r="K23" s="368"/>
    </row>
  </sheetData>
  <mergeCells count="4">
    <mergeCell ref="J14:L14"/>
    <mergeCell ref="I15:I18"/>
    <mergeCell ref="J15:L18"/>
    <mergeCell ref="I20:K23"/>
  </mergeCells>
  <conditionalFormatting sqref="D8 D10 I4 I6">
    <cfRule type="expression" dxfId="556" priority="1">
      <formula>OR($E$4 &lt;&gt; "INVENTORY", $E$6 &lt;&gt; "PUMPS ONLY")</formula>
    </cfRule>
  </conditionalFormatting>
  <pageMargins left="0.7" right="0.7" top="0.75" bottom="0.75" header="0.3" footer="0.3"/>
  <pageSetup scale="51" orientation="portrait" r:id="rId1"/>
  <colBreaks count="1" manualBreakCount="1">
    <brk id="12" max="1048575" man="1"/>
  </colBreaks>
  <drawing r:id="rId2"/>
  <legacyDrawing r:id="rId3"/>
  <controls>
    <mc:AlternateContent xmlns:mc="http://schemas.openxmlformats.org/markup-compatibility/2006">
      <mc:Choice Requires="x14">
        <control shapeId="143366" r:id="rId4" name="ComboBox4">
          <controlPr locked="0" defaultSize="0" autoLine="0" linkedCell="J4" listFillRange="'30-40 Scheme'!$J$2:$K$42" r:id="rId5">
            <anchor moveWithCells="1">
              <from>
                <xdr:col>9</xdr:col>
                <xdr:colOff>0</xdr:colOff>
                <xdr:row>3</xdr:row>
                <xdr:rowOff>0</xdr:rowOff>
              </from>
              <to>
                <xdr:col>12</xdr:col>
                <xdr:colOff>0</xdr:colOff>
                <xdr:row>4</xdr:row>
                <xdr:rowOff>9525</xdr:rowOff>
              </to>
            </anchor>
          </controlPr>
        </control>
      </mc:Choice>
      <mc:Fallback>
        <control shapeId="143366" r:id="rId4" name="ComboBox4"/>
      </mc:Fallback>
    </mc:AlternateContent>
    <mc:AlternateContent xmlns:mc="http://schemas.openxmlformats.org/markup-compatibility/2006">
      <mc:Choice Requires="x14">
        <control shapeId="143364" r:id="rId6" name="ComboBox1">
          <controlPr defaultSize="0" autoLine="0" linkedCell="E4" listFillRange="'30-40 Scheme'!$A$2:$B$5" r:id="rId7">
            <anchor moveWithCells="1">
              <from>
                <xdr:col>4</xdr:col>
                <xdr:colOff>0</xdr:colOff>
                <xdr:row>3</xdr:row>
                <xdr:rowOff>0</xdr:rowOff>
              </from>
              <to>
                <xdr:col>5</xdr:col>
                <xdr:colOff>676275</xdr:colOff>
                <xdr:row>4</xdr:row>
                <xdr:rowOff>9525</xdr:rowOff>
              </to>
            </anchor>
          </controlPr>
        </control>
      </mc:Choice>
      <mc:Fallback>
        <control shapeId="143364" r:id="rId6" name="ComboBox1"/>
      </mc:Fallback>
    </mc:AlternateContent>
    <mc:AlternateContent xmlns:mc="http://schemas.openxmlformats.org/markup-compatibility/2006">
      <mc:Choice Requires="x14">
        <control shapeId="143362" r:id="rId8" name="ComboBox2">
          <controlPr locked="0" defaultSize="0" autoLine="0" linkedCell="E6" listFillRange="'30-40 Scheme'!$D$2:$E$16" r:id="rId9">
            <anchor moveWithCells="1">
              <from>
                <xdr:col>4</xdr:col>
                <xdr:colOff>0</xdr:colOff>
                <xdr:row>5</xdr:row>
                <xdr:rowOff>0</xdr:rowOff>
              </from>
              <to>
                <xdr:col>5</xdr:col>
                <xdr:colOff>676275</xdr:colOff>
                <xdr:row>6</xdr:row>
                <xdr:rowOff>9525</xdr:rowOff>
              </to>
            </anchor>
          </controlPr>
        </control>
      </mc:Choice>
      <mc:Fallback>
        <control shapeId="143362" r:id="rId8" name="ComboBox2"/>
      </mc:Fallback>
    </mc:AlternateContent>
    <mc:AlternateContent xmlns:mc="http://schemas.openxmlformats.org/markup-compatibility/2006">
      <mc:Choice Requires="x14">
        <control shapeId="143361" r:id="rId10" name="ComboBox3">
          <controlPr locked="0" defaultSize="0" autoLine="0" linkedCell="E8" listFillRange="'30-40 Scheme'!$G$2:$H$7" r:id="rId11">
            <anchor moveWithCells="1">
              <from>
                <xdr:col>4</xdr:col>
                <xdr:colOff>0</xdr:colOff>
                <xdr:row>7</xdr:row>
                <xdr:rowOff>0</xdr:rowOff>
              </from>
              <to>
                <xdr:col>5</xdr:col>
                <xdr:colOff>676275</xdr:colOff>
                <xdr:row>8</xdr:row>
                <xdr:rowOff>9525</xdr:rowOff>
              </to>
            </anchor>
          </controlPr>
        </control>
      </mc:Choice>
      <mc:Fallback>
        <control shapeId="143361" r:id="rId10" name="ComboBox3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D231F5-0B22-47DA-894A-FC873F497E39}">
  <sheetPr codeName="Sheet28"/>
  <dimension ref="A1:O23"/>
  <sheetViews>
    <sheetView showGridLines="0" showRowColHeaders="0" topLeftCell="C1" workbookViewId="0">
      <selection activeCell="I11" sqref="I11"/>
    </sheetView>
  </sheetViews>
  <sheetFormatPr defaultColWidth="9.140625" defaultRowHeight="15"/>
  <cols>
    <col min="1" max="1" width="28.5703125" hidden="1" customWidth="1"/>
    <col min="2" max="2" width="15.28515625" hidden="1" customWidth="1"/>
    <col min="3" max="3" width="15" style="1" customWidth="1"/>
    <col min="4" max="4" width="29.5703125" style="1" bestFit="1" customWidth="1"/>
    <col min="5" max="5" width="29" style="1" customWidth="1"/>
    <col min="6" max="6" width="13.28515625" style="1" customWidth="1"/>
    <col min="7" max="7" width="14.85546875" style="1" customWidth="1"/>
    <col min="8" max="8" width="9.5703125" style="1" customWidth="1"/>
    <col min="9" max="9" width="31.7109375" style="1" customWidth="1"/>
    <col min="10" max="10" width="7.140625" style="1" customWidth="1"/>
    <col min="11" max="11" width="16.85546875" style="1" customWidth="1"/>
    <col min="12" max="12" width="15.140625" style="1" customWidth="1"/>
    <col min="13" max="13" width="20.140625" style="1" customWidth="1"/>
    <col min="14" max="14" width="8.140625" style="1" customWidth="1"/>
    <col min="15" max="15" width="4.42578125" style="1" customWidth="1"/>
    <col min="16" max="16" width="17.28515625" style="1" customWidth="1"/>
    <col min="17" max="17" width="9.140625" style="1" customWidth="1"/>
    <col min="18" max="18" width="15.5703125" style="1" customWidth="1"/>
    <col min="19" max="19" width="15.140625" style="1" customWidth="1"/>
    <col min="20" max="20" width="10.5703125" style="1" customWidth="1"/>
    <col min="21" max="21" width="15.28515625" style="1" customWidth="1"/>
    <col min="22" max="23" width="9.140625" style="1" customWidth="1"/>
    <col min="24" max="24" width="26" style="1" customWidth="1"/>
    <col min="25" max="35" width="9.140625" style="1" customWidth="1"/>
    <col min="36" max="16384" width="9.140625" style="1"/>
  </cols>
  <sheetData>
    <row r="1" spans="1:15" ht="36.75" customHeight="1">
      <c r="A1" s="13" t="s">
        <v>153</v>
      </c>
      <c r="B1" s="7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</row>
    <row r="2" spans="1:15" ht="75.75" customHeight="1" thickBot="1">
      <c r="A2" s="7"/>
      <c r="B2" s="7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</row>
    <row r="3" spans="1:15" ht="15" customHeight="1">
      <c r="A3" s="8" t="s">
        <v>151</v>
      </c>
      <c r="B3" s="29" t="str">
        <f>IFERROR(_xlfn.CONCAT(INDEX(PuAccs_Class[],MATCH($E$14,PuAccs_Class[CLASS],0),2),"-", INDEX(PuAccs_ItemCat[],MATCH($E$15,PuAccs_ItemCat[ITEM CATEGORY],0),2), INDEX(PuAccs_Manufacturer[],MATCH($E$16, PuAccs_Manufacturer[MANUFACTURER],0),2), INDEX(PuAccs_Material[],MATCH($E$17,PuAccs_Material[MATERIAL CATEGORY],0),2), INDEX(PuAccs_PkgDesc[],MATCH($E$18,PuAccs_PkgDesc[PACKAGE DESCRIPTION],0),2), INDEX(PuAccs_ModelName[],MATCH($E$19,PuAccs_ModelName[MODEL NAME],0),2), INDEX(PuAccs_ModelNumSize[],MATCH($E$20,PuAccs_ModelNumSize[MODEL NUMBER/SIZE],0),2)),"")</f>
        <v>30-41COICIBSRX100000</v>
      </c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</row>
    <row r="4" spans="1:15" ht="20.100000000000001" customHeight="1" thickBot="1">
      <c r="A4" s="10" t="s">
        <v>156</v>
      </c>
      <c r="B4" s="109" t="str">
        <f>IF(SUMPRODUCT(--($E$14:$E$20&lt;&gt;""))=0,"",SUBSTITUTE(_xlfn.CONCAT($E$18, ", ", $E$17, ", ", $E$19, ", ", $E$20), ", , ,", "NA"))</f>
        <v>INTERMEDIATE GUIDE BRACKETS, CAST IRON, SYSTEM RAIL ASSEMBLY EXPLOSION PROOF, 100s</v>
      </c>
      <c r="C4" s="2"/>
      <c r="D4" s="14" t="s">
        <v>1</v>
      </c>
      <c r="E4" s="2" t="s">
        <v>42</v>
      </c>
      <c r="F4" s="2"/>
      <c r="G4" s="2"/>
      <c r="H4" s="2"/>
      <c r="I4" s="14" t="s">
        <v>2423</v>
      </c>
      <c r="J4" s="51" t="s">
        <v>2449</v>
      </c>
      <c r="K4" s="2"/>
      <c r="L4" s="2"/>
      <c r="M4" s="2"/>
      <c r="N4" s="2"/>
      <c r="O4" s="2"/>
    </row>
    <row r="5" spans="1:15" ht="20.100000000000001" customHeight="1">
      <c r="A5" s="7"/>
      <c r="B5" s="7"/>
      <c r="C5" s="2"/>
      <c r="D5" s="3"/>
      <c r="E5" s="2"/>
      <c r="F5" s="2"/>
      <c r="G5" s="2"/>
      <c r="H5" s="2"/>
      <c r="I5" s="2"/>
      <c r="J5" s="2"/>
      <c r="K5" s="2"/>
      <c r="L5" s="2"/>
      <c r="M5" s="2"/>
      <c r="N5" s="2"/>
      <c r="O5" s="2"/>
    </row>
    <row r="6" spans="1:15" ht="20.100000000000001" customHeight="1">
      <c r="A6" s="7"/>
      <c r="B6" s="7"/>
      <c r="C6" s="2"/>
      <c r="D6" s="14" t="s">
        <v>3</v>
      </c>
      <c r="E6" s="51" t="s">
        <v>103</v>
      </c>
      <c r="F6" s="2"/>
      <c r="G6" s="2"/>
      <c r="H6" s="2"/>
      <c r="I6" s="14" t="s">
        <v>2424</v>
      </c>
      <c r="J6" s="51" t="s">
        <v>2445</v>
      </c>
      <c r="K6" s="2"/>
      <c r="L6" s="2"/>
      <c r="M6" s="2"/>
      <c r="N6" s="2"/>
      <c r="O6" s="2"/>
    </row>
    <row r="7" spans="1:15" ht="20.100000000000001" customHeight="1">
      <c r="A7" s="7"/>
      <c r="B7" s="7"/>
      <c r="C7" s="2"/>
      <c r="D7" s="3"/>
      <c r="E7" s="2"/>
      <c r="F7" s="2"/>
      <c r="G7" s="2"/>
      <c r="H7" s="2"/>
      <c r="I7" s="2"/>
      <c r="J7" s="2"/>
      <c r="K7" s="2"/>
      <c r="L7" s="2"/>
      <c r="M7" s="2"/>
      <c r="N7" s="2"/>
      <c r="O7" s="2"/>
    </row>
    <row r="8" spans="1:15" ht="20.100000000000001" customHeight="1">
      <c r="A8" s="7"/>
      <c r="B8" s="7"/>
      <c r="C8" s="2"/>
      <c r="D8" s="14" t="s">
        <v>5</v>
      </c>
      <c r="E8" s="51" t="s">
        <v>2430</v>
      </c>
      <c r="F8" s="2"/>
      <c r="G8" s="2"/>
      <c r="H8" s="2"/>
      <c r="I8" s="14" t="s">
        <v>2421</v>
      </c>
      <c r="J8" s="51" t="s">
        <v>2459</v>
      </c>
      <c r="K8" s="2"/>
      <c r="L8" s="2"/>
      <c r="M8" s="2"/>
      <c r="N8" s="2"/>
      <c r="O8" s="2"/>
    </row>
    <row r="9" spans="1:15" ht="20.100000000000001" customHeight="1">
      <c r="A9" s="7"/>
      <c r="B9" s="7"/>
      <c r="C9" s="2"/>
      <c r="D9" s="3"/>
      <c r="E9" s="2"/>
      <c r="F9" s="2"/>
      <c r="G9" s="2"/>
      <c r="H9" s="2"/>
      <c r="I9" s="2"/>
      <c r="J9" s="2"/>
      <c r="K9" s="2"/>
      <c r="L9" s="2"/>
      <c r="M9" s="2"/>
      <c r="N9" s="2"/>
      <c r="O9" s="2"/>
    </row>
    <row r="10" spans="1:15" ht="20.100000000000001" customHeight="1">
      <c r="A10" s="7"/>
      <c r="B10" s="7"/>
      <c r="C10" s="2"/>
      <c r="D10" s="14" t="s">
        <v>8</v>
      </c>
      <c r="E10" s="51" t="s">
        <v>169</v>
      </c>
      <c r="F10" s="2"/>
      <c r="G10" s="2"/>
      <c r="H10" s="2"/>
      <c r="I10" s="2"/>
      <c r="J10" s="51" t="s">
        <v>2346</v>
      </c>
      <c r="K10" s="2"/>
      <c r="L10" s="2"/>
      <c r="M10" s="2"/>
      <c r="N10" s="2"/>
      <c r="O10" s="2"/>
    </row>
    <row r="11" spans="1:15" ht="20.100000000000001" customHeight="1">
      <c r="A11" s="7"/>
      <c r="B11" s="7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</row>
    <row r="12" spans="1:15" ht="20.100000000000001" customHeight="1">
      <c r="A12" s="7"/>
      <c r="B12" s="7"/>
      <c r="C12" s="2"/>
      <c r="D12" s="2"/>
      <c r="E12" s="2"/>
      <c r="F12" s="2"/>
      <c r="G12" s="2"/>
      <c r="H12" s="2"/>
      <c r="I12" s="2"/>
      <c r="J12" s="51" t="s">
        <v>92</v>
      </c>
      <c r="K12" s="2"/>
      <c r="L12" s="2"/>
      <c r="M12" s="2"/>
      <c r="N12" s="2"/>
      <c r="O12" s="2"/>
    </row>
    <row r="13" spans="1:15" ht="15" customHeight="1">
      <c r="A13" s="7"/>
      <c r="B13" s="7"/>
    </row>
    <row r="14" spans="1:15" ht="20.100000000000001" customHeight="1">
      <c r="A14" s="7"/>
      <c r="B14" s="7"/>
      <c r="C14" s="23" t="s">
        <v>132</v>
      </c>
      <c r="D14" s="5" t="s">
        <v>142</v>
      </c>
      <c r="E14" s="143" t="s">
        <v>42</v>
      </c>
      <c r="I14" s="5" t="s">
        <v>151</v>
      </c>
      <c r="J14" s="374" t="s">
        <v>3910</v>
      </c>
      <c r="K14" s="375"/>
      <c r="L14" s="376"/>
    </row>
    <row r="15" spans="1:15" ht="20.100000000000001" customHeight="1">
      <c r="A15" s="7"/>
      <c r="B15" s="7"/>
      <c r="C15" s="23" t="s">
        <v>133</v>
      </c>
      <c r="D15" s="5" t="s">
        <v>143</v>
      </c>
      <c r="E15" s="143" t="s">
        <v>103</v>
      </c>
      <c r="I15" s="373" t="s">
        <v>152</v>
      </c>
      <c r="J15" s="364" t="s">
        <v>3911</v>
      </c>
      <c r="K15" s="365"/>
      <c r="L15" s="366"/>
    </row>
    <row r="16" spans="1:15" ht="20.100000000000001" customHeight="1">
      <c r="A16" s="7"/>
      <c r="B16" s="7"/>
      <c r="C16" s="23" t="s">
        <v>134</v>
      </c>
      <c r="D16" s="5" t="s">
        <v>144</v>
      </c>
      <c r="E16" s="143" t="s">
        <v>2430</v>
      </c>
      <c r="I16" s="373"/>
      <c r="J16" s="367"/>
      <c r="K16" s="368"/>
      <c r="L16" s="369"/>
    </row>
    <row r="17" spans="1:12" ht="20.100000000000001" customHeight="1">
      <c r="A17" s="7"/>
      <c r="B17" s="7"/>
      <c r="C17" s="23" t="s">
        <v>135</v>
      </c>
      <c r="D17" s="5" t="s">
        <v>145</v>
      </c>
      <c r="E17" s="143" t="s">
        <v>169</v>
      </c>
      <c r="I17" s="373"/>
      <c r="J17" s="367"/>
      <c r="K17" s="368"/>
      <c r="L17" s="369"/>
    </row>
    <row r="18" spans="1:12" ht="20.100000000000001" customHeight="1">
      <c r="A18" s="7"/>
      <c r="B18" s="7"/>
      <c r="C18" s="23" t="s">
        <v>136</v>
      </c>
      <c r="D18" s="5" t="s">
        <v>2419</v>
      </c>
      <c r="E18" s="143" t="s">
        <v>2449</v>
      </c>
      <c r="I18" s="373"/>
      <c r="J18" s="370"/>
      <c r="K18" s="371"/>
      <c r="L18" s="372"/>
    </row>
    <row r="19" spans="1:12" ht="20.100000000000001" customHeight="1">
      <c r="A19" s="7"/>
      <c r="B19" s="7"/>
      <c r="C19" s="23" t="s">
        <v>137</v>
      </c>
      <c r="D19" s="5" t="s">
        <v>2420</v>
      </c>
      <c r="E19" s="143" t="s">
        <v>2445</v>
      </c>
    </row>
    <row r="20" spans="1:12" ht="20.100000000000001" customHeight="1">
      <c r="A20" s="7"/>
      <c r="B20" s="7"/>
      <c r="C20" s="23" t="s">
        <v>138</v>
      </c>
      <c r="D20" s="5" t="s">
        <v>2422</v>
      </c>
      <c r="E20" s="73" t="s">
        <v>2459</v>
      </c>
      <c r="I20" s="368"/>
      <c r="J20" s="368"/>
      <c r="K20" s="368"/>
    </row>
    <row r="21" spans="1:12" ht="20.100000000000001" customHeight="1">
      <c r="A21" s="7"/>
      <c r="B21" s="7"/>
      <c r="C21" s="23" t="s">
        <v>139</v>
      </c>
      <c r="D21"/>
      <c r="E21"/>
      <c r="I21" s="368"/>
      <c r="J21" s="368"/>
      <c r="K21" s="368"/>
    </row>
    <row r="22" spans="1:12" ht="20.100000000000001" customHeight="1">
      <c r="A22" s="7"/>
      <c r="B22" s="7"/>
      <c r="C22" s="23" t="s">
        <v>140</v>
      </c>
      <c r="D22"/>
      <c r="E22"/>
      <c r="I22" s="368"/>
      <c r="J22" s="368"/>
      <c r="K22" s="368"/>
    </row>
    <row r="23" spans="1:12" ht="15" customHeight="1">
      <c r="I23" s="368"/>
      <c r="J23" s="368"/>
      <c r="K23" s="368"/>
    </row>
  </sheetData>
  <mergeCells count="4">
    <mergeCell ref="J14:L14"/>
    <mergeCell ref="I15:I18"/>
    <mergeCell ref="J15:L18"/>
    <mergeCell ref="I20:K23"/>
  </mergeCells>
  <conditionalFormatting sqref="D8 D10 I4 I6 I8">
    <cfRule type="expression" dxfId="555" priority="1">
      <formula>OR($E$4 &lt;&gt; "INVENTORY", $E$6 &lt;&gt; "PUMPS ACCESSORIES")</formula>
    </cfRule>
  </conditionalFormatting>
  <pageMargins left="0.7" right="0.7" top="0.75" bottom="0.75" header="0.3" footer="0.3"/>
  <pageSetup scale="51" orientation="portrait" r:id="rId1"/>
  <colBreaks count="1" manualBreakCount="1">
    <brk id="12" max="1048575" man="1"/>
  </colBreaks>
  <drawing r:id="rId2"/>
  <legacyDrawing r:id="rId3"/>
  <controls>
    <mc:AlternateContent xmlns:mc="http://schemas.openxmlformats.org/markup-compatibility/2006">
      <mc:Choice Requires="x14">
        <control shapeId="93185" r:id="rId4" name="ComboBox3">
          <controlPr locked="0" defaultSize="0" autoLine="0" linkedCell="E8" listFillRange="'30-41 Scheme'!$G$2:$H$4" r:id="rId5">
            <anchor moveWithCells="1">
              <from>
                <xdr:col>4</xdr:col>
                <xdr:colOff>0</xdr:colOff>
                <xdr:row>7</xdr:row>
                <xdr:rowOff>0</xdr:rowOff>
              </from>
              <to>
                <xdr:col>5</xdr:col>
                <xdr:colOff>676275</xdr:colOff>
                <xdr:row>8</xdr:row>
                <xdr:rowOff>9525</xdr:rowOff>
              </to>
            </anchor>
          </controlPr>
        </control>
      </mc:Choice>
      <mc:Fallback>
        <control shapeId="93185" r:id="rId4" name="ComboBox3"/>
      </mc:Fallback>
    </mc:AlternateContent>
    <mc:AlternateContent xmlns:mc="http://schemas.openxmlformats.org/markup-compatibility/2006">
      <mc:Choice Requires="x14">
        <control shapeId="93186" r:id="rId6" name="ComboBox2">
          <controlPr locked="0" defaultSize="0" autoLine="0" linkedCell="E6" listFillRange="'30-41 Scheme'!$D$2:$E$16" r:id="rId7">
            <anchor moveWithCells="1">
              <from>
                <xdr:col>4</xdr:col>
                <xdr:colOff>0</xdr:colOff>
                <xdr:row>5</xdr:row>
                <xdr:rowOff>0</xdr:rowOff>
              </from>
              <to>
                <xdr:col>5</xdr:col>
                <xdr:colOff>676275</xdr:colOff>
                <xdr:row>6</xdr:row>
                <xdr:rowOff>9525</xdr:rowOff>
              </to>
            </anchor>
          </controlPr>
        </control>
      </mc:Choice>
      <mc:Fallback>
        <control shapeId="93186" r:id="rId6" name="ComboBox2"/>
      </mc:Fallback>
    </mc:AlternateContent>
    <mc:AlternateContent xmlns:mc="http://schemas.openxmlformats.org/markup-compatibility/2006">
      <mc:Choice Requires="x14">
        <control shapeId="93187" r:id="rId8" name="ComboBox4">
          <controlPr locked="0" defaultSize="0" autoLine="0" linkedCell="E10" listFillRange="'30-41 Scheme'!$J$2:$K$6" r:id="rId9">
            <anchor moveWithCells="1">
              <from>
                <xdr:col>4</xdr:col>
                <xdr:colOff>0</xdr:colOff>
                <xdr:row>9</xdr:row>
                <xdr:rowOff>0</xdr:rowOff>
              </from>
              <to>
                <xdr:col>5</xdr:col>
                <xdr:colOff>676275</xdr:colOff>
                <xdr:row>10</xdr:row>
                <xdr:rowOff>9525</xdr:rowOff>
              </to>
            </anchor>
          </controlPr>
        </control>
      </mc:Choice>
      <mc:Fallback>
        <control shapeId="93187" r:id="rId8" name="ComboBox4"/>
      </mc:Fallback>
    </mc:AlternateContent>
    <mc:AlternateContent xmlns:mc="http://schemas.openxmlformats.org/markup-compatibility/2006">
      <mc:Choice Requires="x14">
        <control shapeId="93188" r:id="rId10" name="ComboBox5">
          <controlPr locked="0" defaultSize="0" autoLine="0" linkedCell="J4" listFillRange="'30-41 Scheme'!$M$2:$N$9" r:id="rId11">
            <anchor moveWithCells="1">
              <from>
                <xdr:col>9</xdr:col>
                <xdr:colOff>0</xdr:colOff>
                <xdr:row>3</xdr:row>
                <xdr:rowOff>0</xdr:rowOff>
              </from>
              <to>
                <xdr:col>12</xdr:col>
                <xdr:colOff>0</xdr:colOff>
                <xdr:row>4</xdr:row>
                <xdr:rowOff>9525</xdr:rowOff>
              </to>
            </anchor>
          </controlPr>
        </control>
      </mc:Choice>
      <mc:Fallback>
        <control shapeId="93188" r:id="rId10" name="ComboBox5"/>
      </mc:Fallback>
    </mc:AlternateContent>
    <mc:AlternateContent xmlns:mc="http://schemas.openxmlformats.org/markup-compatibility/2006">
      <mc:Choice Requires="x14">
        <control shapeId="93190" r:id="rId12" name="ComboBox6">
          <controlPr locked="0" defaultSize="0" autoLine="0" linkedCell="J6" listFillRange="'30-41 Scheme'!$P$2:$Q$8" r:id="rId13">
            <anchor moveWithCells="1">
              <from>
                <xdr:col>9</xdr:col>
                <xdr:colOff>0</xdr:colOff>
                <xdr:row>5</xdr:row>
                <xdr:rowOff>0</xdr:rowOff>
              </from>
              <to>
                <xdr:col>12</xdr:col>
                <xdr:colOff>0</xdr:colOff>
                <xdr:row>6</xdr:row>
                <xdr:rowOff>9525</xdr:rowOff>
              </to>
            </anchor>
          </controlPr>
        </control>
      </mc:Choice>
      <mc:Fallback>
        <control shapeId="93190" r:id="rId12" name="ComboBox6"/>
      </mc:Fallback>
    </mc:AlternateContent>
    <mc:AlternateContent xmlns:mc="http://schemas.openxmlformats.org/markup-compatibility/2006">
      <mc:Choice Requires="x14">
        <control shapeId="93191" r:id="rId14" name="ComboBox7">
          <controlPr locked="0" defaultSize="0" autoLine="0" linkedCell="J8" listFillRange="'30-41 Scheme'!$S$2:$T$33" r:id="rId15">
            <anchor moveWithCells="1">
              <from>
                <xdr:col>9</xdr:col>
                <xdr:colOff>0</xdr:colOff>
                <xdr:row>7</xdr:row>
                <xdr:rowOff>0</xdr:rowOff>
              </from>
              <to>
                <xdr:col>12</xdr:col>
                <xdr:colOff>0</xdr:colOff>
                <xdr:row>8</xdr:row>
                <xdr:rowOff>9525</xdr:rowOff>
              </to>
            </anchor>
          </controlPr>
        </control>
      </mc:Choice>
      <mc:Fallback>
        <control shapeId="93191" r:id="rId14" name="ComboBox7"/>
      </mc:Fallback>
    </mc:AlternateContent>
    <mc:AlternateContent xmlns:mc="http://schemas.openxmlformats.org/markup-compatibility/2006">
      <mc:Choice Requires="x14">
        <control shapeId="93193" r:id="rId16" name="ComboBox1">
          <controlPr defaultSize="0" autoLine="0" linkedCell="E4" listFillRange="'30-41 Scheme'!$A$2:$B$5" r:id="rId17">
            <anchor moveWithCells="1">
              <from>
                <xdr:col>4</xdr:col>
                <xdr:colOff>0</xdr:colOff>
                <xdr:row>3</xdr:row>
                <xdr:rowOff>0</xdr:rowOff>
              </from>
              <to>
                <xdr:col>5</xdr:col>
                <xdr:colOff>676275</xdr:colOff>
                <xdr:row>4</xdr:row>
                <xdr:rowOff>9525</xdr:rowOff>
              </to>
            </anchor>
          </controlPr>
        </control>
      </mc:Choice>
      <mc:Fallback>
        <control shapeId="93193" r:id="rId16" name="ComboBox1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13EAE9-7831-4BD3-9994-07AD30FDDD94}">
  <sheetPr codeName="Sheet15"/>
  <dimension ref="A1:O23"/>
  <sheetViews>
    <sheetView showGridLines="0" showRowColHeaders="0" topLeftCell="C1" workbookViewId="0">
      <selection activeCell="F22" sqref="F22"/>
    </sheetView>
  </sheetViews>
  <sheetFormatPr defaultRowHeight="15"/>
  <cols>
    <col min="1" max="1" width="15.7109375" hidden="1" customWidth="1"/>
    <col min="2" max="2" width="13.5703125" hidden="1" customWidth="1"/>
    <col min="3" max="3" width="15" customWidth="1"/>
    <col min="4" max="4" width="25.5703125" customWidth="1"/>
    <col min="5" max="5" width="29" customWidth="1"/>
    <col min="6" max="6" width="13.28515625" customWidth="1"/>
    <col min="7" max="7" width="14.85546875" customWidth="1"/>
    <col min="8" max="8" width="9.5703125" customWidth="1"/>
    <col min="9" max="9" width="31.7109375" customWidth="1"/>
    <col min="10" max="10" width="7.140625" customWidth="1"/>
    <col min="11" max="11" width="16.85546875" customWidth="1"/>
    <col min="12" max="12" width="15.140625" customWidth="1"/>
    <col min="13" max="13" width="20.140625" customWidth="1"/>
    <col min="14" max="14" width="11" customWidth="1"/>
    <col min="15" max="15" width="5.42578125" customWidth="1"/>
  </cols>
  <sheetData>
    <row r="1" spans="1:15" ht="36.75" customHeight="1">
      <c r="A1" s="13" t="s">
        <v>153</v>
      </c>
      <c r="B1" s="7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</row>
    <row r="2" spans="1:15" ht="75.75" customHeight="1" thickBot="1">
      <c r="A2" s="7"/>
      <c r="B2" s="7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</row>
    <row r="3" spans="1:15" ht="15" customHeight="1">
      <c r="A3" s="8" t="s">
        <v>1570</v>
      </c>
      <c r="B3" s="29" t="str">
        <f>IF($E$4="INVENTORY", IFERROR(_xlfn.CONCAT(INDEX(Concrete_Class[],MATCH($E$14,Concrete_Class[Class],0),2),"-", INDEX(Concrete_ItemCategory[],MATCH($E$15,Concrete_ItemCategory[Item Category],0),2), INDEX(Concrete_Manufacturer[],MATCH($E$16,Concrete_Manufacturer[Sage VendorID],0),2), INDEX(Concrete_Type[],MATCH($E$17, Concrete_Type[Type],0),2), INDEX(Concrete_SubType[],MATCH($E$18,Concrete_SubType[Sub-Type],0),3), INDEX(Concrete_Width[],MATCH($E$19,Concrete_Width[Width],0),4), INDEX(Concrete_Length[],MATCH($E$20,Concrete_Length[Length],0),4),INDEX(Concrete_Height[],MATCH($E$21,Concrete_Height[Height],0),4),INDEX(Concrete_Thickness[],MATCH($E$22,Concrete_Thickness[Thickness],0),4), INDEX(Concrete_HoleSize[],MATCH($E$23, Concrete_HoleSize[Hole Size],0),4)),""), "")</f>
        <v>30-60NA17FJD4P442SNA</v>
      </c>
      <c r="C3" s="2"/>
      <c r="D3" s="2"/>
      <c r="E3" s="2"/>
      <c r="F3" s="2"/>
      <c r="G3" s="2"/>
      <c r="H3" s="2"/>
      <c r="I3" s="2"/>
      <c r="J3" s="38" t="s">
        <v>141</v>
      </c>
      <c r="K3" s="51" t="s">
        <v>901</v>
      </c>
      <c r="L3" s="2"/>
      <c r="M3" s="2"/>
      <c r="N3" s="2"/>
      <c r="O3" s="2"/>
    </row>
    <row r="4" spans="1:15" ht="20.100000000000001" customHeight="1" thickBot="1">
      <c r="A4" s="10" t="s">
        <v>156</v>
      </c>
      <c r="B4" s="11" t="str">
        <f>IF($E$4="INVENTORY", IF(SUMPRODUCT(--($E$14:$E$23&lt;&gt;""))=0,"",SUBSTITUTE(SUBSTITUTE(SUBSTITUTE(SUBSTITUTE(_xlfn.CONCAT($E$17,", ",$E$18,", ",$E$19,IF(AND($E$19="NA",$E$20&lt;&gt;"NA"),", "&amp;$E$20," x "&amp;$E$20),IF(AND($E$20="NA",$E$21&lt;&gt;"NA"),", "&amp;$E$21," x "&amp;$E$21),", ",$E$22,", ",$E$23),", NA",""),", STANDARD","")," x NA",""),"CUSTOM","CUST")),"")</f>
        <v>RECT BOTTOM, 2 MOD BAFFLE W/ FLAT, 11'-2" x 21'-2" x 3'-6"</v>
      </c>
      <c r="C4" s="2"/>
      <c r="D4" s="14" t="s">
        <v>1</v>
      </c>
      <c r="E4" s="2" t="s">
        <v>42</v>
      </c>
      <c r="F4" s="2"/>
      <c r="G4" s="2"/>
      <c r="H4" s="2"/>
      <c r="I4" s="14" t="str">
        <f>_xlfn.IFNA(_xlfn.IFS(OR(AND($E$4&lt;&gt;"INVENTORY",$E$4&lt;&gt;"RAW MATERIAL"), $E$6 &lt;&gt; "CONCRETE"),"", $E$4="INVENTORY","Width", $E$4 ="RAW MATERIAL", "Type"),"")</f>
        <v>Width</v>
      </c>
      <c r="J4" s="38" t="s">
        <v>1279</v>
      </c>
      <c r="K4" s="38" t="s">
        <v>384</v>
      </c>
      <c r="L4" s="76"/>
      <c r="M4" s="2"/>
      <c r="N4" s="2"/>
      <c r="O4" s="2"/>
    </row>
    <row r="5" spans="1:15" ht="20.100000000000001" customHeight="1" thickBot="1">
      <c r="A5" s="7"/>
      <c r="B5" s="7"/>
      <c r="C5" s="2"/>
      <c r="D5" s="3"/>
      <c r="E5" s="2"/>
      <c r="F5" s="2"/>
      <c r="G5" s="2"/>
      <c r="H5" s="2"/>
      <c r="I5" s="2"/>
      <c r="J5" s="38"/>
      <c r="K5" s="2"/>
      <c r="L5" s="2"/>
      <c r="M5" s="2"/>
      <c r="N5" s="2"/>
      <c r="O5" s="2"/>
    </row>
    <row r="6" spans="1:15" ht="20.100000000000001" customHeight="1">
      <c r="A6" s="8" t="s">
        <v>1562</v>
      </c>
      <c r="B6" s="29" t="str">
        <f>IF($E$4="RAW MATERIAL", IFERROR(_xlfn.CONCAT(INDEX(Concrete_Class[],MATCH($E$14,Concrete_Class[Class],0),2),"-", INDEX(RMConcrete_ItemCategory[],MATCH($E$15,RMConcrete_ItemCategory[Item Category],0),2), INDEX(RMConcrete_Manufacturer[],MATCH($E$16,RMConcrete_Manufacturer[VendorID],0),2), INDEX(RMConcrete_Material[],MATCH($E$17, RMConcrete_Material[Material],0),2), INDEX(RMConcrete_Type[],MATCH($E$18,RMConcrete_Type[Type],0),2), INDEX(RMConcrete_SubType[],MATCH($E$19,RMConcrete_SubType[Sub-Type],0),3), INDEX(RMConcrete_OSpecs1[],MATCH($E$20,RMConcrete_OSpecs1[Other Specs 1],0),4), INDEX(RMConcrete_OSpecs2[],MATCH($E$21,RMConcrete_OSpecs2[Other Specs 2],0),4),INDEX(RMConcrete_Size[],MATCH($E$22,RMConcrete_Size[Size],0),4)),""), "")</f>
        <v/>
      </c>
      <c r="C6" s="2"/>
      <c r="D6" s="14" t="s">
        <v>3</v>
      </c>
      <c r="E6" s="38" t="s">
        <v>111</v>
      </c>
      <c r="F6" s="2"/>
      <c r="G6" s="2"/>
      <c r="H6" s="2"/>
      <c r="I6" s="14" t="str">
        <f>_xlfn.IFNA(_xlfn.IFS(OR(AND($E$4&lt;&gt;"INVENTORY",$E$4&lt;&gt;"RAW MATERIAL"), $E$6 &lt;&gt; "CONCRETE"),"", $E$4="INVENTORY","Length", $E$4 ="RAW MATERIAL", "Sub-Type"),"")</f>
        <v>Length</v>
      </c>
      <c r="J6" s="38" t="s">
        <v>1346</v>
      </c>
      <c r="K6" s="2"/>
      <c r="L6" s="2"/>
      <c r="M6" s="2"/>
      <c r="N6" s="2"/>
      <c r="O6" s="2"/>
    </row>
    <row r="7" spans="1:15" ht="20.100000000000001" customHeight="1" thickBot="1">
      <c r="A7" s="10" t="s">
        <v>156</v>
      </c>
      <c r="B7" s="11" t="b">
        <f>IF($E$4="RAW MATERIAL",IF(SUMPRODUCT(--($E$14:$E$22&lt;&gt;""))=0,"", SUBSTITUTE(_xlfn.CONCAT($E$18,", ",$E$19,", ",$E$20,", ",$E$21,", ", $E$22), ", NA", "")))</f>
        <v>0</v>
      </c>
      <c r="C7" s="2"/>
      <c r="D7" s="3"/>
      <c r="E7" s="2"/>
      <c r="F7" s="2"/>
      <c r="G7" s="2"/>
      <c r="H7" s="2"/>
      <c r="I7" s="2"/>
      <c r="J7" s="2"/>
      <c r="K7" s="2"/>
      <c r="L7" s="2"/>
      <c r="M7" s="2"/>
      <c r="N7" s="2"/>
      <c r="O7" s="2"/>
    </row>
    <row r="8" spans="1:15" ht="20.100000000000001" customHeight="1">
      <c r="A8" s="7"/>
      <c r="B8" s="7"/>
      <c r="C8" s="2"/>
      <c r="D8" s="14" t="str">
        <f>IF(OR(AND($E$4&lt;&gt;"INVENTORY",$E$4&lt;&gt;"RAW MATERIAL"),$E$6&lt;&gt;"CONCRETE"),"","Manufacturer")</f>
        <v>Manufacturer</v>
      </c>
      <c r="E8" s="38" t="s">
        <v>23</v>
      </c>
      <c r="F8" s="2"/>
      <c r="G8" s="2"/>
      <c r="H8" s="2"/>
      <c r="I8" s="14" t="str">
        <f>_xlfn.IFNA(_xlfn.IFS(OR(AND($E$4&lt;&gt;"INVENTORY",$E$4&lt;&gt;"RAW MATERIAL"), $E$6 &lt;&gt; "CONCRETE"),"",$E$4="INVENTORY","Height", $E$4 ="RAW MATERIAL", "Other Specs 1"),"")</f>
        <v>Height</v>
      </c>
      <c r="J8" s="38" t="s">
        <v>1281</v>
      </c>
      <c r="K8" s="2"/>
      <c r="L8" s="2"/>
      <c r="M8" s="2"/>
      <c r="N8" s="2"/>
      <c r="O8" s="2"/>
    </row>
    <row r="9" spans="1:15" ht="20.100000000000001" customHeight="1">
      <c r="A9" s="7"/>
      <c r="B9" s="7"/>
      <c r="C9" s="2"/>
      <c r="D9" s="3"/>
      <c r="E9" s="74" t="s">
        <v>141</v>
      </c>
      <c r="F9" s="74" t="s">
        <v>901</v>
      </c>
      <c r="G9" s="2"/>
      <c r="H9" s="2"/>
      <c r="I9" s="2"/>
      <c r="J9" s="2"/>
      <c r="K9" s="2"/>
      <c r="L9" s="2"/>
      <c r="M9" s="2"/>
      <c r="N9" s="2"/>
      <c r="O9" s="2"/>
    </row>
    <row r="10" spans="1:15" ht="20.100000000000001" customHeight="1">
      <c r="A10" s="7"/>
      <c r="B10" s="7"/>
      <c r="C10" s="2"/>
      <c r="D10" s="14" t="str">
        <f>_xlfn.IFNA(_xlfn.IFS(OR(AND($E$4&lt;&gt;"INVENTORY",$E$4&lt;&gt;"RAW MATERIAL"), $E$6 &lt;&gt; "CONCRETE"),"", $E$4="INVENTORY","Type", $E$4 ="RAW MATERIAL", "Material"),"")</f>
        <v>Type</v>
      </c>
      <c r="E10" s="38" t="s">
        <v>1185</v>
      </c>
      <c r="F10" s="74" t="s">
        <v>1219</v>
      </c>
      <c r="G10" s="2"/>
      <c r="H10" s="2"/>
      <c r="I10" s="14" t="str">
        <f>_xlfn.IFNA(_xlfn.IFS(OR(AND($E$4&lt;&gt;"INVENTORY",$E$4&lt;&gt;"RAW MATERIAL"), $E$6 &lt;&gt; "CONCRETE"),"",$E$4="INVENTORY","Thickness", $E$4 ="RAW MATERIAL", "Other Specs 2"),"")</f>
        <v>Thickness</v>
      </c>
      <c r="J10" s="38" t="s">
        <v>1378</v>
      </c>
      <c r="K10" s="2"/>
      <c r="L10" s="2"/>
      <c r="M10" s="2"/>
      <c r="N10" s="2"/>
      <c r="O10" s="2"/>
    </row>
    <row r="11" spans="1:15" ht="20.100000000000001" customHeight="1">
      <c r="A11" s="7"/>
      <c r="B11" s="7"/>
      <c r="C11" s="2"/>
      <c r="D11" s="2"/>
      <c r="E11" s="51" t="s">
        <v>901</v>
      </c>
      <c r="F11" s="2"/>
      <c r="G11" s="2"/>
      <c r="H11" s="2"/>
      <c r="I11" s="2"/>
      <c r="J11" s="2"/>
      <c r="K11" s="2"/>
      <c r="L11" s="2"/>
      <c r="M11" s="2"/>
      <c r="N11" s="2"/>
      <c r="O11" s="2"/>
    </row>
    <row r="12" spans="1:15" ht="20.100000000000001" customHeight="1">
      <c r="A12" s="7"/>
      <c r="B12" s="7"/>
      <c r="C12" s="2"/>
      <c r="D12" s="14" t="str">
        <f>_xlfn.IFNA(_xlfn.IFS(OR($E$4&lt;&gt;"INVENTORY", $E$6 &lt;&gt; "CONCRETE"),"",$E$4="INVENTORY","Sub-Type", $E$4 ="RAW MATERIAL", ""),"")</f>
        <v>Sub-Type</v>
      </c>
      <c r="E12" s="38"/>
      <c r="F12" s="2"/>
      <c r="G12" s="2"/>
      <c r="H12" s="2"/>
      <c r="I12" s="14" t="str">
        <f>_xlfn.IFNA(_xlfn.IFS(OR(AND($E$4&lt;&gt;"INVENTORY",$E$4&lt;&gt;"RAW MATERIAL"), $E$6 &lt;&gt; "CONCRETE"),"", $E$4="INVENTORY","Hole Size", $E$4 ="RAW MATERIAL", "Size"),"")</f>
        <v>Hole Size</v>
      </c>
      <c r="J12" s="38" t="s">
        <v>23</v>
      </c>
      <c r="K12" s="2"/>
      <c r="L12" s="2"/>
      <c r="M12" s="2"/>
      <c r="N12" s="2"/>
      <c r="O12" s="2"/>
    </row>
    <row r="13" spans="1:15" ht="15" customHeight="1">
      <c r="A13" s="7"/>
      <c r="B13" s="7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</row>
    <row r="14" spans="1:15" ht="20.100000000000001" customHeight="1">
      <c r="A14" s="7"/>
      <c r="B14" s="7"/>
      <c r="C14" s="23" t="s">
        <v>132</v>
      </c>
      <c r="D14" s="5" t="s">
        <v>142</v>
      </c>
      <c r="E14" s="73" t="s">
        <v>42</v>
      </c>
      <c r="F14" s="1"/>
      <c r="G14" s="1"/>
      <c r="H14" s="1"/>
      <c r="I14" s="5" t="s">
        <v>151</v>
      </c>
      <c r="J14" s="374" t="s">
        <v>3884</v>
      </c>
      <c r="K14" s="375"/>
      <c r="L14" s="376"/>
      <c r="M14" s="1"/>
      <c r="N14" s="1"/>
      <c r="O14" s="1"/>
    </row>
    <row r="15" spans="1:15" ht="20.100000000000001" customHeight="1">
      <c r="A15" s="7"/>
      <c r="B15" s="7"/>
      <c r="C15" s="23" t="s">
        <v>133</v>
      </c>
      <c r="D15" s="5" t="s">
        <v>143</v>
      </c>
      <c r="E15" s="73" t="s">
        <v>111</v>
      </c>
      <c r="F15" s="1"/>
      <c r="G15" s="1"/>
      <c r="H15" s="1"/>
      <c r="I15" s="373" t="s">
        <v>152</v>
      </c>
      <c r="J15" s="377" t="s">
        <v>3885</v>
      </c>
      <c r="K15" s="378"/>
      <c r="L15" s="379"/>
      <c r="M15" s="45"/>
      <c r="N15" s="1"/>
      <c r="O15" s="1"/>
    </row>
    <row r="16" spans="1:15" ht="20.100000000000001" customHeight="1">
      <c r="A16" s="7"/>
      <c r="B16" s="7"/>
      <c r="C16" s="23" t="s">
        <v>134</v>
      </c>
      <c r="D16" s="5" t="s">
        <v>144</v>
      </c>
      <c r="E16" s="73" t="s">
        <v>23</v>
      </c>
      <c r="F16" s="1"/>
      <c r="G16" s="1"/>
      <c r="H16" s="1"/>
      <c r="I16" s="373"/>
      <c r="J16" s="380"/>
      <c r="K16" s="381"/>
      <c r="L16" s="382"/>
      <c r="M16" s="45"/>
      <c r="N16" s="1"/>
      <c r="O16" s="1"/>
    </row>
    <row r="17" spans="1:15" ht="20.100000000000001" customHeight="1">
      <c r="A17" s="7"/>
      <c r="B17" s="7"/>
      <c r="C17" s="23" t="s">
        <v>135</v>
      </c>
      <c r="D17" s="5" t="str">
        <f>_xlfn.IFNA(_xlfn.IFS($E$4="INVENTORY","Type:", $E$4 ="RAW MATERIAL", "Material:"),"")</f>
        <v>Type:</v>
      </c>
      <c r="E17" s="73" t="s">
        <v>1185</v>
      </c>
      <c r="F17" s="1"/>
      <c r="G17" s="1"/>
      <c r="H17" s="1"/>
      <c r="I17" s="373"/>
      <c r="J17" s="380"/>
      <c r="K17" s="381"/>
      <c r="L17" s="382"/>
      <c r="M17" s="45"/>
      <c r="N17" s="1"/>
      <c r="O17" s="1"/>
    </row>
    <row r="18" spans="1:15" ht="20.100000000000001" customHeight="1">
      <c r="A18" s="7"/>
      <c r="B18" s="7"/>
      <c r="C18" s="23" t="s">
        <v>136</v>
      </c>
      <c r="D18" s="5" t="str">
        <f>_xlfn.IFNA(_xlfn.IFS($E$4="INVENTORY","Sub-Type:", $E$4 ="RAW MATERIAL", "Type:"),"")</f>
        <v>Sub-Type:</v>
      </c>
      <c r="E18" s="73" t="s">
        <v>1219</v>
      </c>
      <c r="F18" s="1"/>
      <c r="G18" s="1"/>
      <c r="H18" s="1"/>
      <c r="I18" s="373"/>
      <c r="J18" s="383"/>
      <c r="K18" s="384"/>
      <c r="L18" s="385"/>
      <c r="M18" s="45"/>
      <c r="N18" s="1"/>
      <c r="O18" s="1"/>
    </row>
    <row r="19" spans="1:15" ht="20.100000000000001" customHeight="1">
      <c r="A19" s="7"/>
      <c r="B19" s="7"/>
      <c r="C19" s="23" t="s">
        <v>137</v>
      </c>
      <c r="D19" s="5" t="str">
        <f>_xlfn.IFNA(_xlfn.IFS($E$4="INVENTORY","Width:", $E$4 ="RAW MATERIAL", "Sub-Type:"),"")</f>
        <v>Width:</v>
      </c>
      <c r="E19" s="73" t="s">
        <v>1279</v>
      </c>
      <c r="F19" s="1"/>
      <c r="G19" s="1"/>
      <c r="H19" s="1"/>
      <c r="I19" s="1"/>
      <c r="J19" s="1"/>
      <c r="K19" s="1"/>
      <c r="L19" s="1"/>
      <c r="M19" s="1"/>
      <c r="N19" s="1"/>
      <c r="O19" s="1"/>
    </row>
    <row r="20" spans="1:15" ht="20.100000000000001" customHeight="1">
      <c r="A20" s="7"/>
      <c r="B20" s="7"/>
      <c r="C20" s="23" t="s">
        <v>138</v>
      </c>
      <c r="D20" s="5" t="str">
        <f>_xlfn.IFNA(_xlfn.IFS($E$4="INVENTORY","Length:",$E$4="RAW MATERIAL","Other Specs 1:"),"")</f>
        <v>Length:</v>
      </c>
      <c r="E20" s="73" t="s">
        <v>1346</v>
      </c>
      <c r="F20" s="1"/>
      <c r="G20" s="1"/>
      <c r="H20" s="1"/>
      <c r="I20" s="368"/>
      <c r="J20" s="368"/>
      <c r="K20" s="368"/>
      <c r="L20" s="1"/>
      <c r="M20" s="1"/>
      <c r="N20" s="1"/>
      <c r="O20" s="1"/>
    </row>
    <row r="21" spans="1:15" ht="20.100000000000001" customHeight="1">
      <c r="A21" s="7"/>
      <c r="B21" s="7"/>
      <c r="C21" s="23" t="s">
        <v>139</v>
      </c>
      <c r="D21" s="5" t="str">
        <f>_xlfn.IFNA(_xlfn.IFS($E$4="INVENTORY","Height:", $E$4 ="RAW MATERIAL", "Other Specs 2:"),"")</f>
        <v>Height:</v>
      </c>
      <c r="E21" s="73" t="s">
        <v>1281</v>
      </c>
      <c r="F21" s="1"/>
      <c r="G21" s="1"/>
      <c r="H21" s="1"/>
      <c r="I21" s="368"/>
      <c r="J21" s="368"/>
      <c r="K21" s="368"/>
      <c r="L21" s="1"/>
      <c r="M21" s="1"/>
      <c r="N21" s="1"/>
      <c r="O21" s="1"/>
    </row>
    <row r="22" spans="1:15" ht="20.100000000000001" customHeight="1">
      <c r="A22" s="7"/>
      <c r="B22" s="7"/>
      <c r="C22" s="23" t="s">
        <v>140</v>
      </c>
      <c r="D22" s="5" t="str">
        <f>_xlfn.IFNA(_xlfn.IFS($E$4="INVENTORY","Thickness:", $E$4 ="RAW MATERIAL", "Size:"),"")</f>
        <v>Thickness:</v>
      </c>
      <c r="E22" s="73" t="s">
        <v>1378</v>
      </c>
      <c r="F22" s="1"/>
      <c r="G22" s="1"/>
      <c r="H22" s="1"/>
      <c r="I22" s="368"/>
      <c r="J22" s="368"/>
      <c r="K22" s="368"/>
      <c r="L22" s="1"/>
      <c r="M22" s="1"/>
      <c r="N22" s="1"/>
      <c r="O22" s="1"/>
    </row>
    <row r="23" spans="1:15" ht="20.100000000000001" customHeight="1">
      <c r="C23" s="23"/>
      <c r="D23" s="5" t="str">
        <f>_xlfn.IFNA(_xlfn.IFS($E$4="INVENTORY","Hole Size:", $E$4 ="RAW MATERIAL", ""),"")</f>
        <v>Hole Size:</v>
      </c>
      <c r="E23" s="73" t="s">
        <v>23</v>
      </c>
      <c r="F23" s="1"/>
      <c r="G23" s="1"/>
      <c r="H23" s="1"/>
      <c r="I23" s="368"/>
      <c r="J23" s="368"/>
      <c r="K23" s="368"/>
      <c r="L23" s="1"/>
      <c r="M23" s="1"/>
      <c r="N23" s="1"/>
      <c r="O23" s="1"/>
    </row>
  </sheetData>
  <mergeCells count="4">
    <mergeCell ref="J14:L14"/>
    <mergeCell ref="I15:I18"/>
    <mergeCell ref="J15:L18"/>
    <mergeCell ref="I20:K23"/>
  </mergeCells>
  <conditionalFormatting sqref="D23">
    <cfRule type="expression" dxfId="554" priority="9">
      <formula>$D$23=""</formula>
    </cfRule>
  </conditionalFormatting>
  <conditionalFormatting sqref="D12">
    <cfRule type="expression" dxfId="553" priority="8">
      <formula>$D$12=""</formula>
    </cfRule>
  </conditionalFormatting>
  <conditionalFormatting sqref="D10">
    <cfRule type="expression" dxfId="552" priority="7">
      <formula>$D$10=""</formula>
    </cfRule>
  </conditionalFormatting>
  <conditionalFormatting sqref="I4">
    <cfRule type="expression" dxfId="551" priority="6">
      <formula>$I$4=""</formula>
    </cfRule>
  </conditionalFormatting>
  <conditionalFormatting sqref="I6">
    <cfRule type="expression" dxfId="550" priority="5">
      <formula>$I$6=""</formula>
    </cfRule>
  </conditionalFormatting>
  <conditionalFormatting sqref="I8">
    <cfRule type="expression" dxfId="549" priority="4">
      <formula>$I$8=""</formula>
    </cfRule>
  </conditionalFormatting>
  <conditionalFormatting sqref="I10">
    <cfRule type="expression" dxfId="548" priority="3">
      <formula>$I$10=""</formula>
    </cfRule>
  </conditionalFormatting>
  <conditionalFormatting sqref="I12">
    <cfRule type="expression" dxfId="547" priority="2">
      <formula>$I$12=""</formula>
    </cfRule>
  </conditionalFormatting>
  <conditionalFormatting sqref="D8">
    <cfRule type="expression" dxfId="546" priority="1">
      <formula>$D$8=""</formula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9954" r:id="rId4" name="ComboBox18">
          <controlPr locked="0" defaultSize="0" autoLine="0" linkedCell="J12" r:id="rId5">
            <anchor moveWithCells="1">
              <from>
                <xdr:col>9</xdr:col>
                <xdr:colOff>0</xdr:colOff>
                <xdr:row>11</xdr:row>
                <xdr:rowOff>0</xdr:rowOff>
              </from>
              <to>
                <xdr:col>12</xdr:col>
                <xdr:colOff>0</xdr:colOff>
                <xdr:row>12</xdr:row>
                <xdr:rowOff>9525</xdr:rowOff>
              </to>
            </anchor>
          </controlPr>
        </control>
      </mc:Choice>
      <mc:Fallback>
        <control shapeId="39954" r:id="rId4" name="ComboBox18"/>
      </mc:Fallback>
    </mc:AlternateContent>
    <mc:AlternateContent xmlns:mc="http://schemas.openxmlformats.org/markup-compatibility/2006">
      <mc:Choice Requires="x14">
        <control shapeId="39953" r:id="rId6" name="ComboBox17">
          <controlPr locked="0" defaultSize="0" autoLine="0" linkedCell="J10" r:id="rId7">
            <anchor moveWithCells="1">
              <from>
                <xdr:col>9</xdr:col>
                <xdr:colOff>0</xdr:colOff>
                <xdr:row>9</xdr:row>
                <xdr:rowOff>0</xdr:rowOff>
              </from>
              <to>
                <xdr:col>12</xdr:col>
                <xdr:colOff>0</xdr:colOff>
                <xdr:row>10</xdr:row>
                <xdr:rowOff>9525</xdr:rowOff>
              </to>
            </anchor>
          </controlPr>
        </control>
      </mc:Choice>
      <mc:Fallback>
        <control shapeId="39953" r:id="rId6" name="ComboBox17"/>
      </mc:Fallback>
    </mc:AlternateContent>
    <mc:AlternateContent xmlns:mc="http://schemas.openxmlformats.org/markup-compatibility/2006">
      <mc:Choice Requires="x14">
        <control shapeId="39952" r:id="rId8" name="ComboBox16">
          <controlPr locked="0" defaultSize="0" autoLine="0" linkedCell="J8" r:id="rId9">
            <anchor moveWithCells="1">
              <from>
                <xdr:col>9</xdr:col>
                <xdr:colOff>0</xdr:colOff>
                <xdr:row>7</xdr:row>
                <xdr:rowOff>0</xdr:rowOff>
              </from>
              <to>
                <xdr:col>12</xdr:col>
                <xdr:colOff>0</xdr:colOff>
                <xdr:row>8</xdr:row>
                <xdr:rowOff>9525</xdr:rowOff>
              </to>
            </anchor>
          </controlPr>
        </control>
      </mc:Choice>
      <mc:Fallback>
        <control shapeId="39952" r:id="rId8" name="ComboBox16"/>
      </mc:Fallback>
    </mc:AlternateContent>
    <mc:AlternateContent xmlns:mc="http://schemas.openxmlformats.org/markup-compatibility/2006">
      <mc:Choice Requires="x14">
        <control shapeId="39951" r:id="rId10" name="ComboBox15">
          <controlPr locked="0" defaultSize="0" autoLine="0" linkedCell="K4" r:id="rId11">
            <anchor moveWithCells="1">
              <from>
                <xdr:col>9</xdr:col>
                <xdr:colOff>0</xdr:colOff>
                <xdr:row>5</xdr:row>
                <xdr:rowOff>0</xdr:rowOff>
              </from>
              <to>
                <xdr:col>12</xdr:col>
                <xdr:colOff>0</xdr:colOff>
                <xdr:row>6</xdr:row>
                <xdr:rowOff>9525</xdr:rowOff>
              </to>
            </anchor>
          </controlPr>
        </control>
      </mc:Choice>
      <mc:Fallback>
        <control shapeId="39951" r:id="rId10" name="ComboBox15"/>
      </mc:Fallback>
    </mc:AlternateContent>
    <mc:AlternateContent xmlns:mc="http://schemas.openxmlformats.org/markup-compatibility/2006">
      <mc:Choice Requires="x14">
        <control shapeId="39950" r:id="rId12" name="ComboBox14">
          <controlPr locked="0" defaultSize="0" autoLine="0" linkedCell="J4" listFillRange="'40-60 Scheme'!$O$2:$P$19" r:id="rId13">
            <anchor moveWithCells="1">
              <from>
                <xdr:col>9</xdr:col>
                <xdr:colOff>0</xdr:colOff>
                <xdr:row>3</xdr:row>
                <xdr:rowOff>0</xdr:rowOff>
              </from>
              <to>
                <xdr:col>12</xdr:col>
                <xdr:colOff>0</xdr:colOff>
                <xdr:row>4</xdr:row>
                <xdr:rowOff>9525</xdr:rowOff>
              </to>
            </anchor>
          </controlPr>
        </control>
      </mc:Choice>
      <mc:Fallback>
        <control shapeId="39950" r:id="rId12" name="ComboBox14"/>
      </mc:Fallback>
    </mc:AlternateContent>
    <mc:AlternateContent xmlns:mc="http://schemas.openxmlformats.org/markup-compatibility/2006">
      <mc:Choice Requires="x14">
        <control shapeId="39949" r:id="rId14" name="ComboBox13">
          <controlPr locked="0" defaultSize="0" autoLine="0" linkedCell="E10" listFillRange="'40-60 Scheme'!$L$2:$M$8" r:id="rId15">
            <anchor moveWithCells="1">
              <from>
                <xdr:col>4</xdr:col>
                <xdr:colOff>0</xdr:colOff>
                <xdr:row>9</xdr:row>
                <xdr:rowOff>0</xdr:rowOff>
              </from>
              <to>
                <xdr:col>5</xdr:col>
                <xdr:colOff>676275</xdr:colOff>
                <xdr:row>10</xdr:row>
                <xdr:rowOff>9525</xdr:rowOff>
              </to>
            </anchor>
          </controlPr>
        </control>
      </mc:Choice>
      <mc:Fallback>
        <control shapeId="39949" r:id="rId14" name="ComboBox13"/>
      </mc:Fallback>
    </mc:AlternateContent>
    <mc:AlternateContent xmlns:mc="http://schemas.openxmlformats.org/markup-compatibility/2006">
      <mc:Choice Requires="x14">
        <control shapeId="39948" r:id="rId16" name="ComboBox12">
          <controlPr locked="0" defaultSize="0" autoLine="0" linkedCell="E8" listFillRange="'40-60 Scheme'!$G$2:$J$2" r:id="rId17">
            <anchor moveWithCells="1">
              <from>
                <xdr:col>4</xdr:col>
                <xdr:colOff>0</xdr:colOff>
                <xdr:row>7</xdr:row>
                <xdr:rowOff>0</xdr:rowOff>
              </from>
              <to>
                <xdr:col>5</xdr:col>
                <xdr:colOff>676275</xdr:colOff>
                <xdr:row>8</xdr:row>
                <xdr:rowOff>9525</xdr:rowOff>
              </to>
            </anchor>
          </controlPr>
        </control>
      </mc:Choice>
      <mc:Fallback>
        <control shapeId="39948" r:id="rId16" name="ComboBox12"/>
      </mc:Fallback>
    </mc:AlternateContent>
    <mc:AlternateContent xmlns:mc="http://schemas.openxmlformats.org/markup-compatibility/2006">
      <mc:Choice Requires="x14">
        <control shapeId="39947" r:id="rId18" name="ComboBox11">
          <controlPr locked="0" defaultSize="0" autoLine="0" linkedCell="E6" listFillRange="'40-60 Scheme'!$D$2:$E$4" r:id="rId19">
            <anchor moveWithCells="1">
              <from>
                <xdr:col>4</xdr:col>
                <xdr:colOff>0</xdr:colOff>
                <xdr:row>5</xdr:row>
                <xdr:rowOff>0</xdr:rowOff>
              </from>
              <to>
                <xdr:col>5</xdr:col>
                <xdr:colOff>676275</xdr:colOff>
                <xdr:row>6</xdr:row>
                <xdr:rowOff>9525</xdr:rowOff>
              </to>
            </anchor>
          </controlPr>
        </control>
      </mc:Choice>
      <mc:Fallback>
        <control shapeId="39947" r:id="rId18" name="ComboBox11"/>
      </mc:Fallback>
    </mc:AlternateContent>
    <mc:AlternateContent xmlns:mc="http://schemas.openxmlformats.org/markup-compatibility/2006">
      <mc:Choice Requires="x14">
        <control shapeId="39946" r:id="rId20" name="ComboBox10">
          <controlPr locked="0" defaultSize="0" autoLine="0" linkedCell="J12" r:id="rId21">
            <anchor moveWithCells="1">
              <from>
                <xdr:col>9</xdr:col>
                <xdr:colOff>0</xdr:colOff>
                <xdr:row>11</xdr:row>
                <xdr:rowOff>0</xdr:rowOff>
              </from>
              <to>
                <xdr:col>12</xdr:col>
                <xdr:colOff>0</xdr:colOff>
                <xdr:row>12</xdr:row>
                <xdr:rowOff>9525</xdr:rowOff>
              </to>
            </anchor>
          </controlPr>
        </control>
      </mc:Choice>
      <mc:Fallback>
        <control shapeId="39946" r:id="rId20" name="ComboBox10"/>
      </mc:Fallback>
    </mc:AlternateContent>
    <mc:AlternateContent xmlns:mc="http://schemas.openxmlformats.org/markup-compatibility/2006">
      <mc:Choice Requires="x14">
        <control shapeId="39945" r:id="rId22" name="ComboBox9">
          <controlPr locked="0" defaultSize="0" autoLine="0" linkedCell="J10" r:id="rId23">
            <anchor moveWithCells="1">
              <from>
                <xdr:col>9</xdr:col>
                <xdr:colOff>0</xdr:colOff>
                <xdr:row>9</xdr:row>
                <xdr:rowOff>0</xdr:rowOff>
              </from>
              <to>
                <xdr:col>12</xdr:col>
                <xdr:colOff>0</xdr:colOff>
                <xdr:row>10</xdr:row>
                <xdr:rowOff>9525</xdr:rowOff>
              </to>
            </anchor>
          </controlPr>
        </control>
      </mc:Choice>
      <mc:Fallback>
        <control shapeId="39945" r:id="rId22" name="ComboBox9"/>
      </mc:Fallback>
    </mc:AlternateContent>
    <mc:AlternateContent xmlns:mc="http://schemas.openxmlformats.org/markup-compatibility/2006">
      <mc:Choice Requires="x14">
        <control shapeId="39944" r:id="rId24" name="ComboBox8">
          <controlPr locked="0" defaultSize="0" autoLine="0" linkedCell="J8" r:id="rId25">
            <anchor moveWithCells="1">
              <from>
                <xdr:col>9</xdr:col>
                <xdr:colOff>0</xdr:colOff>
                <xdr:row>7</xdr:row>
                <xdr:rowOff>0</xdr:rowOff>
              </from>
              <to>
                <xdr:col>12</xdr:col>
                <xdr:colOff>0</xdr:colOff>
                <xdr:row>8</xdr:row>
                <xdr:rowOff>9525</xdr:rowOff>
              </to>
            </anchor>
          </controlPr>
        </control>
      </mc:Choice>
      <mc:Fallback>
        <control shapeId="39944" r:id="rId24" name="ComboBox8"/>
      </mc:Fallback>
    </mc:AlternateContent>
    <mc:AlternateContent xmlns:mc="http://schemas.openxmlformats.org/markup-compatibility/2006">
      <mc:Choice Requires="x14">
        <control shapeId="39943" r:id="rId26" name="ComboBox7">
          <controlPr locked="0" defaultSize="0" autoLine="0" linkedCell="J6" r:id="rId27">
            <anchor moveWithCells="1">
              <from>
                <xdr:col>9</xdr:col>
                <xdr:colOff>0</xdr:colOff>
                <xdr:row>5</xdr:row>
                <xdr:rowOff>0</xdr:rowOff>
              </from>
              <to>
                <xdr:col>12</xdr:col>
                <xdr:colOff>0</xdr:colOff>
                <xdr:row>6</xdr:row>
                <xdr:rowOff>9525</xdr:rowOff>
              </to>
            </anchor>
          </controlPr>
        </control>
      </mc:Choice>
      <mc:Fallback>
        <control shapeId="39943" r:id="rId26" name="ComboBox7"/>
      </mc:Fallback>
    </mc:AlternateContent>
    <mc:AlternateContent xmlns:mc="http://schemas.openxmlformats.org/markup-compatibility/2006">
      <mc:Choice Requires="x14">
        <control shapeId="39942" r:id="rId28" name="ComboBox6">
          <controlPr locked="0" defaultSize="0" autoLine="0" linkedCell="J4" r:id="rId29">
            <anchor moveWithCells="1">
              <from>
                <xdr:col>9</xdr:col>
                <xdr:colOff>0</xdr:colOff>
                <xdr:row>3</xdr:row>
                <xdr:rowOff>0</xdr:rowOff>
              </from>
              <to>
                <xdr:col>12</xdr:col>
                <xdr:colOff>0</xdr:colOff>
                <xdr:row>4</xdr:row>
                <xdr:rowOff>9525</xdr:rowOff>
              </to>
            </anchor>
          </controlPr>
        </control>
      </mc:Choice>
      <mc:Fallback>
        <control shapeId="39942" r:id="rId28" name="ComboBox6"/>
      </mc:Fallback>
    </mc:AlternateContent>
    <mc:AlternateContent xmlns:mc="http://schemas.openxmlformats.org/markup-compatibility/2006">
      <mc:Choice Requires="x14">
        <control shapeId="39941" r:id="rId30" name="ComboBox5">
          <controlPr locked="0" defaultSize="0" autoLine="0" linkedCell="F10" r:id="rId31">
            <anchor moveWithCells="1">
              <from>
                <xdr:col>4</xdr:col>
                <xdr:colOff>0</xdr:colOff>
                <xdr:row>11</xdr:row>
                <xdr:rowOff>0</xdr:rowOff>
              </from>
              <to>
                <xdr:col>5</xdr:col>
                <xdr:colOff>676275</xdr:colOff>
                <xdr:row>12</xdr:row>
                <xdr:rowOff>9525</xdr:rowOff>
              </to>
            </anchor>
          </controlPr>
        </control>
      </mc:Choice>
      <mc:Fallback>
        <control shapeId="39941" r:id="rId30" name="ComboBox5"/>
      </mc:Fallback>
    </mc:AlternateContent>
    <mc:AlternateContent xmlns:mc="http://schemas.openxmlformats.org/markup-compatibility/2006">
      <mc:Choice Requires="x14">
        <control shapeId="39940" r:id="rId32" name="ComboBox4">
          <controlPr locked="0" defaultSize="0" autoLine="0" linkedCell="E10" listFillRange="'30-60 Scheme'!$L$2:$M$28" r:id="rId33">
            <anchor moveWithCells="1">
              <from>
                <xdr:col>4</xdr:col>
                <xdr:colOff>0</xdr:colOff>
                <xdr:row>9</xdr:row>
                <xdr:rowOff>0</xdr:rowOff>
              </from>
              <to>
                <xdr:col>5</xdr:col>
                <xdr:colOff>676275</xdr:colOff>
                <xdr:row>10</xdr:row>
                <xdr:rowOff>9525</xdr:rowOff>
              </to>
            </anchor>
          </controlPr>
        </control>
      </mc:Choice>
      <mc:Fallback>
        <control shapeId="39940" r:id="rId32" name="ComboBox4"/>
      </mc:Fallback>
    </mc:AlternateContent>
    <mc:AlternateContent xmlns:mc="http://schemas.openxmlformats.org/markup-compatibility/2006">
      <mc:Choice Requires="x14">
        <control shapeId="39939" r:id="rId34" name="ComboBox3">
          <controlPr locked="0" defaultSize="0" autoLine="0" linkedCell="E8" listFillRange="'30-60 Scheme'!$G$2:$H$9" r:id="rId35">
            <anchor moveWithCells="1">
              <from>
                <xdr:col>4</xdr:col>
                <xdr:colOff>0</xdr:colOff>
                <xdr:row>7</xdr:row>
                <xdr:rowOff>0</xdr:rowOff>
              </from>
              <to>
                <xdr:col>5</xdr:col>
                <xdr:colOff>676275</xdr:colOff>
                <xdr:row>8</xdr:row>
                <xdr:rowOff>9525</xdr:rowOff>
              </to>
            </anchor>
          </controlPr>
        </control>
      </mc:Choice>
      <mc:Fallback>
        <control shapeId="39939" r:id="rId34" name="ComboBox3"/>
      </mc:Fallback>
    </mc:AlternateContent>
    <mc:AlternateContent xmlns:mc="http://schemas.openxmlformats.org/markup-compatibility/2006">
      <mc:Choice Requires="x14">
        <control shapeId="39938" r:id="rId36" name="ComboBox2">
          <controlPr locked="0" defaultSize="0" autoLine="0" linkedCell="E6" listFillRange="'30-60 Scheme'!$D$2:$E$14" r:id="rId37">
            <anchor moveWithCells="1">
              <from>
                <xdr:col>4</xdr:col>
                <xdr:colOff>0</xdr:colOff>
                <xdr:row>5</xdr:row>
                <xdr:rowOff>0</xdr:rowOff>
              </from>
              <to>
                <xdr:col>5</xdr:col>
                <xdr:colOff>676275</xdr:colOff>
                <xdr:row>6</xdr:row>
                <xdr:rowOff>9525</xdr:rowOff>
              </to>
            </anchor>
          </controlPr>
        </control>
      </mc:Choice>
      <mc:Fallback>
        <control shapeId="39938" r:id="rId36" name="ComboBox2"/>
      </mc:Fallback>
    </mc:AlternateContent>
    <mc:AlternateContent xmlns:mc="http://schemas.openxmlformats.org/markup-compatibility/2006">
      <mc:Choice Requires="x14">
        <control shapeId="39937" r:id="rId38" name="ComboBox1">
          <controlPr locked="0" defaultSize="0" autoLine="0" linkedCell="E4" listFillRange="'30-60 Scheme'!$A$2:$B$5" r:id="rId39">
            <anchor moveWithCells="1">
              <from>
                <xdr:col>4</xdr:col>
                <xdr:colOff>0</xdr:colOff>
                <xdr:row>3</xdr:row>
                <xdr:rowOff>0</xdr:rowOff>
              </from>
              <to>
                <xdr:col>5</xdr:col>
                <xdr:colOff>676275</xdr:colOff>
                <xdr:row>4</xdr:row>
                <xdr:rowOff>9525</xdr:rowOff>
              </to>
            </anchor>
          </controlPr>
        </control>
      </mc:Choice>
      <mc:Fallback>
        <control shapeId="39937" r:id="rId38" name="ComboBox1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62E3D9-7033-4CB0-B77F-6828B088A938}">
  <sheetPr codeName="Sheet16"/>
  <dimension ref="A1:O23"/>
  <sheetViews>
    <sheetView showGridLines="0" showRowColHeaders="0" topLeftCell="C1" workbookViewId="0">
      <selection activeCell="F22" sqref="F22"/>
    </sheetView>
  </sheetViews>
  <sheetFormatPr defaultRowHeight="15"/>
  <cols>
    <col min="1" max="1" width="12.140625" hidden="1" customWidth="1"/>
    <col min="2" max="2" width="15.28515625" hidden="1" customWidth="1"/>
    <col min="3" max="3" width="15" customWidth="1"/>
    <col min="4" max="4" width="27.85546875" customWidth="1"/>
    <col min="5" max="5" width="29" customWidth="1"/>
    <col min="6" max="6" width="13.28515625" customWidth="1"/>
    <col min="7" max="7" width="14.85546875" customWidth="1"/>
    <col min="8" max="8" width="9.5703125" customWidth="1"/>
    <col min="9" max="9" width="31.7109375" customWidth="1"/>
    <col min="10" max="10" width="7.140625" customWidth="1"/>
    <col min="11" max="11" width="16.85546875" customWidth="1"/>
    <col min="12" max="12" width="15.140625" customWidth="1"/>
    <col min="13" max="13" width="20.140625" customWidth="1"/>
    <col min="14" max="14" width="11" customWidth="1"/>
    <col min="15" max="15" width="3.42578125" customWidth="1"/>
  </cols>
  <sheetData>
    <row r="1" spans="1:15" ht="36.75" customHeight="1">
      <c r="A1" s="13" t="s">
        <v>153</v>
      </c>
      <c r="B1" s="7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</row>
    <row r="2" spans="1:15" ht="75.75" customHeight="1" thickBot="1">
      <c r="A2" s="7"/>
      <c r="B2" s="7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</row>
    <row r="3" spans="1:15" ht="15" customHeight="1">
      <c r="A3" s="8" t="s">
        <v>151</v>
      </c>
      <c r="B3" s="29" t="str">
        <f>IFERROR(_xlfn.CONCAT(INDEX(OEM_Class[],MATCH($E$14,OEM_Class[CLASS],0),2),"-", INDEX(OEM_ItemCat[],MATCH($E$15,OEM_ItemCat[ITEM CATEGORY],0),2), INDEX(OEM_Manufacturer[],MATCH($E$16, OEM_Manufacturer[Manufacturer ID],0),2), INDEX(OEM_Material[],MATCH($E$17,OEM_Material[MATERIAL CATEGORY],0),2), INDEX(OEM_Type[],MATCH($E$18,OEM_Type[ITEM TYPE],0),2), INDEX(OEM_NA1[],MATCH($E$19,OEM_NA1[NONE],0),2), INDEX(OEM_Width[],MATCH($E$20,OEM_Width[WIDTHS],0),2),INDEX(OEM_LenghtDia[],MATCH($E$21,OEM_LenghtDia[LENGTHS/DIAMETERS],0),2),INDEX(OEM_Height[],MATCH($E$22,OEM_Height[HEIGHTS],0),2), INDEX(OEM_NA2[], MATCH($E$23,OEM_NA2[[NONE ]],0),2)),"")</f>
        <v/>
      </c>
      <c r="C3" s="2"/>
      <c r="D3" s="2"/>
      <c r="E3" s="2"/>
      <c r="F3" s="2"/>
      <c r="G3" s="2"/>
      <c r="H3" s="2"/>
      <c r="I3" s="2"/>
      <c r="J3" s="38" t="s">
        <v>141</v>
      </c>
      <c r="K3" s="51" t="s">
        <v>901</v>
      </c>
      <c r="L3" s="2"/>
      <c r="M3" s="2"/>
      <c r="N3" s="2"/>
      <c r="O3" s="2"/>
    </row>
    <row r="4" spans="1:15" ht="20.100000000000001" customHeight="1" thickBot="1">
      <c r="A4" s="10" t="s">
        <v>156</v>
      </c>
      <c r="B4" s="11" t="str">
        <f>IF(SUMPRODUCT(--($E$14:$E$23&lt;&gt;""))=0,"", SUBSTITUTE(SUBSTITUTE(SUBSTITUTE(SUBSTITUTE(SUBSTITUTE(SUBSTITUTE(_xlfn.CONCAT($E$18,", ",$E$17,IF($E$19="NA","",", "&amp;$E$19),IF($E$20="NA","",", "&amp;$E$20),IF($E$21="NA","",IF($E$20="NA",", "&amp;$E$21," X "&amp;$E$21)),IF($E$22="NA","",IF(AND($E$20="NA",$E$21="NA"),", "&amp;$E$22," X "&amp;$E$22)),IF($E$23="NA","",", "&amp;$E$23)),"ALUMINUM","ALUM"), "POLYESTER", "PET"), "STAINLESS STEEL", "SS"),"CARBON STEEL", "CARB STEEL"),"GALVANIZED STEEL", "GALV STEEL"),"HDPE RUBBER", "HDPE"))</f>
        <v xml:space="preserve">, , ,  X  X , </v>
      </c>
      <c r="C4" s="2"/>
      <c r="D4" s="14" t="s">
        <v>1</v>
      </c>
      <c r="E4" s="2" t="s">
        <v>42</v>
      </c>
      <c r="F4" s="2"/>
      <c r="G4" s="2"/>
      <c r="H4" s="2"/>
      <c r="I4" s="14" t="s">
        <v>23</v>
      </c>
      <c r="J4" s="38"/>
      <c r="K4" s="38" t="s">
        <v>1617</v>
      </c>
      <c r="L4" s="76"/>
      <c r="M4" s="2"/>
      <c r="N4" s="2"/>
      <c r="O4" s="2"/>
    </row>
    <row r="5" spans="1:15" ht="20.100000000000001" customHeight="1">
      <c r="A5" s="7"/>
      <c r="B5" s="7"/>
      <c r="C5" s="2"/>
      <c r="D5" s="3"/>
      <c r="E5" s="2"/>
      <c r="F5" s="2"/>
      <c r="G5" s="2"/>
      <c r="H5" s="2"/>
      <c r="I5" s="2"/>
      <c r="J5" s="38"/>
      <c r="K5" s="2"/>
      <c r="L5" s="2"/>
      <c r="M5" s="2"/>
      <c r="N5" s="2"/>
      <c r="O5" s="2"/>
    </row>
    <row r="6" spans="1:15" ht="20.100000000000001" customHeight="1">
      <c r="A6" s="7"/>
      <c r="B6" s="7"/>
      <c r="C6" s="2"/>
      <c r="D6" s="14" t="s">
        <v>3</v>
      </c>
      <c r="E6" s="38" t="s">
        <v>1915</v>
      </c>
      <c r="F6" s="2"/>
      <c r="G6" s="2"/>
      <c r="H6" s="2"/>
      <c r="I6" s="14" t="s">
        <v>1138</v>
      </c>
      <c r="J6" s="38"/>
      <c r="K6" s="2"/>
      <c r="L6" s="2"/>
      <c r="M6" s="2"/>
      <c r="N6" s="2"/>
      <c r="O6" s="2"/>
    </row>
    <row r="7" spans="1:15" ht="20.100000000000001" customHeight="1">
      <c r="A7" s="7"/>
      <c r="B7" s="7"/>
      <c r="C7" s="2"/>
      <c r="D7" s="3"/>
      <c r="E7" s="2"/>
      <c r="F7" s="2"/>
      <c r="G7" s="2"/>
      <c r="H7" s="2"/>
      <c r="I7" s="2"/>
      <c r="J7" s="2"/>
      <c r="K7" s="2"/>
      <c r="L7" s="2"/>
      <c r="M7" s="2"/>
      <c r="N7" s="2"/>
      <c r="O7" s="2"/>
    </row>
    <row r="8" spans="1:15" ht="20.100000000000001" customHeight="1">
      <c r="A8" s="7"/>
      <c r="B8" s="7"/>
      <c r="C8" s="2"/>
      <c r="D8" s="14" t="s">
        <v>5</v>
      </c>
      <c r="E8" s="38"/>
      <c r="F8" s="2"/>
      <c r="G8" s="2"/>
      <c r="H8" s="2"/>
      <c r="I8" s="14" t="s">
        <v>2678</v>
      </c>
      <c r="J8" s="38"/>
      <c r="K8" s="2"/>
      <c r="L8" s="2"/>
      <c r="M8" s="2"/>
      <c r="N8" s="2"/>
      <c r="O8" s="2"/>
    </row>
    <row r="9" spans="1:15" ht="20.100000000000001" customHeight="1">
      <c r="A9" s="7"/>
      <c r="B9" s="7"/>
      <c r="C9" s="2"/>
      <c r="D9" s="3"/>
      <c r="E9" s="74"/>
      <c r="F9" s="74" t="s">
        <v>901</v>
      </c>
      <c r="G9" s="2"/>
      <c r="H9" s="2"/>
      <c r="I9" s="2"/>
      <c r="J9" s="2"/>
      <c r="K9" s="2"/>
      <c r="L9" s="2"/>
      <c r="M9" s="2"/>
      <c r="N9" s="2"/>
      <c r="O9" s="2"/>
    </row>
    <row r="10" spans="1:15" ht="20.100000000000001" customHeight="1">
      <c r="A10" s="7"/>
      <c r="B10" s="7"/>
      <c r="C10" s="2"/>
      <c r="D10" s="14" t="s">
        <v>8</v>
      </c>
      <c r="E10" s="38"/>
      <c r="F10" s="74" t="s">
        <v>886</v>
      </c>
      <c r="G10" s="2"/>
      <c r="H10" s="2"/>
      <c r="I10" s="14" t="s">
        <v>1140</v>
      </c>
      <c r="J10" s="38"/>
      <c r="K10" s="2"/>
      <c r="L10" s="2"/>
      <c r="M10" s="2"/>
      <c r="N10" s="2"/>
      <c r="O10" s="2"/>
    </row>
    <row r="11" spans="1:15" ht="20.100000000000001" customHeight="1">
      <c r="A11" s="7"/>
      <c r="B11" s="7"/>
      <c r="C11" s="2"/>
      <c r="D11" s="2"/>
      <c r="E11" s="51"/>
      <c r="F11" s="2"/>
      <c r="G11" s="2"/>
      <c r="H11" s="2"/>
      <c r="I11" s="2"/>
      <c r="J11" s="2"/>
      <c r="K11" s="2"/>
      <c r="L11" s="2"/>
      <c r="M11" s="2"/>
      <c r="N11" s="2"/>
      <c r="O11" s="2"/>
    </row>
    <row r="12" spans="1:15" ht="20.100000000000001" customHeight="1">
      <c r="A12" s="7"/>
      <c r="B12" s="7"/>
      <c r="C12" s="2"/>
      <c r="D12" s="14" t="s">
        <v>141</v>
      </c>
      <c r="E12" s="38"/>
      <c r="F12" s="2"/>
      <c r="G12" s="2"/>
      <c r="H12" s="2"/>
      <c r="I12" s="14" t="s">
        <v>23</v>
      </c>
      <c r="J12" s="38"/>
      <c r="K12" s="2"/>
      <c r="L12" s="2"/>
      <c r="M12" s="2"/>
      <c r="N12" s="2"/>
      <c r="O12" s="2"/>
    </row>
    <row r="13" spans="1:15" ht="15" customHeight="1">
      <c r="A13" s="7"/>
      <c r="B13" s="7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</row>
    <row r="14" spans="1:15" ht="20.100000000000001" customHeight="1">
      <c r="A14" s="7"/>
      <c r="B14" s="7"/>
      <c r="C14" s="23" t="s">
        <v>132</v>
      </c>
      <c r="D14" s="5" t="s">
        <v>142</v>
      </c>
      <c r="E14" s="73" t="s">
        <v>42</v>
      </c>
      <c r="F14" s="1"/>
      <c r="G14" s="1"/>
      <c r="H14" s="1"/>
      <c r="I14" s="5" t="s">
        <v>151</v>
      </c>
      <c r="J14" s="374"/>
      <c r="K14" s="375"/>
      <c r="L14" s="376"/>
      <c r="M14" s="1"/>
      <c r="N14" s="1"/>
      <c r="O14" s="1"/>
    </row>
    <row r="15" spans="1:15" ht="20.100000000000001" customHeight="1">
      <c r="A15" s="7"/>
      <c r="B15" s="7"/>
      <c r="C15" s="23" t="s">
        <v>133</v>
      </c>
      <c r="D15" s="5" t="s">
        <v>143</v>
      </c>
      <c r="E15" s="73" t="s">
        <v>1915</v>
      </c>
      <c r="F15" s="1"/>
      <c r="G15" s="1"/>
      <c r="H15" s="1"/>
      <c r="I15" s="373" t="s">
        <v>152</v>
      </c>
      <c r="J15" s="377"/>
      <c r="K15" s="378"/>
      <c r="L15" s="379"/>
      <c r="M15" s="45"/>
      <c r="N15" s="1"/>
      <c r="O15" s="1"/>
    </row>
    <row r="16" spans="1:15" ht="20.100000000000001" customHeight="1">
      <c r="A16" s="7"/>
      <c r="B16" s="7"/>
      <c r="C16" s="23" t="s">
        <v>134</v>
      </c>
      <c r="D16" s="5" t="s">
        <v>144</v>
      </c>
      <c r="E16" s="73"/>
      <c r="F16" s="1"/>
      <c r="G16" s="1"/>
      <c r="H16" s="1"/>
      <c r="I16" s="373"/>
      <c r="J16" s="380"/>
      <c r="K16" s="381"/>
      <c r="L16" s="382"/>
      <c r="M16" s="45"/>
      <c r="N16" s="1"/>
      <c r="O16" s="1"/>
    </row>
    <row r="17" spans="1:15" ht="20.100000000000001" customHeight="1">
      <c r="A17" s="7"/>
      <c r="B17" s="7"/>
      <c r="C17" s="23" t="s">
        <v>135</v>
      </c>
      <c r="D17" s="5" t="s">
        <v>145</v>
      </c>
      <c r="E17" s="73"/>
      <c r="F17" s="1"/>
      <c r="G17" s="1"/>
      <c r="H17" s="1"/>
      <c r="I17" s="373"/>
      <c r="J17" s="380"/>
      <c r="K17" s="381"/>
      <c r="L17" s="382"/>
      <c r="M17" s="45"/>
      <c r="N17" s="1"/>
      <c r="O17" s="1"/>
    </row>
    <row r="18" spans="1:15" ht="20.100000000000001" customHeight="1">
      <c r="A18" s="7"/>
      <c r="B18" s="7"/>
      <c r="C18" s="23" t="s">
        <v>136</v>
      </c>
      <c r="D18" s="5" t="s">
        <v>146</v>
      </c>
      <c r="E18" s="73"/>
      <c r="F18" s="1"/>
      <c r="G18" s="1"/>
      <c r="H18" s="1"/>
      <c r="I18" s="373"/>
      <c r="J18" s="383"/>
      <c r="K18" s="384"/>
      <c r="L18" s="385"/>
      <c r="M18" s="45"/>
      <c r="N18" s="1"/>
      <c r="O18" s="1"/>
    </row>
    <row r="19" spans="1:15" ht="20.100000000000001" customHeight="1">
      <c r="A19" s="7"/>
      <c r="B19" s="7"/>
      <c r="C19" s="23" t="s">
        <v>137</v>
      </c>
      <c r="D19" s="5" t="s">
        <v>2679</v>
      </c>
      <c r="E19" s="73"/>
      <c r="F19" s="1"/>
      <c r="G19" s="1"/>
      <c r="H19" s="1"/>
      <c r="I19" s="1"/>
      <c r="J19" s="1"/>
      <c r="K19" s="1"/>
      <c r="L19" s="1"/>
      <c r="M19" s="1"/>
      <c r="N19" s="1"/>
      <c r="O19" s="1"/>
    </row>
    <row r="20" spans="1:15" ht="20.100000000000001" customHeight="1">
      <c r="A20" s="7"/>
      <c r="B20" s="7"/>
      <c r="C20" s="23" t="s">
        <v>138</v>
      </c>
      <c r="D20" s="5" t="s">
        <v>2680</v>
      </c>
      <c r="E20" s="73"/>
      <c r="F20" s="1"/>
      <c r="G20" s="1"/>
      <c r="H20" s="1"/>
      <c r="I20" s="368"/>
      <c r="J20" s="368"/>
      <c r="K20" s="368"/>
      <c r="L20" s="1"/>
      <c r="M20" s="1"/>
      <c r="N20" s="1"/>
      <c r="O20" s="1"/>
    </row>
    <row r="21" spans="1:15" ht="20.100000000000001" customHeight="1">
      <c r="A21" s="7"/>
      <c r="B21" s="7"/>
      <c r="C21" s="23" t="s">
        <v>139</v>
      </c>
      <c r="D21" s="5" t="s">
        <v>2681</v>
      </c>
      <c r="E21" s="73"/>
      <c r="F21" s="1"/>
      <c r="G21" s="1"/>
      <c r="H21" s="1"/>
      <c r="I21" s="368"/>
      <c r="J21" s="368"/>
      <c r="K21" s="368"/>
      <c r="L21" s="1"/>
      <c r="M21" s="1"/>
      <c r="N21" s="1"/>
      <c r="O21" s="1"/>
    </row>
    <row r="22" spans="1:15" ht="20.100000000000001" customHeight="1">
      <c r="A22" s="7"/>
      <c r="B22" s="7"/>
      <c r="C22" s="23" t="s">
        <v>140</v>
      </c>
      <c r="D22" s="5" t="s">
        <v>2682</v>
      </c>
      <c r="E22" s="73"/>
      <c r="F22" s="1"/>
      <c r="G22" s="1"/>
      <c r="H22" s="1"/>
      <c r="I22" s="368"/>
      <c r="J22" s="368"/>
      <c r="K22" s="368"/>
      <c r="L22" s="1"/>
      <c r="M22" s="1"/>
      <c r="N22" s="1"/>
      <c r="O22" s="1"/>
    </row>
    <row r="23" spans="1:15" ht="20.100000000000001" customHeight="1">
      <c r="C23" s="23"/>
      <c r="D23" s="5" t="s">
        <v>2679</v>
      </c>
      <c r="E23" s="73"/>
      <c r="F23" s="1"/>
      <c r="G23" s="1"/>
      <c r="H23" s="1"/>
      <c r="I23" s="368"/>
      <c r="J23" s="368"/>
      <c r="K23" s="368"/>
      <c r="L23" s="1"/>
      <c r="M23" s="1"/>
      <c r="N23" s="1"/>
      <c r="O23" s="1"/>
    </row>
  </sheetData>
  <mergeCells count="4">
    <mergeCell ref="J14:L14"/>
    <mergeCell ref="I15:I18"/>
    <mergeCell ref="J15:L18"/>
    <mergeCell ref="I20:K23"/>
  </mergeCells>
  <conditionalFormatting sqref="D8 D10 D12 I4 I6 I8 I10 I12">
    <cfRule type="expression" dxfId="545" priority="1">
      <formula>OR($E$4 &lt;&gt; "INVENTORY", $E$6 &lt;&gt; "OEM")</formula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6746" r:id="rId4" name="ComboBox10">
          <controlPr locked="0" defaultSize="0" autoLine="0" linkedCell="J12" listFillRange="'30-70 Scheme'!$AD$2:$AE$2" r:id="rId5">
            <anchor moveWithCells="1">
              <from>
                <xdr:col>9</xdr:col>
                <xdr:colOff>0</xdr:colOff>
                <xdr:row>11</xdr:row>
                <xdr:rowOff>0</xdr:rowOff>
              </from>
              <to>
                <xdr:col>12</xdr:col>
                <xdr:colOff>0</xdr:colOff>
                <xdr:row>12</xdr:row>
                <xdr:rowOff>9525</xdr:rowOff>
              </to>
            </anchor>
          </controlPr>
        </control>
      </mc:Choice>
      <mc:Fallback>
        <control shapeId="116746" r:id="rId4" name="ComboBox10"/>
      </mc:Fallback>
    </mc:AlternateContent>
    <mc:AlternateContent xmlns:mc="http://schemas.openxmlformats.org/markup-compatibility/2006">
      <mc:Choice Requires="x14">
        <control shapeId="116745" r:id="rId6" name="ComboBox9">
          <controlPr locked="0" defaultSize="0" autoLine="0" linkedCell="J10" listFillRange="'30-70 Scheme'!$AA$2:$AB$31" r:id="rId5">
            <anchor moveWithCells="1">
              <from>
                <xdr:col>9</xdr:col>
                <xdr:colOff>0</xdr:colOff>
                <xdr:row>9</xdr:row>
                <xdr:rowOff>0</xdr:rowOff>
              </from>
              <to>
                <xdr:col>12</xdr:col>
                <xdr:colOff>0</xdr:colOff>
                <xdr:row>10</xdr:row>
                <xdr:rowOff>9525</xdr:rowOff>
              </to>
            </anchor>
          </controlPr>
        </control>
      </mc:Choice>
      <mc:Fallback>
        <control shapeId="116745" r:id="rId6" name="ComboBox9"/>
      </mc:Fallback>
    </mc:AlternateContent>
    <mc:AlternateContent xmlns:mc="http://schemas.openxmlformats.org/markup-compatibility/2006">
      <mc:Choice Requires="x14">
        <control shapeId="116744" r:id="rId7" name="ComboBox8">
          <controlPr locked="0" defaultSize="0" autoLine="0" linkedCell="J8" listFillRange="'30-70 Scheme'!$X$2:$Y$48" r:id="rId5">
            <anchor moveWithCells="1">
              <from>
                <xdr:col>9</xdr:col>
                <xdr:colOff>0</xdr:colOff>
                <xdr:row>7</xdr:row>
                <xdr:rowOff>0</xdr:rowOff>
              </from>
              <to>
                <xdr:col>12</xdr:col>
                <xdr:colOff>0</xdr:colOff>
                <xdr:row>8</xdr:row>
                <xdr:rowOff>9525</xdr:rowOff>
              </to>
            </anchor>
          </controlPr>
        </control>
      </mc:Choice>
      <mc:Fallback>
        <control shapeId="116744" r:id="rId7" name="ComboBox8"/>
      </mc:Fallback>
    </mc:AlternateContent>
    <mc:AlternateContent xmlns:mc="http://schemas.openxmlformats.org/markup-compatibility/2006">
      <mc:Choice Requires="x14">
        <control shapeId="116743" r:id="rId8" name="ComboBox7">
          <controlPr locked="0" defaultSize="0" autoLine="0" linkedCell="J6" listFillRange="'30-70 Scheme'!$T$2:$V$34" r:id="rId5">
            <anchor moveWithCells="1">
              <from>
                <xdr:col>9</xdr:col>
                <xdr:colOff>0</xdr:colOff>
                <xdr:row>5</xdr:row>
                <xdr:rowOff>0</xdr:rowOff>
              </from>
              <to>
                <xdr:col>12</xdr:col>
                <xdr:colOff>0</xdr:colOff>
                <xdr:row>6</xdr:row>
                <xdr:rowOff>9525</xdr:rowOff>
              </to>
            </anchor>
          </controlPr>
        </control>
      </mc:Choice>
      <mc:Fallback>
        <control shapeId="116743" r:id="rId8" name="ComboBox7"/>
      </mc:Fallback>
    </mc:AlternateContent>
    <mc:AlternateContent xmlns:mc="http://schemas.openxmlformats.org/markup-compatibility/2006">
      <mc:Choice Requires="x14">
        <control shapeId="116742" r:id="rId9" name="ComboBox6">
          <controlPr locked="0" defaultSize="0" autoLine="0" linkedCell="J4" listFillRange="'30-70 Scheme'!$Q$2:$R$2" r:id="rId5">
            <anchor moveWithCells="1">
              <from>
                <xdr:col>9</xdr:col>
                <xdr:colOff>0</xdr:colOff>
                <xdr:row>3</xdr:row>
                <xdr:rowOff>0</xdr:rowOff>
              </from>
              <to>
                <xdr:col>12</xdr:col>
                <xdr:colOff>0</xdr:colOff>
                <xdr:row>4</xdr:row>
                <xdr:rowOff>9525</xdr:rowOff>
              </to>
            </anchor>
          </controlPr>
        </control>
      </mc:Choice>
      <mc:Fallback>
        <control shapeId="116742" r:id="rId9" name="ComboBox6"/>
      </mc:Fallback>
    </mc:AlternateContent>
    <mc:AlternateContent xmlns:mc="http://schemas.openxmlformats.org/markup-compatibility/2006">
      <mc:Choice Requires="x14">
        <control shapeId="116741" r:id="rId10" name="ComboBox4">
          <controlPr locked="0" defaultSize="0" autoLine="0" linkedCell="E10" listFillRange="'30-70 Scheme'!$K$2:$L$11" r:id="rId5">
            <anchor moveWithCells="1">
              <from>
                <xdr:col>4</xdr:col>
                <xdr:colOff>0</xdr:colOff>
                <xdr:row>9</xdr:row>
                <xdr:rowOff>0</xdr:rowOff>
              </from>
              <to>
                <xdr:col>5</xdr:col>
                <xdr:colOff>676275</xdr:colOff>
                <xdr:row>10</xdr:row>
                <xdr:rowOff>9525</xdr:rowOff>
              </to>
            </anchor>
          </controlPr>
        </control>
      </mc:Choice>
      <mc:Fallback>
        <control shapeId="116741" r:id="rId10" name="ComboBox4"/>
      </mc:Fallback>
    </mc:AlternateContent>
    <mc:AlternateContent xmlns:mc="http://schemas.openxmlformats.org/markup-compatibility/2006">
      <mc:Choice Requires="x14">
        <control shapeId="116740" r:id="rId11" name="ComboBox3">
          <controlPr locked="0" defaultSize="0" autoLine="0" linkedCell="E8" listFillRange="'30-70 Scheme'!$G$2:$I$10" r:id="rId5">
            <anchor moveWithCells="1">
              <from>
                <xdr:col>4</xdr:col>
                <xdr:colOff>0</xdr:colOff>
                <xdr:row>7</xdr:row>
                <xdr:rowOff>0</xdr:rowOff>
              </from>
              <to>
                <xdr:col>5</xdr:col>
                <xdr:colOff>676275</xdr:colOff>
                <xdr:row>8</xdr:row>
                <xdr:rowOff>9525</xdr:rowOff>
              </to>
            </anchor>
          </controlPr>
        </control>
      </mc:Choice>
      <mc:Fallback>
        <control shapeId="116740" r:id="rId11" name="ComboBox3"/>
      </mc:Fallback>
    </mc:AlternateContent>
    <mc:AlternateContent xmlns:mc="http://schemas.openxmlformats.org/markup-compatibility/2006">
      <mc:Choice Requires="x14">
        <control shapeId="116739" r:id="rId12" name="ComboBox2">
          <controlPr locked="0" defaultSize="0" autoLine="0" linkedCell="E6" listFillRange="'30-70 Scheme'!$D$2:$E$16" r:id="rId13">
            <anchor moveWithCells="1">
              <from>
                <xdr:col>4</xdr:col>
                <xdr:colOff>0</xdr:colOff>
                <xdr:row>5</xdr:row>
                <xdr:rowOff>0</xdr:rowOff>
              </from>
              <to>
                <xdr:col>5</xdr:col>
                <xdr:colOff>676275</xdr:colOff>
                <xdr:row>6</xdr:row>
                <xdr:rowOff>9525</xdr:rowOff>
              </to>
            </anchor>
          </controlPr>
        </control>
      </mc:Choice>
      <mc:Fallback>
        <control shapeId="116739" r:id="rId12" name="ComboBox2"/>
      </mc:Fallback>
    </mc:AlternateContent>
    <mc:AlternateContent xmlns:mc="http://schemas.openxmlformats.org/markup-compatibility/2006">
      <mc:Choice Requires="x14">
        <control shapeId="116738" r:id="rId14" name="ComboBox5">
          <controlPr locked="0" defaultSize="0" autoLine="0" linkedCell="E12" listFillRange="'30-70 Scheme'!$N$2:$O$51" r:id="rId5">
            <anchor moveWithCells="1">
              <from>
                <xdr:col>4</xdr:col>
                <xdr:colOff>0</xdr:colOff>
                <xdr:row>11</xdr:row>
                <xdr:rowOff>0</xdr:rowOff>
              </from>
              <to>
                <xdr:col>5</xdr:col>
                <xdr:colOff>676275</xdr:colOff>
                <xdr:row>12</xdr:row>
                <xdr:rowOff>9525</xdr:rowOff>
              </to>
            </anchor>
          </controlPr>
        </control>
      </mc:Choice>
      <mc:Fallback>
        <control shapeId="116738" r:id="rId14" name="ComboBox5"/>
      </mc:Fallback>
    </mc:AlternateContent>
    <mc:AlternateContent xmlns:mc="http://schemas.openxmlformats.org/markup-compatibility/2006">
      <mc:Choice Requires="x14">
        <control shapeId="116737" r:id="rId15" name="ComboBox1">
          <controlPr locked="0" defaultSize="0" autoLine="0" linkedCell="E4" listFillRange="'30-70 Scheme'!$A$2:$B$5" r:id="rId16">
            <anchor moveWithCells="1">
              <from>
                <xdr:col>4</xdr:col>
                <xdr:colOff>0</xdr:colOff>
                <xdr:row>3</xdr:row>
                <xdr:rowOff>0</xdr:rowOff>
              </from>
              <to>
                <xdr:col>5</xdr:col>
                <xdr:colOff>676275</xdr:colOff>
                <xdr:row>4</xdr:row>
                <xdr:rowOff>9525</xdr:rowOff>
              </to>
            </anchor>
          </controlPr>
        </control>
      </mc:Choice>
      <mc:Fallback>
        <control shapeId="116737" r:id="rId15" name="ComboBox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5CDBC-3DC4-4259-8228-1F72667CDD28}">
  <sheetPr codeName="Sheet33"/>
  <dimension ref="A1:O23"/>
  <sheetViews>
    <sheetView showGridLines="0" showRowColHeaders="0" topLeftCell="C1" workbookViewId="0">
      <selection activeCell="F22" sqref="F22"/>
    </sheetView>
  </sheetViews>
  <sheetFormatPr defaultColWidth="9.140625" defaultRowHeight="15"/>
  <cols>
    <col min="1" max="1" width="28.5703125" hidden="1" customWidth="1"/>
    <col min="2" max="2" width="15.28515625" hidden="1" customWidth="1"/>
    <col min="3" max="3" width="15" style="1" customWidth="1"/>
    <col min="4" max="4" width="29.5703125" style="1" bestFit="1" customWidth="1"/>
    <col min="5" max="5" width="29" style="1" customWidth="1"/>
    <col min="6" max="6" width="13.28515625" style="1" customWidth="1"/>
    <col min="7" max="7" width="14.85546875" style="1" customWidth="1"/>
    <col min="8" max="8" width="9.5703125" style="1" customWidth="1"/>
    <col min="9" max="9" width="31.7109375" style="1" customWidth="1"/>
    <col min="10" max="10" width="7.140625" style="1" customWidth="1"/>
    <col min="11" max="11" width="16.85546875" style="1" customWidth="1"/>
    <col min="12" max="12" width="15.140625" style="1" customWidth="1"/>
    <col min="13" max="13" width="20.140625" style="1" customWidth="1"/>
    <col min="14" max="14" width="8.140625" style="1" customWidth="1"/>
    <col min="15" max="15" width="4.42578125" style="1" customWidth="1"/>
    <col min="16" max="16" width="17.28515625" style="1" customWidth="1"/>
    <col min="17" max="17" width="9.140625" style="1" customWidth="1"/>
    <col min="18" max="18" width="15.5703125" style="1" customWidth="1"/>
    <col min="19" max="19" width="15.140625" style="1" customWidth="1"/>
    <col min="20" max="20" width="10.5703125" style="1" customWidth="1"/>
    <col min="21" max="21" width="15.28515625" style="1" customWidth="1"/>
    <col min="22" max="23" width="9.140625" style="1" customWidth="1"/>
    <col min="24" max="24" width="26" style="1" customWidth="1"/>
    <col min="25" max="35" width="9.140625" style="1" customWidth="1"/>
    <col min="36" max="16384" width="9.140625" style="1"/>
  </cols>
  <sheetData>
    <row r="1" spans="1:15" ht="36.75" customHeight="1">
      <c r="A1" s="13" t="s">
        <v>153</v>
      </c>
      <c r="B1" s="7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</row>
    <row r="2" spans="1:15" ht="75.75" customHeight="1" thickBot="1">
      <c r="A2" s="7"/>
      <c r="B2" s="7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</row>
    <row r="3" spans="1:15" ht="15" customHeight="1">
      <c r="A3" s="8" t="s">
        <v>151</v>
      </c>
      <c r="B3" s="29" t="str">
        <f>IFERROR(_xlfn.CONCAT(INDEX(FT_Class[],MATCH($E$14,FT_Class[CLASS],0),2),"-", INDEX(FT_ItemCat[],MATCH($E$15,FT_ItemCat[ITEM CATEGORY],0),2), INDEX(FT_Manufacturer[],MATCH($E$16, FT_Manufacturer[MANUFACTURERS],0),2), INDEX(FT_Material[],MATCH($E$17,FT_Material[MATERIAL CATEGORY],0),2), INDEX(FT_Type[],MATCH($E$18, FT_Type[ITEM TYPE],0),2), INDEX(FT_Connection[],MATCH($E$19,FT_Connection[ENDING AND CONNECTION],0),2), INDEX(FT_Accessories[],MATCH($E$20,FT_Accessories[ACCESSORIES],0),2),INDEX(FT_Dimension[],MATCH($E$21,FT_Dimension[DIMENSIONS],0),2)),"")</f>
        <v>30-71CBALB02MF1R0800</v>
      </c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</row>
    <row r="4" spans="1:15" ht="20.100000000000001" customHeight="1" thickBot="1">
      <c r="A4" s="10" t="s">
        <v>156</v>
      </c>
      <c r="B4" s="109" t="str">
        <f>IF(SUMPRODUCT(--($E$14:$E$21&lt;&gt;""))=0,"",SUBSTITUTE(SUBSTITUTE(SUBSTITUTE(SUBSTITUTE(_xlfn.CONCAT(IF($E$18="NA","",$E$18), IF( $E$17="NA", "", ", " &amp; $E$17),  IF( $E$19="NA", "", ", " &amp; $E$19), IF( $E$20="NA", "", ", " &amp; $E$20), IF( $E$21="NA", "", ", " &amp; $E$21)), "CAST IRON", "CI"), "ALUMINUM", "ALUM"),"CARBON STEEL", "CARB STEEL"),"STAINLESS STEEL", "SS"))</f>
        <v>EMERGENCY VENT-HIGH FLOW, ALUM, MALE X FEMALE, W/ 16" RISER , 3/4"</v>
      </c>
      <c r="C4" s="2"/>
      <c r="D4" s="14" t="s">
        <v>1</v>
      </c>
      <c r="E4" s="2" t="s">
        <v>42</v>
      </c>
      <c r="F4" s="2"/>
      <c r="G4" s="2"/>
      <c r="H4" s="2"/>
      <c r="I4" s="14" t="s">
        <v>141</v>
      </c>
      <c r="J4" s="51" t="s">
        <v>3426</v>
      </c>
      <c r="K4" s="2"/>
      <c r="L4" s="2"/>
      <c r="M4" s="2"/>
      <c r="N4" s="2"/>
      <c r="O4" s="2"/>
    </row>
    <row r="5" spans="1:15" ht="20.100000000000001" customHeight="1">
      <c r="A5" s="7"/>
      <c r="B5" s="7"/>
      <c r="C5" s="2"/>
      <c r="D5" s="3"/>
      <c r="E5" s="2"/>
      <c r="F5" s="2"/>
      <c r="G5" s="2"/>
      <c r="H5" s="2"/>
      <c r="I5" s="2"/>
      <c r="J5" s="2"/>
      <c r="K5" s="2"/>
      <c r="L5" s="2"/>
      <c r="M5" s="2"/>
      <c r="N5" s="2"/>
      <c r="O5" s="2"/>
    </row>
    <row r="6" spans="1:15" ht="20.100000000000001" customHeight="1">
      <c r="A6" s="7"/>
      <c r="B6" s="7"/>
      <c r="C6" s="2"/>
      <c r="D6" s="14" t="s">
        <v>3</v>
      </c>
      <c r="E6" s="51" t="s">
        <v>120</v>
      </c>
      <c r="F6" s="2"/>
      <c r="G6" s="2"/>
      <c r="H6" s="2"/>
      <c r="I6" s="14" t="s">
        <v>2107</v>
      </c>
      <c r="J6" s="51" t="s">
        <v>3583</v>
      </c>
      <c r="K6" s="2"/>
      <c r="L6" s="2"/>
      <c r="M6" s="2"/>
      <c r="N6" s="2"/>
      <c r="O6" s="2"/>
    </row>
    <row r="7" spans="1:15" ht="20.100000000000001" customHeight="1">
      <c r="A7" s="7"/>
      <c r="B7" s="7"/>
      <c r="C7" s="2"/>
      <c r="D7" s="3"/>
      <c r="E7" s="2"/>
      <c r="F7" s="2"/>
      <c r="G7" s="2"/>
      <c r="H7" s="2"/>
      <c r="I7" s="2"/>
      <c r="J7" s="2"/>
      <c r="K7" s="2"/>
      <c r="L7" s="2"/>
      <c r="M7" s="2"/>
      <c r="N7" s="2"/>
      <c r="O7" s="2"/>
    </row>
    <row r="8" spans="1:15" ht="20.100000000000001" customHeight="1">
      <c r="A8" s="7"/>
      <c r="B8" s="7"/>
      <c r="C8" s="2"/>
      <c r="D8" s="14" t="s">
        <v>5</v>
      </c>
      <c r="E8" s="51" t="s">
        <v>3382</v>
      </c>
      <c r="F8" s="2"/>
      <c r="G8" s="2"/>
      <c r="H8" s="2"/>
      <c r="I8" s="14" t="s">
        <v>15</v>
      </c>
      <c r="J8" s="51" t="s">
        <v>3668</v>
      </c>
      <c r="K8" s="2"/>
      <c r="L8" s="2"/>
      <c r="M8" s="2"/>
      <c r="N8" s="2"/>
      <c r="O8" s="2"/>
    </row>
    <row r="9" spans="1:15" ht="20.100000000000001" customHeight="1">
      <c r="A9" s="7"/>
      <c r="B9" s="7"/>
      <c r="C9" s="2"/>
      <c r="D9" s="3"/>
      <c r="E9" s="2"/>
      <c r="F9" s="2"/>
      <c r="G9" s="2"/>
      <c r="H9" s="2"/>
      <c r="I9" s="2"/>
      <c r="J9" s="2"/>
      <c r="K9" s="2"/>
      <c r="L9" s="2"/>
      <c r="M9" s="2"/>
      <c r="N9" s="2"/>
      <c r="O9" s="2"/>
    </row>
    <row r="10" spans="1:15" ht="20.100000000000001" customHeight="1">
      <c r="A10" s="7"/>
      <c r="B10" s="7"/>
      <c r="C10" s="2"/>
      <c r="D10" s="14" t="s">
        <v>8</v>
      </c>
      <c r="E10" s="51" t="s">
        <v>848</v>
      </c>
      <c r="F10" s="2"/>
      <c r="G10" s="2"/>
      <c r="H10" s="2"/>
      <c r="I10" s="14" t="s">
        <v>3372</v>
      </c>
      <c r="J10" s="51" t="s">
        <v>41</v>
      </c>
      <c r="K10" s="2"/>
      <c r="L10" s="2"/>
      <c r="M10" s="2"/>
      <c r="N10" s="2"/>
      <c r="O10" s="2"/>
    </row>
    <row r="11" spans="1:15" ht="20.100000000000001" customHeight="1">
      <c r="A11" s="7"/>
      <c r="B11" s="7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</row>
    <row r="12" spans="1:15" ht="20.100000000000001" customHeight="1">
      <c r="A12" s="7"/>
      <c r="B12" s="7"/>
      <c r="C12" s="2"/>
      <c r="D12" s="2"/>
      <c r="E12" s="2"/>
      <c r="F12" s="2"/>
      <c r="G12" s="2"/>
      <c r="H12" s="2"/>
      <c r="I12" s="2"/>
      <c r="J12" s="51" t="s">
        <v>424</v>
      </c>
      <c r="K12" s="2"/>
      <c r="L12" s="2"/>
      <c r="M12" s="2"/>
      <c r="N12" s="2"/>
      <c r="O12" s="2"/>
    </row>
    <row r="13" spans="1:15" ht="15" customHeight="1">
      <c r="A13" s="7"/>
      <c r="B13" s="7"/>
    </row>
    <row r="14" spans="1:15" ht="20.100000000000001" customHeight="1">
      <c r="A14" s="7"/>
      <c r="B14" s="7"/>
      <c r="C14" s="23" t="s">
        <v>132</v>
      </c>
      <c r="D14" s="5" t="s">
        <v>142</v>
      </c>
      <c r="E14" s="6" t="s">
        <v>42</v>
      </c>
      <c r="I14" s="5" t="s">
        <v>151</v>
      </c>
      <c r="J14" s="374" t="s">
        <v>3872</v>
      </c>
      <c r="K14" s="375"/>
      <c r="L14" s="376"/>
    </row>
    <row r="15" spans="1:15" ht="20.100000000000001" customHeight="1">
      <c r="A15" s="7"/>
      <c r="B15" s="7"/>
      <c r="C15" s="23" t="s">
        <v>133</v>
      </c>
      <c r="D15" s="5" t="s">
        <v>143</v>
      </c>
      <c r="E15" s="6" t="s">
        <v>120</v>
      </c>
      <c r="I15" s="373" t="s">
        <v>152</v>
      </c>
      <c r="J15" s="364" t="s">
        <v>3873</v>
      </c>
      <c r="K15" s="365"/>
      <c r="L15" s="366"/>
    </row>
    <row r="16" spans="1:15" ht="20.100000000000001" customHeight="1">
      <c r="A16" s="7"/>
      <c r="B16" s="7"/>
      <c r="C16" s="23" t="s">
        <v>134</v>
      </c>
      <c r="D16" s="5" t="s">
        <v>144</v>
      </c>
      <c r="E16" s="6" t="s">
        <v>3382</v>
      </c>
      <c r="I16" s="373"/>
      <c r="J16" s="367"/>
      <c r="K16" s="368"/>
      <c r="L16" s="369"/>
    </row>
    <row r="17" spans="1:12" ht="20.100000000000001" customHeight="1">
      <c r="A17" s="7"/>
      <c r="B17" s="7"/>
      <c r="C17" s="23" t="s">
        <v>135</v>
      </c>
      <c r="D17" s="5" t="s">
        <v>145</v>
      </c>
      <c r="E17" s="6" t="s">
        <v>848</v>
      </c>
      <c r="I17" s="373"/>
      <c r="J17" s="367"/>
      <c r="K17" s="368"/>
      <c r="L17" s="369"/>
    </row>
    <row r="18" spans="1:12" ht="20.100000000000001" customHeight="1">
      <c r="A18" s="7"/>
      <c r="B18" s="7"/>
      <c r="C18" s="23" t="s">
        <v>136</v>
      </c>
      <c r="D18" s="5" t="s">
        <v>146</v>
      </c>
      <c r="E18" s="6" t="s">
        <v>3426</v>
      </c>
      <c r="I18" s="373"/>
      <c r="J18" s="370"/>
      <c r="K18" s="371"/>
      <c r="L18" s="372"/>
    </row>
    <row r="19" spans="1:12" ht="20.100000000000001" customHeight="1">
      <c r="A19" s="7"/>
      <c r="B19" s="7"/>
      <c r="C19" s="23" t="s">
        <v>137</v>
      </c>
      <c r="D19" s="5" t="s">
        <v>2415</v>
      </c>
      <c r="E19" s="6" t="s">
        <v>3583</v>
      </c>
    </row>
    <row r="20" spans="1:12" ht="20.100000000000001" customHeight="1">
      <c r="A20" s="7"/>
      <c r="B20" s="7"/>
      <c r="C20" s="23" t="s">
        <v>138</v>
      </c>
      <c r="D20" s="5" t="s">
        <v>148</v>
      </c>
      <c r="E20" s="6" t="s">
        <v>3668</v>
      </c>
      <c r="I20" s="368"/>
      <c r="J20" s="368"/>
      <c r="K20" s="368"/>
    </row>
    <row r="21" spans="1:12" ht="20.100000000000001" customHeight="1">
      <c r="A21" s="7"/>
      <c r="B21" s="7"/>
      <c r="C21" s="23" t="s">
        <v>139</v>
      </c>
      <c r="D21" s="5" t="s">
        <v>3372</v>
      </c>
      <c r="E21" s="6" t="s">
        <v>41</v>
      </c>
      <c r="I21" s="368"/>
      <c r="J21" s="368"/>
      <c r="K21" s="368"/>
    </row>
    <row r="22" spans="1:12" ht="20.100000000000001" customHeight="1">
      <c r="A22" s="7"/>
      <c r="B22" s="7"/>
      <c r="C22" s="23" t="s">
        <v>140</v>
      </c>
      <c r="D22"/>
      <c r="E22"/>
      <c r="I22" s="368"/>
      <c r="J22" s="368"/>
      <c r="K22" s="368"/>
    </row>
    <row r="23" spans="1:12" ht="15" customHeight="1">
      <c r="I23" s="368"/>
      <c r="J23" s="368"/>
      <c r="K23" s="368"/>
    </row>
  </sheetData>
  <mergeCells count="4">
    <mergeCell ref="J14:L14"/>
    <mergeCell ref="I15:I18"/>
    <mergeCell ref="J15:L18"/>
    <mergeCell ref="I20:K23"/>
  </mergeCells>
  <conditionalFormatting sqref="D8 D10 I4 I6 I8 I10">
    <cfRule type="expression" dxfId="544" priority="1">
      <formula>OR($E$4 &lt;&gt; "INVENTORY", $E$6 &lt;&gt; "FUEL TANKS")</formula>
    </cfRule>
  </conditionalFormatting>
  <pageMargins left="0.7" right="0.7" top="0.75" bottom="0.75" header="0.3" footer="0.3"/>
  <pageSetup scale="51" orientation="portrait" r:id="rId1"/>
  <colBreaks count="1" manualBreakCount="1">
    <brk id="12" max="1048575" man="1"/>
  </colBreaks>
  <drawing r:id="rId2"/>
  <legacyDrawing r:id="rId3"/>
  <controls>
    <mc:AlternateContent xmlns:mc="http://schemas.openxmlformats.org/markup-compatibility/2006">
      <mc:Choice Requires="x14">
        <control shapeId="122889" r:id="rId4" name="ComboBox1">
          <controlPr defaultSize="0" autoLine="0" linkedCell="E4" listFillRange="'30-71 Scheme'!$A$2:$B$5" r:id="rId5">
            <anchor moveWithCells="1">
              <from>
                <xdr:col>4</xdr:col>
                <xdr:colOff>0</xdr:colOff>
                <xdr:row>3</xdr:row>
                <xdr:rowOff>0</xdr:rowOff>
              </from>
              <to>
                <xdr:col>5</xdr:col>
                <xdr:colOff>676275</xdr:colOff>
                <xdr:row>4</xdr:row>
                <xdr:rowOff>9525</xdr:rowOff>
              </to>
            </anchor>
          </controlPr>
        </control>
      </mc:Choice>
      <mc:Fallback>
        <control shapeId="122889" r:id="rId4" name="ComboBox1"/>
      </mc:Fallback>
    </mc:AlternateContent>
    <mc:AlternateContent xmlns:mc="http://schemas.openxmlformats.org/markup-compatibility/2006">
      <mc:Choice Requires="x14">
        <control shapeId="122887" r:id="rId6" name="ComboBox7">
          <controlPr locked="0" defaultSize="0" autoLine="0" linkedCell="J8" listFillRange="'30-71 Scheme'!$T$2:$U$17" r:id="rId7">
            <anchor moveWithCells="1">
              <from>
                <xdr:col>9</xdr:col>
                <xdr:colOff>0</xdr:colOff>
                <xdr:row>7</xdr:row>
                <xdr:rowOff>0</xdr:rowOff>
              </from>
              <to>
                <xdr:col>12</xdr:col>
                <xdr:colOff>0</xdr:colOff>
                <xdr:row>8</xdr:row>
                <xdr:rowOff>9525</xdr:rowOff>
              </to>
            </anchor>
          </controlPr>
        </control>
      </mc:Choice>
      <mc:Fallback>
        <control shapeId="122887" r:id="rId6" name="ComboBox7"/>
      </mc:Fallback>
    </mc:AlternateContent>
    <mc:AlternateContent xmlns:mc="http://schemas.openxmlformats.org/markup-compatibility/2006">
      <mc:Choice Requires="x14">
        <control shapeId="122886" r:id="rId8" name="ComboBox6">
          <controlPr locked="0" defaultSize="0" autoLine="0" linkedCell="J6" listFillRange="'30-71 Scheme'!$Q$2:$R$18" r:id="rId9">
            <anchor moveWithCells="1">
              <from>
                <xdr:col>9</xdr:col>
                <xdr:colOff>0</xdr:colOff>
                <xdr:row>5</xdr:row>
                <xdr:rowOff>0</xdr:rowOff>
              </from>
              <to>
                <xdr:col>12</xdr:col>
                <xdr:colOff>0</xdr:colOff>
                <xdr:row>6</xdr:row>
                <xdr:rowOff>9525</xdr:rowOff>
              </to>
            </anchor>
          </controlPr>
        </control>
      </mc:Choice>
      <mc:Fallback>
        <control shapeId="122886" r:id="rId8" name="ComboBox6"/>
      </mc:Fallback>
    </mc:AlternateContent>
    <mc:AlternateContent xmlns:mc="http://schemas.openxmlformats.org/markup-compatibility/2006">
      <mc:Choice Requires="x14">
        <control shapeId="122885" r:id="rId10" name="ComboBox8">
          <controlPr locked="0" defaultSize="0" autoLine="0" linkedCell="J10" listFillRange="'30-71 Scheme'!$W$2:$X$52" r:id="rId11">
            <anchor moveWithCells="1">
              <from>
                <xdr:col>9</xdr:col>
                <xdr:colOff>0</xdr:colOff>
                <xdr:row>9</xdr:row>
                <xdr:rowOff>0</xdr:rowOff>
              </from>
              <to>
                <xdr:col>12</xdr:col>
                <xdr:colOff>0</xdr:colOff>
                <xdr:row>10</xdr:row>
                <xdr:rowOff>9525</xdr:rowOff>
              </to>
            </anchor>
          </controlPr>
        </control>
      </mc:Choice>
      <mc:Fallback>
        <control shapeId="122885" r:id="rId10" name="ComboBox8"/>
      </mc:Fallback>
    </mc:AlternateContent>
    <mc:AlternateContent xmlns:mc="http://schemas.openxmlformats.org/markup-compatibility/2006">
      <mc:Choice Requires="x14">
        <control shapeId="122884" r:id="rId12" name="ComboBox5">
          <controlPr locked="0" defaultSize="0" autoLine="0" linkedCell="J4" listFillRange="'30-71 Scheme'!$N$2:$O$96" r:id="rId13">
            <anchor moveWithCells="1">
              <from>
                <xdr:col>9</xdr:col>
                <xdr:colOff>0</xdr:colOff>
                <xdr:row>3</xdr:row>
                <xdr:rowOff>0</xdr:rowOff>
              </from>
              <to>
                <xdr:col>12</xdr:col>
                <xdr:colOff>0</xdr:colOff>
                <xdr:row>4</xdr:row>
                <xdr:rowOff>9525</xdr:rowOff>
              </to>
            </anchor>
          </controlPr>
        </control>
      </mc:Choice>
      <mc:Fallback>
        <control shapeId="122884" r:id="rId12" name="ComboBox5"/>
      </mc:Fallback>
    </mc:AlternateContent>
    <mc:AlternateContent xmlns:mc="http://schemas.openxmlformats.org/markup-compatibility/2006">
      <mc:Choice Requires="x14">
        <control shapeId="122883" r:id="rId14" name="ComboBox4">
          <controlPr locked="0" defaultSize="0" autoLine="0" linkedCell="E10" listFillRange="'30-71 Scheme'!$K$2:$L$13" r:id="rId15">
            <anchor moveWithCells="1">
              <from>
                <xdr:col>4</xdr:col>
                <xdr:colOff>0</xdr:colOff>
                <xdr:row>9</xdr:row>
                <xdr:rowOff>0</xdr:rowOff>
              </from>
              <to>
                <xdr:col>5</xdr:col>
                <xdr:colOff>676275</xdr:colOff>
                <xdr:row>10</xdr:row>
                <xdr:rowOff>9525</xdr:rowOff>
              </to>
            </anchor>
          </controlPr>
        </control>
      </mc:Choice>
      <mc:Fallback>
        <control shapeId="122883" r:id="rId14" name="ComboBox4"/>
      </mc:Fallback>
    </mc:AlternateContent>
    <mc:AlternateContent xmlns:mc="http://schemas.openxmlformats.org/markup-compatibility/2006">
      <mc:Choice Requires="x14">
        <control shapeId="122882" r:id="rId16" name="ComboBox2">
          <controlPr locked="0" defaultSize="0" autoLine="0" linkedCell="E6" listFillRange="'30-71 Scheme'!$D$2:$E$17" r:id="rId17">
            <anchor moveWithCells="1">
              <from>
                <xdr:col>4</xdr:col>
                <xdr:colOff>0</xdr:colOff>
                <xdr:row>5</xdr:row>
                <xdr:rowOff>0</xdr:rowOff>
              </from>
              <to>
                <xdr:col>5</xdr:col>
                <xdr:colOff>676275</xdr:colOff>
                <xdr:row>6</xdr:row>
                <xdr:rowOff>9525</xdr:rowOff>
              </to>
            </anchor>
          </controlPr>
        </control>
      </mc:Choice>
      <mc:Fallback>
        <control shapeId="122882" r:id="rId16" name="ComboBox2"/>
      </mc:Fallback>
    </mc:AlternateContent>
    <mc:AlternateContent xmlns:mc="http://schemas.openxmlformats.org/markup-compatibility/2006">
      <mc:Choice Requires="x14">
        <control shapeId="122881" r:id="rId18" name="ComboBox3">
          <controlPr locked="0" defaultSize="0" autoLine="0" linkedCell="E8" listFillRange="'30-71 Scheme'!$G$2:$I$23" r:id="rId19">
            <anchor moveWithCells="1">
              <from>
                <xdr:col>4</xdr:col>
                <xdr:colOff>0</xdr:colOff>
                <xdr:row>7</xdr:row>
                <xdr:rowOff>0</xdr:rowOff>
              </from>
              <to>
                <xdr:col>5</xdr:col>
                <xdr:colOff>676275</xdr:colOff>
                <xdr:row>8</xdr:row>
                <xdr:rowOff>9525</xdr:rowOff>
              </to>
            </anchor>
          </controlPr>
        </control>
      </mc:Choice>
      <mc:Fallback>
        <control shapeId="122881" r:id="rId18" name="ComboBox3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8AB23D-37F8-403D-B12F-48885723A727}">
  <sheetPr codeName="Sheet36"/>
  <dimension ref="A1:O23"/>
  <sheetViews>
    <sheetView showGridLines="0" showRowColHeaders="0" topLeftCell="C1" workbookViewId="0">
      <selection activeCell="F22" sqref="F22"/>
    </sheetView>
  </sheetViews>
  <sheetFormatPr defaultColWidth="9.140625" defaultRowHeight="15"/>
  <cols>
    <col min="1" max="1" width="28.5703125" hidden="1" customWidth="1"/>
    <col min="2" max="2" width="15.28515625" hidden="1" customWidth="1"/>
    <col min="3" max="3" width="15" style="1" customWidth="1"/>
    <col min="4" max="4" width="29.5703125" style="1" bestFit="1" customWidth="1"/>
    <col min="5" max="5" width="29" style="1" customWidth="1"/>
    <col min="6" max="6" width="13.28515625" style="1" customWidth="1"/>
    <col min="7" max="7" width="14.85546875" style="1" customWidth="1"/>
    <col min="8" max="8" width="9.5703125" style="1" customWidth="1"/>
    <col min="9" max="9" width="31.7109375" style="1" customWidth="1"/>
    <col min="10" max="10" width="7.140625" style="1" customWidth="1"/>
    <col min="11" max="11" width="16.85546875" style="1" customWidth="1"/>
    <col min="12" max="12" width="15.140625" style="1" customWidth="1"/>
    <col min="13" max="13" width="20.140625" style="1" customWidth="1"/>
    <col min="14" max="14" width="8.140625" style="1" customWidth="1"/>
    <col min="15" max="15" width="4.42578125" style="1" customWidth="1"/>
    <col min="16" max="16" width="17.28515625" style="1" customWidth="1"/>
    <col min="17" max="17" width="9.140625" style="1" customWidth="1"/>
    <col min="18" max="18" width="15.5703125" style="1" customWidth="1"/>
    <col min="19" max="19" width="15.140625" style="1" customWidth="1"/>
    <col min="20" max="20" width="10.5703125" style="1" customWidth="1"/>
    <col min="21" max="21" width="15.28515625" style="1" customWidth="1"/>
    <col min="22" max="23" width="9.140625" style="1" customWidth="1"/>
    <col min="24" max="24" width="26" style="1" customWidth="1"/>
    <col min="25" max="35" width="9.140625" style="1" customWidth="1"/>
    <col min="36" max="16384" width="9.140625" style="1"/>
  </cols>
  <sheetData>
    <row r="1" spans="1:15" ht="36.75" customHeight="1">
      <c r="A1" s="13" t="s">
        <v>153</v>
      </c>
      <c r="B1" s="7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</row>
    <row r="2" spans="1:15" ht="75.75" customHeight="1" thickBot="1">
      <c r="A2" s="7"/>
      <c r="B2" s="7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</row>
    <row r="3" spans="1:15" ht="15" customHeight="1">
      <c r="A3" s="8" t="s">
        <v>151</v>
      </c>
      <c r="B3" s="29" t="str">
        <f>IFERROR(_xlfn.CONCAT(INDEX(TS_Class[],MATCH($E$14,TS_Class[CLASS],0),2),"-", INDEX(TS_ItemCat[],MATCH($E$15,TS_ItemCat[ITEM CATEGORY],0),2), INDEX(TS_Manufacturer[],MATCH($E$16, TS_Manufacturer[MFG NAME],0),2), INDEX(TS_Material[],MATCH($E$17,TS_Material[MATERIAL],0),2), INDEX(TS_Type[],MATCH($E$18, TS_Type[TYPE],0),2), INDEX(TS_Capacity[],MATCH($E$19,TS_Capacity[CAPACITY/FLOW RATE],0),2), INDEX(TS_Dim1[],MATCH($E$20,TS_Dim1[Dim 1],0),2),INDEX(TS_Dim2[],MATCH($E$21,TS_Dim2[Dim 2],0),2)),"")</f>
        <v>30-72NASTLTG00153604</v>
      </c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</row>
    <row r="4" spans="1:15" ht="20.100000000000001" customHeight="1" thickBot="1">
      <c r="A4" s="10" t="s">
        <v>156</v>
      </c>
      <c r="B4" s="109" t="str">
        <f>IF(SUMPRODUCT(--($E$14:$E$21&lt;&gt;""))=0,"",SUBSTITUTE(SUBSTITUTE(SUBSTITUTE(SUBSTITUTE(_xlfn.CONCAT(IF($E$18="NA","",$E$18), IF( $E$17="NA", "", ", " &amp; $E$17),  IF( $E$19="NA", "", ", " &amp; $E$19), IF( $E$20="NA", "", ", " &amp; $E$20), IF( $E$21="NA", "", ", " &amp; $E$21)), "CAST IRON", "CI"), "ALUMINUM", "ALUM"),"CARBON STEEL", "CARB STEEL"),"STAINLESS STEEL", "SS"))</f>
        <v>LIFTSTATION HOLDING TANK, STEEL, 15 GAL, 36" DIA, 4' H</v>
      </c>
      <c r="C4" s="2"/>
      <c r="D4" s="14" t="s">
        <v>1</v>
      </c>
      <c r="E4" s="2" t="s">
        <v>42</v>
      </c>
      <c r="F4" s="2"/>
      <c r="G4" s="2"/>
      <c r="H4" s="2"/>
      <c r="I4" s="14" t="s">
        <v>141</v>
      </c>
      <c r="J4" s="51" t="s">
        <v>3695</v>
      </c>
      <c r="K4" s="2"/>
      <c r="L4" s="2"/>
      <c r="M4" s="2"/>
      <c r="N4" s="2"/>
      <c r="O4" s="2"/>
    </row>
    <row r="5" spans="1:15" ht="20.100000000000001" customHeight="1">
      <c r="A5" s="7"/>
      <c r="B5" s="7"/>
      <c r="C5" s="2"/>
      <c r="D5" s="3"/>
      <c r="E5" s="2"/>
      <c r="F5" s="2"/>
      <c r="G5" s="2"/>
      <c r="H5" s="2"/>
      <c r="I5" s="2"/>
      <c r="J5" s="2"/>
      <c r="K5" s="2"/>
      <c r="L5" s="2"/>
      <c r="M5" s="2"/>
      <c r="N5" s="2"/>
      <c r="O5" s="2"/>
    </row>
    <row r="6" spans="1:15" ht="20.100000000000001" customHeight="1">
      <c r="A6" s="7"/>
      <c r="B6" s="7"/>
      <c r="C6" s="2"/>
      <c r="D6" s="14" t="s">
        <v>3</v>
      </c>
      <c r="E6" s="51" t="s">
        <v>1927</v>
      </c>
      <c r="F6" s="2"/>
      <c r="G6" s="2"/>
      <c r="H6" s="2"/>
      <c r="I6" s="14" t="s">
        <v>3754</v>
      </c>
      <c r="J6" s="51" t="s">
        <v>3701</v>
      </c>
      <c r="K6" s="2"/>
      <c r="L6" s="2"/>
      <c r="M6" s="2"/>
      <c r="N6" s="2"/>
      <c r="O6" s="2"/>
    </row>
    <row r="7" spans="1:15" ht="20.100000000000001" customHeight="1">
      <c r="A7" s="7"/>
      <c r="B7" s="7"/>
      <c r="C7" s="2"/>
      <c r="D7" s="3"/>
      <c r="E7" s="2"/>
      <c r="F7" s="2"/>
      <c r="G7" s="2"/>
      <c r="H7" s="2"/>
      <c r="I7" s="2"/>
      <c r="J7" s="2"/>
      <c r="K7" s="2"/>
      <c r="L7" s="2"/>
      <c r="M7" s="2"/>
      <c r="N7" s="2"/>
      <c r="O7" s="2"/>
    </row>
    <row r="8" spans="1:15" ht="20.100000000000001" customHeight="1">
      <c r="A8" s="7"/>
      <c r="B8" s="7"/>
      <c r="C8" s="2"/>
      <c r="D8" s="14" t="s">
        <v>5</v>
      </c>
      <c r="E8" s="51" t="s">
        <v>23</v>
      </c>
      <c r="F8" s="2"/>
      <c r="G8" s="2"/>
      <c r="H8" s="2"/>
      <c r="I8" s="14" t="s">
        <v>1856</v>
      </c>
      <c r="J8" s="51" t="s">
        <v>3742</v>
      </c>
      <c r="K8" s="2"/>
      <c r="L8" s="2"/>
      <c r="M8" s="2"/>
      <c r="N8" s="2"/>
      <c r="O8" s="2"/>
    </row>
    <row r="9" spans="1:15" ht="20.100000000000001" customHeight="1">
      <c r="A9" s="7"/>
      <c r="B9" s="7"/>
      <c r="C9" s="2"/>
      <c r="D9" s="3"/>
      <c r="E9" s="2"/>
      <c r="F9" s="2"/>
      <c r="G9" s="2"/>
      <c r="H9" s="2"/>
      <c r="I9" s="2"/>
      <c r="J9" s="2"/>
      <c r="K9" s="2"/>
      <c r="L9" s="2"/>
      <c r="M9" s="2"/>
      <c r="N9" s="2"/>
      <c r="O9" s="2"/>
    </row>
    <row r="10" spans="1:15" ht="20.100000000000001" customHeight="1">
      <c r="A10" s="7"/>
      <c r="B10" s="7"/>
      <c r="C10" s="2"/>
      <c r="D10" s="14" t="s">
        <v>8</v>
      </c>
      <c r="E10" s="51" t="s">
        <v>115</v>
      </c>
      <c r="F10" s="2"/>
      <c r="G10" s="2"/>
      <c r="H10" s="2"/>
      <c r="I10" s="14" t="s">
        <v>1857</v>
      </c>
      <c r="J10" s="51" t="s">
        <v>3746</v>
      </c>
      <c r="K10" s="2"/>
      <c r="L10" s="2"/>
      <c r="M10" s="2"/>
      <c r="N10" s="2"/>
      <c r="O10" s="2"/>
    </row>
    <row r="11" spans="1:15" ht="20.100000000000001" customHeight="1">
      <c r="A11" s="7"/>
      <c r="B11" s="7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</row>
    <row r="12" spans="1:15" ht="20.100000000000001" customHeight="1">
      <c r="A12" s="7"/>
      <c r="B12" s="7"/>
      <c r="C12" s="2"/>
      <c r="D12" s="2"/>
      <c r="E12" s="2"/>
      <c r="F12" s="2"/>
      <c r="G12" s="2"/>
      <c r="H12" s="2"/>
      <c r="I12" s="2"/>
      <c r="J12" s="51" t="s">
        <v>424</v>
      </c>
      <c r="K12" s="2"/>
      <c r="L12" s="2"/>
      <c r="M12" s="2"/>
      <c r="N12" s="2"/>
      <c r="O12" s="2"/>
    </row>
    <row r="13" spans="1:15" ht="15" customHeight="1">
      <c r="A13" s="7"/>
      <c r="B13" s="7"/>
    </row>
    <row r="14" spans="1:15" ht="20.100000000000001" customHeight="1">
      <c r="A14" s="7"/>
      <c r="B14" s="7"/>
      <c r="C14" s="23" t="s">
        <v>132</v>
      </c>
      <c r="D14" s="5" t="s">
        <v>142</v>
      </c>
      <c r="E14" s="6" t="s">
        <v>42</v>
      </c>
      <c r="I14" s="5" t="s">
        <v>151</v>
      </c>
      <c r="J14" s="374" t="s">
        <v>3874</v>
      </c>
      <c r="K14" s="375"/>
      <c r="L14" s="376"/>
    </row>
    <row r="15" spans="1:15" ht="20.100000000000001" customHeight="1">
      <c r="A15" s="7"/>
      <c r="B15" s="7"/>
      <c r="C15" s="23" t="s">
        <v>133</v>
      </c>
      <c r="D15" s="5" t="s">
        <v>143</v>
      </c>
      <c r="E15" s="6" t="s">
        <v>1927</v>
      </c>
      <c r="I15" s="373" t="s">
        <v>152</v>
      </c>
      <c r="J15" s="364" t="s">
        <v>3875</v>
      </c>
      <c r="K15" s="365"/>
      <c r="L15" s="366"/>
    </row>
    <row r="16" spans="1:15" ht="20.100000000000001" customHeight="1">
      <c r="A16" s="7"/>
      <c r="B16" s="7"/>
      <c r="C16" s="23" t="s">
        <v>134</v>
      </c>
      <c r="D16" s="5" t="s">
        <v>144</v>
      </c>
      <c r="E16" s="6" t="s">
        <v>23</v>
      </c>
      <c r="I16" s="373"/>
      <c r="J16" s="367"/>
      <c r="K16" s="368"/>
      <c r="L16" s="369"/>
    </row>
    <row r="17" spans="1:12" ht="20.100000000000001" customHeight="1">
      <c r="A17" s="7"/>
      <c r="B17" s="7"/>
      <c r="C17" s="23" t="s">
        <v>135</v>
      </c>
      <c r="D17" s="5" t="s">
        <v>145</v>
      </c>
      <c r="E17" s="6" t="s">
        <v>115</v>
      </c>
      <c r="I17" s="373"/>
      <c r="J17" s="367"/>
      <c r="K17" s="368"/>
      <c r="L17" s="369"/>
    </row>
    <row r="18" spans="1:12" ht="20.100000000000001" customHeight="1">
      <c r="A18" s="7"/>
      <c r="B18" s="7"/>
      <c r="C18" s="23" t="s">
        <v>136</v>
      </c>
      <c r="D18" s="5" t="s">
        <v>146</v>
      </c>
      <c r="E18" s="6" t="s">
        <v>3695</v>
      </c>
      <c r="I18" s="373"/>
      <c r="J18" s="370"/>
      <c r="K18" s="371"/>
      <c r="L18" s="372"/>
    </row>
    <row r="19" spans="1:12" ht="20.100000000000001" customHeight="1">
      <c r="A19" s="7"/>
      <c r="B19" s="7"/>
      <c r="C19" s="23" t="s">
        <v>137</v>
      </c>
      <c r="D19" s="5" t="s">
        <v>3757</v>
      </c>
      <c r="E19" s="6" t="s">
        <v>3701</v>
      </c>
    </row>
    <row r="20" spans="1:12" ht="20.100000000000001" customHeight="1">
      <c r="A20" s="7"/>
      <c r="B20" s="7"/>
      <c r="C20" s="23" t="s">
        <v>138</v>
      </c>
      <c r="D20" s="5" t="s">
        <v>2103</v>
      </c>
      <c r="E20" s="6" t="s">
        <v>3742</v>
      </c>
      <c r="I20" s="368"/>
      <c r="J20" s="368"/>
      <c r="K20" s="368"/>
    </row>
    <row r="21" spans="1:12" ht="20.100000000000001" customHeight="1">
      <c r="A21" s="7"/>
      <c r="B21" s="7"/>
      <c r="C21" s="23" t="s">
        <v>139</v>
      </c>
      <c r="D21" s="5" t="s">
        <v>2104</v>
      </c>
      <c r="E21" s="6" t="s">
        <v>3746</v>
      </c>
      <c r="I21" s="368"/>
      <c r="J21" s="368"/>
      <c r="K21" s="368"/>
    </row>
    <row r="22" spans="1:12" ht="20.100000000000001" customHeight="1">
      <c r="A22" s="7"/>
      <c r="B22" s="7"/>
      <c r="C22" s="23" t="s">
        <v>140</v>
      </c>
      <c r="D22"/>
      <c r="E22"/>
      <c r="I22" s="368"/>
      <c r="J22" s="368"/>
      <c r="K22" s="368"/>
    </row>
    <row r="23" spans="1:12" ht="15" customHeight="1">
      <c r="I23" s="368"/>
      <c r="J23" s="368"/>
      <c r="K23" s="368"/>
    </row>
  </sheetData>
  <mergeCells count="4">
    <mergeCell ref="J14:L14"/>
    <mergeCell ref="I15:I18"/>
    <mergeCell ref="J15:L18"/>
    <mergeCell ref="I20:K23"/>
  </mergeCells>
  <conditionalFormatting sqref="D8 D10 I4 I6 I8 I10">
    <cfRule type="expression" dxfId="543" priority="1">
      <formula>OR($E$4 &lt;&gt; "INVENTORY", $E$6 &lt;&gt; "TANKS AND SEPARATORS")</formula>
    </cfRule>
  </conditionalFormatting>
  <pageMargins left="0.7" right="0.7" top="0.75" bottom="0.75" header="0.3" footer="0.3"/>
  <pageSetup scale="51" orientation="portrait" r:id="rId1"/>
  <colBreaks count="1" manualBreakCount="1">
    <brk id="12" max="1048575" man="1"/>
  </colBreaks>
  <drawing r:id="rId2"/>
  <legacyDrawing r:id="rId3"/>
  <controls>
    <mc:AlternateContent xmlns:mc="http://schemas.openxmlformats.org/markup-compatibility/2006">
      <mc:Choice Requires="x14">
        <control shapeId="140296" r:id="rId4" name="ComboBox1">
          <controlPr defaultSize="0" autoLine="0" linkedCell="E4" listFillRange="'30-72 Scheme'!$A$2:$B$5" r:id="rId5">
            <anchor moveWithCells="1">
              <from>
                <xdr:col>4</xdr:col>
                <xdr:colOff>0</xdr:colOff>
                <xdr:row>3</xdr:row>
                <xdr:rowOff>0</xdr:rowOff>
              </from>
              <to>
                <xdr:col>5</xdr:col>
                <xdr:colOff>676275</xdr:colOff>
                <xdr:row>4</xdr:row>
                <xdr:rowOff>9525</xdr:rowOff>
              </to>
            </anchor>
          </controlPr>
        </control>
      </mc:Choice>
      <mc:Fallback>
        <control shapeId="140296" r:id="rId4" name="ComboBox1"/>
      </mc:Fallback>
    </mc:AlternateContent>
    <mc:AlternateContent xmlns:mc="http://schemas.openxmlformats.org/markup-compatibility/2006">
      <mc:Choice Requires="x14">
        <control shapeId="140295" r:id="rId6" name="ComboBox7">
          <controlPr locked="0" defaultSize="0" autoLine="0" linkedCell="J8" listFillRange="'30-72 Scheme'!$S$2:$T$10" r:id="rId7">
            <anchor moveWithCells="1">
              <from>
                <xdr:col>9</xdr:col>
                <xdr:colOff>0</xdr:colOff>
                <xdr:row>7</xdr:row>
                <xdr:rowOff>0</xdr:rowOff>
              </from>
              <to>
                <xdr:col>12</xdr:col>
                <xdr:colOff>0</xdr:colOff>
                <xdr:row>8</xdr:row>
                <xdr:rowOff>9525</xdr:rowOff>
              </to>
            </anchor>
          </controlPr>
        </control>
      </mc:Choice>
      <mc:Fallback>
        <control shapeId="140295" r:id="rId6" name="ComboBox7"/>
      </mc:Fallback>
    </mc:AlternateContent>
    <mc:AlternateContent xmlns:mc="http://schemas.openxmlformats.org/markup-compatibility/2006">
      <mc:Choice Requires="x14">
        <control shapeId="140294" r:id="rId8" name="ComboBox6">
          <controlPr locked="0" defaultSize="0" autoLine="0" linkedCell="J6" listFillRange="'30-72 Scheme'!$P$2:$Q$36" r:id="rId9">
            <anchor moveWithCells="1">
              <from>
                <xdr:col>9</xdr:col>
                <xdr:colOff>0</xdr:colOff>
                <xdr:row>5</xdr:row>
                <xdr:rowOff>0</xdr:rowOff>
              </from>
              <to>
                <xdr:col>12</xdr:col>
                <xdr:colOff>0</xdr:colOff>
                <xdr:row>6</xdr:row>
                <xdr:rowOff>9525</xdr:rowOff>
              </to>
            </anchor>
          </controlPr>
        </control>
      </mc:Choice>
      <mc:Fallback>
        <control shapeId="140294" r:id="rId8" name="ComboBox6"/>
      </mc:Fallback>
    </mc:AlternateContent>
    <mc:AlternateContent xmlns:mc="http://schemas.openxmlformats.org/markup-compatibility/2006">
      <mc:Choice Requires="x14">
        <control shapeId="140293" r:id="rId10" name="ComboBox8">
          <controlPr locked="0" defaultSize="0" autoLine="0" linkedCell="J10" listFillRange="'30-72 Scheme'!$V$2:$W$11" r:id="rId11">
            <anchor moveWithCells="1">
              <from>
                <xdr:col>9</xdr:col>
                <xdr:colOff>0</xdr:colOff>
                <xdr:row>9</xdr:row>
                <xdr:rowOff>0</xdr:rowOff>
              </from>
              <to>
                <xdr:col>12</xdr:col>
                <xdr:colOff>0</xdr:colOff>
                <xdr:row>10</xdr:row>
                <xdr:rowOff>9525</xdr:rowOff>
              </to>
            </anchor>
          </controlPr>
        </control>
      </mc:Choice>
      <mc:Fallback>
        <control shapeId="140293" r:id="rId10" name="ComboBox8"/>
      </mc:Fallback>
    </mc:AlternateContent>
    <mc:AlternateContent xmlns:mc="http://schemas.openxmlformats.org/markup-compatibility/2006">
      <mc:Choice Requires="x14">
        <control shapeId="140292" r:id="rId12" name="ComboBox5">
          <controlPr locked="0" defaultSize="0" autoLine="0" linkedCell="J4" listFillRange="'30-72 Scheme'!$M$2:$N$8" r:id="rId13">
            <anchor moveWithCells="1">
              <from>
                <xdr:col>9</xdr:col>
                <xdr:colOff>0</xdr:colOff>
                <xdr:row>3</xdr:row>
                <xdr:rowOff>0</xdr:rowOff>
              </from>
              <to>
                <xdr:col>12</xdr:col>
                <xdr:colOff>0</xdr:colOff>
                <xdr:row>4</xdr:row>
                <xdr:rowOff>9525</xdr:rowOff>
              </to>
            </anchor>
          </controlPr>
        </control>
      </mc:Choice>
      <mc:Fallback>
        <control shapeId="140292" r:id="rId12" name="ComboBox5"/>
      </mc:Fallback>
    </mc:AlternateContent>
    <mc:AlternateContent xmlns:mc="http://schemas.openxmlformats.org/markup-compatibility/2006">
      <mc:Choice Requires="x14">
        <control shapeId="140291" r:id="rId14" name="ComboBox4">
          <controlPr locked="0" defaultSize="0" autoLine="0" linkedCell="E10" listFillRange="'30-72 Scheme'!$J$2:$K$4" r:id="rId15">
            <anchor moveWithCells="1">
              <from>
                <xdr:col>4</xdr:col>
                <xdr:colOff>0</xdr:colOff>
                <xdr:row>9</xdr:row>
                <xdr:rowOff>0</xdr:rowOff>
              </from>
              <to>
                <xdr:col>5</xdr:col>
                <xdr:colOff>676275</xdr:colOff>
                <xdr:row>10</xdr:row>
                <xdr:rowOff>9525</xdr:rowOff>
              </to>
            </anchor>
          </controlPr>
        </control>
      </mc:Choice>
      <mc:Fallback>
        <control shapeId="140291" r:id="rId14" name="ComboBox4"/>
      </mc:Fallback>
    </mc:AlternateContent>
    <mc:AlternateContent xmlns:mc="http://schemas.openxmlformats.org/markup-compatibility/2006">
      <mc:Choice Requires="x14">
        <control shapeId="140290" r:id="rId16" name="ComboBox2">
          <controlPr locked="0" defaultSize="0" autoLine="0" linkedCell="E6" listFillRange="'30-72 Scheme'!$D$2:$E$17" r:id="rId17">
            <anchor moveWithCells="1">
              <from>
                <xdr:col>4</xdr:col>
                <xdr:colOff>0</xdr:colOff>
                <xdr:row>5</xdr:row>
                <xdr:rowOff>0</xdr:rowOff>
              </from>
              <to>
                <xdr:col>5</xdr:col>
                <xdr:colOff>676275</xdr:colOff>
                <xdr:row>6</xdr:row>
                <xdr:rowOff>9525</xdr:rowOff>
              </to>
            </anchor>
          </controlPr>
        </control>
      </mc:Choice>
      <mc:Fallback>
        <control shapeId="140290" r:id="rId16" name="ComboBox2"/>
      </mc:Fallback>
    </mc:AlternateContent>
    <mc:AlternateContent xmlns:mc="http://schemas.openxmlformats.org/markup-compatibility/2006">
      <mc:Choice Requires="x14">
        <control shapeId="140289" r:id="rId18" name="ComboBox3">
          <controlPr locked="0" defaultSize="0" autoLine="0" linkedCell="E8" listFillRange="'30-72 Scheme'!$G$2:$H$3" r:id="rId19">
            <anchor moveWithCells="1">
              <from>
                <xdr:col>4</xdr:col>
                <xdr:colOff>0</xdr:colOff>
                <xdr:row>7</xdr:row>
                <xdr:rowOff>0</xdr:rowOff>
              </from>
              <to>
                <xdr:col>5</xdr:col>
                <xdr:colOff>676275</xdr:colOff>
                <xdr:row>8</xdr:row>
                <xdr:rowOff>9525</xdr:rowOff>
              </to>
            </anchor>
          </controlPr>
        </control>
      </mc:Choice>
      <mc:Fallback>
        <control shapeId="140289" r:id="rId18" name="ComboBox3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463705-EA13-4B6A-A1B4-CD3BEC04B3D5}">
  <sheetPr codeName="Sheet30"/>
  <dimension ref="A1:N23"/>
  <sheetViews>
    <sheetView showGridLines="0" showRowColHeaders="0" topLeftCell="C1" workbookViewId="0">
      <selection activeCell="F22" sqref="F22"/>
    </sheetView>
  </sheetViews>
  <sheetFormatPr defaultColWidth="9.140625" defaultRowHeight="15"/>
  <cols>
    <col min="1" max="1" width="28.5703125" hidden="1" customWidth="1"/>
    <col min="2" max="2" width="15.28515625" hidden="1" customWidth="1"/>
    <col min="3" max="3" width="15" style="1" customWidth="1"/>
    <col min="4" max="4" width="29.5703125" style="1" bestFit="1" customWidth="1"/>
    <col min="5" max="5" width="29" style="1" customWidth="1"/>
    <col min="6" max="6" width="13.28515625" style="1" customWidth="1"/>
    <col min="7" max="7" width="14.85546875" style="1" customWidth="1"/>
    <col min="8" max="8" width="15.140625" style="1" customWidth="1"/>
    <col min="9" max="9" width="31.7109375" style="1" customWidth="1"/>
    <col min="10" max="10" width="7.140625" style="1" customWidth="1"/>
    <col min="11" max="11" width="16.85546875" style="1" customWidth="1"/>
    <col min="12" max="12" width="15.140625" style="1" customWidth="1"/>
    <col min="13" max="13" width="20.140625" style="1" customWidth="1"/>
    <col min="14" max="14" width="7" style="1" customWidth="1"/>
    <col min="15" max="15" width="17.28515625" style="1" customWidth="1"/>
    <col min="16" max="16" width="9.140625" style="1" customWidth="1"/>
    <col min="17" max="17" width="15.5703125" style="1" customWidth="1"/>
    <col min="18" max="18" width="15.140625" style="1" customWidth="1"/>
    <col min="19" max="19" width="10.5703125" style="1" customWidth="1"/>
    <col min="20" max="20" width="15.28515625" style="1" customWidth="1"/>
    <col min="21" max="22" width="9.140625" style="1" customWidth="1"/>
    <col min="23" max="23" width="26" style="1" customWidth="1"/>
    <col min="24" max="34" width="9.140625" style="1" customWidth="1"/>
    <col min="35" max="16384" width="9.140625" style="1"/>
  </cols>
  <sheetData>
    <row r="1" spans="1:14" ht="36.75" customHeight="1">
      <c r="A1" s="13" t="s">
        <v>153</v>
      </c>
      <c r="B1" s="7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</row>
    <row r="2" spans="1:14" ht="75.75" customHeight="1" thickBot="1">
      <c r="A2" s="7"/>
      <c r="B2" s="7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</row>
    <row r="3" spans="1:14" ht="15" customHeight="1">
      <c r="A3" s="8" t="s">
        <v>151</v>
      </c>
      <c r="B3" s="29" t="str">
        <f>IFERROR(_xlfn.CONCAT(INDEX(CTR_CLASS[],MATCH($E$14,CTR_CLASS[CLASS],0),2),"-", INDEX(CTR_ITEMCAT[],MATCH($E$15,CTR_ITEMCAT[ITEM CATEGORY],0),2), INDEX(CTR_MANUFACTURER[],MATCH($E$16, CTR_MANUFACTURER[MANUFACTURERS],0),2), INDEX(CTR_ITEMCLASS[],MATCH($E$17,CTR_ITEMCLASS[ITEM CLASS],0),2), INDEX(CTR_DEPCAT[],MATCH($E$18,CTR_DEPCAT[DEPARTMENT CATEGORY/ACCESSORIES/OTHERS],0),2), INDEX(CTR_MODNUM[],MATCH($E$19,CTR_MODNUM[MODEL NUMBER FOR CONTROLS],0),2)),"")</f>
        <v>30-80FI2BT00000000G2</v>
      </c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</row>
    <row r="4" spans="1:14" ht="20.100000000000001" customHeight="1" thickBot="1">
      <c r="A4" s="10" t="s">
        <v>156</v>
      </c>
      <c r="B4" s="109" t="str">
        <f>IF(SUMPRODUCT(--($E$14:$E$20&lt;&gt;""))=0,"",_xlfn.CONCAT($E$17,IF($E$18="NOT APPLICABLE","",", "&amp;$E$18),IF($E$19="NOT APPLICABLE","",", "&amp;$E$19)))</f>
        <v>SENSOR, BREAK TANK, G2</v>
      </c>
      <c r="C4" s="2"/>
      <c r="D4" s="14" t="s">
        <v>1</v>
      </c>
      <c r="E4" s="2" t="s">
        <v>42</v>
      </c>
      <c r="F4" s="2"/>
      <c r="G4" s="2"/>
      <c r="H4" s="2"/>
      <c r="I4" s="14" t="s">
        <v>2709</v>
      </c>
      <c r="J4" s="51" t="s">
        <v>2749</v>
      </c>
      <c r="K4" s="2"/>
      <c r="L4" s="2"/>
      <c r="M4" s="2"/>
      <c r="N4" s="2"/>
    </row>
    <row r="5" spans="1:14" ht="20.100000000000001" customHeight="1">
      <c r="A5" s="7"/>
      <c r="B5" s="7"/>
      <c r="C5" s="2"/>
      <c r="D5" s="3"/>
      <c r="E5" s="2"/>
      <c r="F5" s="2"/>
      <c r="G5" s="2"/>
      <c r="H5" s="2"/>
      <c r="I5" s="2"/>
      <c r="J5" s="2"/>
      <c r="K5" s="2"/>
      <c r="L5" s="2"/>
      <c r="M5" s="2"/>
      <c r="N5" s="2"/>
    </row>
    <row r="6" spans="1:14" ht="20.100000000000001" customHeight="1">
      <c r="A6" s="7"/>
      <c r="B6" s="7"/>
      <c r="C6" s="2"/>
      <c r="D6" s="14" t="s">
        <v>3</v>
      </c>
      <c r="E6" s="51" t="s">
        <v>2716</v>
      </c>
      <c r="F6" s="2"/>
      <c r="G6" s="2"/>
      <c r="H6" s="2"/>
      <c r="I6" s="14" t="s">
        <v>2710</v>
      </c>
      <c r="J6" s="51" t="s">
        <v>1376</v>
      </c>
      <c r="K6" s="2"/>
      <c r="L6" s="2"/>
      <c r="M6" s="2"/>
      <c r="N6" s="2"/>
    </row>
    <row r="7" spans="1:14" ht="20.100000000000001" customHeight="1">
      <c r="A7" s="7"/>
      <c r="B7" s="7"/>
      <c r="C7" s="2"/>
      <c r="D7" s="3"/>
      <c r="E7" s="2"/>
      <c r="F7" s="2"/>
      <c r="G7" s="2"/>
      <c r="H7" s="2"/>
      <c r="I7" s="2"/>
      <c r="J7" s="2"/>
      <c r="K7" s="2"/>
      <c r="L7" s="2"/>
      <c r="M7" s="2"/>
      <c r="N7" s="2"/>
    </row>
    <row r="8" spans="1:14" ht="20.100000000000001" customHeight="1">
      <c r="A8" s="7"/>
      <c r="B8" s="7"/>
      <c r="C8" s="2"/>
      <c r="D8" s="14" t="s">
        <v>5</v>
      </c>
      <c r="E8" s="51" t="s">
        <v>2718</v>
      </c>
      <c r="F8" s="2"/>
      <c r="G8" s="2"/>
      <c r="H8" s="2"/>
      <c r="I8" s="2"/>
      <c r="J8" s="51"/>
      <c r="K8" s="2"/>
      <c r="L8" s="2"/>
      <c r="M8" s="2"/>
      <c r="N8" s="2"/>
    </row>
    <row r="9" spans="1:14" ht="20.100000000000001" customHeight="1">
      <c r="A9" s="7"/>
      <c r="B9" s="7"/>
      <c r="C9" s="2"/>
      <c r="D9" s="3"/>
      <c r="E9" s="2"/>
      <c r="F9" s="2"/>
      <c r="G9" s="2"/>
      <c r="H9" s="2"/>
      <c r="I9" s="2"/>
      <c r="J9" s="2"/>
      <c r="K9" s="2"/>
      <c r="L9" s="2"/>
      <c r="M9" s="2"/>
      <c r="N9" s="2"/>
    </row>
    <row r="10" spans="1:14" ht="20.100000000000001" customHeight="1">
      <c r="A10" s="7"/>
      <c r="B10" s="7"/>
      <c r="C10" s="2"/>
      <c r="D10" s="14" t="s">
        <v>3248</v>
      </c>
      <c r="E10" s="51" t="s">
        <v>2742</v>
      </c>
      <c r="F10" s="2"/>
      <c r="G10" s="2"/>
      <c r="H10" s="2"/>
      <c r="I10" s="2"/>
      <c r="J10" s="51" t="s">
        <v>2346</v>
      </c>
      <c r="K10" s="2"/>
      <c r="L10" s="2"/>
      <c r="M10" s="2"/>
      <c r="N10" s="2"/>
    </row>
    <row r="11" spans="1:14" ht="20.100000000000001" customHeight="1">
      <c r="A11" s="7"/>
      <c r="B11" s="7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</row>
    <row r="12" spans="1:14" ht="20.100000000000001" customHeight="1">
      <c r="A12" s="7"/>
      <c r="B12" s="7"/>
      <c r="C12" s="2"/>
      <c r="D12" s="2"/>
      <c r="E12" s="2"/>
      <c r="F12" s="2"/>
      <c r="G12" s="2"/>
      <c r="H12" s="2"/>
      <c r="I12" s="2"/>
      <c r="J12" s="51" t="s">
        <v>92</v>
      </c>
      <c r="K12" s="2"/>
      <c r="L12" s="2"/>
      <c r="M12" s="2"/>
      <c r="N12" s="2"/>
    </row>
    <row r="13" spans="1:14" ht="15" customHeight="1">
      <c r="A13" s="7"/>
      <c r="B13" s="7"/>
    </row>
    <row r="14" spans="1:14" ht="20.100000000000001" customHeight="1">
      <c r="A14" s="7"/>
      <c r="B14" s="7"/>
      <c r="C14" s="23" t="s">
        <v>132</v>
      </c>
      <c r="D14" s="5" t="s">
        <v>142</v>
      </c>
      <c r="E14" s="143" t="s">
        <v>42</v>
      </c>
      <c r="I14" s="5" t="s">
        <v>151</v>
      </c>
      <c r="J14" s="374" t="s">
        <v>3752</v>
      </c>
      <c r="K14" s="375"/>
      <c r="L14" s="376"/>
    </row>
    <row r="15" spans="1:14" ht="20.100000000000001" customHeight="1">
      <c r="A15" s="7"/>
      <c r="B15" s="7"/>
      <c r="C15" s="23" t="s">
        <v>133</v>
      </c>
      <c r="D15" s="5" t="s">
        <v>143</v>
      </c>
      <c r="E15" s="143" t="s">
        <v>2716</v>
      </c>
      <c r="I15" s="373" t="s">
        <v>152</v>
      </c>
      <c r="J15" s="364" t="s">
        <v>3753</v>
      </c>
      <c r="K15" s="365"/>
      <c r="L15" s="366"/>
    </row>
    <row r="16" spans="1:14" ht="20.100000000000001" customHeight="1">
      <c r="A16" s="7"/>
      <c r="B16" s="7"/>
      <c r="C16" s="23" t="s">
        <v>134</v>
      </c>
      <c r="D16" s="5" t="s">
        <v>144</v>
      </c>
      <c r="E16" s="143" t="s">
        <v>2718</v>
      </c>
      <c r="I16" s="373"/>
      <c r="J16" s="367"/>
      <c r="K16" s="368"/>
      <c r="L16" s="369"/>
    </row>
    <row r="17" spans="1:12" ht="20.100000000000001" customHeight="1">
      <c r="A17" s="7"/>
      <c r="B17" s="7"/>
      <c r="C17" s="23" t="s">
        <v>135</v>
      </c>
      <c r="D17" s="5" t="s">
        <v>3249</v>
      </c>
      <c r="E17" s="143" t="s">
        <v>2742</v>
      </c>
      <c r="I17" s="373"/>
      <c r="J17" s="367"/>
      <c r="K17" s="368"/>
      <c r="L17" s="369"/>
    </row>
    <row r="18" spans="1:12" ht="20.100000000000001" customHeight="1">
      <c r="A18" s="7"/>
      <c r="B18" s="7"/>
      <c r="C18" s="23" t="s">
        <v>136</v>
      </c>
      <c r="D18" s="5" t="s">
        <v>2711</v>
      </c>
      <c r="E18" s="143" t="s">
        <v>2749</v>
      </c>
      <c r="I18" s="373"/>
      <c r="J18" s="370"/>
      <c r="K18" s="371"/>
      <c r="L18" s="372"/>
    </row>
    <row r="19" spans="1:12" ht="20.100000000000001" customHeight="1">
      <c r="A19" s="7"/>
      <c r="B19" s="7"/>
      <c r="C19" s="23" t="s">
        <v>137</v>
      </c>
      <c r="D19" s="5" t="s">
        <v>2712</v>
      </c>
      <c r="E19" s="143" t="s">
        <v>1376</v>
      </c>
    </row>
    <row r="20" spans="1:12" ht="20.100000000000001" customHeight="1">
      <c r="A20" s="7"/>
      <c r="B20" s="7"/>
      <c r="C20" s="23" t="s">
        <v>138</v>
      </c>
      <c r="D20"/>
      <c r="E20" s="73"/>
      <c r="I20" s="368"/>
      <c r="J20" s="368"/>
      <c r="K20" s="368"/>
    </row>
    <row r="21" spans="1:12" ht="20.100000000000001" customHeight="1">
      <c r="A21" s="7"/>
      <c r="B21" s="7"/>
      <c r="C21" s="23" t="s">
        <v>139</v>
      </c>
      <c r="D21"/>
      <c r="E21"/>
      <c r="I21" s="368"/>
      <c r="J21" s="368"/>
      <c r="K21" s="368"/>
    </row>
    <row r="22" spans="1:12" ht="20.100000000000001" customHeight="1">
      <c r="A22" s="7"/>
      <c r="B22" s="7"/>
      <c r="C22" s="23" t="s">
        <v>140</v>
      </c>
      <c r="D22"/>
      <c r="E22"/>
      <c r="I22" s="368"/>
      <c r="J22" s="368"/>
      <c r="K22" s="368"/>
    </row>
    <row r="23" spans="1:12" ht="15" customHeight="1">
      <c r="I23" s="368"/>
      <c r="J23" s="368"/>
      <c r="K23" s="368"/>
    </row>
  </sheetData>
  <mergeCells count="4">
    <mergeCell ref="J14:L14"/>
    <mergeCell ref="I15:I18"/>
    <mergeCell ref="J15:L18"/>
    <mergeCell ref="I20:K23"/>
  </mergeCells>
  <conditionalFormatting sqref="D8 D10 I4 I6">
    <cfRule type="expression" dxfId="542" priority="1">
      <formula>OR($E$4 &lt;&gt; "INVENTORY", $E$6 &lt;&gt; "CONTROLS &amp; ACCESSORIES")</formula>
    </cfRule>
  </conditionalFormatting>
  <pageMargins left="0.7" right="0.7" top="0.75" bottom="0.75" header="0.3" footer="0.3"/>
  <pageSetup scale="51" orientation="portrait" r:id="rId1"/>
  <colBreaks count="1" manualBreakCount="1">
    <brk id="12" max="1048575" man="1"/>
  </colBreaks>
  <drawing r:id="rId2"/>
  <legacyDrawing r:id="rId3"/>
  <controls>
    <mc:AlternateContent xmlns:mc="http://schemas.openxmlformats.org/markup-compatibility/2006">
      <mc:Choice Requires="x14">
        <control shapeId="117767" r:id="rId4" name="ComboBox1">
          <controlPr defaultSize="0" autoLine="0" linkedCell="E4" listFillRange="'30-80 Scheme'!$A$2:$B$5" r:id="rId5">
            <anchor moveWithCells="1">
              <from>
                <xdr:col>4</xdr:col>
                <xdr:colOff>0</xdr:colOff>
                <xdr:row>3</xdr:row>
                <xdr:rowOff>0</xdr:rowOff>
              </from>
              <to>
                <xdr:col>5</xdr:col>
                <xdr:colOff>676275</xdr:colOff>
                <xdr:row>4</xdr:row>
                <xdr:rowOff>9525</xdr:rowOff>
              </to>
            </anchor>
          </controlPr>
        </control>
      </mc:Choice>
      <mc:Fallback>
        <control shapeId="117767" r:id="rId4" name="ComboBox1"/>
      </mc:Fallback>
    </mc:AlternateContent>
    <mc:AlternateContent xmlns:mc="http://schemas.openxmlformats.org/markup-compatibility/2006">
      <mc:Choice Requires="x14">
        <control shapeId="117765" r:id="rId6" name="ComboBox6">
          <controlPr locked="0" defaultSize="0" autoLine="0" linkedCell="J6" listFillRange="'30-80 Scheme'!$Q$2:$R$251" r:id="rId7">
            <anchor moveWithCells="1">
              <from>
                <xdr:col>9</xdr:col>
                <xdr:colOff>0</xdr:colOff>
                <xdr:row>5</xdr:row>
                <xdr:rowOff>0</xdr:rowOff>
              </from>
              <to>
                <xdr:col>12</xdr:col>
                <xdr:colOff>0</xdr:colOff>
                <xdr:row>6</xdr:row>
                <xdr:rowOff>9525</xdr:rowOff>
              </to>
            </anchor>
          </controlPr>
        </control>
      </mc:Choice>
      <mc:Fallback>
        <control shapeId="117765" r:id="rId6" name="ComboBox6"/>
      </mc:Fallback>
    </mc:AlternateContent>
    <mc:AlternateContent xmlns:mc="http://schemas.openxmlformats.org/markup-compatibility/2006">
      <mc:Choice Requires="x14">
        <control shapeId="117764" r:id="rId8" name="ComboBox5">
          <controlPr locked="0" defaultSize="0" autoLine="0" linkedCell="J4" listFillRange="'30-80 Scheme'!$N$2:$O$43" r:id="rId9">
            <anchor moveWithCells="1">
              <from>
                <xdr:col>9</xdr:col>
                <xdr:colOff>0</xdr:colOff>
                <xdr:row>3</xdr:row>
                <xdr:rowOff>0</xdr:rowOff>
              </from>
              <to>
                <xdr:col>12</xdr:col>
                <xdr:colOff>0</xdr:colOff>
                <xdr:row>4</xdr:row>
                <xdr:rowOff>9525</xdr:rowOff>
              </to>
            </anchor>
          </controlPr>
        </control>
      </mc:Choice>
      <mc:Fallback>
        <control shapeId="117764" r:id="rId8" name="ComboBox5"/>
      </mc:Fallback>
    </mc:AlternateContent>
    <mc:AlternateContent xmlns:mc="http://schemas.openxmlformats.org/markup-compatibility/2006">
      <mc:Choice Requires="x14">
        <control shapeId="117763" r:id="rId10" name="ComboBox4">
          <controlPr locked="0" defaultSize="0" autoLine="0" linkedCell="E10" listFillRange="'30-80 Scheme'!$K$2:$L$6" r:id="rId11">
            <anchor moveWithCells="1">
              <from>
                <xdr:col>4</xdr:col>
                <xdr:colOff>0</xdr:colOff>
                <xdr:row>9</xdr:row>
                <xdr:rowOff>0</xdr:rowOff>
              </from>
              <to>
                <xdr:col>5</xdr:col>
                <xdr:colOff>676275</xdr:colOff>
                <xdr:row>10</xdr:row>
                <xdr:rowOff>9525</xdr:rowOff>
              </to>
            </anchor>
          </controlPr>
        </control>
      </mc:Choice>
      <mc:Fallback>
        <control shapeId="117763" r:id="rId10" name="ComboBox4"/>
      </mc:Fallback>
    </mc:AlternateContent>
    <mc:AlternateContent xmlns:mc="http://schemas.openxmlformats.org/markup-compatibility/2006">
      <mc:Choice Requires="x14">
        <control shapeId="117762" r:id="rId12" name="ComboBox2">
          <controlPr locked="0" defaultSize="0" autoLine="0" linkedCell="E6" listFillRange="'30-80 Scheme'!$D$2:$E$16" r:id="rId13">
            <anchor moveWithCells="1">
              <from>
                <xdr:col>4</xdr:col>
                <xdr:colOff>0</xdr:colOff>
                <xdr:row>5</xdr:row>
                <xdr:rowOff>0</xdr:rowOff>
              </from>
              <to>
                <xdr:col>5</xdr:col>
                <xdr:colOff>676275</xdr:colOff>
                <xdr:row>6</xdr:row>
                <xdr:rowOff>9525</xdr:rowOff>
              </to>
            </anchor>
          </controlPr>
        </control>
      </mc:Choice>
      <mc:Fallback>
        <control shapeId="117762" r:id="rId12" name="ComboBox2"/>
      </mc:Fallback>
    </mc:AlternateContent>
    <mc:AlternateContent xmlns:mc="http://schemas.openxmlformats.org/markup-compatibility/2006">
      <mc:Choice Requires="x14">
        <control shapeId="117761" r:id="rId14" name="ComboBox3">
          <controlPr locked="0" defaultSize="0" autoLine="0" linkedCell="E8" listFillRange="'30-80 Scheme'!$G$2:$I$26" r:id="rId15">
            <anchor moveWithCells="1">
              <from>
                <xdr:col>4</xdr:col>
                <xdr:colOff>0</xdr:colOff>
                <xdr:row>7</xdr:row>
                <xdr:rowOff>0</xdr:rowOff>
              </from>
              <to>
                <xdr:col>5</xdr:col>
                <xdr:colOff>676275</xdr:colOff>
                <xdr:row>8</xdr:row>
                <xdr:rowOff>9525</xdr:rowOff>
              </to>
            </anchor>
          </controlPr>
        </control>
      </mc:Choice>
      <mc:Fallback>
        <control shapeId="117761" r:id="rId14" name="ComboBox3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0E8B03-8ADE-44B3-9D5F-AC64D2DB16CF}">
  <sheetPr codeName="Sheet19"/>
  <dimension ref="A1:O23"/>
  <sheetViews>
    <sheetView showGridLines="0" showRowColHeaders="0" topLeftCell="C1" workbookViewId="0">
      <selection activeCell="F22" sqref="F22"/>
    </sheetView>
  </sheetViews>
  <sheetFormatPr defaultRowHeight="15"/>
  <cols>
    <col min="1" max="1" width="12.140625" hidden="1" customWidth="1"/>
    <col min="2" max="2" width="15.28515625" hidden="1" customWidth="1"/>
    <col min="3" max="3" width="15" customWidth="1"/>
    <col min="4" max="4" width="27.85546875" customWidth="1"/>
    <col min="5" max="5" width="29" customWidth="1"/>
    <col min="6" max="6" width="13.28515625" customWidth="1"/>
    <col min="7" max="7" width="14.85546875" customWidth="1"/>
    <col min="8" max="8" width="9.5703125" customWidth="1"/>
    <col min="9" max="9" width="27.85546875" customWidth="1"/>
    <col min="10" max="10" width="7.140625" customWidth="1"/>
    <col min="11" max="11" width="16.85546875" customWidth="1"/>
    <col min="12" max="12" width="15.140625" customWidth="1"/>
    <col min="13" max="13" width="20.140625" customWidth="1"/>
    <col min="14" max="14" width="11" customWidth="1"/>
    <col min="15" max="15" width="7.140625" customWidth="1"/>
  </cols>
  <sheetData>
    <row r="1" spans="1:15" ht="36.75" customHeight="1">
      <c r="A1" s="13" t="s">
        <v>153</v>
      </c>
      <c r="B1" s="7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</row>
    <row r="2" spans="1:15" ht="75.75" customHeight="1" thickBot="1">
      <c r="A2" s="7"/>
      <c r="B2" s="7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</row>
    <row r="3" spans="1:15" ht="15" customHeight="1">
      <c r="A3" s="8" t="s">
        <v>151</v>
      </c>
      <c r="B3" s="29" t="str">
        <f>IFERROR(_xlfn.CONCAT(INDEX(ControlComp_Class[],MATCH($E$14,ControlComp_Class[Class],0),2),"-", INDEX(ControlComp_ItemCat[],MATCH($E$15,ControlComp_ItemCat[Item Category],0),2), INDEX(ControlComp_Manufacturer[],MATCH($E$16, ControlComp_Manufacturer[MFG Name],0),2), INDEX(ControlComp_Material[],MATCH($E$17,ControlComp_Material[Material],0),2), INDEX(ControlComp_Type[],MATCH($E$18,ControlComp_Type[Type],0),2), INDEX(ControlComp_SubType[],MATCH($E$19,ControlComp_SubType[Sub-Type],0),2), INDEX(ControlComp_Rating[],MATCH($E$20,ControlComp_Rating[Rating],0),2),INDEX(ControlComp_Dim1[],MATCH($E$21,ControlComp_Dim1[Dimension 1],0),2),INDEX(ControlComp_Dim2[],MATCH($E$22,ControlComp_Dim2[Dimension 2],0),2), INDEX(ControlComp_Dim3[], MATCH($E$23,ControlComp_Dim3[Dimension 3],0),2)),"")</f>
        <v>30-81HBPLWMT8L202610</v>
      </c>
      <c r="C3" s="2"/>
      <c r="D3" s="2"/>
      <c r="E3" s="2"/>
      <c r="F3" s="2"/>
      <c r="G3" s="2"/>
      <c r="H3" s="2"/>
      <c r="I3" s="2"/>
      <c r="J3" s="38" t="s">
        <v>141</v>
      </c>
      <c r="K3" s="51" t="s">
        <v>901</v>
      </c>
      <c r="L3" s="2"/>
      <c r="M3" s="2"/>
      <c r="N3" s="2"/>
      <c r="O3" s="2"/>
    </row>
    <row r="4" spans="1:15" ht="20.100000000000001" customHeight="1" thickBot="1">
      <c r="A4" s="10" t="s">
        <v>156</v>
      </c>
      <c r="B4" s="11" t="str">
        <f>IF(SUMPRODUCT(--($E$14:$E$22&lt;&gt;""))=0,"",SUBSTITUTE(SUBSTITUTE(SUBSTITUTE(SUBSTITUTE(SUBSTITUTE(SUBSTITUTE(SUBSTITUTE(SUBSTITUTE(SUBSTITUTE(UPPER(_xlfn.CONCAT($E$18,", ",$E$17,", ",$E$19,", ",$E$20,", ",$E$21,IF($E$22="NA",""," X "&amp;$E$22),IF($E$23="NA",""," X "&amp;$E$23))),", NA",""),"ALUMINUM","ALUM"),"CARBON STEEL","CARB STEEL"),"POLYETHYLENE","PE"),"FITTING","FTG"),"PLASTIC","PL"),"STAINLESS STEEL","SS"),"ZINC PLATED STEEL","ZINC PLATED"),"POLYCARBONATE","PC"))</f>
        <v>PANEL WALL MOUNT FEET, PL, KN-T8, 15 A, 20 AWG X 26 AWG X 10"</v>
      </c>
      <c r="C4" s="2"/>
      <c r="D4" s="14" t="s">
        <v>1</v>
      </c>
      <c r="E4" s="2" t="s">
        <v>42</v>
      </c>
      <c r="F4" s="2"/>
      <c r="G4" s="2"/>
      <c r="H4" s="2"/>
      <c r="I4" s="14" t="s">
        <v>901</v>
      </c>
      <c r="J4" s="38" t="s">
        <v>1883</v>
      </c>
      <c r="K4" s="38" t="s">
        <v>1617</v>
      </c>
      <c r="L4" s="76"/>
      <c r="M4" s="2"/>
      <c r="N4" s="2"/>
      <c r="O4" s="2"/>
    </row>
    <row r="5" spans="1:15" ht="20.100000000000001" customHeight="1">
      <c r="A5" s="7"/>
      <c r="B5" s="7"/>
      <c r="C5" s="2"/>
      <c r="D5" s="3"/>
      <c r="E5" s="2"/>
      <c r="F5" s="2"/>
      <c r="G5" s="2"/>
      <c r="H5" s="2"/>
      <c r="I5" s="2"/>
      <c r="J5" s="38"/>
      <c r="K5" s="2"/>
      <c r="L5" s="2"/>
      <c r="M5" s="2"/>
      <c r="N5" s="2"/>
      <c r="O5" s="2"/>
    </row>
    <row r="6" spans="1:15" ht="20.100000000000001" customHeight="1">
      <c r="A6" s="7"/>
      <c r="B6" s="7"/>
      <c r="C6" s="2"/>
      <c r="D6" s="14" t="s">
        <v>3</v>
      </c>
      <c r="E6" s="38" t="s">
        <v>127</v>
      </c>
      <c r="F6" s="2"/>
      <c r="G6" s="2"/>
      <c r="H6" s="2"/>
      <c r="I6" s="14" t="s">
        <v>1855</v>
      </c>
      <c r="J6" s="38" t="s">
        <v>1885</v>
      </c>
      <c r="K6" s="2"/>
      <c r="L6" s="2"/>
      <c r="M6" s="2"/>
      <c r="N6" s="2"/>
      <c r="O6" s="2"/>
    </row>
    <row r="7" spans="1:15" ht="20.100000000000001" customHeight="1">
      <c r="A7" s="7"/>
      <c r="B7" s="7"/>
      <c r="C7" s="2"/>
      <c r="D7" s="3"/>
      <c r="E7" s="2"/>
      <c r="F7" s="2"/>
      <c r="G7" s="2"/>
      <c r="H7" s="2"/>
      <c r="I7" s="2"/>
      <c r="J7" s="2"/>
      <c r="K7" s="2"/>
      <c r="L7" s="2"/>
      <c r="M7" s="2"/>
      <c r="N7" s="2"/>
      <c r="O7" s="2"/>
    </row>
    <row r="8" spans="1:15" ht="20.100000000000001" customHeight="1">
      <c r="A8" s="7"/>
      <c r="B8" s="7"/>
      <c r="C8" s="2"/>
      <c r="D8" s="14" t="s">
        <v>5</v>
      </c>
      <c r="E8" s="38" t="s">
        <v>1865</v>
      </c>
      <c r="F8" s="2"/>
      <c r="G8" s="2"/>
      <c r="H8" s="2"/>
      <c r="I8" s="14" t="s">
        <v>1856</v>
      </c>
      <c r="J8" s="38" t="s">
        <v>1988</v>
      </c>
      <c r="K8" s="2"/>
      <c r="L8" s="2"/>
      <c r="M8" s="2"/>
      <c r="N8" s="2"/>
      <c r="O8" s="2"/>
    </row>
    <row r="9" spans="1:15" ht="20.100000000000001" customHeight="1">
      <c r="A9" s="7"/>
      <c r="B9" s="7"/>
      <c r="C9" s="2"/>
      <c r="D9" s="3"/>
      <c r="E9" s="74"/>
      <c r="F9" s="74" t="s">
        <v>901</v>
      </c>
      <c r="G9" s="2"/>
      <c r="H9" s="2"/>
      <c r="I9" s="2"/>
      <c r="J9" s="2"/>
      <c r="K9" s="2"/>
      <c r="L9" s="2"/>
      <c r="M9" s="2"/>
      <c r="N9" s="2"/>
      <c r="O9" s="2"/>
    </row>
    <row r="10" spans="1:15" ht="20.100000000000001" customHeight="1">
      <c r="A10" s="7"/>
      <c r="B10" s="7"/>
      <c r="C10" s="2"/>
      <c r="D10" s="14" t="s">
        <v>8</v>
      </c>
      <c r="E10" s="38" t="s">
        <v>852</v>
      </c>
      <c r="F10" s="74" t="s">
        <v>886</v>
      </c>
      <c r="G10" s="2"/>
      <c r="H10" s="2"/>
      <c r="I10" s="14" t="s">
        <v>1857</v>
      </c>
      <c r="J10" s="38" t="s">
        <v>1879</v>
      </c>
      <c r="K10" s="2"/>
      <c r="L10" s="2"/>
      <c r="M10" s="2"/>
      <c r="N10" s="2"/>
      <c r="O10" s="2"/>
    </row>
    <row r="11" spans="1:15" ht="20.100000000000001" customHeight="1">
      <c r="A11" s="7"/>
      <c r="B11" s="7"/>
      <c r="C11" s="2"/>
      <c r="D11" s="2"/>
      <c r="E11" s="51"/>
      <c r="F11" s="2"/>
      <c r="G11" s="2"/>
      <c r="H11" s="2"/>
      <c r="I11" s="2"/>
      <c r="J11" s="2"/>
      <c r="K11" s="2"/>
      <c r="L11" s="2"/>
      <c r="M11" s="2"/>
      <c r="N11" s="2"/>
      <c r="O11" s="2"/>
    </row>
    <row r="12" spans="1:15" ht="20.100000000000001" customHeight="1">
      <c r="A12" s="7"/>
      <c r="B12" s="7"/>
      <c r="C12" s="2"/>
      <c r="D12" s="14" t="s">
        <v>141</v>
      </c>
      <c r="E12" s="38" t="s">
        <v>1866</v>
      </c>
      <c r="F12" s="2"/>
      <c r="G12" s="2"/>
      <c r="H12" s="2"/>
      <c r="I12" s="14" t="s">
        <v>1858</v>
      </c>
      <c r="J12" s="38" t="s">
        <v>121</v>
      </c>
      <c r="K12" s="2"/>
      <c r="L12" s="2"/>
      <c r="M12" s="2"/>
      <c r="N12" s="2"/>
      <c r="O12" s="2"/>
    </row>
    <row r="13" spans="1:15" ht="15" customHeight="1">
      <c r="A13" s="7"/>
      <c r="B13" s="7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</row>
    <row r="14" spans="1:15" ht="20.100000000000001" customHeight="1">
      <c r="A14" s="7"/>
      <c r="B14" s="7"/>
      <c r="C14" s="23" t="s">
        <v>132</v>
      </c>
      <c r="D14" s="5" t="s">
        <v>142</v>
      </c>
      <c r="E14" s="73" t="s">
        <v>42</v>
      </c>
      <c r="F14" s="1"/>
      <c r="G14" s="1"/>
      <c r="H14" s="1"/>
      <c r="I14" s="5" t="s">
        <v>151</v>
      </c>
      <c r="J14" s="374" t="s">
        <v>2002</v>
      </c>
      <c r="K14" s="375"/>
      <c r="L14" s="376"/>
      <c r="M14" s="1"/>
      <c r="N14" s="1"/>
      <c r="O14" s="1"/>
    </row>
    <row r="15" spans="1:15" ht="20.100000000000001" customHeight="1">
      <c r="A15" s="7"/>
      <c r="B15" s="7"/>
      <c r="C15" s="23" t="s">
        <v>133</v>
      </c>
      <c r="D15" s="5" t="s">
        <v>143</v>
      </c>
      <c r="E15" s="73" t="s">
        <v>127</v>
      </c>
      <c r="F15" s="1"/>
      <c r="G15" s="1"/>
      <c r="H15" s="1"/>
      <c r="I15" s="373" t="s">
        <v>152</v>
      </c>
      <c r="J15" s="377" t="s">
        <v>2003</v>
      </c>
      <c r="K15" s="378"/>
      <c r="L15" s="379"/>
      <c r="M15" s="45"/>
      <c r="N15" s="1"/>
      <c r="O15" s="1"/>
    </row>
    <row r="16" spans="1:15" ht="20.100000000000001" customHeight="1">
      <c r="A16" s="7"/>
      <c r="B16" s="7"/>
      <c r="C16" s="23" t="s">
        <v>134</v>
      </c>
      <c r="D16" s="5" t="s">
        <v>144</v>
      </c>
      <c r="E16" s="73" t="s">
        <v>1865</v>
      </c>
      <c r="F16" s="1"/>
      <c r="G16" s="1"/>
      <c r="H16" s="1"/>
      <c r="I16" s="373"/>
      <c r="J16" s="380"/>
      <c r="K16" s="381"/>
      <c r="L16" s="382"/>
      <c r="M16" s="45"/>
      <c r="N16" s="1"/>
      <c r="O16" s="1"/>
    </row>
    <row r="17" spans="1:15" ht="20.100000000000001" customHeight="1">
      <c r="A17" s="7"/>
      <c r="B17" s="7"/>
      <c r="C17" s="23" t="s">
        <v>135</v>
      </c>
      <c r="D17" s="5" t="s">
        <v>145</v>
      </c>
      <c r="E17" s="73" t="s">
        <v>852</v>
      </c>
      <c r="F17" s="1"/>
      <c r="G17" s="1"/>
      <c r="H17" s="1"/>
      <c r="I17" s="373"/>
      <c r="J17" s="380"/>
      <c r="K17" s="381"/>
      <c r="L17" s="382"/>
      <c r="M17" s="45"/>
      <c r="N17" s="1"/>
      <c r="O17" s="1"/>
    </row>
    <row r="18" spans="1:15" ht="20.100000000000001" customHeight="1">
      <c r="A18" s="7"/>
      <c r="B18" s="7"/>
      <c r="C18" s="23" t="s">
        <v>136</v>
      </c>
      <c r="D18" s="5" t="s">
        <v>146</v>
      </c>
      <c r="E18" s="73" t="s">
        <v>1866</v>
      </c>
      <c r="F18" s="1"/>
      <c r="G18" s="1"/>
      <c r="H18" s="1"/>
      <c r="I18" s="373"/>
      <c r="J18" s="383"/>
      <c r="K18" s="384"/>
      <c r="L18" s="385"/>
      <c r="M18" s="45"/>
      <c r="N18" s="1"/>
      <c r="O18" s="1"/>
    </row>
    <row r="19" spans="1:15" ht="20.100000000000001" customHeight="1">
      <c r="A19" s="7"/>
      <c r="B19" s="7"/>
      <c r="C19" s="23" t="s">
        <v>137</v>
      </c>
      <c r="D19" s="5" t="s">
        <v>1121</v>
      </c>
      <c r="E19" s="73" t="s">
        <v>1883</v>
      </c>
      <c r="F19" s="1"/>
      <c r="G19" s="1"/>
      <c r="H19" s="1"/>
      <c r="I19" s="1"/>
      <c r="J19" s="1"/>
      <c r="K19" s="1"/>
      <c r="L19" s="1"/>
      <c r="M19" s="1"/>
      <c r="N19" s="1"/>
      <c r="O19" s="1"/>
    </row>
    <row r="20" spans="1:15" ht="20.100000000000001" customHeight="1">
      <c r="A20" s="7"/>
      <c r="B20" s="7"/>
      <c r="C20" s="23" t="s">
        <v>138</v>
      </c>
      <c r="D20" s="5" t="s">
        <v>2102</v>
      </c>
      <c r="E20" s="73" t="s">
        <v>1885</v>
      </c>
      <c r="F20" s="1"/>
      <c r="G20" s="1"/>
      <c r="H20" s="1"/>
      <c r="I20" s="368"/>
      <c r="J20" s="368"/>
      <c r="K20" s="368"/>
      <c r="L20" s="1"/>
      <c r="M20" s="1"/>
      <c r="N20" s="1"/>
      <c r="O20" s="1"/>
    </row>
    <row r="21" spans="1:15" ht="20.100000000000001" customHeight="1">
      <c r="A21" s="7"/>
      <c r="B21" s="7"/>
      <c r="C21" s="23" t="s">
        <v>139</v>
      </c>
      <c r="D21" s="5" t="s">
        <v>2103</v>
      </c>
      <c r="E21" s="73" t="s">
        <v>1988</v>
      </c>
      <c r="F21" s="1"/>
      <c r="G21" s="1"/>
      <c r="H21" s="1"/>
      <c r="I21" s="368"/>
      <c r="J21" s="368"/>
      <c r="K21" s="368"/>
      <c r="L21" s="1"/>
      <c r="M21" s="1"/>
      <c r="N21" s="1"/>
      <c r="O21" s="1"/>
    </row>
    <row r="22" spans="1:15" ht="20.100000000000001" customHeight="1">
      <c r="A22" s="7"/>
      <c r="B22" s="7"/>
      <c r="C22" s="23" t="s">
        <v>140</v>
      </c>
      <c r="D22" s="5" t="s">
        <v>2104</v>
      </c>
      <c r="E22" s="73" t="s">
        <v>1879</v>
      </c>
      <c r="F22" s="1"/>
      <c r="G22" s="1"/>
      <c r="H22" s="1"/>
      <c r="I22" s="368"/>
      <c r="J22" s="368"/>
      <c r="K22" s="368"/>
      <c r="L22" s="1"/>
      <c r="M22" s="1"/>
      <c r="N22" s="1"/>
      <c r="O22" s="1"/>
    </row>
    <row r="23" spans="1:15" ht="20.100000000000001" customHeight="1">
      <c r="C23" s="23"/>
      <c r="D23" s="5" t="s">
        <v>2105</v>
      </c>
      <c r="E23" s="73" t="s">
        <v>121</v>
      </c>
      <c r="F23" s="1"/>
      <c r="G23" s="1"/>
      <c r="H23" s="1"/>
      <c r="I23" s="368"/>
      <c r="J23" s="368"/>
      <c r="K23" s="368"/>
      <c r="L23" s="1"/>
      <c r="M23" s="1"/>
      <c r="N23" s="1"/>
      <c r="O23" s="1"/>
    </row>
  </sheetData>
  <mergeCells count="4">
    <mergeCell ref="J14:L14"/>
    <mergeCell ref="I15:I18"/>
    <mergeCell ref="J15:L18"/>
    <mergeCell ref="I20:K23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7834" r:id="rId4" name="ComboBox10">
          <controlPr locked="0" defaultSize="0" autoLine="0" linkedCell="J12" listFillRange="'30-81 Scheme'!$AD$2:$AE$10" r:id="rId5">
            <anchor moveWithCells="1">
              <from>
                <xdr:col>9</xdr:col>
                <xdr:colOff>0</xdr:colOff>
                <xdr:row>11</xdr:row>
                <xdr:rowOff>0</xdr:rowOff>
              </from>
              <to>
                <xdr:col>12</xdr:col>
                <xdr:colOff>0</xdr:colOff>
                <xdr:row>12</xdr:row>
                <xdr:rowOff>9525</xdr:rowOff>
              </to>
            </anchor>
          </controlPr>
        </control>
      </mc:Choice>
      <mc:Fallback>
        <control shapeId="77834" r:id="rId4" name="ComboBox10"/>
      </mc:Fallback>
    </mc:AlternateContent>
    <mc:AlternateContent xmlns:mc="http://schemas.openxmlformats.org/markup-compatibility/2006">
      <mc:Choice Requires="x14">
        <control shapeId="77833" r:id="rId6" name="ComboBox9">
          <controlPr locked="0" defaultSize="0" autoLine="0" linkedCell="J10" listFillRange="'30-81 Scheme'!$AA$2:$AB$42" r:id="rId7">
            <anchor moveWithCells="1">
              <from>
                <xdr:col>9</xdr:col>
                <xdr:colOff>0</xdr:colOff>
                <xdr:row>9</xdr:row>
                <xdr:rowOff>0</xdr:rowOff>
              </from>
              <to>
                <xdr:col>12</xdr:col>
                <xdr:colOff>0</xdr:colOff>
                <xdr:row>10</xdr:row>
                <xdr:rowOff>9525</xdr:rowOff>
              </to>
            </anchor>
          </controlPr>
        </control>
      </mc:Choice>
      <mc:Fallback>
        <control shapeId="77833" r:id="rId6" name="ComboBox9"/>
      </mc:Fallback>
    </mc:AlternateContent>
    <mc:AlternateContent xmlns:mc="http://schemas.openxmlformats.org/markup-compatibility/2006">
      <mc:Choice Requires="x14">
        <control shapeId="77832" r:id="rId8" name="ComboBox8">
          <controlPr locked="0" defaultSize="0" autoLine="0" linkedCell="J8" listFillRange="'30-81 Scheme'!$X$2:$Y$93" r:id="rId9">
            <anchor moveWithCells="1">
              <from>
                <xdr:col>9</xdr:col>
                <xdr:colOff>0</xdr:colOff>
                <xdr:row>7</xdr:row>
                <xdr:rowOff>0</xdr:rowOff>
              </from>
              <to>
                <xdr:col>12</xdr:col>
                <xdr:colOff>0</xdr:colOff>
                <xdr:row>8</xdr:row>
                <xdr:rowOff>9525</xdr:rowOff>
              </to>
            </anchor>
          </controlPr>
        </control>
      </mc:Choice>
      <mc:Fallback>
        <control shapeId="77832" r:id="rId8" name="ComboBox8"/>
      </mc:Fallback>
    </mc:AlternateContent>
    <mc:AlternateContent xmlns:mc="http://schemas.openxmlformats.org/markup-compatibility/2006">
      <mc:Choice Requires="x14">
        <control shapeId="77831" r:id="rId10" name="ComboBox7">
          <controlPr locked="0" defaultSize="0" autoLine="0" linkedCell="J6" listFillRange="'30-81 Scheme'!$U$2:$V$24" r:id="rId11">
            <anchor moveWithCells="1">
              <from>
                <xdr:col>9</xdr:col>
                <xdr:colOff>0</xdr:colOff>
                <xdr:row>5</xdr:row>
                <xdr:rowOff>0</xdr:rowOff>
              </from>
              <to>
                <xdr:col>12</xdr:col>
                <xdr:colOff>0</xdr:colOff>
                <xdr:row>6</xdr:row>
                <xdr:rowOff>9525</xdr:rowOff>
              </to>
            </anchor>
          </controlPr>
        </control>
      </mc:Choice>
      <mc:Fallback>
        <control shapeId="77831" r:id="rId10" name="ComboBox7"/>
      </mc:Fallback>
    </mc:AlternateContent>
    <mc:AlternateContent xmlns:mc="http://schemas.openxmlformats.org/markup-compatibility/2006">
      <mc:Choice Requires="x14">
        <control shapeId="77830" r:id="rId12" name="ComboBox6">
          <controlPr locked="0" defaultSize="0" autoLine="0" linkedCell="J4" listFillRange="'30-81 Scheme'!$R$2:$S$53" r:id="rId13">
            <anchor moveWithCells="1">
              <from>
                <xdr:col>9</xdr:col>
                <xdr:colOff>0</xdr:colOff>
                <xdr:row>3</xdr:row>
                <xdr:rowOff>0</xdr:rowOff>
              </from>
              <to>
                <xdr:col>12</xdr:col>
                <xdr:colOff>0</xdr:colOff>
                <xdr:row>4</xdr:row>
                <xdr:rowOff>9525</xdr:rowOff>
              </to>
            </anchor>
          </controlPr>
        </control>
      </mc:Choice>
      <mc:Fallback>
        <control shapeId="77830" r:id="rId12" name="ComboBox6"/>
      </mc:Fallback>
    </mc:AlternateContent>
    <mc:AlternateContent xmlns:mc="http://schemas.openxmlformats.org/markup-compatibility/2006">
      <mc:Choice Requires="x14">
        <control shapeId="77829" r:id="rId14" name="ComboBox4">
          <controlPr locked="0" defaultSize="0" autoLine="0" linkedCell="E10" listFillRange="'30-81 Scheme'!$L$2:$M$14" r:id="rId15">
            <anchor moveWithCells="1">
              <from>
                <xdr:col>4</xdr:col>
                <xdr:colOff>0</xdr:colOff>
                <xdr:row>9</xdr:row>
                <xdr:rowOff>0</xdr:rowOff>
              </from>
              <to>
                <xdr:col>5</xdr:col>
                <xdr:colOff>676275</xdr:colOff>
                <xdr:row>10</xdr:row>
                <xdr:rowOff>9525</xdr:rowOff>
              </to>
            </anchor>
          </controlPr>
        </control>
      </mc:Choice>
      <mc:Fallback>
        <control shapeId="77829" r:id="rId14" name="ComboBox4"/>
      </mc:Fallback>
    </mc:AlternateContent>
    <mc:AlternateContent xmlns:mc="http://schemas.openxmlformats.org/markup-compatibility/2006">
      <mc:Choice Requires="x14">
        <control shapeId="77828" r:id="rId16" name="ComboBox3">
          <controlPr locked="0" defaultSize="0" autoLine="0" linkedCell="E8" listFillRange="'30-81 Scheme'!$G$2:$J$13" r:id="rId17">
            <anchor moveWithCells="1">
              <from>
                <xdr:col>4</xdr:col>
                <xdr:colOff>0</xdr:colOff>
                <xdr:row>7</xdr:row>
                <xdr:rowOff>0</xdr:rowOff>
              </from>
              <to>
                <xdr:col>5</xdr:col>
                <xdr:colOff>676275</xdr:colOff>
                <xdr:row>8</xdr:row>
                <xdr:rowOff>9525</xdr:rowOff>
              </to>
            </anchor>
          </controlPr>
        </control>
      </mc:Choice>
      <mc:Fallback>
        <control shapeId="77828" r:id="rId16" name="ComboBox3"/>
      </mc:Fallback>
    </mc:AlternateContent>
    <mc:AlternateContent xmlns:mc="http://schemas.openxmlformats.org/markup-compatibility/2006">
      <mc:Choice Requires="x14">
        <control shapeId="77827" r:id="rId18" name="ComboBox2">
          <controlPr locked="0" defaultSize="0" autoLine="0" linkedCell="E6" listFillRange="'30-81 Scheme'!$D$2:$E$16" r:id="rId19">
            <anchor moveWithCells="1">
              <from>
                <xdr:col>4</xdr:col>
                <xdr:colOff>0</xdr:colOff>
                <xdr:row>5</xdr:row>
                <xdr:rowOff>0</xdr:rowOff>
              </from>
              <to>
                <xdr:col>5</xdr:col>
                <xdr:colOff>676275</xdr:colOff>
                <xdr:row>6</xdr:row>
                <xdr:rowOff>9525</xdr:rowOff>
              </to>
            </anchor>
          </controlPr>
        </control>
      </mc:Choice>
      <mc:Fallback>
        <control shapeId="77827" r:id="rId18" name="ComboBox2"/>
      </mc:Fallback>
    </mc:AlternateContent>
    <mc:AlternateContent xmlns:mc="http://schemas.openxmlformats.org/markup-compatibility/2006">
      <mc:Choice Requires="x14">
        <control shapeId="77826" r:id="rId20" name="ComboBox5">
          <controlPr locked="0" defaultSize="0" autoLine="0" linkedCell="E12" listFillRange="'30-81 Scheme'!$O$2:$P$38" r:id="rId21">
            <anchor moveWithCells="1">
              <from>
                <xdr:col>4</xdr:col>
                <xdr:colOff>0</xdr:colOff>
                <xdr:row>11</xdr:row>
                <xdr:rowOff>0</xdr:rowOff>
              </from>
              <to>
                <xdr:col>5</xdr:col>
                <xdr:colOff>676275</xdr:colOff>
                <xdr:row>12</xdr:row>
                <xdr:rowOff>9525</xdr:rowOff>
              </to>
            </anchor>
          </controlPr>
        </control>
      </mc:Choice>
      <mc:Fallback>
        <control shapeId="77826" r:id="rId20" name="ComboBox5"/>
      </mc:Fallback>
    </mc:AlternateContent>
    <mc:AlternateContent xmlns:mc="http://schemas.openxmlformats.org/markup-compatibility/2006">
      <mc:Choice Requires="x14">
        <control shapeId="77825" r:id="rId22" name="ComboBox1">
          <controlPr locked="0" defaultSize="0" autoLine="0" linkedCell="E4" listFillRange="'30-81 Scheme'!$A$2:$B$5" r:id="rId23">
            <anchor moveWithCells="1">
              <from>
                <xdr:col>4</xdr:col>
                <xdr:colOff>0</xdr:colOff>
                <xdr:row>3</xdr:row>
                <xdr:rowOff>0</xdr:rowOff>
              </from>
              <to>
                <xdr:col>5</xdr:col>
                <xdr:colOff>676275</xdr:colOff>
                <xdr:row>4</xdr:row>
                <xdr:rowOff>9525</xdr:rowOff>
              </to>
            </anchor>
          </controlPr>
        </control>
      </mc:Choice>
      <mc:Fallback>
        <control shapeId="77825" r:id="rId22" name="ComboBox1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F53C21-C679-48E9-B359-7320E7FF0666}">
  <sheetPr codeName="Sheet25"/>
  <dimension ref="A1:O23"/>
  <sheetViews>
    <sheetView showGridLines="0" showRowColHeaders="0" topLeftCell="C1" workbookViewId="0">
      <selection activeCell="F22" sqref="F22"/>
    </sheetView>
  </sheetViews>
  <sheetFormatPr defaultRowHeight="15"/>
  <cols>
    <col min="1" max="1" width="12.140625" hidden="1" customWidth="1"/>
    <col min="2" max="2" width="15.28515625" hidden="1" customWidth="1"/>
    <col min="3" max="3" width="15" customWidth="1"/>
    <col min="4" max="4" width="27.85546875" customWidth="1"/>
    <col min="5" max="5" width="29" customWidth="1"/>
    <col min="6" max="6" width="13.28515625" customWidth="1"/>
    <col min="7" max="7" width="14.85546875" customWidth="1"/>
    <col min="8" max="8" width="9.5703125" customWidth="1"/>
    <col min="9" max="9" width="27.85546875" customWidth="1"/>
    <col min="10" max="10" width="7.140625" customWidth="1"/>
    <col min="11" max="11" width="16.85546875" customWidth="1"/>
    <col min="12" max="12" width="15.140625" customWidth="1"/>
    <col min="13" max="13" width="20.140625" customWidth="1"/>
    <col min="14" max="14" width="11" customWidth="1"/>
    <col min="15" max="15" width="7.140625" customWidth="1"/>
  </cols>
  <sheetData>
    <row r="1" spans="1:15" ht="36.75" customHeight="1">
      <c r="A1" s="13" t="s">
        <v>153</v>
      </c>
      <c r="B1" s="7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</row>
    <row r="2" spans="1:15" ht="75.75" customHeight="1" thickBot="1">
      <c r="A2" s="7"/>
      <c r="B2" s="7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</row>
    <row r="3" spans="1:15" ht="15" customHeight="1">
      <c r="A3" s="8" t="s">
        <v>151</v>
      </c>
      <c r="B3" s="29" t="str">
        <f>IFERROR(_xlfn.CONCAT(INDEX(RMMetal_Class[],MATCH($E$14,RMMetal_Class[Class],0),2),"-", INDEX(RMMetal_ItemCat[],MATCH($E$15,RMMetal_ItemCat[Item Category],0),2), INDEX(RMMetal_Manufacturer[],MATCH($E$16, RMMetal_Manufacturer[MFG Sage ID],0),2), INDEX(RMMetal_Material[],MATCH($E$17,RMMetal_Material[Material],0),2), INDEX(RMMetal_Type[],MATCH($E$18,RMMetal_Type[Type],0),2), INDEX(RMMetal_SubType[],MATCH($E$19,RMMetal_SubType[Sub-Type],0),2), INDEX(RMMetal_OtherSpecs[],MATCH($E$20,RMMetal_OtherSpecs[O. Specs],0),2),INDEX(RMMetal_Dim1[],MATCH($E$21,RMMetal_Dim1[Dim 1 (Thickness)],0),2),INDEX(RMMetal_Dim2[],MATCH($E$22,RMMetal_Dim2[Dim 2 (Width)],0),2), INDEX(RMMetal_Dim3[], MATCH($E$23,RMMetal_Dim3[Dim 3 (Length or Weight (lb/ft))],0),2)),"")</f>
        <v>40-70NAALSB100061503</v>
      </c>
      <c r="C3" s="2"/>
      <c r="D3" s="2"/>
      <c r="E3" s="2"/>
      <c r="F3" s="2"/>
      <c r="G3" s="2"/>
      <c r="H3" s="2"/>
      <c r="I3" s="2"/>
      <c r="J3" s="38" t="s">
        <v>141</v>
      </c>
      <c r="K3" s="51" t="s">
        <v>901</v>
      </c>
      <c r="L3" s="2"/>
      <c r="M3" s="2"/>
      <c r="N3" s="2"/>
      <c r="O3" s="2"/>
    </row>
    <row r="4" spans="1:15" ht="20.100000000000001" customHeight="1" thickBot="1">
      <c r="A4" s="10" t="s">
        <v>156</v>
      </c>
      <c r="B4" s="11" t="str">
        <f>IF(SUMPRODUCT(--($E$14:$E$22&lt;&gt;""))=0,"", SUBSTITUTE(SUBSTITUTE(SUBSTITUTE(SUBSTITUTE(SUBSTITUTE(SUBSTITUTE(SUBSTITUTE(_xlfn.CONCAT($E$18, ", ", IF($E$19="NA", "", ", " &amp; $E$19), ", ", $E$17,  IF($E$20="NA", "", ", " &amp; $E$20),  IF($E$21="NA", "", ", " &amp; $E$21), IF($E$22="NA", "", " x " &amp; $E$22),   IF($E$23="NA", "",  " x " &amp; $E$23)), " x  x ",""), ",  x", ","),", ,",","),"STAINLESS STEEL","SS"),"CARBON STEEL","CARB STEEL"),"ALUMINUM","ALUM"),"GALVANIZED STEEL","GALV STEEL"))</f>
        <v>BAR, SQ, SCH 10, ALUM, 6" x 1-1/2" x 3"</v>
      </c>
      <c r="C4" s="2"/>
      <c r="D4" s="14" t="s">
        <v>1</v>
      </c>
      <c r="E4" s="2" t="s">
        <v>58</v>
      </c>
      <c r="F4" s="2"/>
      <c r="G4" s="2"/>
      <c r="H4" s="2"/>
      <c r="I4" s="14" t="str">
        <f>IF(OR($E$4 &lt;&gt; "RAW MATERIAL", $E$6 &lt;&gt; "METAL"), "", "Sub-Type")</f>
        <v>Sub-Type</v>
      </c>
      <c r="J4" s="38" t="s">
        <v>197</v>
      </c>
      <c r="K4" s="38" t="s">
        <v>1617</v>
      </c>
      <c r="L4" s="76"/>
      <c r="M4" s="2"/>
      <c r="N4" s="2"/>
      <c r="O4" s="2"/>
    </row>
    <row r="5" spans="1:15" ht="20.100000000000001" customHeight="1">
      <c r="A5" s="7"/>
      <c r="B5" s="7"/>
      <c r="C5" s="2"/>
      <c r="D5" s="3"/>
      <c r="E5" s="2"/>
      <c r="F5" s="2"/>
      <c r="G5" s="2"/>
      <c r="H5" s="2"/>
      <c r="I5" s="2"/>
      <c r="J5" s="38"/>
      <c r="K5" s="2"/>
      <c r="L5" s="2"/>
      <c r="M5" s="2"/>
      <c r="N5" s="2"/>
      <c r="O5" s="2"/>
    </row>
    <row r="6" spans="1:15" ht="20.100000000000001" customHeight="1">
      <c r="A6" s="7"/>
      <c r="B6" s="7"/>
      <c r="C6" s="2"/>
      <c r="D6" s="14" t="s">
        <v>3</v>
      </c>
      <c r="E6" s="38" t="s">
        <v>175</v>
      </c>
      <c r="F6" s="2"/>
      <c r="G6" s="2"/>
      <c r="H6" s="2"/>
      <c r="I6" s="14" t="str">
        <f>IF(OR($E$4 &lt;&gt; "RAW MATERIAL", $E$6 &lt;&gt; "METAL"), "", "Other Specification")</f>
        <v>Other Specification</v>
      </c>
      <c r="J6" s="38" t="s">
        <v>23</v>
      </c>
      <c r="K6" s="2"/>
      <c r="L6" s="2"/>
      <c r="M6" s="2"/>
      <c r="N6" s="2"/>
      <c r="O6" s="2"/>
    </row>
    <row r="7" spans="1:15" ht="20.100000000000001" customHeight="1">
      <c r="A7" s="7"/>
      <c r="B7" s="7"/>
      <c r="C7" s="2"/>
      <c r="D7" s="3"/>
      <c r="E7" s="2"/>
      <c r="F7" s="2"/>
      <c r="G7" s="2"/>
      <c r="H7" s="2"/>
      <c r="I7" s="2"/>
      <c r="J7" s="2"/>
      <c r="K7" s="2"/>
      <c r="L7" s="2"/>
      <c r="M7" s="2"/>
      <c r="N7" s="2"/>
      <c r="O7" s="2"/>
    </row>
    <row r="8" spans="1:15" ht="20.100000000000001" customHeight="1">
      <c r="A8" s="7"/>
      <c r="B8" s="7"/>
      <c r="C8" s="2"/>
      <c r="D8" s="14" t="str">
        <f>IF(OR($E$4 &lt;&gt; "RAW MATERIAL", $E$6 &lt;&gt; "METAL"), "", "Manufacturer")</f>
        <v>Manufacturer</v>
      </c>
      <c r="E8" s="38" t="s">
        <v>23</v>
      </c>
      <c r="F8" s="2"/>
      <c r="G8" s="2"/>
      <c r="H8" s="2"/>
      <c r="I8" s="14" t="str">
        <f>IF(OR($E$4 &lt;&gt; "RAW MATERIAL", $E$6 &lt;&gt; "METAL"), "", "Dimension 1")</f>
        <v>Dimension 1</v>
      </c>
      <c r="J8" s="38" t="s">
        <v>113</v>
      </c>
      <c r="K8" s="2"/>
      <c r="L8" s="2"/>
      <c r="M8" s="2"/>
      <c r="N8" s="2"/>
      <c r="O8" s="2"/>
    </row>
    <row r="9" spans="1:15" ht="20.100000000000001" customHeight="1">
      <c r="A9" s="7"/>
      <c r="B9" s="7"/>
      <c r="C9" s="2"/>
      <c r="D9" s="3"/>
      <c r="E9" s="74"/>
      <c r="F9" s="74" t="s">
        <v>901</v>
      </c>
      <c r="G9" s="2"/>
      <c r="H9" s="2"/>
      <c r="I9" s="2"/>
      <c r="J9" s="2"/>
      <c r="K9" s="2"/>
      <c r="L9" s="2"/>
      <c r="M9" s="2"/>
      <c r="N9" s="2"/>
      <c r="O9" s="2"/>
    </row>
    <row r="10" spans="1:15" ht="20.100000000000001" customHeight="1">
      <c r="A10" s="7"/>
      <c r="B10" s="7"/>
      <c r="C10" s="2"/>
      <c r="D10" s="14" t="str">
        <f>IF(OR($E$4 &lt;&gt; "RAW MATERIAL", $E$6 &lt;&gt; "METAL"), "", "Material")</f>
        <v>Material</v>
      </c>
      <c r="E10" s="38" t="s">
        <v>848</v>
      </c>
      <c r="F10" s="74" t="s">
        <v>886</v>
      </c>
      <c r="G10" s="2"/>
      <c r="H10" s="2"/>
      <c r="I10" s="14" t="str">
        <f>IF(OR($E$4 &lt;&gt; "RAW MATERIAL", $E$6 &lt;&gt; "METAL"), "", "Dimension 2")</f>
        <v>Dimension 2</v>
      </c>
      <c r="J10" s="38" t="s">
        <v>81</v>
      </c>
      <c r="K10" s="2"/>
      <c r="L10" s="2"/>
      <c r="M10" s="2"/>
      <c r="N10" s="2"/>
      <c r="O10" s="2"/>
    </row>
    <row r="11" spans="1:15" ht="20.100000000000001" customHeight="1">
      <c r="A11" s="7"/>
      <c r="B11" s="7"/>
      <c r="C11" s="2"/>
      <c r="D11" s="2"/>
      <c r="E11" s="51"/>
      <c r="F11" s="2"/>
      <c r="G11" s="2"/>
      <c r="H11" s="2"/>
      <c r="I11" s="2"/>
      <c r="J11" s="2"/>
      <c r="K11" s="2"/>
      <c r="L11" s="2"/>
      <c r="M11" s="2"/>
      <c r="N11" s="2"/>
      <c r="O11" s="2"/>
    </row>
    <row r="12" spans="1:15" ht="20.100000000000001" customHeight="1">
      <c r="A12" s="7"/>
      <c r="B12" s="7"/>
      <c r="C12" s="2"/>
      <c r="D12" s="14" t="str">
        <f>IF(OR($E$4 &lt;&gt; "RAW MATERIAL", $E$6 &lt;&gt; "METAL"), "", "Type")</f>
        <v>Type</v>
      </c>
      <c r="E12" s="38" t="s">
        <v>2012</v>
      </c>
      <c r="F12" s="2"/>
      <c r="G12" s="2"/>
      <c r="H12" s="2"/>
      <c r="I12" s="14" t="str">
        <f>IF(OR($E$4 &lt;&gt; "RAW MATERIAL", $E$6 &lt;&gt; "METAL"), "", "Dimension 3")</f>
        <v>Dimension 3</v>
      </c>
      <c r="J12" s="38" t="s">
        <v>105</v>
      </c>
      <c r="K12" s="2"/>
      <c r="L12" s="2"/>
      <c r="M12" s="2"/>
      <c r="N12" s="2"/>
      <c r="O12" s="2"/>
    </row>
    <row r="13" spans="1:15" ht="15" customHeight="1">
      <c r="A13" s="7"/>
      <c r="B13" s="7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</row>
    <row r="14" spans="1:15" ht="20.100000000000001" customHeight="1">
      <c r="A14" s="7"/>
      <c r="B14" s="7"/>
      <c r="C14" s="23" t="s">
        <v>132</v>
      </c>
      <c r="D14" s="5" t="s">
        <v>142</v>
      </c>
      <c r="E14" s="73" t="s">
        <v>58</v>
      </c>
      <c r="F14" s="1"/>
      <c r="G14" s="1"/>
      <c r="H14" s="1"/>
      <c r="I14" s="5" t="s">
        <v>151</v>
      </c>
      <c r="J14" s="374" t="s">
        <v>3876</v>
      </c>
      <c r="K14" s="375"/>
      <c r="L14" s="376"/>
      <c r="M14" s="1"/>
      <c r="N14" s="1"/>
      <c r="O14" s="1"/>
    </row>
    <row r="15" spans="1:15" ht="20.100000000000001" customHeight="1">
      <c r="A15" s="7"/>
      <c r="B15" s="7"/>
      <c r="C15" s="23" t="s">
        <v>133</v>
      </c>
      <c r="D15" s="5" t="s">
        <v>143</v>
      </c>
      <c r="E15" s="73" t="s">
        <v>175</v>
      </c>
      <c r="F15" s="1"/>
      <c r="G15" s="1"/>
      <c r="H15" s="1"/>
      <c r="I15" s="373" t="s">
        <v>152</v>
      </c>
      <c r="J15" s="377" t="s">
        <v>3877</v>
      </c>
      <c r="K15" s="378"/>
      <c r="L15" s="379"/>
      <c r="M15" s="45"/>
      <c r="N15" s="1"/>
      <c r="O15" s="1"/>
    </row>
    <row r="16" spans="1:15" ht="20.100000000000001" customHeight="1">
      <c r="A16" s="7"/>
      <c r="B16" s="7"/>
      <c r="C16" s="23" t="s">
        <v>134</v>
      </c>
      <c r="D16" s="5" t="s">
        <v>144</v>
      </c>
      <c r="E16" s="73" t="s">
        <v>23</v>
      </c>
      <c r="F16" s="1"/>
      <c r="G16" s="1"/>
      <c r="H16" s="1"/>
      <c r="I16" s="373"/>
      <c r="J16" s="380"/>
      <c r="K16" s="381"/>
      <c r="L16" s="382"/>
      <c r="M16" s="45"/>
      <c r="N16" s="1"/>
      <c r="O16" s="1"/>
    </row>
    <row r="17" spans="1:15" ht="20.100000000000001" customHeight="1">
      <c r="A17" s="7"/>
      <c r="B17" s="7"/>
      <c r="C17" s="23" t="s">
        <v>135</v>
      </c>
      <c r="D17" s="5" t="s">
        <v>145</v>
      </c>
      <c r="E17" s="73" t="s">
        <v>848</v>
      </c>
      <c r="F17" s="1"/>
      <c r="G17" s="1"/>
      <c r="H17" s="1"/>
      <c r="I17" s="373"/>
      <c r="J17" s="380"/>
      <c r="K17" s="381"/>
      <c r="L17" s="382"/>
      <c r="M17" s="45"/>
      <c r="N17" s="1"/>
      <c r="O17" s="1"/>
    </row>
    <row r="18" spans="1:15" ht="20.100000000000001" customHeight="1">
      <c r="A18" s="7"/>
      <c r="B18" s="7"/>
      <c r="C18" s="23" t="s">
        <v>136</v>
      </c>
      <c r="D18" s="5" t="s">
        <v>146</v>
      </c>
      <c r="E18" s="73" t="s">
        <v>2012</v>
      </c>
      <c r="F18" s="1"/>
      <c r="G18" s="1"/>
      <c r="H18" s="1"/>
      <c r="I18" s="373"/>
      <c r="J18" s="383"/>
      <c r="K18" s="384"/>
      <c r="L18" s="385"/>
      <c r="M18" s="45"/>
      <c r="N18" s="1"/>
      <c r="O18" s="1"/>
    </row>
    <row r="19" spans="1:15" ht="20.100000000000001" customHeight="1">
      <c r="A19" s="7"/>
      <c r="B19" s="7"/>
      <c r="C19" s="23" t="s">
        <v>137</v>
      </c>
      <c r="D19" s="5" t="s">
        <v>1121</v>
      </c>
      <c r="E19" s="73" t="s">
        <v>197</v>
      </c>
      <c r="F19" s="1"/>
      <c r="G19" s="1"/>
      <c r="H19" s="1"/>
      <c r="I19" s="1"/>
      <c r="J19" s="1"/>
      <c r="K19" s="1"/>
      <c r="L19" s="1"/>
      <c r="M19" s="1"/>
      <c r="N19" s="1"/>
      <c r="O19" s="1"/>
    </row>
    <row r="20" spans="1:15" ht="20.100000000000001" customHeight="1">
      <c r="A20" s="7"/>
      <c r="B20" s="7"/>
      <c r="C20" s="23" t="s">
        <v>138</v>
      </c>
      <c r="D20" s="5" t="s">
        <v>2106</v>
      </c>
      <c r="E20" s="73" t="s">
        <v>23</v>
      </c>
      <c r="F20" s="1"/>
      <c r="G20" s="1"/>
      <c r="H20" s="1"/>
      <c r="I20" s="368"/>
      <c r="J20" s="368"/>
      <c r="K20" s="368"/>
      <c r="L20" s="1"/>
      <c r="M20" s="1"/>
      <c r="N20" s="1"/>
      <c r="O20" s="1"/>
    </row>
    <row r="21" spans="1:15" ht="20.100000000000001" customHeight="1">
      <c r="A21" s="7"/>
      <c r="B21" s="7"/>
      <c r="C21" s="23" t="s">
        <v>139</v>
      </c>
      <c r="D21" s="5" t="s">
        <v>2103</v>
      </c>
      <c r="E21" s="73" t="s">
        <v>113</v>
      </c>
      <c r="F21" s="1"/>
      <c r="G21" s="1"/>
      <c r="H21" s="1"/>
      <c r="I21" s="368"/>
      <c r="J21" s="368"/>
      <c r="K21" s="368"/>
      <c r="L21" s="1"/>
      <c r="M21" s="1"/>
      <c r="N21" s="1"/>
      <c r="O21" s="1"/>
    </row>
    <row r="22" spans="1:15" ht="20.100000000000001" customHeight="1">
      <c r="A22" s="7"/>
      <c r="B22" s="7"/>
      <c r="C22" s="23" t="s">
        <v>140</v>
      </c>
      <c r="D22" s="5" t="s">
        <v>2104</v>
      </c>
      <c r="E22" s="73" t="s">
        <v>81</v>
      </c>
      <c r="F22" s="1"/>
      <c r="G22" s="1"/>
      <c r="H22" s="1"/>
      <c r="I22" s="368"/>
      <c r="J22" s="368"/>
      <c r="K22" s="368"/>
      <c r="L22" s="1"/>
      <c r="M22" s="1"/>
      <c r="N22" s="1"/>
      <c r="O22" s="1"/>
    </row>
    <row r="23" spans="1:15" ht="20.100000000000001" customHeight="1">
      <c r="C23" s="23"/>
      <c r="D23" s="5" t="s">
        <v>2105</v>
      </c>
      <c r="E23" s="73" t="s">
        <v>105</v>
      </c>
      <c r="F23" s="1"/>
      <c r="G23" s="1"/>
      <c r="H23" s="1"/>
      <c r="I23" s="368"/>
      <c r="J23" s="368"/>
      <c r="K23" s="368"/>
      <c r="L23" s="1"/>
      <c r="M23" s="1"/>
      <c r="N23" s="1"/>
      <c r="O23" s="1"/>
    </row>
  </sheetData>
  <mergeCells count="4">
    <mergeCell ref="J14:L14"/>
    <mergeCell ref="I15:I18"/>
    <mergeCell ref="J15:L18"/>
    <mergeCell ref="I20:K23"/>
  </mergeCells>
  <conditionalFormatting sqref="D8 D10 D12 I4 I6 I8 I10 I12">
    <cfRule type="expression" dxfId="541" priority="1">
      <formula>OR($E$4 &lt;&gt; "RAW MATERIAL", $E$6 &lt;&gt; "METAL")</formula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84993" r:id="rId4" name="ComboBox1">
          <controlPr locked="0" defaultSize="0" autoLine="0" linkedCell="E4" listFillRange="'40-70 Scheme'!$A$2:$B$5" r:id="rId5">
            <anchor moveWithCells="1">
              <from>
                <xdr:col>4</xdr:col>
                <xdr:colOff>0</xdr:colOff>
                <xdr:row>3</xdr:row>
                <xdr:rowOff>0</xdr:rowOff>
              </from>
              <to>
                <xdr:col>5</xdr:col>
                <xdr:colOff>676275</xdr:colOff>
                <xdr:row>4</xdr:row>
                <xdr:rowOff>9525</xdr:rowOff>
              </to>
            </anchor>
          </controlPr>
        </control>
      </mc:Choice>
      <mc:Fallback>
        <control shapeId="84993" r:id="rId4" name="ComboBox1"/>
      </mc:Fallback>
    </mc:AlternateContent>
    <mc:AlternateContent xmlns:mc="http://schemas.openxmlformats.org/markup-compatibility/2006">
      <mc:Choice Requires="x14">
        <control shapeId="84994" r:id="rId6" name="ComboBox5">
          <controlPr locked="0" defaultSize="0" autoLine="0" linkedCell="E12" listFillRange="'40-70 Scheme'!$O$2:$P$23" r:id="rId7">
            <anchor moveWithCells="1">
              <from>
                <xdr:col>4</xdr:col>
                <xdr:colOff>0</xdr:colOff>
                <xdr:row>11</xdr:row>
                <xdr:rowOff>0</xdr:rowOff>
              </from>
              <to>
                <xdr:col>5</xdr:col>
                <xdr:colOff>676275</xdr:colOff>
                <xdr:row>12</xdr:row>
                <xdr:rowOff>9525</xdr:rowOff>
              </to>
            </anchor>
          </controlPr>
        </control>
      </mc:Choice>
      <mc:Fallback>
        <control shapeId="84994" r:id="rId6" name="ComboBox5"/>
      </mc:Fallback>
    </mc:AlternateContent>
    <mc:AlternateContent xmlns:mc="http://schemas.openxmlformats.org/markup-compatibility/2006">
      <mc:Choice Requires="x14">
        <control shapeId="84995" r:id="rId8" name="ComboBox2">
          <controlPr locked="0" defaultSize="0" autoLine="0" linkedCell="E6" listFillRange="'40-70 Scheme'!$D$2:$E$4" r:id="rId9">
            <anchor moveWithCells="1">
              <from>
                <xdr:col>4</xdr:col>
                <xdr:colOff>0</xdr:colOff>
                <xdr:row>5</xdr:row>
                <xdr:rowOff>0</xdr:rowOff>
              </from>
              <to>
                <xdr:col>5</xdr:col>
                <xdr:colOff>676275</xdr:colOff>
                <xdr:row>6</xdr:row>
                <xdr:rowOff>9525</xdr:rowOff>
              </to>
            </anchor>
          </controlPr>
        </control>
      </mc:Choice>
      <mc:Fallback>
        <control shapeId="84995" r:id="rId8" name="ComboBox2"/>
      </mc:Fallback>
    </mc:AlternateContent>
    <mc:AlternateContent xmlns:mc="http://schemas.openxmlformats.org/markup-compatibility/2006">
      <mc:Choice Requires="x14">
        <control shapeId="84996" r:id="rId10" name="ComboBox3">
          <controlPr locked="0" defaultSize="0" autoLine="0" linkedCell="E8" listFillRange="'40-70 Scheme'!$G$2:$J$3" r:id="rId11">
            <anchor moveWithCells="1">
              <from>
                <xdr:col>4</xdr:col>
                <xdr:colOff>0</xdr:colOff>
                <xdr:row>7</xdr:row>
                <xdr:rowOff>0</xdr:rowOff>
              </from>
              <to>
                <xdr:col>5</xdr:col>
                <xdr:colOff>676275</xdr:colOff>
                <xdr:row>8</xdr:row>
                <xdr:rowOff>9525</xdr:rowOff>
              </to>
            </anchor>
          </controlPr>
        </control>
      </mc:Choice>
      <mc:Fallback>
        <control shapeId="84996" r:id="rId10" name="ComboBox3"/>
      </mc:Fallback>
    </mc:AlternateContent>
    <mc:AlternateContent xmlns:mc="http://schemas.openxmlformats.org/markup-compatibility/2006">
      <mc:Choice Requires="x14">
        <control shapeId="84997" r:id="rId12" name="ComboBox4">
          <controlPr locked="0" defaultSize="0" autoLine="0" linkedCell="E10" listFillRange="'40-70 Scheme'!$L$2:$M$8" r:id="rId13">
            <anchor moveWithCells="1">
              <from>
                <xdr:col>4</xdr:col>
                <xdr:colOff>0</xdr:colOff>
                <xdr:row>9</xdr:row>
                <xdr:rowOff>0</xdr:rowOff>
              </from>
              <to>
                <xdr:col>5</xdr:col>
                <xdr:colOff>676275</xdr:colOff>
                <xdr:row>10</xdr:row>
                <xdr:rowOff>9525</xdr:rowOff>
              </to>
            </anchor>
          </controlPr>
        </control>
      </mc:Choice>
      <mc:Fallback>
        <control shapeId="84997" r:id="rId12" name="ComboBox4"/>
      </mc:Fallback>
    </mc:AlternateContent>
    <mc:AlternateContent xmlns:mc="http://schemas.openxmlformats.org/markup-compatibility/2006">
      <mc:Choice Requires="x14">
        <control shapeId="84998" r:id="rId14" name="ComboBox6">
          <controlPr locked="0" defaultSize="0" autoLine="0" linkedCell="J4" listFillRange="'40-70 Scheme'!$R$2:$S$12" r:id="rId15">
            <anchor moveWithCells="1">
              <from>
                <xdr:col>9</xdr:col>
                <xdr:colOff>0</xdr:colOff>
                <xdr:row>3</xdr:row>
                <xdr:rowOff>0</xdr:rowOff>
              </from>
              <to>
                <xdr:col>12</xdr:col>
                <xdr:colOff>0</xdr:colOff>
                <xdr:row>4</xdr:row>
                <xdr:rowOff>9525</xdr:rowOff>
              </to>
            </anchor>
          </controlPr>
        </control>
      </mc:Choice>
      <mc:Fallback>
        <control shapeId="84998" r:id="rId14" name="ComboBox6"/>
      </mc:Fallback>
    </mc:AlternateContent>
    <mc:AlternateContent xmlns:mc="http://schemas.openxmlformats.org/markup-compatibility/2006">
      <mc:Choice Requires="x14">
        <control shapeId="84999" r:id="rId16" name="ComboBox7">
          <controlPr locked="0" defaultSize="0" autoLine="0" linkedCell="J6" listFillRange="'40-70 Scheme'!$U$2:$V$5" r:id="rId17">
            <anchor moveWithCells="1">
              <from>
                <xdr:col>9</xdr:col>
                <xdr:colOff>0</xdr:colOff>
                <xdr:row>5</xdr:row>
                <xdr:rowOff>0</xdr:rowOff>
              </from>
              <to>
                <xdr:col>12</xdr:col>
                <xdr:colOff>0</xdr:colOff>
                <xdr:row>6</xdr:row>
                <xdr:rowOff>9525</xdr:rowOff>
              </to>
            </anchor>
          </controlPr>
        </control>
      </mc:Choice>
      <mc:Fallback>
        <control shapeId="84999" r:id="rId16" name="ComboBox7"/>
      </mc:Fallback>
    </mc:AlternateContent>
    <mc:AlternateContent xmlns:mc="http://schemas.openxmlformats.org/markup-compatibility/2006">
      <mc:Choice Requires="x14">
        <control shapeId="85000" r:id="rId18" name="ComboBox8">
          <controlPr locked="0" defaultSize="0" autoLine="0" linkedCell="J8" listFillRange="'40-70 Scheme'!$X$2:$Y$136" r:id="rId19">
            <anchor moveWithCells="1">
              <from>
                <xdr:col>9</xdr:col>
                <xdr:colOff>0</xdr:colOff>
                <xdr:row>7</xdr:row>
                <xdr:rowOff>0</xdr:rowOff>
              </from>
              <to>
                <xdr:col>12</xdr:col>
                <xdr:colOff>0</xdr:colOff>
                <xdr:row>8</xdr:row>
                <xdr:rowOff>9525</xdr:rowOff>
              </to>
            </anchor>
          </controlPr>
        </control>
      </mc:Choice>
      <mc:Fallback>
        <control shapeId="85000" r:id="rId18" name="ComboBox8"/>
      </mc:Fallback>
    </mc:AlternateContent>
    <mc:AlternateContent xmlns:mc="http://schemas.openxmlformats.org/markup-compatibility/2006">
      <mc:Choice Requires="x14">
        <control shapeId="85001" r:id="rId20" name="ComboBox9">
          <controlPr locked="0" defaultSize="0" autoLine="0" linkedCell="J10" listFillRange="'40-70 Scheme'!$AA$2:$AB$125" r:id="rId21">
            <anchor moveWithCells="1">
              <from>
                <xdr:col>9</xdr:col>
                <xdr:colOff>0</xdr:colOff>
                <xdr:row>9</xdr:row>
                <xdr:rowOff>0</xdr:rowOff>
              </from>
              <to>
                <xdr:col>12</xdr:col>
                <xdr:colOff>0</xdr:colOff>
                <xdr:row>10</xdr:row>
                <xdr:rowOff>9525</xdr:rowOff>
              </to>
            </anchor>
          </controlPr>
        </control>
      </mc:Choice>
      <mc:Fallback>
        <control shapeId="85001" r:id="rId20" name="ComboBox9"/>
      </mc:Fallback>
    </mc:AlternateContent>
    <mc:AlternateContent xmlns:mc="http://schemas.openxmlformats.org/markup-compatibility/2006">
      <mc:Choice Requires="x14">
        <control shapeId="85002" r:id="rId22" name="ComboBox10">
          <controlPr locked="0" defaultSize="0" autoLine="0" linkedCell="J12" listFillRange="'40-70 Scheme'!$AD$2:$AE$121" r:id="rId23">
            <anchor moveWithCells="1">
              <from>
                <xdr:col>9</xdr:col>
                <xdr:colOff>0</xdr:colOff>
                <xdr:row>11</xdr:row>
                <xdr:rowOff>0</xdr:rowOff>
              </from>
              <to>
                <xdr:col>12</xdr:col>
                <xdr:colOff>0</xdr:colOff>
                <xdr:row>12</xdr:row>
                <xdr:rowOff>9525</xdr:rowOff>
              </to>
            </anchor>
          </controlPr>
        </control>
      </mc:Choice>
      <mc:Fallback>
        <control shapeId="85002" r:id="rId22" name="ComboBox10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E0B78B-5246-4C9C-A4AC-447E4CE93983}">
  <sheetPr codeName="Sheet34"/>
  <dimension ref="A1:O23"/>
  <sheetViews>
    <sheetView showGridLines="0" showRowColHeaders="0" topLeftCell="C1" workbookViewId="0">
      <selection activeCell="F22" sqref="F22"/>
    </sheetView>
  </sheetViews>
  <sheetFormatPr defaultColWidth="9.140625" defaultRowHeight="15"/>
  <cols>
    <col min="1" max="1" width="28.5703125" hidden="1" customWidth="1"/>
    <col min="2" max="2" width="15.28515625" hidden="1" customWidth="1"/>
    <col min="3" max="3" width="15" style="1" customWidth="1"/>
    <col min="4" max="4" width="29.5703125" style="1" bestFit="1" customWidth="1"/>
    <col min="5" max="5" width="29" style="1" customWidth="1"/>
    <col min="6" max="6" width="13.28515625" style="1" customWidth="1"/>
    <col min="7" max="7" width="14.85546875" style="1" customWidth="1"/>
    <col min="8" max="8" width="9.5703125" style="1" customWidth="1"/>
    <col min="9" max="9" width="31.7109375" style="1" customWidth="1"/>
    <col min="10" max="10" width="7.140625" style="1" customWidth="1"/>
    <col min="11" max="11" width="16.85546875" style="1" customWidth="1"/>
    <col min="12" max="12" width="15.140625" style="1" customWidth="1"/>
    <col min="13" max="13" width="20.140625" style="1" customWidth="1"/>
    <col min="14" max="14" width="8.140625" style="1" customWidth="1"/>
    <col min="15" max="15" width="4.42578125" style="1" customWidth="1"/>
    <col min="16" max="16" width="17.28515625" style="1" customWidth="1"/>
    <col min="17" max="17" width="9.140625" style="1" customWidth="1"/>
    <col min="18" max="18" width="15.5703125" style="1" customWidth="1"/>
    <col min="19" max="19" width="15.140625" style="1" customWidth="1"/>
    <col min="20" max="20" width="10.5703125" style="1" customWidth="1"/>
    <col min="21" max="21" width="15.28515625" style="1" customWidth="1"/>
    <col min="22" max="23" width="9.140625" style="1" customWidth="1"/>
    <col min="24" max="24" width="26" style="1" customWidth="1"/>
    <col min="25" max="35" width="9.140625" style="1" customWidth="1"/>
    <col min="36" max="16384" width="9.140625" style="1"/>
  </cols>
  <sheetData>
    <row r="1" spans="1:15" ht="36.75" customHeight="1">
      <c r="A1" s="13" t="s">
        <v>153</v>
      </c>
      <c r="B1" s="7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</row>
    <row r="2" spans="1:15" ht="75.75" customHeight="1" thickBot="1">
      <c r="A2" s="7"/>
      <c r="B2" s="7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</row>
    <row r="3" spans="1:15" ht="15" customHeight="1">
      <c r="A3" s="8" t="s">
        <v>151</v>
      </c>
      <c r="B3" s="29" t="str">
        <f>IFERROR(_xlfn.CONCAT(INDEX(Chem_Class[],MATCH($E$14,Chem_Class[CLASS],0),2),"-", INDEX(Chem_Itemcat[],MATCH($E$15,Chem_Itemcat[ITEM CATEGORY],0),2), INDEX(Chem_Manufacturer[],MATCH($E$16, Chem_Manufacturer[MFG ID],0),2), INDEX(Chem_BrandMod[],MATCH($E$17,Chem_BrandMod[BRAND/ MODEL NAME ],0),2), INDEX(Chem_Item[],MATCH($E$18, Chem_Item[ [ ITEM TYPE ] ],0),2), INDEX(Chem_Color[],MATCH($E$19,Chem_Color[COLOR/CHARACTERISTIC],0),2), INDEX(Chem_Dim[],MATCH($E$20,Chem_Dim[DIMENSIONS],0),2),INDEX(Chem_NA[],MATCH($E$21,Chem_NA[NONE],0),2)),"")</f>
        <v/>
      </c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</row>
    <row r="4" spans="1:15" ht="20.100000000000001" customHeight="1" thickBot="1">
      <c r="A4" s="10" t="s">
        <v>156</v>
      </c>
      <c r="B4" s="109" t="str">
        <f>IF(SUMPRODUCT(--($E$14:$E$21&lt;&gt;""))=0,"",_xlfn.CONCAT($E$18,IF($E$17="NA", "", ", " &amp; $E$17),IF($E$19="NA", "", ", " &amp; $E$19),IF($E$20="NA", "", ", " &amp; $E$20),IF($E$21="NA","", ", " &amp; $E$21),""))</f>
        <v xml:space="preserve">EPOXY-ACRYLIC POLYURETHANEL, A-6 THICK, BLACK, </v>
      </c>
      <c r="C4" s="2"/>
      <c r="D4" s="14" t="s">
        <v>1</v>
      </c>
      <c r="E4" s="2" t="s">
        <v>58</v>
      </c>
      <c r="F4" s="2"/>
      <c r="G4" s="2"/>
      <c r="H4" s="2"/>
      <c r="I4" s="14" t="s">
        <v>141</v>
      </c>
      <c r="J4" s="51" t="s">
        <v>3312</v>
      </c>
      <c r="K4" s="2"/>
      <c r="L4" s="2"/>
      <c r="M4" s="2"/>
      <c r="N4" s="2"/>
      <c r="O4" s="2"/>
    </row>
    <row r="5" spans="1:15" ht="20.100000000000001" customHeight="1">
      <c r="A5" s="7"/>
      <c r="B5" s="7"/>
      <c r="C5" s="2"/>
      <c r="D5" s="3"/>
      <c r="E5" s="2"/>
      <c r="F5" s="2"/>
      <c r="G5" s="2"/>
      <c r="H5" s="2"/>
      <c r="I5" s="2"/>
      <c r="J5" s="2"/>
      <c r="K5" s="2"/>
      <c r="L5" s="2"/>
      <c r="M5" s="2"/>
      <c r="N5" s="2"/>
      <c r="O5" s="2"/>
    </row>
    <row r="6" spans="1:15" ht="20.100000000000001" customHeight="1">
      <c r="A6" s="7"/>
      <c r="B6" s="7"/>
      <c r="C6" s="2"/>
      <c r="D6" s="14" t="s">
        <v>3</v>
      </c>
      <c r="E6" s="51" t="s">
        <v>3376</v>
      </c>
      <c r="F6" s="2"/>
      <c r="G6" s="2"/>
      <c r="H6" s="2"/>
      <c r="I6" s="14" t="s">
        <v>3371</v>
      </c>
      <c r="J6" s="51" t="s">
        <v>1940</v>
      </c>
      <c r="K6" s="2"/>
      <c r="L6" s="2"/>
      <c r="M6" s="2"/>
      <c r="N6" s="2"/>
      <c r="O6" s="2"/>
    </row>
    <row r="7" spans="1:15" ht="20.100000000000001" customHeight="1">
      <c r="A7" s="7"/>
      <c r="B7" s="7"/>
      <c r="C7" s="2"/>
      <c r="D7" s="3"/>
      <c r="E7" s="2"/>
      <c r="F7" s="2"/>
      <c r="G7" s="2"/>
      <c r="H7" s="2"/>
      <c r="I7" s="2"/>
      <c r="J7" s="2"/>
      <c r="K7" s="2"/>
      <c r="L7" s="2"/>
      <c r="M7" s="2"/>
      <c r="N7" s="2"/>
      <c r="O7" s="2"/>
    </row>
    <row r="8" spans="1:15" ht="20.100000000000001" customHeight="1">
      <c r="A8" s="7"/>
      <c r="B8" s="7"/>
      <c r="C8" s="2"/>
      <c r="D8" s="14" t="s">
        <v>5</v>
      </c>
      <c r="E8" s="51" t="s">
        <v>3263</v>
      </c>
      <c r="F8" s="2"/>
      <c r="G8" s="2"/>
      <c r="H8" s="2"/>
      <c r="I8" s="14" t="s">
        <v>3372</v>
      </c>
      <c r="J8" s="51" t="s">
        <v>1535</v>
      </c>
      <c r="K8" s="2"/>
      <c r="L8" s="2"/>
      <c r="M8" s="2"/>
      <c r="N8" s="2"/>
      <c r="O8" s="2"/>
    </row>
    <row r="9" spans="1:15" ht="20.100000000000001" customHeight="1">
      <c r="A9" s="7"/>
      <c r="B9" s="7"/>
      <c r="C9" s="2"/>
      <c r="D9" s="3"/>
      <c r="E9" s="2"/>
      <c r="F9" s="2"/>
      <c r="G9" s="2"/>
      <c r="H9" s="2"/>
      <c r="I9" s="2"/>
      <c r="J9" s="2"/>
      <c r="K9" s="2"/>
      <c r="L9" s="2"/>
      <c r="M9" s="2"/>
      <c r="N9" s="2"/>
      <c r="O9" s="2"/>
    </row>
    <row r="10" spans="1:15" ht="20.100000000000001" customHeight="1">
      <c r="A10" s="7"/>
      <c r="B10" s="7"/>
      <c r="C10" s="2"/>
      <c r="D10" s="14" t="s">
        <v>3370</v>
      </c>
      <c r="E10" s="51" t="s">
        <v>3290</v>
      </c>
      <c r="F10" s="2"/>
      <c r="G10" s="2"/>
      <c r="H10" s="2"/>
      <c r="I10" s="14" t="s">
        <v>23</v>
      </c>
      <c r="J10" s="51" t="s">
        <v>23</v>
      </c>
      <c r="K10" s="2"/>
      <c r="L10" s="2"/>
      <c r="M10" s="2"/>
      <c r="N10" s="2"/>
      <c r="O10" s="2"/>
    </row>
    <row r="11" spans="1:15" ht="20.100000000000001" customHeight="1">
      <c r="A11" s="7"/>
      <c r="B11" s="7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</row>
    <row r="12" spans="1:15" ht="20.100000000000001" customHeight="1">
      <c r="A12" s="7"/>
      <c r="B12" s="7"/>
      <c r="C12" s="2"/>
      <c r="D12" s="2"/>
      <c r="E12" s="2"/>
      <c r="F12" s="2"/>
      <c r="G12" s="2"/>
      <c r="H12" s="2"/>
      <c r="I12" s="2"/>
      <c r="J12" s="51" t="s">
        <v>424</v>
      </c>
      <c r="K12" s="2"/>
      <c r="L12" s="2"/>
      <c r="M12" s="2"/>
      <c r="N12" s="2"/>
      <c r="O12" s="2"/>
    </row>
    <row r="13" spans="1:15" ht="15" customHeight="1">
      <c r="A13" s="7"/>
      <c r="B13" s="7"/>
    </row>
    <row r="14" spans="1:15" ht="20.100000000000001" customHeight="1">
      <c r="A14" s="7"/>
      <c r="B14" s="7"/>
      <c r="C14" s="23" t="s">
        <v>132</v>
      </c>
      <c r="D14" s="5" t="s">
        <v>142</v>
      </c>
      <c r="E14" s="6" t="s">
        <v>58</v>
      </c>
      <c r="I14" s="5" t="s">
        <v>151</v>
      </c>
      <c r="J14" s="374" t="s">
        <v>3878</v>
      </c>
      <c r="K14" s="375"/>
      <c r="L14" s="376"/>
    </row>
    <row r="15" spans="1:15" ht="20.100000000000001" customHeight="1">
      <c r="A15" s="7"/>
      <c r="B15" s="7"/>
      <c r="C15" s="23" t="s">
        <v>133</v>
      </c>
      <c r="D15" s="5" t="s">
        <v>143</v>
      </c>
      <c r="E15" s="6" t="s">
        <v>3376</v>
      </c>
      <c r="I15" s="373" t="s">
        <v>152</v>
      </c>
      <c r="J15" s="364" t="s">
        <v>3879</v>
      </c>
      <c r="K15" s="365"/>
      <c r="L15" s="366"/>
    </row>
    <row r="16" spans="1:15" ht="20.100000000000001" customHeight="1">
      <c r="A16" s="7"/>
      <c r="B16" s="7"/>
      <c r="C16" s="23" t="s">
        <v>134</v>
      </c>
      <c r="D16" s="5" t="s">
        <v>144</v>
      </c>
      <c r="E16" s="6" t="s">
        <v>3259</v>
      </c>
      <c r="I16" s="373"/>
      <c r="J16" s="367"/>
      <c r="K16" s="368"/>
      <c r="L16" s="369"/>
    </row>
    <row r="17" spans="1:12" ht="20.100000000000001" customHeight="1">
      <c r="A17" s="7"/>
      <c r="B17" s="7"/>
      <c r="C17" s="23" t="s">
        <v>135</v>
      </c>
      <c r="D17" s="5" t="s">
        <v>3373</v>
      </c>
      <c r="E17" s="6" t="s">
        <v>3287</v>
      </c>
      <c r="I17" s="373"/>
      <c r="J17" s="367"/>
      <c r="K17" s="368"/>
      <c r="L17" s="369"/>
    </row>
    <row r="18" spans="1:12" ht="20.100000000000001" customHeight="1">
      <c r="A18" s="7"/>
      <c r="B18" s="7"/>
      <c r="C18" s="23" t="s">
        <v>136</v>
      </c>
      <c r="D18" s="5" t="s">
        <v>146</v>
      </c>
      <c r="E18" s="6" t="s">
        <v>3312</v>
      </c>
      <c r="I18" s="373"/>
      <c r="J18" s="370"/>
      <c r="K18" s="371"/>
      <c r="L18" s="372"/>
    </row>
    <row r="19" spans="1:12" ht="20.100000000000001" customHeight="1">
      <c r="A19" s="7"/>
      <c r="B19" s="7"/>
      <c r="C19" s="23" t="s">
        <v>137</v>
      </c>
      <c r="D19" s="5" t="s">
        <v>3374</v>
      </c>
      <c r="E19" s="6" t="s">
        <v>1940</v>
      </c>
    </row>
    <row r="20" spans="1:12" ht="20.100000000000001" customHeight="1">
      <c r="A20" s="7"/>
      <c r="B20" s="7"/>
      <c r="C20" s="23" t="s">
        <v>138</v>
      </c>
      <c r="D20" s="5" t="s">
        <v>3375</v>
      </c>
      <c r="E20" s="6" t="s">
        <v>1535</v>
      </c>
      <c r="I20" s="368"/>
      <c r="J20" s="368"/>
      <c r="K20" s="368"/>
    </row>
    <row r="21" spans="1:12" ht="20.100000000000001" customHeight="1">
      <c r="A21" s="7"/>
      <c r="B21" s="7"/>
      <c r="C21" s="23" t="s">
        <v>139</v>
      </c>
      <c r="D21" s="5" t="s">
        <v>23</v>
      </c>
      <c r="E21" s="6" t="s">
        <v>23</v>
      </c>
      <c r="I21" s="368"/>
      <c r="J21" s="368"/>
      <c r="K21" s="368"/>
    </row>
    <row r="22" spans="1:12" ht="20.100000000000001" customHeight="1">
      <c r="A22" s="7"/>
      <c r="B22" s="7"/>
      <c r="C22" s="23" t="s">
        <v>140</v>
      </c>
      <c r="D22"/>
      <c r="E22"/>
      <c r="I22" s="368"/>
      <c r="J22" s="368"/>
      <c r="K22" s="368"/>
    </row>
    <row r="23" spans="1:12" ht="15" customHeight="1">
      <c r="I23" s="368"/>
      <c r="J23" s="368"/>
      <c r="K23" s="368"/>
    </row>
  </sheetData>
  <mergeCells count="4">
    <mergeCell ref="J14:L14"/>
    <mergeCell ref="I15:I18"/>
    <mergeCell ref="J15:L18"/>
    <mergeCell ref="I20:K23"/>
  </mergeCells>
  <conditionalFormatting sqref="D8 D10 I4 I6 I8 I10">
    <cfRule type="expression" dxfId="540" priority="1">
      <formula>OR($E$4 &lt;&gt; "RAW MATERIAL", $E$6 &lt;&gt; "CHEMICALS AND LINERS")</formula>
    </cfRule>
  </conditionalFormatting>
  <pageMargins left="0.7" right="0.7" top="0.75" bottom="0.75" header="0.3" footer="0.3"/>
  <pageSetup scale="51" orientation="portrait" r:id="rId1"/>
  <colBreaks count="1" manualBreakCount="1">
    <brk id="12" max="1048575" man="1"/>
  </colBreaks>
  <drawing r:id="rId2"/>
  <legacyDrawing r:id="rId3"/>
  <controls>
    <mc:AlternateContent xmlns:mc="http://schemas.openxmlformats.org/markup-compatibility/2006">
      <mc:Choice Requires="x14">
        <control shapeId="121865" r:id="rId4" name="ComboBox1">
          <controlPr defaultSize="0" autoLine="0" linkedCell="E4" listFillRange="'40-80 Scheme'!$A$2:$B$5" r:id="rId5">
            <anchor moveWithCells="1">
              <from>
                <xdr:col>4</xdr:col>
                <xdr:colOff>0</xdr:colOff>
                <xdr:row>3</xdr:row>
                <xdr:rowOff>0</xdr:rowOff>
              </from>
              <to>
                <xdr:col>5</xdr:col>
                <xdr:colOff>676275</xdr:colOff>
                <xdr:row>4</xdr:row>
                <xdr:rowOff>9525</xdr:rowOff>
              </to>
            </anchor>
          </controlPr>
        </control>
      </mc:Choice>
      <mc:Fallback>
        <control shapeId="121865" r:id="rId4" name="ComboBox1"/>
      </mc:Fallback>
    </mc:AlternateContent>
    <mc:AlternateContent xmlns:mc="http://schemas.openxmlformats.org/markup-compatibility/2006">
      <mc:Choice Requires="x14">
        <control shapeId="121863" r:id="rId6" name="ComboBox7">
          <controlPr locked="0" defaultSize="0" autoLine="0" linkedCell="J8" listFillRange="'40-80 Scheme'!$T$2:$U$20" r:id="rId7">
            <anchor moveWithCells="1">
              <from>
                <xdr:col>9</xdr:col>
                <xdr:colOff>0</xdr:colOff>
                <xdr:row>7</xdr:row>
                <xdr:rowOff>0</xdr:rowOff>
              </from>
              <to>
                <xdr:col>12</xdr:col>
                <xdr:colOff>0</xdr:colOff>
                <xdr:row>8</xdr:row>
                <xdr:rowOff>9525</xdr:rowOff>
              </to>
            </anchor>
          </controlPr>
        </control>
      </mc:Choice>
      <mc:Fallback>
        <control shapeId="121863" r:id="rId6" name="ComboBox7"/>
      </mc:Fallback>
    </mc:AlternateContent>
    <mc:AlternateContent xmlns:mc="http://schemas.openxmlformats.org/markup-compatibility/2006">
      <mc:Choice Requires="x14">
        <control shapeId="121862" r:id="rId8" name="ComboBox6">
          <controlPr locked="0" defaultSize="0" autoLine="0" linkedCell="J6" listFillRange="'40-80 Scheme'!$Q$2:$R$16" r:id="rId9">
            <anchor moveWithCells="1">
              <from>
                <xdr:col>9</xdr:col>
                <xdr:colOff>0</xdr:colOff>
                <xdr:row>5</xdr:row>
                <xdr:rowOff>0</xdr:rowOff>
              </from>
              <to>
                <xdr:col>12</xdr:col>
                <xdr:colOff>0</xdr:colOff>
                <xdr:row>6</xdr:row>
                <xdr:rowOff>9525</xdr:rowOff>
              </to>
            </anchor>
          </controlPr>
        </control>
      </mc:Choice>
      <mc:Fallback>
        <control shapeId="121862" r:id="rId8" name="ComboBox6"/>
      </mc:Fallback>
    </mc:AlternateContent>
    <mc:AlternateContent xmlns:mc="http://schemas.openxmlformats.org/markup-compatibility/2006">
      <mc:Choice Requires="x14">
        <control shapeId="121861" r:id="rId10" name="ComboBox8">
          <controlPr locked="0" defaultSize="0" autoLine="0" linkedCell="J10" listFillRange="'40-80 Scheme'!$W$2:$X$2" r:id="rId11">
            <anchor moveWithCells="1">
              <from>
                <xdr:col>9</xdr:col>
                <xdr:colOff>0</xdr:colOff>
                <xdr:row>9</xdr:row>
                <xdr:rowOff>0</xdr:rowOff>
              </from>
              <to>
                <xdr:col>12</xdr:col>
                <xdr:colOff>0</xdr:colOff>
                <xdr:row>10</xdr:row>
                <xdr:rowOff>9525</xdr:rowOff>
              </to>
            </anchor>
          </controlPr>
        </control>
      </mc:Choice>
      <mc:Fallback>
        <control shapeId="121861" r:id="rId10" name="ComboBox8"/>
      </mc:Fallback>
    </mc:AlternateContent>
    <mc:AlternateContent xmlns:mc="http://schemas.openxmlformats.org/markup-compatibility/2006">
      <mc:Choice Requires="x14">
        <control shapeId="121860" r:id="rId12" name="ComboBox5">
          <controlPr locked="0" defaultSize="0" autoLine="0" linkedCell="J4" listFillRange="'40-80 Scheme'!$N$2:$O$21" r:id="rId13">
            <anchor moveWithCells="1">
              <from>
                <xdr:col>9</xdr:col>
                <xdr:colOff>0</xdr:colOff>
                <xdr:row>3</xdr:row>
                <xdr:rowOff>0</xdr:rowOff>
              </from>
              <to>
                <xdr:col>12</xdr:col>
                <xdr:colOff>0</xdr:colOff>
                <xdr:row>4</xdr:row>
                <xdr:rowOff>9525</xdr:rowOff>
              </to>
            </anchor>
          </controlPr>
        </control>
      </mc:Choice>
      <mc:Fallback>
        <control shapeId="121860" r:id="rId12" name="ComboBox5"/>
      </mc:Fallback>
    </mc:AlternateContent>
    <mc:AlternateContent xmlns:mc="http://schemas.openxmlformats.org/markup-compatibility/2006">
      <mc:Choice Requires="x14">
        <control shapeId="121859" r:id="rId14" name="ComboBox4">
          <controlPr locked="0" defaultSize="0" autoLine="0" linkedCell="E10" listFillRange="'40-80 Scheme'!$K$2:$L$16" r:id="rId15">
            <anchor moveWithCells="1">
              <from>
                <xdr:col>4</xdr:col>
                <xdr:colOff>0</xdr:colOff>
                <xdr:row>9</xdr:row>
                <xdr:rowOff>0</xdr:rowOff>
              </from>
              <to>
                <xdr:col>5</xdr:col>
                <xdr:colOff>676275</xdr:colOff>
                <xdr:row>10</xdr:row>
                <xdr:rowOff>9525</xdr:rowOff>
              </to>
            </anchor>
          </controlPr>
        </control>
      </mc:Choice>
      <mc:Fallback>
        <control shapeId="121859" r:id="rId14" name="ComboBox4"/>
      </mc:Fallback>
    </mc:AlternateContent>
    <mc:AlternateContent xmlns:mc="http://schemas.openxmlformats.org/markup-compatibility/2006">
      <mc:Choice Requires="x14">
        <control shapeId="121858" r:id="rId16" name="ComboBox2">
          <controlPr locked="0" defaultSize="0" autoLine="0" linkedCell="E6" listFillRange="'40-80 Scheme'!$D$2:$E$4" r:id="rId17">
            <anchor moveWithCells="1">
              <from>
                <xdr:col>4</xdr:col>
                <xdr:colOff>0</xdr:colOff>
                <xdr:row>5</xdr:row>
                <xdr:rowOff>0</xdr:rowOff>
              </from>
              <to>
                <xdr:col>5</xdr:col>
                <xdr:colOff>676275</xdr:colOff>
                <xdr:row>6</xdr:row>
                <xdr:rowOff>9525</xdr:rowOff>
              </to>
            </anchor>
          </controlPr>
        </control>
      </mc:Choice>
      <mc:Fallback>
        <control shapeId="121858" r:id="rId16" name="ComboBox2"/>
      </mc:Fallback>
    </mc:AlternateContent>
    <mc:AlternateContent xmlns:mc="http://schemas.openxmlformats.org/markup-compatibility/2006">
      <mc:Choice Requires="x14">
        <control shapeId="121857" r:id="rId18" name="ComboBox3">
          <controlPr locked="0" defaultSize="0" autoLine="0" linkedCell="E8" listFillRange="'40-80 Scheme'!$G$2:$I$14" r:id="rId19">
            <anchor moveWithCells="1">
              <from>
                <xdr:col>4</xdr:col>
                <xdr:colOff>0</xdr:colOff>
                <xdr:row>7</xdr:row>
                <xdr:rowOff>0</xdr:rowOff>
              </from>
              <to>
                <xdr:col>5</xdr:col>
                <xdr:colOff>676275</xdr:colOff>
                <xdr:row>8</xdr:row>
                <xdr:rowOff>9525</xdr:rowOff>
              </to>
            </anchor>
          </controlPr>
        </control>
      </mc:Choice>
      <mc:Fallback>
        <control shapeId="121857" r:id="rId18" name="ComboBox3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441305-CB30-46A7-9E3A-9B06C6137080}">
  <sheetPr codeName="Sheet2"/>
  <dimension ref="A1:AB15"/>
  <sheetViews>
    <sheetView topLeftCell="C1" workbookViewId="0"/>
  </sheetViews>
  <sheetFormatPr defaultColWidth="9.140625" defaultRowHeight="15"/>
  <cols>
    <col min="1" max="1" width="21" hidden="1" customWidth="1"/>
    <col min="2" max="2" width="5.85546875" style="16" hidden="1" customWidth="1"/>
    <col min="3" max="3" width="1.7109375" customWidth="1"/>
    <col min="4" max="4" width="34" bestFit="1" customWidth="1"/>
    <col min="5" max="5" width="5.85546875" style="16" bestFit="1" customWidth="1"/>
    <col min="6" max="6" width="1.7109375" customWidth="1"/>
    <col min="7" max="7" width="38.28515625" bestFit="1" customWidth="1"/>
    <col min="8" max="8" width="5.85546875" style="16" bestFit="1" customWidth="1"/>
    <col min="9" max="9" width="16.5703125" bestFit="1" customWidth="1"/>
    <col min="10" max="10" width="1.7109375" customWidth="1"/>
    <col min="11" max="11" width="33" bestFit="1" customWidth="1"/>
    <col min="12" max="12" width="5.85546875" style="16" bestFit="1" customWidth="1"/>
    <col min="13" max="13" width="1.7109375" customWidth="1"/>
    <col min="14" max="14" width="21.5703125" bestFit="1" customWidth="1"/>
    <col min="15" max="15" width="4.7109375" style="16" bestFit="1" customWidth="1"/>
    <col min="16" max="16" width="88.28515625" bestFit="1" customWidth="1"/>
    <col min="17" max="17" width="1.7109375" customWidth="1"/>
    <col min="18" max="18" width="28" customWidth="1"/>
    <col min="19" max="19" width="5.5703125" style="16" customWidth="1"/>
    <col min="20" max="20" width="1.7109375" customWidth="1"/>
    <col min="21" max="21" width="21.85546875" customWidth="1"/>
    <col min="22" max="22" width="7.85546875" style="16" customWidth="1"/>
    <col min="23" max="23" width="1.7109375" customWidth="1"/>
    <col min="24" max="24" width="17.7109375" bestFit="1" customWidth="1"/>
    <col min="25" max="25" width="6.140625" style="16" bestFit="1" customWidth="1"/>
    <col min="26" max="26" width="1.7109375" customWidth="1"/>
    <col min="27" max="27" width="6.85546875" bestFit="1" customWidth="1"/>
    <col min="28" max="28" width="9" style="16" bestFit="1" customWidth="1"/>
    <col min="31" max="31" width="11.5703125" bestFit="1" customWidth="1"/>
    <col min="32" max="32" width="38.140625" bestFit="1" customWidth="1"/>
  </cols>
  <sheetData>
    <row r="1" spans="1:28">
      <c r="A1" t="s">
        <v>1</v>
      </c>
      <c r="B1" s="16" t="s">
        <v>0</v>
      </c>
      <c r="D1" t="s">
        <v>3</v>
      </c>
      <c r="E1" s="16" t="s">
        <v>2</v>
      </c>
      <c r="G1" t="s">
        <v>6</v>
      </c>
      <c r="H1" s="16" t="s">
        <v>4</v>
      </c>
      <c r="I1" t="s">
        <v>5</v>
      </c>
      <c r="K1" t="s">
        <v>8</v>
      </c>
      <c r="L1" s="16" t="s">
        <v>7</v>
      </c>
      <c r="N1" t="s">
        <v>10</v>
      </c>
      <c r="O1" s="16" t="s">
        <v>9</v>
      </c>
      <c r="P1" t="s">
        <v>11</v>
      </c>
      <c r="R1" t="s">
        <v>13</v>
      </c>
      <c r="S1" s="16" t="s">
        <v>12</v>
      </c>
      <c r="U1" t="s">
        <v>15</v>
      </c>
      <c r="V1" s="16" t="s">
        <v>14</v>
      </c>
      <c r="X1" t="s">
        <v>17</v>
      </c>
      <c r="Y1" s="16" t="s">
        <v>16</v>
      </c>
      <c r="AA1" t="s">
        <v>19</v>
      </c>
      <c r="AB1" s="16" t="s">
        <v>18</v>
      </c>
    </row>
    <row r="2" spans="1:28">
      <c r="A2" t="s">
        <v>20</v>
      </c>
      <c r="B2" s="16">
        <v>10</v>
      </c>
      <c r="D2" t="s">
        <v>22</v>
      </c>
      <c r="E2" s="16" t="s">
        <v>21</v>
      </c>
      <c r="G2" t="s">
        <v>23</v>
      </c>
      <c r="H2" s="16" t="s">
        <v>23</v>
      </c>
      <c r="I2" t="s">
        <v>23</v>
      </c>
      <c r="K2" t="s">
        <v>23</v>
      </c>
      <c r="L2" s="16" t="s">
        <v>23</v>
      </c>
      <c r="N2" t="s">
        <v>1534</v>
      </c>
      <c r="O2" s="16">
        <v>0</v>
      </c>
      <c r="R2" t="s">
        <v>23</v>
      </c>
      <c r="S2" s="16" t="s">
        <v>23</v>
      </c>
      <c r="U2" t="s">
        <v>23</v>
      </c>
      <c r="V2" s="16" t="s">
        <v>23</v>
      </c>
      <c r="X2" t="s">
        <v>23</v>
      </c>
      <c r="Y2" s="16" t="s">
        <v>23</v>
      </c>
      <c r="AA2" t="s">
        <v>23</v>
      </c>
      <c r="AB2" s="68" t="s">
        <v>24</v>
      </c>
    </row>
    <row r="3" spans="1:28">
      <c r="A3" t="s">
        <v>25</v>
      </c>
      <c r="B3" s="16">
        <v>20</v>
      </c>
      <c r="D3" t="s">
        <v>27</v>
      </c>
      <c r="E3" s="16" t="s">
        <v>26</v>
      </c>
      <c r="G3" t="s">
        <v>29</v>
      </c>
      <c r="H3" s="16" t="s">
        <v>28</v>
      </c>
      <c r="I3" t="s">
        <v>29</v>
      </c>
      <c r="K3" t="s">
        <v>31</v>
      </c>
      <c r="L3" s="16" t="s">
        <v>30</v>
      </c>
      <c r="N3" t="s">
        <v>32</v>
      </c>
      <c r="O3" s="16">
        <v>1</v>
      </c>
      <c r="P3" t="s">
        <v>33</v>
      </c>
      <c r="R3" t="s">
        <v>35</v>
      </c>
      <c r="S3" s="16" t="s">
        <v>34</v>
      </c>
      <c r="U3" t="s">
        <v>37</v>
      </c>
      <c r="V3" s="16" t="s">
        <v>36</v>
      </c>
      <c r="X3" t="s">
        <v>39</v>
      </c>
      <c r="Y3" s="16" t="s">
        <v>38</v>
      </c>
      <c r="AA3" t="s">
        <v>41</v>
      </c>
      <c r="AB3" s="16" t="s">
        <v>40</v>
      </c>
    </row>
    <row r="4" spans="1:28">
      <c r="A4" t="s">
        <v>42</v>
      </c>
      <c r="B4" s="16">
        <v>30</v>
      </c>
      <c r="D4" t="s">
        <v>44</v>
      </c>
      <c r="E4" s="16" t="s">
        <v>43</v>
      </c>
      <c r="G4" t="s">
        <v>46</v>
      </c>
      <c r="H4" s="16" t="s">
        <v>45</v>
      </c>
      <c r="I4" t="s">
        <v>46</v>
      </c>
      <c r="K4" t="s">
        <v>48</v>
      </c>
      <c r="L4" s="16" t="s">
        <v>47</v>
      </c>
      <c r="N4" t="s">
        <v>49</v>
      </c>
      <c r="O4" s="16">
        <v>2</v>
      </c>
      <c r="P4" t="s">
        <v>50</v>
      </c>
      <c r="R4" t="s">
        <v>52</v>
      </c>
      <c r="S4" s="16" t="s">
        <v>51</v>
      </c>
      <c r="U4" t="s">
        <v>1125</v>
      </c>
      <c r="V4" s="16" t="s">
        <v>1127</v>
      </c>
      <c r="X4" t="s">
        <v>1129</v>
      </c>
      <c r="Y4" s="16" t="s">
        <v>55</v>
      </c>
      <c r="AA4" t="s">
        <v>57</v>
      </c>
      <c r="AB4" s="16" t="s">
        <v>56</v>
      </c>
    </row>
    <row r="5" spans="1:28">
      <c r="A5" t="s">
        <v>58</v>
      </c>
      <c r="B5" s="16">
        <v>40</v>
      </c>
      <c r="D5" t="s">
        <v>60</v>
      </c>
      <c r="E5" s="16" t="s">
        <v>59</v>
      </c>
      <c r="G5" t="s">
        <v>86</v>
      </c>
      <c r="H5" s="16" t="s">
        <v>84</v>
      </c>
      <c r="I5" t="s">
        <v>85</v>
      </c>
      <c r="K5" t="s">
        <v>62</v>
      </c>
      <c r="L5" s="16" t="s">
        <v>61</v>
      </c>
      <c r="N5" t="s">
        <v>63</v>
      </c>
      <c r="O5" s="16">
        <v>3</v>
      </c>
      <c r="P5" t="s">
        <v>64</v>
      </c>
      <c r="R5" t="s">
        <v>66</v>
      </c>
      <c r="S5" s="16" t="s">
        <v>65</v>
      </c>
      <c r="U5" t="s">
        <v>54</v>
      </c>
      <c r="V5" s="16" t="s">
        <v>53</v>
      </c>
      <c r="X5" t="s">
        <v>384</v>
      </c>
      <c r="Y5" s="16" t="s">
        <v>383</v>
      </c>
      <c r="AA5" t="s">
        <v>70</v>
      </c>
      <c r="AB5" s="16" t="s">
        <v>69</v>
      </c>
    </row>
    <row r="6" spans="1:28">
      <c r="D6" t="s">
        <v>72</v>
      </c>
      <c r="E6" s="16" t="s">
        <v>71</v>
      </c>
      <c r="G6" t="s">
        <v>97</v>
      </c>
      <c r="H6" s="16" t="s">
        <v>95</v>
      </c>
      <c r="I6" t="s">
        <v>96</v>
      </c>
      <c r="N6" t="s">
        <v>74</v>
      </c>
      <c r="O6" s="16">
        <v>4</v>
      </c>
      <c r="P6" t="s">
        <v>75</v>
      </c>
      <c r="R6" t="s">
        <v>77</v>
      </c>
      <c r="S6" s="16" t="s">
        <v>76</v>
      </c>
      <c r="U6" t="s">
        <v>1126</v>
      </c>
      <c r="V6" s="16" t="s">
        <v>1128</v>
      </c>
      <c r="AA6" t="s">
        <v>81</v>
      </c>
      <c r="AB6" s="16" t="s">
        <v>80</v>
      </c>
    </row>
    <row r="7" spans="1:28">
      <c r="D7" t="s">
        <v>83</v>
      </c>
      <c r="E7" s="16" t="s">
        <v>82</v>
      </c>
      <c r="N7" t="s">
        <v>87</v>
      </c>
      <c r="O7" s="16">
        <v>5</v>
      </c>
      <c r="P7" t="s">
        <v>88</v>
      </c>
      <c r="R7" t="s">
        <v>90</v>
      </c>
      <c r="S7" s="16" t="s">
        <v>89</v>
      </c>
      <c r="U7" t="s">
        <v>68</v>
      </c>
      <c r="V7" s="16" t="s">
        <v>67</v>
      </c>
      <c r="AA7" t="s">
        <v>92</v>
      </c>
      <c r="AB7" s="16" t="s">
        <v>91</v>
      </c>
    </row>
    <row r="8" spans="1:28">
      <c r="D8" t="s">
        <v>94</v>
      </c>
      <c r="E8" s="16" t="s">
        <v>93</v>
      </c>
      <c r="N8" t="s">
        <v>98</v>
      </c>
      <c r="O8" s="16">
        <v>6</v>
      </c>
      <c r="P8" t="s">
        <v>99</v>
      </c>
      <c r="R8" t="s">
        <v>79</v>
      </c>
      <c r="S8" s="16" t="s">
        <v>78</v>
      </c>
      <c r="AA8" t="s">
        <v>101</v>
      </c>
      <c r="AB8" s="16" t="s">
        <v>100</v>
      </c>
    </row>
    <row r="9" spans="1:28">
      <c r="D9" t="s">
        <v>103</v>
      </c>
      <c r="E9" s="16" t="s">
        <v>102</v>
      </c>
      <c r="R9" t="s">
        <v>1123</v>
      </c>
      <c r="S9" s="16" t="s">
        <v>1124</v>
      </c>
      <c r="AA9" t="s">
        <v>105</v>
      </c>
      <c r="AB9" s="16" t="s">
        <v>104</v>
      </c>
    </row>
    <row r="10" spans="1:28">
      <c r="D10" t="s">
        <v>107</v>
      </c>
      <c r="E10" s="16" t="s">
        <v>106</v>
      </c>
      <c r="AA10" t="s">
        <v>109</v>
      </c>
      <c r="AB10" s="16" t="s">
        <v>108</v>
      </c>
    </row>
    <row r="11" spans="1:28">
      <c r="D11" t="s">
        <v>111</v>
      </c>
      <c r="E11" s="16" t="s">
        <v>110</v>
      </c>
      <c r="AA11" t="s">
        <v>113</v>
      </c>
      <c r="AB11" s="16" t="s">
        <v>112</v>
      </c>
    </row>
    <row r="12" spans="1:28">
      <c r="D12" t="s">
        <v>115</v>
      </c>
      <c r="E12" s="16" t="s">
        <v>114</v>
      </c>
      <c r="AA12" t="s">
        <v>118</v>
      </c>
      <c r="AB12" s="16" t="s">
        <v>117</v>
      </c>
    </row>
    <row r="13" spans="1:28">
      <c r="D13" t="s">
        <v>120</v>
      </c>
      <c r="E13" s="16" t="s">
        <v>119</v>
      </c>
      <c r="AA13" t="s">
        <v>121</v>
      </c>
      <c r="AB13" s="16" t="s">
        <v>56</v>
      </c>
    </row>
    <row r="14" spans="1:28">
      <c r="D14" t="s">
        <v>123</v>
      </c>
      <c r="E14" s="16" t="s">
        <v>122</v>
      </c>
      <c r="AA14" t="s">
        <v>125</v>
      </c>
      <c r="AB14" s="16" t="s">
        <v>124</v>
      </c>
    </row>
    <row r="15" spans="1:28">
      <c r="D15" t="s">
        <v>127</v>
      </c>
      <c r="E15" s="16" t="s">
        <v>126</v>
      </c>
      <c r="AA15" s="49" t="s">
        <v>3861</v>
      </c>
    </row>
  </sheetData>
  <pageMargins left="0.7" right="0.7" top="0.75" bottom="0.75" header="0.3" footer="0.3"/>
  <pageSetup orientation="portrait" r:id="rId1"/>
  <tableParts count="9">
    <tablePart r:id="rId2"/>
    <tablePart r:id="rId3"/>
    <tablePart r:id="rId4"/>
    <tablePart r:id="rId5"/>
    <tablePart r:id="rId6"/>
    <tablePart r:id="rId7"/>
    <tablePart r:id="rId8"/>
    <tablePart r:id="rId9"/>
    <tablePart r:id="rId10"/>
  </tablePart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DC5E10-0085-43A0-B190-AC968F03DE84}">
  <sheetPr codeName="Sheet8"/>
  <dimension ref="A1:AB108"/>
  <sheetViews>
    <sheetView workbookViewId="0"/>
  </sheetViews>
  <sheetFormatPr defaultRowHeight="15"/>
  <cols>
    <col min="1" max="1" width="18.28515625" bestFit="1" customWidth="1"/>
    <col min="2" max="2" width="6.28515625" style="34" bestFit="1" customWidth="1"/>
    <col min="4" max="4" width="29" bestFit="1" customWidth="1"/>
    <col min="5" max="5" width="5.140625" style="34" bestFit="1" customWidth="1"/>
    <col min="7" max="7" width="13.140625" bestFit="1" customWidth="1"/>
    <col min="8" max="8" width="6" style="34" bestFit="1" customWidth="1"/>
    <col min="9" max="9" width="28.7109375" bestFit="1" customWidth="1"/>
    <col min="12" max="12" width="23.28515625" bestFit="1" customWidth="1"/>
    <col min="13" max="13" width="5.5703125" style="34" bestFit="1" customWidth="1"/>
    <col min="15" max="15" width="47.5703125" bestFit="1" customWidth="1"/>
    <col min="16" max="16" width="5.85546875" style="34" bestFit="1" customWidth="1"/>
    <col min="18" max="18" width="60" bestFit="1" customWidth="1"/>
    <col min="19" max="19" width="7.28515625" style="34" bestFit="1" customWidth="1"/>
    <col min="21" max="21" width="20.140625" bestFit="1" customWidth="1"/>
    <col min="22" max="22" width="4.7109375" style="34" bestFit="1" customWidth="1"/>
    <col min="24" max="24" width="44.5703125" bestFit="1" customWidth="1"/>
    <col min="25" max="25" width="6.5703125" style="34" bestFit="1" customWidth="1"/>
    <col min="27" max="27" width="28.5703125" bestFit="1" customWidth="1"/>
    <col min="28" max="28" width="8.85546875" style="34" bestFit="1" customWidth="1"/>
  </cols>
  <sheetData>
    <row r="1" spans="1:28">
      <c r="A1" t="s">
        <v>2111</v>
      </c>
      <c r="B1" s="34" t="s">
        <v>2110</v>
      </c>
      <c r="D1" t="s">
        <v>2113</v>
      </c>
      <c r="E1" s="34" t="s">
        <v>2112</v>
      </c>
      <c r="G1" t="s">
        <v>2121</v>
      </c>
      <c r="H1" s="34" t="s">
        <v>2120</v>
      </c>
      <c r="I1" t="s">
        <v>2122</v>
      </c>
      <c r="L1" t="s">
        <v>2197</v>
      </c>
      <c r="M1" s="34" t="s">
        <v>7</v>
      </c>
      <c r="O1" t="s">
        <v>2204</v>
      </c>
      <c r="P1" s="34" t="s">
        <v>370</v>
      </c>
      <c r="R1" t="s">
        <v>2267</v>
      </c>
      <c r="S1" s="34" t="s">
        <v>2266</v>
      </c>
      <c r="U1" t="s">
        <v>2334</v>
      </c>
      <c r="V1" s="34" t="s">
        <v>2333</v>
      </c>
      <c r="X1" t="s">
        <v>2343</v>
      </c>
      <c r="Y1" s="34" t="s">
        <v>2342</v>
      </c>
      <c r="AA1" t="s">
        <v>2388</v>
      </c>
      <c r="AB1" s="34" t="s">
        <v>2387</v>
      </c>
    </row>
    <row r="2" spans="1:28">
      <c r="A2" t="s">
        <v>20</v>
      </c>
      <c r="B2" s="34">
        <v>10</v>
      </c>
      <c r="D2" t="s">
        <v>22</v>
      </c>
      <c r="E2" s="34" t="s">
        <v>21</v>
      </c>
      <c r="H2" s="34" t="s">
        <v>23</v>
      </c>
      <c r="I2" t="s">
        <v>2123</v>
      </c>
      <c r="L2" t="s">
        <v>1202</v>
      </c>
      <c r="M2" s="34" t="s">
        <v>23</v>
      </c>
      <c r="O2" t="s">
        <v>1202</v>
      </c>
      <c r="P2" s="34" t="s">
        <v>23</v>
      </c>
      <c r="R2" t="s">
        <v>2268</v>
      </c>
      <c r="U2" t="s">
        <v>2123</v>
      </c>
      <c r="V2" s="34" t="s">
        <v>2335</v>
      </c>
      <c r="AA2" s="16" t="s">
        <v>2389</v>
      </c>
    </row>
    <row r="3" spans="1:28">
      <c r="A3" t="s">
        <v>25</v>
      </c>
      <c r="B3" s="34">
        <v>20</v>
      </c>
      <c r="D3" t="s">
        <v>27</v>
      </c>
      <c r="E3" s="34" t="s">
        <v>26</v>
      </c>
      <c r="G3" t="s">
        <v>2125</v>
      </c>
      <c r="H3" s="34" t="s">
        <v>2124</v>
      </c>
      <c r="I3" t="s">
        <v>2126</v>
      </c>
      <c r="L3" t="s">
        <v>848</v>
      </c>
      <c r="M3" s="34" t="s">
        <v>847</v>
      </c>
      <c r="R3" t="s">
        <v>1202</v>
      </c>
      <c r="S3" s="34" t="s">
        <v>23</v>
      </c>
      <c r="U3" t="s">
        <v>2336</v>
      </c>
      <c r="V3" s="34" t="s">
        <v>194</v>
      </c>
      <c r="X3" t="s">
        <v>1202</v>
      </c>
      <c r="Y3" s="34" t="s">
        <v>23</v>
      </c>
      <c r="AA3" t="s">
        <v>2390</v>
      </c>
      <c r="AB3" s="34" t="str">
        <f>"0000"</f>
        <v>0000</v>
      </c>
    </row>
    <row r="4" spans="1:28">
      <c r="A4" t="s">
        <v>42</v>
      </c>
      <c r="B4" s="34">
        <v>30</v>
      </c>
      <c r="D4" t="s">
        <v>44</v>
      </c>
      <c r="E4" s="34" t="s">
        <v>43</v>
      </c>
      <c r="G4" t="s">
        <v>1583</v>
      </c>
      <c r="H4" s="34" t="s">
        <v>1582</v>
      </c>
      <c r="I4" t="s">
        <v>2127</v>
      </c>
      <c r="L4" t="s">
        <v>165</v>
      </c>
      <c r="M4" s="34" t="s">
        <v>1537</v>
      </c>
      <c r="O4" s="34" t="s">
        <v>2205</v>
      </c>
      <c r="U4" t="s">
        <v>2337</v>
      </c>
      <c r="V4" s="34" t="s">
        <v>196</v>
      </c>
      <c r="X4" t="s">
        <v>2344</v>
      </c>
      <c r="Y4" s="34" t="s">
        <v>352</v>
      </c>
      <c r="AA4" t="s">
        <v>420</v>
      </c>
      <c r="AB4" s="34" t="str">
        <f>"0025"</f>
        <v>0025</v>
      </c>
    </row>
    <row r="5" spans="1:28">
      <c r="A5" t="s">
        <v>58</v>
      </c>
      <c r="B5" s="34">
        <v>40</v>
      </c>
      <c r="D5" t="s">
        <v>60</v>
      </c>
      <c r="E5" s="34" t="s">
        <v>59</v>
      </c>
      <c r="G5" t="s">
        <v>2129</v>
      </c>
      <c r="H5" s="34" t="s">
        <v>2128</v>
      </c>
      <c r="I5" t="s">
        <v>2130</v>
      </c>
      <c r="L5" t="s">
        <v>31</v>
      </c>
      <c r="M5" s="34" t="s">
        <v>30</v>
      </c>
      <c r="O5" t="s">
        <v>2206</v>
      </c>
      <c r="P5" s="34" t="str">
        <f>"01"</f>
        <v>01</v>
      </c>
      <c r="R5" s="34" t="s">
        <v>2269</v>
      </c>
      <c r="U5" t="s">
        <v>2338</v>
      </c>
      <c r="V5" s="34" t="s">
        <v>198</v>
      </c>
      <c r="X5" t="s">
        <v>2345</v>
      </c>
      <c r="Y5" s="34" t="s">
        <v>314</v>
      </c>
      <c r="AA5" t="s">
        <v>424</v>
      </c>
      <c r="AB5" s="34" t="str">
        <f>"0050"</f>
        <v>0050</v>
      </c>
    </row>
    <row r="6" spans="1:28">
      <c r="D6" t="s">
        <v>72</v>
      </c>
      <c r="E6" s="34" t="s">
        <v>71</v>
      </c>
      <c r="H6" s="34" t="s">
        <v>2131</v>
      </c>
      <c r="I6" t="s">
        <v>2132</v>
      </c>
      <c r="L6" t="s">
        <v>1413</v>
      </c>
      <c r="M6" s="34" t="s">
        <v>168</v>
      </c>
      <c r="O6" t="s">
        <v>2207</v>
      </c>
      <c r="P6" s="34" t="s">
        <v>1158</v>
      </c>
      <c r="R6" t="s">
        <v>2270</v>
      </c>
      <c r="S6" s="34" t="s">
        <v>391</v>
      </c>
      <c r="U6" t="s">
        <v>2339</v>
      </c>
      <c r="V6" s="34" t="s">
        <v>9</v>
      </c>
      <c r="AA6" t="s">
        <v>41</v>
      </c>
      <c r="AB6" s="34" t="str">
        <f>"0075"</f>
        <v>0075</v>
      </c>
    </row>
    <row r="7" spans="1:28">
      <c r="D7" t="s">
        <v>83</v>
      </c>
      <c r="E7" s="34" t="s">
        <v>82</v>
      </c>
      <c r="G7" t="s">
        <v>2134</v>
      </c>
      <c r="H7" s="34" t="s">
        <v>2133</v>
      </c>
      <c r="I7" t="s">
        <v>2135</v>
      </c>
      <c r="L7" t="s">
        <v>1938</v>
      </c>
      <c r="M7" s="34" t="s">
        <v>47</v>
      </c>
      <c r="O7" t="s">
        <v>2208</v>
      </c>
      <c r="P7" s="34" t="s">
        <v>1160</v>
      </c>
      <c r="R7" t="s">
        <v>2271</v>
      </c>
      <c r="S7" s="34" t="s">
        <v>14</v>
      </c>
      <c r="U7" t="s">
        <v>2340</v>
      </c>
      <c r="V7" s="34" t="s">
        <v>201</v>
      </c>
      <c r="X7" s="16" t="s">
        <v>2346</v>
      </c>
      <c r="AA7" t="s">
        <v>57</v>
      </c>
      <c r="AB7" s="34" t="str">
        <f>"0100"</f>
        <v>0100</v>
      </c>
    </row>
    <row r="8" spans="1:28">
      <c r="D8" t="s">
        <v>2114</v>
      </c>
      <c r="E8" s="34" t="s">
        <v>93</v>
      </c>
      <c r="G8" t="s">
        <v>2136</v>
      </c>
      <c r="H8" s="34" t="s">
        <v>407</v>
      </c>
      <c r="I8" t="s">
        <v>2137</v>
      </c>
      <c r="L8" t="s">
        <v>1412</v>
      </c>
      <c r="M8" s="34" t="s">
        <v>1411</v>
      </c>
      <c r="O8" t="s">
        <v>2209</v>
      </c>
      <c r="P8" s="34" t="s">
        <v>1162</v>
      </c>
      <c r="R8" t="s">
        <v>2272</v>
      </c>
      <c r="S8" s="34" t="s">
        <v>854</v>
      </c>
      <c r="U8" t="s">
        <v>2341</v>
      </c>
      <c r="V8" s="34" t="s">
        <v>203</v>
      </c>
      <c r="X8" t="s">
        <v>2347</v>
      </c>
      <c r="Y8" s="34" t="s">
        <v>876</v>
      </c>
      <c r="AA8" t="s">
        <v>81</v>
      </c>
      <c r="AB8" s="34" t="str">
        <f>"0150"</f>
        <v>0150</v>
      </c>
    </row>
    <row r="9" spans="1:28">
      <c r="D9" t="s">
        <v>2115</v>
      </c>
      <c r="E9" s="34">
        <v>41</v>
      </c>
      <c r="G9" t="s">
        <v>839</v>
      </c>
      <c r="H9" s="34" t="s">
        <v>1542</v>
      </c>
      <c r="I9" t="s">
        <v>840</v>
      </c>
      <c r="L9" t="s">
        <v>182</v>
      </c>
      <c r="M9" s="34" t="s">
        <v>181</v>
      </c>
      <c r="O9" t="s">
        <v>2418</v>
      </c>
      <c r="P9" s="34" t="s">
        <v>1164</v>
      </c>
      <c r="R9" t="s">
        <v>2273</v>
      </c>
      <c r="S9" s="34" t="s">
        <v>383</v>
      </c>
      <c r="X9" t="s">
        <v>2407</v>
      </c>
      <c r="Y9" s="34" t="s">
        <v>1676</v>
      </c>
      <c r="AA9" t="s">
        <v>70</v>
      </c>
      <c r="AB9" s="34" t="str">
        <f>"0125"</f>
        <v>0125</v>
      </c>
    </row>
    <row r="10" spans="1:28">
      <c r="D10" t="s">
        <v>2116</v>
      </c>
      <c r="E10" s="34">
        <v>50</v>
      </c>
      <c r="G10" t="s">
        <v>2138</v>
      </c>
      <c r="H10" s="34" t="s">
        <v>850</v>
      </c>
      <c r="I10" t="s">
        <v>2139</v>
      </c>
      <c r="L10" t="s">
        <v>191</v>
      </c>
      <c r="M10" s="34" t="s">
        <v>190</v>
      </c>
      <c r="O10" t="s">
        <v>2210</v>
      </c>
      <c r="P10" s="34" t="s">
        <v>1166</v>
      </c>
      <c r="R10" t="s">
        <v>2275</v>
      </c>
      <c r="S10" s="34" t="s">
        <v>2274</v>
      </c>
      <c r="AA10" t="s">
        <v>92</v>
      </c>
      <c r="AB10" s="34" t="str">
        <f>"0200"</f>
        <v>0200</v>
      </c>
    </row>
    <row r="11" spans="1:28">
      <c r="D11" t="s">
        <v>111</v>
      </c>
      <c r="E11" s="34" t="s">
        <v>110</v>
      </c>
      <c r="H11" s="34" t="s">
        <v>321</v>
      </c>
      <c r="I11" t="s">
        <v>2140</v>
      </c>
      <c r="L11" t="s">
        <v>186</v>
      </c>
      <c r="M11" s="34" t="s">
        <v>185</v>
      </c>
      <c r="O11" t="s">
        <v>2211</v>
      </c>
      <c r="P11" s="34" t="s">
        <v>1168</v>
      </c>
      <c r="R11" t="s">
        <v>2276</v>
      </c>
      <c r="S11" s="34" t="s">
        <v>319</v>
      </c>
      <c r="X11" s="16" t="s">
        <v>2348</v>
      </c>
      <c r="AA11" t="s">
        <v>101</v>
      </c>
      <c r="AB11" s="34" t="str">
        <f>"0250"</f>
        <v>0250</v>
      </c>
    </row>
    <row r="12" spans="1:28">
      <c r="D12" t="s">
        <v>1915</v>
      </c>
      <c r="E12" s="34" t="s">
        <v>114</v>
      </c>
      <c r="G12" t="s">
        <v>2141</v>
      </c>
      <c r="H12" s="34" t="s">
        <v>1874</v>
      </c>
      <c r="I12" t="s">
        <v>97</v>
      </c>
      <c r="L12" t="s">
        <v>188</v>
      </c>
      <c r="M12" s="34" t="s">
        <v>187</v>
      </c>
      <c r="R12" t="s">
        <v>2277</v>
      </c>
      <c r="S12" s="34" t="s">
        <v>323</v>
      </c>
      <c r="X12" t="s">
        <v>2349</v>
      </c>
      <c r="Y12" s="34" t="s">
        <v>391</v>
      </c>
      <c r="AA12" t="s">
        <v>105</v>
      </c>
      <c r="AB12" s="34" t="str">
        <f>"0300"</f>
        <v>0300</v>
      </c>
    </row>
    <row r="13" spans="1:28">
      <c r="D13" t="s">
        <v>120</v>
      </c>
      <c r="E13" s="34" t="s">
        <v>119</v>
      </c>
      <c r="G13" t="s">
        <v>2142</v>
      </c>
      <c r="H13" s="34" t="s">
        <v>38</v>
      </c>
      <c r="I13" t="s">
        <v>2143</v>
      </c>
      <c r="L13" t="s">
        <v>2198</v>
      </c>
      <c r="M13" s="34" t="s">
        <v>404</v>
      </c>
      <c r="O13" t="s">
        <v>2212</v>
      </c>
      <c r="P13" s="34">
        <v>15</v>
      </c>
      <c r="X13" t="s">
        <v>2408</v>
      </c>
      <c r="Y13" s="34" t="s">
        <v>1902</v>
      </c>
      <c r="AA13" t="s">
        <v>109</v>
      </c>
      <c r="AB13" s="34" t="str">
        <f>"0400"</f>
        <v>0400</v>
      </c>
    </row>
    <row r="14" spans="1:28">
      <c r="D14" t="s">
        <v>2117</v>
      </c>
      <c r="E14" s="34">
        <v>72</v>
      </c>
      <c r="G14" t="s">
        <v>2145</v>
      </c>
      <c r="H14" s="34" t="s">
        <v>2144</v>
      </c>
      <c r="I14" t="s">
        <v>2146</v>
      </c>
      <c r="L14" t="s">
        <v>2199</v>
      </c>
      <c r="M14" s="34" t="s">
        <v>65</v>
      </c>
      <c r="R14" s="34" t="s">
        <v>2278</v>
      </c>
      <c r="AA14" t="s">
        <v>445</v>
      </c>
      <c r="AB14" s="34" t="str">
        <f>"0500"</f>
        <v>0500</v>
      </c>
    </row>
    <row r="15" spans="1:28">
      <c r="D15" t="s">
        <v>2118</v>
      </c>
      <c r="E15" s="34">
        <v>73</v>
      </c>
      <c r="G15" t="s">
        <v>2147</v>
      </c>
      <c r="H15" s="34" t="s">
        <v>28</v>
      </c>
      <c r="I15" t="s">
        <v>29</v>
      </c>
      <c r="L15" t="s">
        <v>2201</v>
      </c>
      <c r="M15" s="34" t="s">
        <v>2200</v>
      </c>
      <c r="O15" t="s">
        <v>2213</v>
      </c>
      <c r="P15" s="34">
        <v>20</v>
      </c>
      <c r="R15" t="s">
        <v>2272</v>
      </c>
      <c r="S15" s="34" t="s">
        <v>854</v>
      </c>
      <c r="X15" s="16" t="s">
        <v>2350</v>
      </c>
      <c r="AA15" t="s">
        <v>113</v>
      </c>
      <c r="AB15" s="34" t="str">
        <f>"0600"</f>
        <v>0600</v>
      </c>
    </row>
    <row r="16" spans="1:28">
      <c r="D16" t="s">
        <v>123</v>
      </c>
      <c r="E16" s="34">
        <v>80</v>
      </c>
      <c r="G16" t="s">
        <v>2149</v>
      </c>
      <c r="H16" s="34" t="s">
        <v>2148</v>
      </c>
      <c r="I16" t="s">
        <v>2150</v>
      </c>
      <c r="L16" t="s">
        <v>2203</v>
      </c>
      <c r="M16" s="34" t="s">
        <v>2202</v>
      </c>
      <c r="O16" t="s">
        <v>2214</v>
      </c>
      <c r="P16" s="34">
        <v>21</v>
      </c>
      <c r="X16" t="s">
        <v>2352</v>
      </c>
      <c r="Y16" s="34" t="s">
        <v>2351</v>
      </c>
      <c r="AA16" t="s">
        <v>118</v>
      </c>
      <c r="AB16" s="34" t="str">
        <f>"0800"</f>
        <v>0800</v>
      </c>
    </row>
    <row r="17" spans="4:28">
      <c r="D17" t="s">
        <v>2119</v>
      </c>
      <c r="E17" s="34">
        <v>81</v>
      </c>
      <c r="G17" t="s">
        <v>2151</v>
      </c>
      <c r="H17" s="34" t="s">
        <v>84</v>
      </c>
      <c r="I17" t="s">
        <v>2152</v>
      </c>
      <c r="L17" t="s">
        <v>859</v>
      </c>
      <c r="M17" s="34" t="s">
        <v>858</v>
      </c>
      <c r="O17" t="s">
        <v>2215</v>
      </c>
      <c r="P17" s="34">
        <v>22</v>
      </c>
      <c r="R17" s="34" t="s">
        <v>2279</v>
      </c>
      <c r="X17" t="s">
        <v>2409</v>
      </c>
      <c r="Y17" s="34" t="s">
        <v>2353</v>
      </c>
      <c r="AA17" t="s">
        <v>121</v>
      </c>
      <c r="AB17" s="34" t="str">
        <f>"1000"</f>
        <v>1000</v>
      </c>
    </row>
    <row r="18" spans="4:28">
      <c r="G18" t="s">
        <v>2153</v>
      </c>
      <c r="H18" s="34" t="s">
        <v>234</v>
      </c>
      <c r="I18" t="s">
        <v>2154</v>
      </c>
      <c r="O18" t="s">
        <v>2216</v>
      </c>
      <c r="P18" s="34">
        <v>23</v>
      </c>
      <c r="R18" t="s">
        <v>2271</v>
      </c>
      <c r="S18" s="34" t="s">
        <v>14</v>
      </c>
      <c r="X18" t="s">
        <v>2355</v>
      </c>
      <c r="Y18" s="34" t="s">
        <v>2354</v>
      </c>
      <c r="AA18" t="s">
        <v>125</v>
      </c>
      <c r="AB18" s="34">
        <v>1200</v>
      </c>
    </row>
    <row r="19" spans="4:28">
      <c r="G19" t="s">
        <v>2156</v>
      </c>
      <c r="H19" s="34" t="s">
        <v>2155</v>
      </c>
      <c r="I19" t="s">
        <v>2157</v>
      </c>
      <c r="R19" t="s">
        <v>2280</v>
      </c>
      <c r="S19" s="34" t="s">
        <v>376</v>
      </c>
      <c r="X19" t="s">
        <v>2410</v>
      </c>
      <c r="Y19" s="34" t="s">
        <v>2356</v>
      </c>
      <c r="AA19" t="s">
        <v>428</v>
      </c>
      <c r="AB19" s="34">
        <v>1400</v>
      </c>
    </row>
    <row r="20" spans="4:28">
      <c r="G20" t="s">
        <v>2158</v>
      </c>
      <c r="H20" s="34" t="s">
        <v>871</v>
      </c>
      <c r="I20" t="s">
        <v>2159</v>
      </c>
      <c r="O20" t="s">
        <v>2217</v>
      </c>
      <c r="P20" s="34">
        <v>24</v>
      </c>
      <c r="R20" t="s">
        <v>2273</v>
      </c>
      <c r="S20" s="34" t="s">
        <v>383</v>
      </c>
      <c r="AA20" t="s">
        <v>430</v>
      </c>
      <c r="AB20" s="34">
        <v>1600</v>
      </c>
    </row>
    <row r="21" spans="4:28">
      <c r="H21" s="34" t="s">
        <v>2160</v>
      </c>
      <c r="I21" t="s">
        <v>2161</v>
      </c>
      <c r="O21" t="s">
        <v>2218</v>
      </c>
      <c r="P21" s="34">
        <v>25</v>
      </c>
      <c r="X21" s="16" t="s">
        <v>2235</v>
      </c>
      <c r="AA21" t="s">
        <v>1289</v>
      </c>
      <c r="AB21" s="34">
        <v>6000</v>
      </c>
    </row>
    <row r="22" spans="4:28">
      <c r="H22" s="34" t="s">
        <v>2162</v>
      </c>
      <c r="I22" t="s">
        <v>2163</v>
      </c>
      <c r="R22" s="34" t="s">
        <v>2220</v>
      </c>
      <c r="X22" t="s">
        <v>2358</v>
      </c>
      <c r="Y22" s="34" t="s">
        <v>2357</v>
      </c>
    </row>
    <row r="23" spans="4:28">
      <c r="G23" t="s">
        <v>2165</v>
      </c>
      <c r="H23" s="34" t="s">
        <v>2164</v>
      </c>
      <c r="I23" t="s">
        <v>2166</v>
      </c>
      <c r="O23" t="s">
        <v>2219</v>
      </c>
      <c r="P23" s="34">
        <v>26</v>
      </c>
      <c r="R23" t="s">
        <v>2271</v>
      </c>
      <c r="S23" s="34" t="s">
        <v>14</v>
      </c>
      <c r="X23" t="s">
        <v>2359</v>
      </c>
      <c r="Y23" s="34" t="s">
        <v>2353</v>
      </c>
      <c r="AA23" s="16" t="s">
        <v>2391</v>
      </c>
    </row>
    <row r="24" spans="4:28">
      <c r="H24" s="34" t="s">
        <v>1451</v>
      </c>
      <c r="I24" t="s">
        <v>2167</v>
      </c>
      <c r="R24" t="s">
        <v>2280</v>
      </c>
      <c r="S24" s="34" t="s">
        <v>376</v>
      </c>
      <c r="X24" t="s">
        <v>2361</v>
      </c>
      <c r="Y24" s="34" t="s">
        <v>2360</v>
      </c>
      <c r="AA24" t="s">
        <v>1040</v>
      </c>
      <c r="AB24" s="34" t="str">
        <f>"0404"</f>
        <v>0404</v>
      </c>
    </row>
    <row r="25" spans="4:28">
      <c r="H25" s="34" t="s">
        <v>2168</v>
      </c>
      <c r="I25" t="s">
        <v>2169</v>
      </c>
      <c r="O25" t="s">
        <v>2220</v>
      </c>
      <c r="P25" s="34">
        <v>32</v>
      </c>
      <c r="X25" t="s">
        <v>2363</v>
      </c>
      <c r="Y25" s="34" t="s">
        <v>2362</v>
      </c>
      <c r="AA25" t="s">
        <v>2392</v>
      </c>
      <c r="AB25" s="34" t="str">
        <f>"0504"</f>
        <v>0504</v>
      </c>
    </row>
    <row r="26" spans="4:28">
      <c r="H26" s="34" t="s">
        <v>232</v>
      </c>
      <c r="I26" t="s">
        <v>2170</v>
      </c>
      <c r="O26" t="s">
        <v>2411</v>
      </c>
      <c r="P26" s="34">
        <v>33</v>
      </c>
      <c r="R26" s="34" t="s">
        <v>2281</v>
      </c>
      <c r="X26" t="s">
        <v>2365</v>
      </c>
      <c r="Y26" s="34" t="s">
        <v>2364</v>
      </c>
      <c r="AA26" t="s">
        <v>2393</v>
      </c>
      <c r="AB26" s="34" t="str">
        <f>"0604"</f>
        <v>0604</v>
      </c>
    </row>
    <row r="27" spans="4:28">
      <c r="H27" s="34" t="s">
        <v>2171</v>
      </c>
      <c r="I27" t="s">
        <v>2172</v>
      </c>
      <c r="R27" t="s">
        <v>2271</v>
      </c>
      <c r="S27" s="34" t="s">
        <v>14</v>
      </c>
      <c r="AA27" t="s">
        <v>2394</v>
      </c>
      <c r="AB27" s="34" t="s">
        <v>474</v>
      </c>
    </row>
    <row r="28" spans="4:28">
      <c r="G28" t="s">
        <v>2173</v>
      </c>
      <c r="H28" s="34" t="s">
        <v>166</v>
      </c>
      <c r="I28" t="s">
        <v>2174</v>
      </c>
      <c r="O28" t="s">
        <v>2221</v>
      </c>
      <c r="P28" s="34">
        <v>35</v>
      </c>
      <c r="AA28" t="s">
        <v>2395</v>
      </c>
      <c r="AB28" s="34" t="str">
        <f>"0425"</f>
        <v>0425</v>
      </c>
    </row>
    <row r="29" spans="4:28">
      <c r="H29" s="34" t="s">
        <v>2175</v>
      </c>
      <c r="I29" t="s">
        <v>2176</v>
      </c>
      <c r="O29" t="s">
        <v>2222</v>
      </c>
      <c r="P29" s="34" t="s">
        <v>1297</v>
      </c>
      <c r="X29" s="16" t="s">
        <v>2412</v>
      </c>
      <c r="AA29" t="s">
        <v>2397</v>
      </c>
      <c r="AB29" s="34" t="s">
        <v>2396</v>
      </c>
    </row>
    <row r="30" spans="4:28">
      <c r="H30" s="34" t="s">
        <v>2177</v>
      </c>
      <c r="I30" t="s">
        <v>2178</v>
      </c>
      <c r="O30" t="s">
        <v>2223</v>
      </c>
      <c r="P30" s="34">
        <v>37</v>
      </c>
      <c r="R30" s="34" t="s">
        <v>2282</v>
      </c>
      <c r="X30" t="s">
        <v>2366</v>
      </c>
      <c r="Y30" s="34" t="s">
        <v>1242</v>
      </c>
      <c r="AA30" t="s">
        <v>2399</v>
      </c>
      <c r="AB30" s="34" t="s">
        <v>2398</v>
      </c>
    </row>
    <row r="31" spans="4:28">
      <c r="H31" s="34" t="s">
        <v>876</v>
      </c>
      <c r="I31" t="s">
        <v>2179</v>
      </c>
      <c r="O31" t="s">
        <v>2224</v>
      </c>
      <c r="P31" s="34">
        <v>38</v>
      </c>
      <c r="R31" t="s">
        <v>2271</v>
      </c>
      <c r="S31" s="34" t="s">
        <v>14</v>
      </c>
      <c r="X31" t="s">
        <v>2367</v>
      </c>
      <c r="Y31" s="34" t="s">
        <v>2019</v>
      </c>
      <c r="AA31" t="s">
        <v>2400</v>
      </c>
      <c r="AB31" s="34" t="s">
        <v>669</v>
      </c>
    </row>
    <row r="32" spans="4:28">
      <c r="H32" s="34" t="s">
        <v>298</v>
      </c>
      <c r="I32" t="s">
        <v>2180</v>
      </c>
      <c r="X32" t="s">
        <v>2368</v>
      </c>
      <c r="Y32" s="34" t="s">
        <v>45</v>
      </c>
      <c r="AA32" t="s">
        <v>2402</v>
      </c>
      <c r="AB32" s="34" t="s">
        <v>2401</v>
      </c>
    </row>
    <row r="33" spans="7:28">
      <c r="G33" t="s">
        <v>2182</v>
      </c>
      <c r="H33" s="34" t="s">
        <v>2181</v>
      </c>
      <c r="I33" t="s">
        <v>2183</v>
      </c>
      <c r="O33" t="s">
        <v>2225</v>
      </c>
      <c r="P33" s="34">
        <v>40</v>
      </c>
      <c r="X33" t="s">
        <v>2369</v>
      </c>
      <c r="Y33" s="34" t="s">
        <v>1244</v>
      </c>
    </row>
    <row r="34" spans="7:28">
      <c r="H34" s="34" t="s">
        <v>2184</v>
      </c>
      <c r="I34" t="s">
        <v>2185</v>
      </c>
      <c r="O34" t="s">
        <v>2226</v>
      </c>
      <c r="P34" s="34">
        <v>44</v>
      </c>
      <c r="R34" s="34" t="s">
        <v>2225</v>
      </c>
      <c r="X34" t="s">
        <v>2370</v>
      </c>
      <c r="Y34" s="34" t="s">
        <v>308</v>
      </c>
    </row>
    <row r="35" spans="7:28">
      <c r="H35" s="34" t="s">
        <v>2186</v>
      </c>
      <c r="I35" t="s">
        <v>2187</v>
      </c>
      <c r="O35" t="s">
        <v>2227</v>
      </c>
      <c r="P35" s="34">
        <v>45</v>
      </c>
      <c r="R35" t="s">
        <v>2271</v>
      </c>
      <c r="S35" s="34" t="s">
        <v>14</v>
      </c>
      <c r="AA35" s="16" t="s">
        <v>2403</v>
      </c>
    </row>
    <row r="36" spans="7:28">
      <c r="H36" s="34" t="s">
        <v>2188</v>
      </c>
      <c r="I36" t="s">
        <v>2189</v>
      </c>
      <c r="R36" t="s">
        <v>2273</v>
      </c>
      <c r="S36" s="34" t="s">
        <v>383</v>
      </c>
      <c r="AA36" t="s">
        <v>2404</v>
      </c>
      <c r="AB36" s="34" t="str">
        <f>"0088"</f>
        <v>0088</v>
      </c>
    </row>
    <row r="37" spans="7:28">
      <c r="H37" s="34" t="s">
        <v>1236</v>
      </c>
      <c r="I37" t="s">
        <v>2190</v>
      </c>
      <c r="O37" t="s">
        <v>2228</v>
      </c>
      <c r="P37" s="34">
        <v>48</v>
      </c>
      <c r="X37" s="16" t="s">
        <v>2288</v>
      </c>
    </row>
    <row r="38" spans="7:28">
      <c r="H38" s="34" t="s">
        <v>2191</v>
      </c>
      <c r="I38" t="s">
        <v>2192</v>
      </c>
      <c r="O38" t="s">
        <v>2229</v>
      </c>
      <c r="P38" s="34">
        <v>49</v>
      </c>
      <c r="R38" s="34" t="s">
        <v>2283</v>
      </c>
      <c r="X38" t="s">
        <v>2371</v>
      </c>
      <c r="Y38" s="34" t="s">
        <v>1536</v>
      </c>
    </row>
    <row r="39" spans="7:28">
      <c r="H39" s="34" t="s">
        <v>2193</v>
      </c>
      <c r="I39" t="s">
        <v>2194</v>
      </c>
      <c r="O39" t="s">
        <v>2230</v>
      </c>
      <c r="P39" s="34">
        <v>50</v>
      </c>
      <c r="R39" t="s">
        <v>2271</v>
      </c>
      <c r="S39" s="34" t="s">
        <v>14</v>
      </c>
      <c r="AA39" s="16" t="s">
        <v>2405</v>
      </c>
    </row>
    <row r="40" spans="7:28">
      <c r="H40" s="34" t="s">
        <v>179</v>
      </c>
      <c r="I40" t="s">
        <v>2195</v>
      </c>
      <c r="O40" t="s">
        <v>2231</v>
      </c>
      <c r="P40" s="34" t="s">
        <v>1399</v>
      </c>
      <c r="X40" s="16" t="s">
        <v>2372</v>
      </c>
      <c r="AA40" t="s">
        <v>1289</v>
      </c>
      <c r="AB40" s="34" t="s">
        <v>2406</v>
      </c>
    </row>
    <row r="41" spans="7:28">
      <c r="H41" s="34" t="s">
        <v>243</v>
      </c>
      <c r="I41" t="s">
        <v>2196</v>
      </c>
      <c r="O41" t="s">
        <v>2233</v>
      </c>
      <c r="P41" s="34" t="s">
        <v>2232</v>
      </c>
      <c r="X41" t="s">
        <v>2373</v>
      </c>
      <c r="Y41" s="34" t="s">
        <v>65</v>
      </c>
    </row>
    <row r="42" spans="7:28">
      <c r="O42" t="s">
        <v>2235</v>
      </c>
      <c r="P42" s="34" t="s">
        <v>2234</v>
      </c>
      <c r="R42" s="34" t="s">
        <v>2235</v>
      </c>
    </row>
    <row r="43" spans="7:28">
      <c r="O43" t="s">
        <v>2236</v>
      </c>
      <c r="P43" s="34">
        <v>54</v>
      </c>
      <c r="R43" t="s">
        <v>2271</v>
      </c>
      <c r="S43" s="34" t="s">
        <v>14</v>
      </c>
      <c r="X43" s="16" t="s">
        <v>2374</v>
      </c>
    </row>
    <row r="44" spans="7:28">
      <c r="O44" t="s">
        <v>2237</v>
      </c>
      <c r="P44" s="34">
        <v>57</v>
      </c>
      <c r="R44" t="s">
        <v>2285</v>
      </c>
      <c r="S44" s="34" t="s">
        <v>2284</v>
      </c>
      <c r="X44" t="s">
        <v>2375</v>
      </c>
      <c r="Y44" s="34" t="s">
        <v>2354</v>
      </c>
    </row>
    <row r="45" spans="7:28">
      <c r="O45" t="s">
        <v>2238</v>
      </c>
      <c r="P45" s="34">
        <v>58</v>
      </c>
      <c r="R45" t="s">
        <v>2273</v>
      </c>
      <c r="S45" s="34" t="s">
        <v>383</v>
      </c>
    </row>
    <row r="46" spans="7:28">
      <c r="X46" s="16" t="s">
        <v>2376</v>
      </c>
    </row>
    <row r="47" spans="7:28">
      <c r="O47" t="s">
        <v>2239</v>
      </c>
      <c r="P47" s="34">
        <v>60</v>
      </c>
      <c r="R47" s="34" t="s">
        <v>2286</v>
      </c>
      <c r="X47" t="s">
        <v>2377</v>
      </c>
      <c r="Y47" s="34" t="s">
        <v>55</v>
      </c>
    </row>
    <row r="48" spans="7:28">
      <c r="O48" t="s">
        <v>2241</v>
      </c>
      <c r="P48" s="34" t="s">
        <v>2240</v>
      </c>
      <c r="R48" t="s">
        <v>2271</v>
      </c>
      <c r="S48" s="34" t="s">
        <v>14</v>
      </c>
      <c r="X48" t="s">
        <v>2378</v>
      </c>
      <c r="Y48" s="34" t="s">
        <v>1480</v>
      </c>
    </row>
    <row r="49" spans="15:25">
      <c r="R49" t="s">
        <v>2273</v>
      </c>
      <c r="S49" s="34" t="s">
        <v>383</v>
      </c>
    </row>
    <row r="50" spans="15:25">
      <c r="X50" s="34" t="s">
        <v>2414</v>
      </c>
    </row>
    <row r="51" spans="15:25">
      <c r="O51" s="34" t="s">
        <v>2242</v>
      </c>
      <c r="X51" t="s">
        <v>2379</v>
      </c>
      <c r="Y51" s="34" t="s">
        <v>1978</v>
      </c>
    </row>
    <row r="52" spans="15:25">
      <c r="O52" t="s">
        <v>2243</v>
      </c>
      <c r="P52" s="34" t="s">
        <v>2</v>
      </c>
      <c r="R52" s="34" t="s">
        <v>2287</v>
      </c>
      <c r="X52" t="s">
        <v>2380</v>
      </c>
      <c r="Y52" s="34" t="s">
        <v>241</v>
      </c>
    </row>
    <row r="53" spans="15:25">
      <c r="O53" t="s">
        <v>2244</v>
      </c>
      <c r="P53" s="34" t="s">
        <v>1237</v>
      </c>
      <c r="R53" t="s">
        <v>2273</v>
      </c>
      <c r="S53" s="34" t="s">
        <v>383</v>
      </c>
      <c r="X53" t="s">
        <v>2381</v>
      </c>
      <c r="Y53" s="34" t="s">
        <v>7</v>
      </c>
    </row>
    <row r="54" spans="15:25">
      <c r="O54" t="s">
        <v>2245</v>
      </c>
      <c r="P54" s="34" t="s">
        <v>1236</v>
      </c>
      <c r="X54" t="s">
        <v>2382</v>
      </c>
      <c r="Y54" s="34" t="s">
        <v>305</v>
      </c>
    </row>
    <row r="55" spans="15:25">
      <c r="O55" t="s">
        <v>2246</v>
      </c>
      <c r="P55" s="34" t="s">
        <v>401</v>
      </c>
      <c r="X55" t="s">
        <v>2384</v>
      </c>
      <c r="Y55" s="34" t="s">
        <v>2383</v>
      </c>
    </row>
    <row r="56" spans="15:25">
      <c r="O56" t="s">
        <v>2247</v>
      </c>
      <c r="P56" s="34" t="s">
        <v>4</v>
      </c>
      <c r="R56" s="34" t="s">
        <v>2288</v>
      </c>
      <c r="X56" t="s">
        <v>2413</v>
      </c>
      <c r="Y56" s="34" t="s">
        <v>404</v>
      </c>
    </row>
    <row r="57" spans="15:25">
      <c r="O57" t="s">
        <v>2248</v>
      </c>
      <c r="P57" s="34" t="s">
        <v>404</v>
      </c>
      <c r="R57" t="s">
        <v>2273</v>
      </c>
      <c r="S57" s="34" t="s">
        <v>383</v>
      </c>
      <c r="X57" t="s">
        <v>2385</v>
      </c>
      <c r="Y57" s="34" t="s">
        <v>404</v>
      </c>
    </row>
    <row r="58" spans="15:25">
      <c r="O58" t="s">
        <v>2249</v>
      </c>
      <c r="P58" s="34" t="s">
        <v>67</v>
      </c>
      <c r="X58" t="s">
        <v>2386</v>
      </c>
      <c r="Y58" s="34" t="s">
        <v>67</v>
      </c>
    </row>
    <row r="59" spans="15:25">
      <c r="O59" t="s">
        <v>2250</v>
      </c>
      <c r="P59" s="34" t="s">
        <v>407</v>
      </c>
      <c r="R59" s="34" t="s">
        <v>2253</v>
      </c>
    </row>
    <row r="60" spans="15:25">
      <c r="O60" t="s">
        <v>2251</v>
      </c>
      <c r="P60" s="34" t="s">
        <v>65</v>
      </c>
      <c r="R60" t="s">
        <v>2273</v>
      </c>
      <c r="S60" s="34" t="s">
        <v>383</v>
      </c>
    </row>
    <row r="61" spans="15:25">
      <c r="O61" t="s">
        <v>2252</v>
      </c>
      <c r="P61" s="34" t="s">
        <v>241</v>
      </c>
    </row>
    <row r="62" spans="15:25">
      <c r="R62" s="34" t="s">
        <v>2289</v>
      </c>
    </row>
    <row r="63" spans="15:25">
      <c r="O63" t="s">
        <v>2253</v>
      </c>
      <c r="P63" s="34" t="s">
        <v>1243</v>
      </c>
      <c r="R63" t="s">
        <v>2273</v>
      </c>
      <c r="S63" s="34" t="s">
        <v>383</v>
      </c>
    </row>
    <row r="64" spans="15:25">
      <c r="O64" t="s">
        <v>2254</v>
      </c>
      <c r="P64" s="34" t="s">
        <v>1255</v>
      </c>
    </row>
    <row r="65" spans="15:19">
      <c r="O65" t="s">
        <v>2255</v>
      </c>
      <c r="P65" s="34" t="s">
        <v>1246</v>
      </c>
    </row>
    <row r="66" spans="15:19">
      <c r="O66" t="s">
        <v>2256</v>
      </c>
      <c r="P66" s="34" t="s">
        <v>370</v>
      </c>
      <c r="R66" s="34" t="s">
        <v>2290</v>
      </c>
    </row>
    <row r="67" spans="15:19">
      <c r="O67" t="s">
        <v>2257</v>
      </c>
      <c r="P67" s="34" t="s">
        <v>1538</v>
      </c>
      <c r="R67" t="s">
        <v>2271</v>
      </c>
      <c r="S67" s="34" t="s">
        <v>14</v>
      </c>
    </row>
    <row r="68" spans="15:19">
      <c r="O68" t="s">
        <v>2259</v>
      </c>
      <c r="P68" s="34" t="s">
        <v>2258</v>
      </c>
    </row>
    <row r="70" spans="15:19">
      <c r="O70" s="34" t="s">
        <v>2260</v>
      </c>
      <c r="R70" s="34" t="s">
        <v>2291</v>
      </c>
    </row>
    <row r="71" spans="15:19">
      <c r="O71" t="s">
        <v>910</v>
      </c>
      <c r="P71" s="34" t="s">
        <v>45</v>
      </c>
      <c r="R71" t="s">
        <v>2292</v>
      </c>
      <c r="S71" s="34" t="s">
        <v>1251</v>
      </c>
    </row>
    <row r="72" spans="15:19">
      <c r="O72" t="s">
        <v>2261</v>
      </c>
      <c r="P72" s="34" t="s">
        <v>1242</v>
      </c>
      <c r="R72" t="s">
        <v>2272</v>
      </c>
      <c r="S72" s="34" t="s">
        <v>854</v>
      </c>
    </row>
    <row r="73" spans="15:19">
      <c r="O73" t="s">
        <v>2262</v>
      </c>
      <c r="P73" s="34" t="s">
        <v>2019</v>
      </c>
    </row>
    <row r="74" spans="15:19">
      <c r="O74" t="s">
        <v>2263</v>
      </c>
      <c r="P74" s="34" t="s">
        <v>337</v>
      </c>
      <c r="R74" s="34" t="s">
        <v>2293</v>
      </c>
    </row>
    <row r="75" spans="15:19">
      <c r="O75" t="s">
        <v>2264</v>
      </c>
      <c r="P75" s="34" t="s">
        <v>350</v>
      </c>
      <c r="R75" t="s">
        <v>2294</v>
      </c>
      <c r="S75" s="34" t="s">
        <v>1715</v>
      </c>
    </row>
    <row r="77" spans="15:19">
      <c r="O77" t="s">
        <v>2265</v>
      </c>
      <c r="P77" s="34" t="s">
        <v>1466</v>
      </c>
      <c r="R77" s="34" t="s">
        <v>2295</v>
      </c>
    </row>
    <row r="78" spans="15:19">
      <c r="R78" t="s">
        <v>2296</v>
      </c>
      <c r="S78" s="34" t="s">
        <v>344</v>
      </c>
    </row>
    <row r="81" spans="18:19">
      <c r="R81" s="34" t="s">
        <v>2297</v>
      </c>
    </row>
    <row r="82" spans="18:19">
      <c r="R82" t="s">
        <v>351</v>
      </c>
      <c r="S82" s="34" t="s">
        <v>2027</v>
      </c>
    </row>
    <row r="83" spans="18:19">
      <c r="R83" t="s">
        <v>2299</v>
      </c>
      <c r="S83" s="34" t="s">
        <v>2298</v>
      </c>
    </row>
    <row r="86" spans="18:19">
      <c r="R86" s="34" t="s">
        <v>2300</v>
      </c>
    </row>
    <row r="87" spans="18:19">
      <c r="R87" t="s">
        <v>2301</v>
      </c>
      <c r="S87" s="34" t="s">
        <v>2186</v>
      </c>
    </row>
    <row r="89" spans="18:19">
      <c r="R89" s="34" t="s">
        <v>2302</v>
      </c>
    </row>
    <row r="90" spans="18:19">
      <c r="R90" t="s">
        <v>2303</v>
      </c>
      <c r="S90" s="34" t="s">
        <v>350</v>
      </c>
    </row>
    <row r="91" spans="18:19">
      <c r="R91" t="s">
        <v>2304</v>
      </c>
      <c r="S91" s="34" t="s">
        <v>334</v>
      </c>
    </row>
    <row r="92" spans="18:19">
      <c r="R92" t="s">
        <v>2280</v>
      </c>
      <c r="S92" s="34" t="s">
        <v>376</v>
      </c>
    </row>
    <row r="93" spans="18:19">
      <c r="R93" t="s">
        <v>2305</v>
      </c>
      <c r="S93" s="34" t="s">
        <v>61</v>
      </c>
    </row>
    <row r="95" spans="18:19">
      <c r="R95" s="34" t="s">
        <v>2306</v>
      </c>
    </row>
    <row r="96" spans="18:19">
      <c r="R96" t="s">
        <v>2308</v>
      </c>
      <c r="S96" s="34" t="s">
        <v>2307</v>
      </c>
    </row>
    <row r="97" spans="18:19">
      <c r="R97" t="s">
        <v>2310</v>
      </c>
      <c r="S97" s="34" t="s">
        <v>2309</v>
      </c>
    </row>
    <row r="98" spans="18:19">
      <c r="R98" t="s">
        <v>2312</v>
      </c>
      <c r="S98" s="34" t="s">
        <v>2311</v>
      </c>
    </row>
    <row r="99" spans="18:19">
      <c r="R99" t="s">
        <v>2314</v>
      </c>
      <c r="S99" s="34" t="s">
        <v>2313</v>
      </c>
    </row>
    <row r="100" spans="18:19">
      <c r="R100" t="s">
        <v>2316</v>
      </c>
      <c r="S100" s="34" t="s">
        <v>2315</v>
      </c>
    </row>
    <row r="101" spans="18:19">
      <c r="R101" t="s">
        <v>2318</v>
      </c>
      <c r="S101" s="34" t="s">
        <v>2317</v>
      </c>
    </row>
    <row r="102" spans="18:19">
      <c r="R102" t="s">
        <v>2320</v>
      </c>
      <c r="S102" s="34" t="s">
        <v>2319</v>
      </c>
    </row>
    <row r="103" spans="18:19">
      <c r="R103" t="s">
        <v>2322</v>
      </c>
      <c r="S103" s="34" t="s">
        <v>2321</v>
      </c>
    </row>
    <row r="104" spans="18:19">
      <c r="R104" t="s">
        <v>2324</v>
      </c>
      <c r="S104" s="34" t="s">
        <v>2323</v>
      </c>
    </row>
    <row r="105" spans="18:19">
      <c r="R105" t="s">
        <v>2326</v>
      </c>
      <c r="S105" s="34" t="s">
        <v>2325</v>
      </c>
    </row>
    <row r="106" spans="18:19">
      <c r="R106" t="s">
        <v>2328</v>
      </c>
      <c r="S106" s="34" t="s">
        <v>2327</v>
      </c>
    </row>
    <row r="107" spans="18:19">
      <c r="R107" t="s">
        <v>2330</v>
      </c>
      <c r="S107" s="34" t="s">
        <v>2329</v>
      </c>
    </row>
    <row r="108" spans="18:19">
      <c r="R108" t="s">
        <v>2332</v>
      </c>
      <c r="S108" s="34" t="s">
        <v>2331</v>
      </c>
    </row>
  </sheetData>
  <pageMargins left="0.7" right="0.7" top="0.75" bottom="0.75" header="0.3" footer="0.3"/>
  <pageSetup orientation="portrait" r:id="rId1"/>
  <legacyDrawing r:id="rId2"/>
  <tableParts count="9"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AEBC79-8FBD-48AE-B458-8D34F5285D75}">
  <sheetPr codeName="Sheet24"/>
  <dimension ref="A1:AE93"/>
  <sheetViews>
    <sheetView topLeftCell="C1" workbookViewId="0"/>
  </sheetViews>
  <sheetFormatPr defaultRowHeight="15"/>
  <cols>
    <col min="1" max="1" width="18.28515625" hidden="1" customWidth="1"/>
    <col min="2" max="2" width="5.85546875" hidden="1" customWidth="1"/>
    <col min="4" max="4" width="29" bestFit="1" customWidth="1"/>
    <col min="5" max="5" width="6.140625" bestFit="1" customWidth="1"/>
    <col min="7" max="7" width="22.28515625" bestFit="1" customWidth="1"/>
    <col min="8" max="8" width="5.85546875" bestFit="1" customWidth="1"/>
    <col min="9" max="9" width="15.5703125" bestFit="1" customWidth="1"/>
    <col min="10" max="10" width="20.28515625" bestFit="1" customWidth="1"/>
    <col min="12" max="12" width="26.85546875" bestFit="1" customWidth="1"/>
    <col min="13" max="13" width="5.5703125" bestFit="1" customWidth="1"/>
    <col min="15" max="15" width="34.7109375" bestFit="1" customWidth="1"/>
    <col min="16" max="16" width="6.140625" bestFit="1" customWidth="1"/>
    <col min="18" max="18" width="35" bestFit="1" customWidth="1"/>
    <col min="19" max="19" width="5.5703125" bestFit="1" customWidth="1"/>
    <col min="21" max="21" width="35" bestFit="1" customWidth="1"/>
    <col min="22" max="22" width="4.28515625" bestFit="1" customWidth="1"/>
    <col min="24" max="24" width="35" bestFit="1" customWidth="1"/>
    <col min="25" max="25" width="6.140625" bestFit="1" customWidth="1"/>
    <col min="27" max="27" width="33.140625" bestFit="1" customWidth="1"/>
    <col min="28" max="28" width="6.140625" bestFit="1" customWidth="1"/>
    <col min="30" max="30" width="20.85546875" bestFit="1" customWidth="1"/>
    <col min="31" max="31" width="6.140625" bestFit="1" customWidth="1"/>
  </cols>
  <sheetData>
    <row r="1" spans="1:31" ht="15.75">
      <c r="A1" s="92" t="s">
        <v>1</v>
      </c>
      <c r="B1" s="92" t="s">
        <v>0</v>
      </c>
      <c r="D1" s="92" t="s">
        <v>3</v>
      </c>
      <c r="E1" s="92" t="s">
        <v>2</v>
      </c>
      <c r="G1" s="92" t="s">
        <v>1572</v>
      </c>
      <c r="H1" s="92" t="s">
        <v>4</v>
      </c>
      <c r="I1" s="92" t="s">
        <v>1859</v>
      </c>
      <c r="J1" s="92" t="s">
        <v>1860</v>
      </c>
      <c r="L1" s="92" t="s">
        <v>8</v>
      </c>
      <c r="M1" s="92" t="s">
        <v>7</v>
      </c>
      <c r="O1" s="92" t="s">
        <v>141</v>
      </c>
      <c r="P1" s="92" t="s">
        <v>370</v>
      </c>
      <c r="R1" s="92" t="s">
        <v>901</v>
      </c>
      <c r="S1" s="92" t="s">
        <v>12</v>
      </c>
      <c r="U1" s="92" t="s">
        <v>1855</v>
      </c>
      <c r="V1" s="92" t="s">
        <v>203</v>
      </c>
      <c r="X1" s="92" t="s">
        <v>1856</v>
      </c>
      <c r="Y1" s="92" t="s">
        <v>16</v>
      </c>
      <c r="AA1" s="92" t="s">
        <v>1857</v>
      </c>
      <c r="AB1" s="92" t="s">
        <v>16</v>
      </c>
      <c r="AD1" s="92" t="s">
        <v>1858</v>
      </c>
      <c r="AE1" s="92" t="s">
        <v>16</v>
      </c>
    </row>
    <row r="2" spans="1:31" ht="15.75">
      <c r="A2" t="s">
        <v>20</v>
      </c>
      <c r="B2" s="19">
        <v>10</v>
      </c>
      <c r="D2" t="s">
        <v>22</v>
      </c>
      <c r="E2" s="19" t="s">
        <v>21</v>
      </c>
      <c r="G2" t="s">
        <v>23</v>
      </c>
      <c r="H2" s="19" t="s">
        <v>23</v>
      </c>
      <c r="I2" t="s">
        <v>1535</v>
      </c>
      <c r="L2" s="49" t="s">
        <v>23</v>
      </c>
      <c r="M2" s="93" t="s">
        <v>23</v>
      </c>
      <c r="O2" t="s">
        <v>1861</v>
      </c>
      <c r="P2" s="19" t="s">
        <v>1862</v>
      </c>
      <c r="R2" s="92" t="s">
        <v>23</v>
      </c>
      <c r="S2" s="93" t="s">
        <v>23</v>
      </c>
      <c r="U2" s="92" t="s">
        <v>23</v>
      </c>
      <c r="V2" s="94" t="s">
        <v>193</v>
      </c>
      <c r="X2" s="92" t="s">
        <v>23</v>
      </c>
      <c r="Y2" s="20" t="s">
        <v>23</v>
      </c>
      <c r="AA2" s="92" t="s">
        <v>23</v>
      </c>
      <c r="AB2" s="94" t="s">
        <v>23</v>
      </c>
      <c r="AD2" s="92" t="s">
        <v>23</v>
      </c>
      <c r="AE2" s="94" t="s">
        <v>23</v>
      </c>
    </row>
    <row r="3" spans="1:31" ht="15.75">
      <c r="A3" t="s">
        <v>25</v>
      </c>
      <c r="B3" s="19">
        <v>20</v>
      </c>
      <c r="D3" t="s">
        <v>27</v>
      </c>
      <c r="E3" s="19" t="s">
        <v>26</v>
      </c>
      <c r="G3" t="s">
        <v>1863</v>
      </c>
      <c r="H3" s="19" t="s">
        <v>1248</v>
      </c>
      <c r="I3" t="s">
        <v>1535</v>
      </c>
      <c r="L3" s="49" t="s">
        <v>848</v>
      </c>
      <c r="M3" s="93" t="s">
        <v>847</v>
      </c>
      <c r="O3" t="s">
        <v>1864</v>
      </c>
      <c r="P3" s="19" t="s">
        <v>314</v>
      </c>
      <c r="R3" s="92"/>
      <c r="S3" s="93"/>
      <c r="U3" s="92"/>
      <c r="V3" s="94"/>
      <c r="X3" s="92"/>
      <c r="Y3" s="20"/>
      <c r="AA3" s="92"/>
      <c r="AB3" s="94"/>
      <c r="AD3" s="92"/>
      <c r="AE3" s="94"/>
    </row>
    <row r="4" spans="1:31" ht="15.75">
      <c r="A4" s="31" t="s">
        <v>42</v>
      </c>
      <c r="B4" s="24">
        <v>30</v>
      </c>
      <c r="D4" t="s">
        <v>44</v>
      </c>
      <c r="E4" s="19" t="s">
        <v>43</v>
      </c>
      <c r="G4" t="s">
        <v>1865</v>
      </c>
      <c r="H4" s="19" t="s">
        <v>1251</v>
      </c>
      <c r="I4" t="s">
        <v>1535</v>
      </c>
      <c r="L4" s="49" t="s">
        <v>169</v>
      </c>
      <c r="M4" s="93" t="s">
        <v>168</v>
      </c>
      <c r="O4" t="s">
        <v>1866</v>
      </c>
      <c r="P4" s="19" t="s">
        <v>1867</v>
      </c>
      <c r="R4" s="86" t="s">
        <v>1868</v>
      </c>
      <c r="S4" s="19" t="s">
        <v>1535</v>
      </c>
      <c r="U4" s="86" t="s">
        <v>1869</v>
      </c>
      <c r="V4" s="19" t="s">
        <v>1535</v>
      </c>
      <c r="X4" s="86" t="s">
        <v>1868</v>
      </c>
      <c r="Y4" s="20" t="s">
        <v>1535</v>
      </c>
      <c r="AA4" s="86" t="s">
        <v>1870</v>
      </c>
      <c r="AB4" s="20" t="s">
        <v>1535</v>
      </c>
      <c r="AD4" s="16" t="s">
        <v>1861</v>
      </c>
      <c r="AE4" s="20"/>
    </row>
    <row r="5" spans="1:31" ht="15.75">
      <c r="A5" t="s">
        <v>58</v>
      </c>
      <c r="B5" s="19">
        <v>40</v>
      </c>
      <c r="D5" t="s">
        <v>60</v>
      </c>
      <c r="E5" s="19" t="s">
        <v>59</v>
      </c>
      <c r="G5" t="s">
        <v>1871</v>
      </c>
      <c r="H5" s="19" t="s">
        <v>1238</v>
      </c>
      <c r="I5" t="s">
        <v>1535</v>
      </c>
      <c r="L5" s="95" t="s">
        <v>1872</v>
      </c>
      <c r="M5" s="93" t="s">
        <v>1149</v>
      </c>
      <c r="O5" t="s">
        <v>1873</v>
      </c>
      <c r="P5" s="19" t="s">
        <v>1874</v>
      </c>
      <c r="R5" s="88" t="s">
        <v>1875</v>
      </c>
      <c r="S5" s="19" t="s">
        <v>1876</v>
      </c>
      <c r="U5" s="88" t="s">
        <v>1877</v>
      </c>
      <c r="V5" s="19" t="s">
        <v>213</v>
      </c>
      <c r="X5" s="88" t="s">
        <v>1878</v>
      </c>
      <c r="Y5" s="20" t="s">
        <v>1177</v>
      </c>
      <c r="AA5" s="88" t="s">
        <v>1879</v>
      </c>
      <c r="AB5" s="20" t="s">
        <v>1256</v>
      </c>
      <c r="AD5" t="s">
        <v>121</v>
      </c>
      <c r="AE5" s="20">
        <v>10</v>
      </c>
    </row>
    <row r="6" spans="1:31" ht="15.75">
      <c r="D6" t="s">
        <v>72</v>
      </c>
      <c r="E6" s="19" t="s">
        <v>71</v>
      </c>
      <c r="G6" t="s">
        <v>1880</v>
      </c>
      <c r="H6" s="19" t="s">
        <v>880</v>
      </c>
      <c r="I6" t="s">
        <v>1881</v>
      </c>
      <c r="L6" s="95" t="s">
        <v>175</v>
      </c>
      <c r="M6" s="93" t="s">
        <v>174</v>
      </c>
      <c r="O6" t="s">
        <v>1882</v>
      </c>
      <c r="P6" s="19" t="s">
        <v>329</v>
      </c>
      <c r="R6" s="88" t="s">
        <v>1883</v>
      </c>
      <c r="S6" s="19" t="s">
        <v>1884</v>
      </c>
      <c r="U6" s="88" t="s">
        <v>1885</v>
      </c>
      <c r="V6" s="19" t="s">
        <v>215</v>
      </c>
      <c r="X6" s="88" t="s">
        <v>1886</v>
      </c>
      <c r="Y6" s="20" t="s">
        <v>1170</v>
      </c>
      <c r="AA6" s="91" t="s">
        <v>1535</v>
      </c>
      <c r="AB6" s="20" t="s">
        <v>1535</v>
      </c>
      <c r="AD6" t="s">
        <v>109</v>
      </c>
      <c r="AE6" s="20" t="s">
        <v>1162</v>
      </c>
    </row>
    <row r="7" spans="1:31" ht="15.75">
      <c r="D7" t="s">
        <v>83</v>
      </c>
      <c r="E7" s="19" t="s">
        <v>82</v>
      </c>
      <c r="G7" t="s">
        <v>1887</v>
      </c>
      <c r="H7" s="19" t="s">
        <v>1888</v>
      </c>
      <c r="I7" t="s">
        <v>1535</v>
      </c>
      <c r="L7" s="95" t="s">
        <v>852</v>
      </c>
      <c r="M7" s="93" t="s">
        <v>836</v>
      </c>
      <c r="O7" t="s">
        <v>1889</v>
      </c>
      <c r="P7" s="19" t="s">
        <v>898</v>
      </c>
      <c r="R7" s="91" t="s">
        <v>1535</v>
      </c>
      <c r="S7" s="19" t="s">
        <v>1535</v>
      </c>
      <c r="U7" s="88" t="s">
        <v>1890</v>
      </c>
      <c r="V7" s="19" t="s">
        <v>207</v>
      </c>
      <c r="X7" s="91" t="s">
        <v>1535</v>
      </c>
      <c r="Y7" s="20" t="s">
        <v>1535</v>
      </c>
      <c r="AA7" s="16" t="s">
        <v>1861</v>
      </c>
      <c r="AB7" s="20"/>
      <c r="AD7" t="s">
        <v>113</v>
      </c>
      <c r="AE7" s="20" t="s">
        <v>1166</v>
      </c>
    </row>
    <row r="8" spans="1:31" ht="15.75">
      <c r="D8" t="s">
        <v>1891</v>
      </c>
      <c r="E8" s="19" t="s">
        <v>93</v>
      </c>
      <c r="G8" t="s">
        <v>1892</v>
      </c>
      <c r="H8" s="19" t="s">
        <v>1893</v>
      </c>
      <c r="I8" t="s">
        <v>1535</v>
      </c>
      <c r="L8" s="95" t="s">
        <v>1894</v>
      </c>
      <c r="M8" s="93" t="s">
        <v>249</v>
      </c>
      <c r="O8" t="s">
        <v>1895</v>
      </c>
      <c r="P8" s="19" t="s">
        <v>241</v>
      </c>
      <c r="R8" s="86" t="s">
        <v>1896</v>
      </c>
      <c r="S8" s="19" t="s">
        <v>1535</v>
      </c>
      <c r="U8" s="91" t="s">
        <v>1535</v>
      </c>
      <c r="V8" s="19" t="s">
        <v>1535</v>
      </c>
      <c r="X8" s="86" t="s">
        <v>1897</v>
      </c>
      <c r="Y8" s="20" t="s">
        <v>1535</v>
      </c>
      <c r="AA8" t="s">
        <v>121</v>
      </c>
      <c r="AB8" s="20">
        <v>10</v>
      </c>
      <c r="AD8" s="91" t="s">
        <v>1535</v>
      </c>
      <c r="AE8" s="20" t="s">
        <v>1535</v>
      </c>
    </row>
    <row r="9" spans="1:31" ht="15.75">
      <c r="D9" t="s">
        <v>103</v>
      </c>
      <c r="E9" s="19" t="s">
        <v>102</v>
      </c>
      <c r="G9" t="s">
        <v>1898</v>
      </c>
      <c r="H9" s="19" t="s">
        <v>1705</v>
      </c>
      <c r="I9" t="s">
        <v>1535</v>
      </c>
      <c r="L9" s="95" t="s">
        <v>1899</v>
      </c>
      <c r="M9" s="93" t="s">
        <v>305</v>
      </c>
      <c r="O9" t="s">
        <v>1900</v>
      </c>
      <c r="P9" s="19" t="s">
        <v>1242</v>
      </c>
      <c r="R9" s="88" t="s">
        <v>1901</v>
      </c>
      <c r="S9" s="19" t="s">
        <v>1902</v>
      </c>
      <c r="U9" s="86" t="s">
        <v>1903</v>
      </c>
      <c r="V9" s="19" t="s">
        <v>1535</v>
      </c>
      <c r="X9" s="88" t="s">
        <v>1904</v>
      </c>
      <c r="Y9" s="20" t="s">
        <v>106</v>
      </c>
      <c r="AA9" t="s">
        <v>125</v>
      </c>
      <c r="AB9" s="20">
        <v>12</v>
      </c>
      <c r="AD9" s="86" t="s">
        <v>1889</v>
      </c>
      <c r="AE9" s="20" t="s">
        <v>1535</v>
      </c>
    </row>
    <row r="10" spans="1:31" ht="15.75">
      <c r="D10" t="s">
        <v>107</v>
      </c>
      <c r="E10" s="19" t="s">
        <v>106</v>
      </c>
      <c r="G10" t="s">
        <v>1905</v>
      </c>
      <c r="H10" s="19" t="s">
        <v>951</v>
      </c>
      <c r="I10" t="s">
        <v>1535</v>
      </c>
      <c r="L10" s="95" t="s">
        <v>1906</v>
      </c>
      <c r="M10" s="93" t="s">
        <v>1907</v>
      </c>
      <c r="O10" t="s">
        <v>1908</v>
      </c>
      <c r="P10" s="19" t="s">
        <v>889</v>
      </c>
      <c r="R10" s="88" t="s">
        <v>1909</v>
      </c>
      <c r="S10" s="19" t="s">
        <v>1910</v>
      </c>
      <c r="U10" s="88" t="s">
        <v>1885</v>
      </c>
      <c r="V10" s="19" t="s">
        <v>215</v>
      </c>
      <c r="X10" s="91" t="s">
        <v>1535</v>
      </c>
      <c r="Y10" s="20" t="s">
        <v>1535</v>
      </c>
      <c r="AA10" t="s">
        <v>430</v>
      </c>
      <c r="AB10" s="20">
        <v>16</v>
      </c>
      <c r="AD10" s="88" t="s">
        <v>92</v>
      </c>
      <c r="AE10" s="20" t="s">
        <v>1158</v>
      </c>
    </row>
    <row r="11" spans="1:31" ht="15.75">
      <c r="D11" s="96" t="s">
        <v>111</v>
      </c>
      <c r="E11" s="97" t="s">
        <v>110</v>
      </c>
      <c r="G11" t="s">
        <v>1911</v>
      </c>
      <c r="H11" s="19" t="s">
        <v>1912</v>
      </c>
      <c r="I11" t="s">
        <v>1535</v>
      </c>
      <c r="L11" s="95" t="s">
        <v>182</v>
      </c>
      <c r="M11" s="93" t="s">
        <v>181</v>
      </c>
      <c r="O11" t="s">
        <v>1913</v>
      </c>
      <c r="P11" s="19" t="s">
        <v>291</v>
      </c>
      <c r="R11" s="91" t="s">
        <v>1535</v>
      </c>
      <c r="S11" s="19" t="s">
        <v>1535</v>
      </c>
      <c r="U11" s="88" t="s">
        <v>1914</v>
      </c>
      <c r="V11" s="19" t="s">
        <v>209</v>
      </c>
      <c r="X11" s="86" t="s">
        <v>1895</v>
      </c>
      <c r="Y11" s="20" t="s">
        <v>1535</v>
      </c>
      <c r="AA11" t="s">
        <v>113</v>
      </c>
      <c r="AB11" s="20" t="s">
        <v>1166</v>
      </c>
    </row>
    <row r="12" spans="1:31" ht="15.75">
      <c r="D12" t="s">
        <v>1915</v>
      </c>
      <c r="E12" s="19" t="s">
        <v>114</v>
      </c>
      <c r="G12" t="s">
        <v>1916</v>
      </c>
      <c r="H12" s="98" t="s">
        <v>1917</v>
      </c>
      <c r="L12" s="95" t="s">
        <v>186</v>
      </c>
      <c r="M12" s="93" t="s">
        <v>185</v>
      </c>
      <c r="O12" t="s">
        <v>1918</v>
      </c>
      <c r="P12" s="19" t="s">
        <v>880</v>
      </c>
      <c r="R12" s="86" t="s">
        <v>1861</v>
      </c>
      <c r="S12" s="86"/>
      <c r="U12" s="91" t="s">
        <v>1535</v>
      </c>
      <c r="V12" s="19" t="s">
        <v>1535</v>
      </c>
      <c r="X12" s="88" t="s">
        <v>1919</v>
      </c>
      <c r="Y12" s="20" t="s">
        <v>1398</v>
      </c>
      <c r="AA12" t="s">
        <v>118</v>
      </c>
      <c r="AB12" s="20" t="s">
        <v>1170</v>
      </c>
    </row>
    <row r="13" spans="1:31" ht="15.75">
      <c r="D13" t="s">
        <v>120</v>
      </c>
      <c r="E13" s="19" t="s">
        <v>119</v>
      </c>
      <c r="G13" t="s">
        <v>1920</v>
      </c>
      <c r="H13" s="98" t="s">
        <v>1921</v>
      </c>
      <c r="I13" t="s">
        <v>1922</v>
      </c>
      <c r="J13" t="s">
        <v>1923</v>
      </c>
      <c r="L13" s="99" t="s">
        <v>188</v>
      </c>
      <c r="M13" s="93" t="s">
        <v>187</v>
      </c>
      <c r="O13" t="s">
        <v>1924</v>
      </c>
      <c r="P13" s="19" t="s">
        <v>1925</v>
      </c>
      <c r="R13" s="88" t="s">
        <v>1926</v>
      </c>
      <c r="S13" s="100" t="s">
        <v>255</v>
      </c>
      <c r="U13" s="86" t="s">
        <v>1918</v>
      </c>
      <c r="V13" s="19" t="s">
        <v>1535</v>
      </c>
      <c r="X13" s="91" t="s">
        <v>1535</v>
      </c>
      <c r="Y13" s="20" t="s">
        <v>1535</v>
      </c>
      <c r="AB13" s="20"/>
    </row>
    <row r="14" spans="1:31" ht="15.75">
      <c r="D14" t="s">
        <v>1927</v>
      </c>
      <c r="E14" s="19">
        <v>72</v>
      </c>
      <c r="L14" s="95" t="s">
        <v>1928</v>
      </c>
      <c r="M14" s="93" t="s">
        <v>1929</v>
      </c>
      <c r="O14" t="s">
        <v>1869</v>
      </c>
      <c r="P14" s="19" t="s">
        <v>387</v>
      </c>
      <c r="R14" s="88" t="s">
        <v>1930</v>
      </c>
      <c r="S14" s="100" t="s">
        <v>183</v>
      </c>
      <c r="U14" s="88" t="s">
        <v>1931</v>
      </c>
      <c r="V14" s="19" t="s">
        <v>196</v>
      </c>
      <c r="X14" s="86" t="s">
        <v>1896</v>
      </c>
      <c r="Y14" s="20" t="s">
        <v>1535</v>
      </c>
      <c r="AA14" s="86" t="s">
        <v>1932</v>
      </c>
      <c r="AB14" s="20" t="s">
        <v>1535</v>
      </c>
    </row>
    <row r="15" spans="1:31">
      <c r="D15" t="s">
        <v>123</v>
      </c>
      <c r="E15" s="19" t="s">
        <v>122</v>
      </c>
      <c r="O15" t="s">
        <v>1933</v>
      </c>
      <c r="P15" s="19" t="s">
        <v>1770</v>
      </c>
      <c r="R15" s="88" t="s">
        <v>1934</v>
      </c>
      <c r="S15" s="100" t="s">
        <v>179</v>
      </c>
      <c r="U15" s="91" t="s">
        <v>1535</v>
      </c>
      <c r="V15" s="19" t="s">
        <v>1535</v>
      </c>
      <c r="X15" s="88" t="s">
        <v>1935</v>
      </c>
      <c r="Y15" s="20" t="s">
        <v>1294</v>
      </c>
      <c r="AA15" s="88" t="s">
        <v>1879</v>
      </c>
      <c r="AB15" s="20" t="s">
        <v>1256</v>
      </c>
    </row>
    <row r="16" spans="1:31">
      <c r="D16" s="31" t="s">
        <v>127</v>
      </c>
      <c r="E16" s="24" t="s">
        <v>126</v>
      </c>
      <c r="O16" t="s">
        <v>1897</v>
      </c>
      <c r="P16" s="19" t="s">
        <v>231</v>
      </c>
      <c r="R16" s="91" t="s">
        <v>1535</v>
      </c>
      <c r="S16" s="19" t="s">
        <v>1535</v>
      </c>
      <c r="U16" s="86" t="s">
        <v>1924</v>
      </c>
      <c r="V16" s="19" t="s">
        <v>1535</v>
      </c>
      <c r="X16" s="88" t="s">
        <v>1936</v>
      </c>
      <c r="Y16" s="20" t="s">
        <v>1351</v>
      </c>
      <c r="AA16" s="91" t="s">
        <v>1535</v>
      </c>
      <c r="AB16" s="20" t="s">
        <v>1535</v>
      </c>
    </row>
    <row r="17" spans="15:28">
      <c r="O17" t="s">
        <v>1937</v>
      </c>
      <c r="P17" s="19" t="s">
        <v>1938</v>
      </c>
      <c r="R17" s="86" t="s">
        <v>1939</v>
      </c>
      <c r="S17" s="19" t="s">
        <v>1535</v>
      </c>
      <c r="U17" s="88" t="s">
        <v>1931</v>
      </c>
      <c r="V17" s="19" t="s">
        <v>196</v>
      </c>
      <c r="X17" s="91" t="s">
        <v>1535</v>
      </c>
      <c r="Y17" s="20" t="s">
        <v>1535</v>
      </c>
      <c r="AA17" s="86" t="s">
        <v>1908</v>
      </c>
      <c r="AB17" s="20" t="s">
        <v>1535</v>
      </c>
    </row>
    <row r="18" spans="15:28">
      <c r="O18" t="s">
        <v>1932</v>
      </c>
      <c r="P18" s="19" t="s">
        <v>189</v>
      </c>
      <c r="R18" s="88" t="s">
        <v>1940</v>
      </c>
      <c r="S18" s="19" t="s">
        <v>1941</v>
      </c>
      <c r="U18" s="91" t="s">
        <v>1535</v>
      </c>
      <c r="V18" s="19" t="s">
        <v>1535</v>
      </c>
      <c r="X18" s="86" t="s">
        <v>1933</v>
      </c>
      <c r="Y18" s="20" t="s">
        <v>1535</v>
      </c>
      <c r="AA18" s="88" t="s">
        <v>1942</v>
      </c>
      <c r="AB18" s="20" t="s">
        <v>1162</v>
      </c>
    </row>
    <row r="19" spans="15:28">
      <c r="O19" t="s">
        <v>1870</v>
      </c>
      <c r="P19" s="19" t="s">
        <v>1943</v>
      </c>
      <c r="R19" s="88" t="s">
        <v>1944</v>
      </c>
      <c r="S19" s="19" t="s">
        <v>163</v>
      </c>
      <c r="U19" s="86" t="s">
        <v>1913</v>
      </c>
      <c r="V19" s="19" t="s">
        <v>1535</v>
      </c>
      <c r="X19" s="88" t="s">
        <v>1945</v>
      </c>
      <c r="Y19" s="20" t="s">
        <v>71</v>
      </c>
      <c r="AA19" s="91" t="s">
        <v>1535</v>
      </c>
      <c r="AB19" s="20" t="s">
        <v>1535</v>
      </c>
    </row>
    <row r="20" spans="15:28">
      <c r="O20" t="s">
        <v>1946</v>
      </c>
      <c r="P20" s="19" t="s">
        <v>323</v>
      </c>
      <c r="R20" s="88" t="s">
        <v>1947</v>
      </c>
      <c r="S20" s="19" t="s">
        <v>1451</v>
      </c>
      <c r="U20" s="88" t="s">
        <v>1931</v>
      </c>
      <c r="V20" s="19" t="s">
        <v>196</v>
      </c>
      <c r="X20" s="91" t="s">
        <v>1535</v>
      </c>
      <c r="Y20" s="20" t="s">
        <v>1535</v>
      </c>
      <c r="AA20" s="86" t="s">
        <v>1864</v>
      </c>
      <c r="AB20" s="20" t="s">
        <v>1535</v>
      </c>
    </row>
    <row r="21" spans="15:28">
      <c r="O21" t="s">
        <v>1948</v>
      </c>
      <c r="P21" s="19" t="s">
        <v>51</v>
      </c>
      <c r="R21" s="88" t="s">
        <v>1949</v>
      </c>
      <c r="S21" s="19" t="s">
        <v>55</v>
      </c>
      <c r="U21" s="88" t="s">
        <v>1950</v>
      </c>
      <c r="V21" s="19" t="s">
        <v>194</v>
      </c>
      <c r="X21" s="86" t="s">
        <v>1937</v>
      </c>
      <c r="Y21" s="20" t="s">
        <v>1535</v>
      </c>
      <c r="AA21" s="88" t="s">
        <v>1951</v>
      </c>
      <c r="AB21" s="20" t="s">
        <v>21</v>
      </c>
    </row>
    <row r="22" spans="15:28">
      <c r="O22" t="s">
        <v>1868</v>
      </c>
      <c r="P22" s="19" t="s">
        <v>1952</v>
      </c>
      <c r="R22" s="88" t="s">
        <v>1953</v>
      </c>
      <c r="S22" s="19" t="s">
        <v>1954</v>
      </c>
      <c r="U22" s="88"/>
      <c r="V22" s="20"/>
      <c r="X22" s="88" t="s">
        <v>1945</v>
      </c>
      <c r="Y22" s="20" t="s">
        <v>71</v>
      </c>
      <c r="AA22" s="88" t="s">
        <v>1955</v>
      </c>
      <c r="AB22" s="20">
        <v>14</v>
      </c>
    </row>
    <row r="23" spans="15:28">
      <c r="O23" t="s">
        <v>1956</v>
      </c>
      <c r="P23" s="19" t="s">
        <v>1957</v>
      </c>
      <c r="R23" s="88" t="s">
        <v>1958</v>
      </c>
      <c r="S23" s="19" t="s">
        <v>1959</v>
      </c>
      <c r="U23" s="16" t="s">
        <v>1937</v>
      </c>
      <c r="V23" s="19" t="s">
        <v>1535</v>
      </c>
      <c r="X23" s="91" t="s">
        <v>1535</v>
      </c>
      <c r="Y23" s="20" t="s">
        <v>1535</v>
      </c>
      <c r="AA23" s="88" t="s">
        <v>1960</v>
      </c>
      <c r="AB23" s="20" t="s">
        <v>1299</v>
      </c>
    </row>
    <row r="24" spans="15:28">
      <c r="O24" t="s">
        <v>1961</v>
      </c>
      <c r="P24" s="19" t="s">
        <v>854</v>
      </c>
      <c r="R24" s="88" t="s">
        <v>1479</v>
      </c>
      <c r="S24" s="19" t="s">
        <v>858</v>
      </c>
      <c r="U24" s="88" t="s">
        <v>1962</v>
      </c>
      <c r="V24" s="20" t="s">
        <v>194</v>
      </c>
      <c r="X24" s="86" t="s">
        <v>1870</v>
      </c>
      <c r="Y24" s="20" t="s">
        <v>1535</v>
      </c>
      <c r="AA24" s="88" t="s">
        <v>1963</v>
      </c>
      <c r="AB24" s="20">
        <v>68</v>
      </c>
    </row>
    <row r="25" spans="15:28">
      <c r="O25" t="s">
        <v>1964</v>
      </c>
      <c r="P25" s="19" t="s">
        <v>303</v>
      </c>
      <c r="R25" s="88" t="s">
        <v>1481</v>
      </c>
      <c r="S25" s="19" t="s">
        <v>1480</v>
      </c>
      <c r="X25" s="88" t="s">
        <v>1878</v>
      </c>
      <c r="Y25" s="20" t="s">
        <v>1177</v>
      </c>
      <c r="AA25" s="91" t="s">
        <v>1535</v>
      </c>
      <c r="AB25" s="20" t="s">
        <v>1535</v>
      </c>
    </row>
    <row r="26" spans="15:28">
      <c r="O26" t="s">
        <v>1903</v>
      </c>
      <c r="P26" s="19" t="s">
        <v>1411</v>
      </c>
      <c r="R26" s="91" t="s">
        <v>1535</v>
      </c>
      <c r="S26" s="19" t="s">
        <v>1535</v>
      </c>
      <c r="X26" s="91" t="s">
        <v>1535</v>
      </c>
      <c r="Y26" s="20" t="s">
        <v>1535</v>
      </c>
      <c r="AA26" s="86" t="s">
        <v>1948</v>
      </c>
      <c r="AB26" s="20" t="s">
        <v>1535</v>
      </c>
    </row>
    <row r="27" spans="15:28">
      <c r="O27" t="s">
        <v>1965</v>
      </c>
      <c r="P27" s="19" t="s">
        <v>259</v>
      </c>
      <c r="R27" s="86" t="s">
        <v>1903</v>
      </c>
      <c r="S27" s="19" t="s">
        <v>1535</v>
      </c>
      <c r="X27" s="16" t="s">
        <v>1861</v>
      </c>
      <c r="Y27" s="20"/>
      <c r="AA27" s="88" t="s">
        <v>1879</v>
      </c>
      <c r="AB27" s="20" t="s">
        <v>1256</v>
      </c>
    </row>
    <row r="28" spans="15:28">
      <c r="O28" t="s">
        <v>1966</v>
      </c>
      <c r="P28" s="19" t="s">
        <v>183</v>
      </c>
      <c r="R28" s="88" t="s">
        <v>1967</v>
      </c>
      <c r="S28" s="19" t="s">
        <v>1968</v>
      </c>
      <c r="X28" t="s">
        <v>121</v>
      </c>
      <c r="Y28" s="20">
        <v>10</v>
      </c>
      <c r="AA28" s="91" t="s">
        <v>1535</v>
      </c>
      <c r="AB28" s="20" t="s">
        <v>1535</v>
      </c>
    </row>
    <row r="29" spans="15:28">
      <c r="O29" t="s">
        <v>1969</v>
      </c>
      <c r="P29" s="19" t="s">
        <v>1954</v>
      </c>
      <c r="R29" s="88" t="s">
        <v>1970</v>
      </c>
      <c r="S29" s="19" t="s">
        <v>314</v>
      </c>
      <c r="X29" t="s">
        <v>125</v>
      </c>
      <c r="Y29" s="20">
        <v>12</v>
      </c>
      <c r="AA29" s="86" t="s">
        <v>1946</v>
      </c>
      <c r="AB29" s="20" t="s">
        <v>1535</v>
      </c>
    </row>
    <row r="30" spans="15:28">
      <c r="O30" t="s">
        <v>1971</v>
      </c>
      <c r="P30" s="19" t="s">
        <v>368</v>
      </c>
      <c r="R30" s="91" t="s">
        <v>1535</v>
      </c>
      <c r="S30" s="19" t="s">
        <v>1535</v>
      </c>
      <c r="X30" t="s">
        <v>428</v>
      </c>
      <c r="Y30" s="20">
        <v>14</v>
      </c>
      <c r="AA30" s="88" t="s">
        <v>1879</v>
      </c>
      <c r="AB30" s="20" t="s">
        <v>1256</v>
      </c>
    </row>
    <row r="31" spans="15:28">
      <c r="O31" t="s">
        <v>1972</v>
      </c>
      <c r="P31" s="19" t="s">
        <v>305</v>
      </c>
      <c r="R31" s="86" t="s">
        <v>1918</v>
      </c>
      <c r="S31" s="19" t="s">
        <v>1535</v>
      </c>
      <c r="X31" t="s">
        <v>432</v>
      </c>
      <c r="Y31" s="20">
        <v>18</v>
      </c>
      <c r="AA31" s="91" t="s">
        <v>1535</v>
      </c>
      <c r="AB31" s="20" t="s">
        <v>1535</v>
      </c>
    </row>
    <row r="32" spans="15:28">
      <c r="O32" t="s">
        <v>1896</v>
      </c>
      <c r="P32" s="19" t="s">
        <v>1774</v>
      </c>
      <c r="R32" s="88" t="s">
        <v>1479</v>
      </c>
      <c r="S32" s="19" t="s">
        <v>858</v>
      </c>
      <c r="X32" t="s">
        <v>113</v>
      </c>
      <c r="Y32" s="20" t="s">
        <v>1166</v>
      </c>
      <c r="AA32" s="86" t="s">
        <v>1873</v>
      </c>
      <c r="AB32" s="20" t="s">
        <v>1535</v>
      </c>
    </row>
    <row r="33" spans="15:28">
      <c r="O33" t="s">
        <v>1939</v>
      </c>
      <c r="P33" s="19" t="s">
        <v>1973</v>
      </c>
      <c r="R33" s="91" t="s">
        <v>1535</v>
      </c>
      <c r="S33" s="19" t="s">
        <v>1535</v>
      </c>
      <c r="X33" s="91" t="s">
        <v>1535</v>
      </c>
      <c r="Y33" s="20" t="s">
        <v>1535</v>
      </c>
      <c r="AA33" s="88" t="s">
        <v>105</v>
      </c>
      <c r="AB33" s="20" t="s">
        <v>1160</v>
      </c>
    </row>
    <row r="34" spans="15:28">
      <c r="O34" t="s">
        <v>1974</v>
      </c>
      <c r="P34" s="19" t="s">
        <v>1248</v>
      </c>
      <c r="R34" s="86" t="s">
        <v>1924</v>
      </c>
      <c r="S34" s="19" t="s">
        <v>1535</v>
      </c>
      <c r="X34" s="86" t="s">
        <v>1956</v>
      </c>
      <c r="Y34" s="20" t="s">
        <v>1535</v>
      </c>
      <c r="AA34" s="91" t="s">
        <v>1535</v>
      </c>
      <c r="AB34" s="20" t="s">
        <v>1535</v>
      </c>
    </row>
    <row r="35" spans="15:28">
      <c r="O35" t="s">
        <v>1975</v>
      </c>
      <c r="P35" s="19" t="s">
        <v>1976</v>
      </c>
      <c r="R35" s="88" t="s">
        <v>1949</v>
      </c>
      <c r="S35" s="19" t="s">
        <v>55</v>
      </c>
      <c r="X35" s="88" t="s">
        <v>1945</v>
      </c>
      <c r="Y35" s="20" t="s">
        <v>71</v>
      </c>
      <c r="AA35" s="86" t="s">
        <v>1882</v>
      </c>
      <c r="AB35" s="20" t="s">
        <v>1535</v>
      </c>
    </row>
    <row r="36" spans="15:28">
      <c r="O36" t="s">
        <v>1977</v>
      </c>
      <c r="P36" s="19" t="s">
        <v>1978</v>
      </c>
      <c r="R36" s="91" t="s">
        <v>1535</v>
      </c>
      <c r="S36" s="19" t="s">
        <v>1535</v>
      </c>
      <c r="X36" s="91" t="s">
        <v>1535</v>
      </c>
      <c r="Y36" s="20" t="s">
        <v>1535</v>
      </c>
      <c r="AA36" s="88" t="s">
        <v>1979</v>
      </c>
      <c r="AB36" s="20" t="s">
        <v>1398</v>
      </c>
    </row>
    <row r="37" spans="15:28">
      <c r="O37" t="s">
        <v>1980</v>
      </c>
      <c r="P37" s="19" t="s">
        <v>951</v>
      </c>
      <c r="R37" s="86" t="s">
        <v>1913</v>
      </c>
      <c r="S37" s="19" t="s">
        <v>1535</v>
      </c>
      <c r="X37" s="86" t="s">
        <v>1900</v>
      </c>
      <c r="Y37" s="20" t="s">
        <v>1535</v>
      </c>
      <c r="AA37" s="91" t="s">
        <v>1535</v>
      </c>
      <c r="AB37" s="20" t="s">
        <v>1535</v>
      </c>
    </row>
    <row r="38" spans="15:28">
      <c r="O38" t="s">
        <v>1981</v>
      </c>
      <c r="P38" s="19" t="s">
        <v>253</v>
      </c>
      <c r="R38" s="88" t="s">
        <v>1949</v>
      </c>
      <c r="S38" s="19" t="s">
        <v>55</v>
      </c>
      <c r="X38" s="88" t="s">
        <v>1919</v>
      </c>
      <c r="Y38" s="20" t="s">
        <v>1398</v>
      </c>
      <c r="AA38" s="86" t="s">
        <v>1889</v>
      </c>
      <c r="AB38" s="20" t="s">
        <v>1535</v>
      </c>
    </row>
    <row r="39" spans="15:28">
      <c r="R39" s="88" t="s">
        <v>1479</v>
      </c>
      <c r="S39" s="19" t="s">
        <v>858</v>
      </c>
      <c r="X39" s="91" t="s">
        <v>1535</v>
      </c>
      <c r="Y39" s="20" t="s">
        <v>1535</v>
      </c>
      <c r="AA39" s="88" t="s">
        <v>1982</v>
      </c>
      <c r="AB39" s="20" t="s">
        <v>1351</v>
      </c>
    </row>
    <row r="40" spans="15:28">
      <c r="R40" s="88" t="s">
        <v>1983</v>
      </c>
      <c r="S40" s="19" t="s">
        <v>1984</v>
      </c>
      <c r="X40" s="86" t="s">
        <v>1939</v>
      </c>
      <c r="Y40" s="20" t="s">
        <v>1535</v>
      </c>
      <c r="AA40" s="88"/>
      <c r="AB40" s="20"/>
    </row>
    <row r="41" spans="15:28">
      <c r="R41" s="91" t="s">
        <v>1535</v>
      </c>
      <c r="S41" s="19" t="s">
        <v>1535</v>
      </c>
      <c r="X41" s="88" t="s">
        <v>1985</v>
      </c>
      <c r="Y41" s="20" t="s">
        <v>1364</v>
      </c>
      <c r="AA41" s="16" t="s">
        <v>1981</v>
      </c>
      <c r="AB41" s="20"/>
    </row>
    <row r="42" spans="15:28">
      <c r="R42" s="86" t="s">
        <v>1932</v>
      </c>
      <c r="S42" s="19" t="s">
        <v>1535</v>
      </c>
      <c r="X42" s="88" t="s">
        <v>1986</v>
      </c>
      <c r="Y42" s="20" t="s">
        <v>1295</v>
      </c>
      <c r="AA42" t="s">
        <v>41</v>
      </c>
      <c r="AB42" s="20" t="s">
        <v>106</v>
      </c>
    </row>
    <row r="43" spans="15:28">
      <c r="R43" s="88" t="s">
        <v>1987</v>
      </c>
      <c r="S43" s="19" t="s">
        <v>55</v>
      </c>
      <c r="X43" s="88" t="s">
        <v>1988</v>
      </c>
      <c r="Y43" s="20" t="s">
        <v>43</v>
      </c>
    </row>
    <row r="44" spans="15:28">
      <c r="R44" s="88" t="s">
        <v>1481</v>
      </c>
      <c r="S44" s="19" t="s">
        <v>1480</v>
      </c>
      <c r="X44" s="91" t="s">
        <v>1535</v>
      </c>
      <c r="Y44" s="20" t="s">
        <v>1535</v>
      </c>
    </row>
    <row r="45" spans="15:28">
      <c r="R45" s="91" t="s">
        <v>1535</v>
      </c>
      <c r="S45" s="19" t="s">
        <v>1535</v>
      </c>
      <c r="X45" s="86" t="s">
        <v>1918</v>
      </c>
      <c r="Y45" s="20" t="s">
        <v>1535</v>
      </c>
    </row>
    <row r="46" spans="15:28">
      <c r="R46" s="16" t="s">
        <v>1975</v>
      </c>
      <c r="S46" s="19"/>
      <c r="X46" s="88" t="s">
        <v>1989</v>
      </c>
      <c r="Y46" s="20" t="s">
        <v>1398</v>
      </c>
    </row>
    <row r="47" spans="15:28">
      <c r="R47" t="s">
        <v>1990</v>
      </c>
      <c r="S47" s="19" t="s">
        <v>1991</v>
      </c>
      <c r="X47" s="91" t="s">
        <v>1535</v>
      </c>
      <c r="Y47" s="20" t="s">
        <v>1535</v>
      </c>
    </row>
    <row r="48" spans="15:28">
      <c r="R48" t="s">
        <v>1992</v>
      </c>
      <c r="S48" s="19" t="s">
        <v>1993</v>
      </c>
      <c r="X48" s="86" t="s">
        <v>1924</v>
      </c>
      <c r="Y48" s="20" t="s">
        <v>1535</v>
      </c>
    </row>
    <row r="49" spans="18:25">
      <c r="R49" t="s">
        <v>1994</v>
      </c>
      <c r="S49" s="19" t="s">
        <v>265</v>
      </c>
      <c r="X49" s="88" t="s">
        <v>1989</v>
      </c>
      <c r="Y49" s="20" t="s">
        <v>1398</v>
      </c>
    </row>
    <row r="50" spans="18:25">
      <c r="R50" t="s">
        <v>1535</v>
      </c>
      <c r="S50" s="19"/>
      <c r="X50" s="91" t="s">
        <v>1535</v>
      </c>
      <c r="Y50" s="20" t="s">
        <v>1535</v>
      </c>
    </row>
    <row r="51" spans="18:25">
      <c r="R51" s="16" t="s">
        <v>1981</v>
      </c>
      <c r="S51" s="19"/>
      <c r="X51" s="86" t="s">
        <v>1913</v>
      </c>
      <c r="Y51" s="20" t="s">
        <v>1535</v>
      </c>
    </row>
    <row r="52" spans="18:25">
      <c r="R52" t="s">
        <v>1995</v>
      </c>
      <c r="S52" s="19" t="s">
        <v>305</v>
      </c>
      <c r="X52" s="88" t="s">
        <v>1989</v>
      </c>
      <c r="Y52" s="20" t="s">
        <v>1398</v>
      </c>
    </row>
    <row r="53" spans="18:25">
      <c r="X53" s="91" t="s">
        <v>1535</v>
      </c>
      <c r="Y53" s="20" t="s">
        <v>1535</v>
      </c>
    </row>
    <row r="54" spans="18:25">
      <c r="X54" s="86" t="s">
        <v>1964</v>
      </c>
      <c r="Y54" s="20" t="s">
        <v>1535</v>
      </c>
    </row>
    <row r="55" spans="18:25">
      <c r="X55" s="88" t="s">
        <v>1989</v>
      </c>
      <c r="Y55" s="20" t="s">
        <v>1398</v>
      </c>
    </row>
    <row r="56" spans="18:25">
      <c r="X56" s="91" t="s">
        <v>1535</v>
      </c>
      <c r="Y56" s="20" t="s">
        <v>1535</v>
      </c>
    </row>
    <row r="57" spans="18:25">
      <c r="X57" s="86" t="s">
        <v>1965</v>
      </c>
      <c r="Y57" s="20" t="s">
        <v>1535</v>
      </c>
    </row>
    <row r="58" spans="18:25">
      <c r="X58" s="88" t="s">
        <v>23</v>
      </c>
      <c r="Y58" s="20" t="s">
        <v>23</v>
      </c>
    </row>
    <row r="59" spans="18:25">
      <c r="X59" s="91" t="s">
        <v>1535</v>
      </c>
      <c r="Y59" s="20" t="s">
        <v>1535</v>
      </c>
    </row>
    <row r="60" spans="18:25">
      <c r="X60" s="86" t="s">
        <v>1996</v>
      </c>
      <c r="Y60" s="20" t="s">
        <v>1535</v>
      </c>
    </row>
    <row r="61" spans="18:25">
      <c r="X61" s="88" t="s">
        <v>1945</v>
      </c>
      <c r="Y61" s="20" t="s">
        <v>71</v>
      </c>
    </row>
    <row r="62" spans="18:25">
      <c r="X62" s="91" t="s">
        <v>1535</v>
      </c>
      <c r="Y62" s="20" t="s">
        <v>1535</v>
      </c>
    </row>
    <row r="63" spans="18:25">
      <c r="X63" s="86" t="s">
        <v>1932</v>
      </c>
      <c r="Y63" s="20" t="s">
        <v>1535</v>
      </c>
    </row>
    <row r="64" spans="18:25">
      <c r="X64" s="88" t="s">
        <v>1878</v>
      </c>
      <c r="Y64" s="20" t="s">
        <v>1177</v>
      </c>
    </row>
    <row r="65" spans="24:25">
      <c r="X65" s="88" t="s">
        <v>1886</v>
      </c>
      <c r="Y65" s="20" t="s">
        <v>1170</v>
      </c>
    </row>
    <row r="66" spans="24:25">
      <c r="X66" s="91" t="s">
        <v>1535</v>
      </c>
      <c r="Y66" s="20" t="s">
        <v>1535</v>
      </c>
    </row>
    <row r="67" spans="24:25">
      <c r="X67" s="86" t="s">
        <v>1908</v>
      </c>
      <c r="Y67" s="20" t="s">
        <v>1535</v>
      </c>
    </row>
    <row r="68" spans="24:25">
      <c r="X68" s="88" t="s">
        <v>109</v>
      </c>
      <c r="Y68" s="20" t="s">
        <v>1162</v>
      </c>
    </row>
    <row r="69" spans="24:25">
      <c r="X69" s="91" t="s">
        <v>1535</v>
      </c>
      <c r="Y69" s="20" t="s">
        <v>1535</v>
      </c>
    </row>
    <row r="70" spans="24:25">
      <c r="X70" s="86" t="s">
        <v>1864</v>
      </c>
      <c r="Y70" s="20" t="s">
        <v>1535</v>
      </c>
    </row>
    <row r="71" spans="24:25">
      <c r="X71" s="88" t="s">
        <v>1951</v>
      </c>
      <c r="Y71" s="20" t="s">
        <v>21</v>
      </c>
    </row>
    <row r="72" spans="24:25">
      <c r="X72" s="88" t="s">
        <v>1997</v>
      </c>
      <c r="Y72" s="20">
        <v>16</v>
      </c>
    </row>
    <row r="73" spans="24:25">
      <c r="X73" s="88" t="s">
        <v>1960</v>
      </c>
      <c r="Y73" s="20" t="s">
        <v>1299</v>
      </c>
    </row>
    <row r="74" spans="24:25">
      <c r="X74" s="88" t="s">
        <v>1998</v>
      </c>
      <c r="Y74" s="20">
        <v>88</v>
      </c>
    </row>
    <row r="75" spans="24:25">
      <c r="X75" s="91" t="s">
        <v>1535</v>
      </c>
      <c r="Y75" s="20" t="s">
        <v>1535</v>
      </c>
    </row>
    <row r="76" spans="24:25">
      <c r="X76" s="86" t="s">
        <v>1948</v>
      </c>
      <c r="Y76" s="20" t="s">
        <v>1535</v>
      </c>
    </row>
    <row r="77" spans="24:25">
      <c r="X77" s="88" t="s">
        <v>1999</v>
      </c>
      <c r="Y77" s="20" t="s">
        <v>21</v>
      </c>
    </row>
    <row r="78" spans="24:25">
      <c r="X78" s="88" t="s">
        <v>1886</v>
      </c>
      <c r="Y78" s="20" t="s">
        <v>1170</v>
      </c>
    </row>
    <row r="79" spans="24:25">
      <c r="X79" s="91" t="s">
        <v>1535</v>
      </c>
      <c r="Y79" s="20" t="s">
        <v>1535</v>
      </c>
    </row>
    <row r="80" spans="24:25">
      <c r="X80" s="86" t="s">
        <v>1946</v>
      </c>
      <c r="Y80" s="20" t="s">
        <v>1535</v>
      </c>
    </row>
    <row r="81" spans="24:25">
      <c r="X81" s="88" t="s">
        <v>1878</v>
      </c>
      <c r="Y81" s="20" t="s">
        <v>1177</v>
      </c>
    </row>
    <row r="82" spans="24:25">
      <c r="X82" s="91" t="s">
        <v>1535</v>
      </c>
      <c r="Y82" s="20" t="s">
        <v>1535</v>
      </c>
    </row>
    <row r="83" spans="24:25">
      <c r="X83" s="86" t="s">
        <v>1873</v>
      </c>
      <c r="Y83" s="20" t="s">
        <v>1535</v>
      </c>
    </row>
    <row r="84" spans="24:25">
      <c r="X84" s="88" t="s">
        <v>445</v>
      </c>
      <c r="Y84" s="20" t="s">
        <v>1164</v>
      </c>
    </row>
    <row r="85" spans="24:25">
      <c r="X85" s="91" t="s">
        <v>1535</v>
      </c>
      <c r="Y85" s="20" t="s">
        <v>1535</v>
      </c>
    </row>
    <row r="86" spans="24:25">
      <c r="X86" s="86" t="s">
        <v>1882</v>
      </c>
      <c r="Y86" s="20" t="s">
        <v>1535</v>
      </c>
    </row>
    <row r="87" spans="24:25">
      <c r="X87" s="88" t="s">
        <v>57</v>
      </c>
      <c r="Y87" s="20" t="s">
        <v>1156</v>
      </c>
    </row>
    <row r="88" spans="24:25">
      <c r="X88" s="91" t="s">
        <v>1535</v>
      </c>
      <c r="Y88" s="20" t="s">
        <v>1535</v>
      </c>
    </row>
    <row r="89" spans="24:25">
      <c r="X89" s="86" t="s">
        <v>1889</v>
      </c>
      <c r="Y89" s="20" t="s">
        <v>1535</v>
      </c>
    </row>
    <row r="90" spans="24:25">
      <c r="X90" s="88" t="s">
        <v>2000</v>
      </c>
      <c r="Y90" s="20" t="s">
        <v>2001</v>
      </c>
    </row>
    <row r="91" spans="24:25">
      <c r="X91" s="88"/>
      <c r="Y91" s="20"/>
    </row>
    <row r="92" spans="24:25">
      <c r="X92" s="16" t="s">
        <v>1981</v>
      </c>
      <c r="Y92" s="20"/>
    </row>
    <row r="93" spans="24:25">
      <c r="X93" t="s">
        <v>424</v>
      </c>
      <c r="Y93" s="20" t="s">
        <v>106</v>
      </c>
    </row>
  </sheetData>
  <pageMargins left="0.7" right="0.7" top="0.75" bottom="0.75" header="0.3" footer="0.3"/>
  <pageSetup orientation="portrait" r:id="rId1"/>
  <tableParts count="10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002316-AD44-4FF1-BD4D-621BAC2691BD}">
  <sheetPr codeName="Sheet6"/>
  <dimension ref="A1:AS519"/>
  <sheetViews>
    <sheetView topLeftCell="C1" workbookViewId="0"/>
  </sheetViews>
  <sheetFormatPr defaultRowHeight="15"/>
  <cols>
    <col min="1" max="1" width="18.28515625" hidden="1" customWidth="1"/>
    <col min="2" max="2" width="5.5703125" hidden="1" customWidth="1"/>
    <col min="4" max="4" width="29" bestFit="1" customWidth="1"/>
    <col min="5" max="5" width="5.85546875" bestFit="1" customWidth="1"/>
    <col min="7" max="7" width="11.7109375" bestFit="1" customWidth="1"/>
    <col min="8" max="8" width="5.5703125" bestFit="1" customWidth="1"/>
    <col min="9" max="9" width="15.7109375" bestFit="1" customWidth="1"/>
    <col min="10" max="12" width="1.7109375" customWidth="1"/>
    <col min="13" max="13" width="19.140625" bestFit="1" customWidth="1"/>
    <col min="14" max="14" width="5.5703125" bestFit="1" customWidth="1"/>
    <col min="16" max="16" width="12.28515625" bestFit="1" customWidth="1"/>
    <col min="17" max="17" width="4.5703125" bestFit="1" customWidth="1"/>
    <col min="19" max="19" width="28.140625" bestFit="1" customWidth="1"/>
    <col min="20" max="20" width="5.28515625" bestFit="1" customWidth="1"/>
    <col min="22" max="22" width="28.140625" bestFit="1" customWidth="1"/>
    <col min="23" max="23" width="23.28515625" style="16" bestFit="1" customWidth="1"/>
    <col min="24" max="24" width="19.7109375" style="34" bestFit="1" customWidth="1"/>
    <col min="25" max="25" width="4.140625" customWidth="1"/>
    <col min="26" max="26" width="17.28515625" bestFit="1" customWidth="1"/>
    <col min="27" max="27" width="15.140625" bestFit="1" customWidth="1"/>
    <col min="28" max="28" width="3" style="40" bestFit="1" customWidth="1"/>
    <col min="29" max="29" width="2.7109375" style="40" customWidth="1"/>
    <col min="30" max="30" width="3.7109375" bestFit="1" customWidth="1"/>
    <col min="31" max="31" width="24.42578125" bestFit="1" customWidth="1"/>
    <col min="32" max="32" width="16" style="16" bestFit="1" customWidth="1"/>
    <col min="33" max="33" width="24.28515625" style="16" bestFit="1" customWidth="1"/>
    <col min="34" max="34" width="4.140625" customWidth="1"/>
    <col min="35" max="35" width="25.7109375" bestFit="1" customWidth="1"/>
    <col min="36" max="36" width="11.28515625" bestFit="1" customWidth="1"/>
    <col min="37" max="37" width="3.7109375" bestFit="1" customWidth="1"/>
    <col min="39" max="39" width="27" bestFit="1" customWidth="1"/>
    <col min="40" max="40" width="21" style="16" bestFit="1" customWidth="1"/>
    <col min="41" max="41" width="9.140625" style="40"/>
    <col min="42" max="42" width="6.42578125" customWidth="1"/>
    <col min="43" max="43" width="15.28515625" bestFit="1" customWidth="1"/>
    <col min="44" max="44" width="6.42578125" bestFit="1" customWidth="1"/>
    <col min="45" max="45" width="6.140625" bestFit="1" customWidth="1"/>
  </cols>
  <sheetData>
    <row r="1" spans="1:45" s="22" customFormat="1">
      <c r="A1" s="26" t="s">
        <v>1</v>
      </c>
      <c r="B1" s="26" t="s">
        <v>0</v>
      </c>
      <c r="D1" s="26" t="s">
        <v>157</v>
      </c>
      <c r="E1" s="26" t="s">
        <v>2</v>
      </c>
      <c r="G1" s="22" t="s">
        <v>158</v>
      </c>
      <c r="H1" s="26" t="s">
        <v>4</v>
      </c>
      <c r="I1" s="22" t="s">
        <v>159</v>
      </c>
      <c r="J1"/>
      <c r="K1"/>
      <c r="M1" s="26" t="s">
        <v>8</v>
      </c>
      <c r="N1" s="26" t="s">
        <v>7</v>
      </c>
      <c r="P1" s="22" t="s">
        <v>192</v>
      </c>
      <c r="Q1" s="26" t="s">
        <v>9</v>
      </c>
      <c r="S1" s="26" t="s">
        <v>141</v>
      </c>
      <c r="T1" s="26" t="s">
        <v>12</v>
      </c>
      <c r="V1" t="s">
        <v>141</v>
      </c>
      <c r="W1" s="16" t="s">
        <v>17</v>
      </c>
      <c r="X1" s="34" t="s">
        <v>14</v>
      </c>
      <c r="Y1"/>
      <c r="Z1" s="42" t="s">
        <v>141</v>
      </c>
      <c r="AA1" s="39" t="s">
        <v>17</v>
      </c>
      <c r="AB1" s="41" t="s">
        <v>14</v>
      </c>
      <c r="AC1" s="43"/>
      <c r="AD1"/>
      <c r="AE1" t="s">
        <v>141</v>
      </c>
      <c r="AF1" s="16" t="s">
        <v>15</v>
      </c>
      <c r="AG1" s="16" t="s">
        <v>12</v>
      </c>
      <c r="AH1"/>
      <c r="AI1" s="44" t="s">
        <v>141</v>
      </c>
      <c r="AJ1" s="44" t="s">
        <v>15</v>
      </c>
      <c r="AK1" s="44" t="s">
        <v>12</v>
      </c>
      <c r="AM1" s="22" t="s">
        <v>141</v>
      </c>
      <c r="AN1" s="68" t="s">
        <v>19</v>
      </c>
      <c r="AO1" s="25" t="s">
        <v>18</v>
      </c>
      <c r="AQ1" s="44" t="s">
        <v>141</v>
      </c>
      <c r="AR1" s="44" t="s">
        <v>19</v>
      </c>
      <c r="AS1" s="44" t="s">
        <v>18</v>
      </c>
    </row>
    <row r="2" spans="1:45">
      <c r="A2" s="15" t="s">
        <v>20</v>
      </c>
      <c r="B2" s="16">
        <v>10</v>
      </c>
      <c r="D2" s="15" t="s">
        <v>22</v>
      </c>
      <c r="E2" s="19" t="s">
        <v>21</v>
      </c>
      <c r="G2" s="15" t="s">
        <v>23</v>
      </c>
      <c r="H2" s="19" t="s">
        <v>23</v>
      </c>
      <c r="I2" s="15"/>
      <c r="M2" s="15" t="s">
        <v>160</v>
      </c>
      <c r="N2" s="19" t="s">
        <v>23</v>
      </c>
      <c r="P2" s="21" t="s">
        <v>23</v>
      </c>
      <c r="Q2" s="20" t="s">
        <v>193</v>
      </c>
      <c r="S2" s="21" t="s">
        <v>23</v>
      </c>
      <c r="T2" s="19" t="s">
        <v>23</v>
      </c>
      <c r="V2" t="s">
        <v>23</v>
      </c>
      <c r="W2" s="16" t="s">
        <v>23</v>
      </c>
      <c r="X2" s="34" t="s">
        <v>23</v>
      </c>
      <c r="Z2" t="s">
        <v>233</v>
      </c>
      <c r="AA2" s="16" t="s">
        <v>338</v>
      </c>
      <c r="AB2" s="34" t="s">
        <v>337</v>
      </c>
      <c r="AC2" s="34"/>
      <c r="AE2" t="s">
        <v>23</v>
      </c>
      <c r="AF2" s="16" t="s">
        <v>23</v>
      </c>
      <c r="AG2" s="16" t="s">
        <v>23</v>
      </c>
      <c r="AI2" t="s">
        <v>233</v>
      </c>
      <c r="AJ2" s="16" t="s">
        <v>23</v>
      </c>
      <c r="AK2" s="16" t="s">
        <v>23</v>
      </c>
      <c r="AM2" s="22" t="s">
        <v>23</v>
      </c>
      <c r="AN2" s="68" t="s">
        <v>23</v>
      </c>
      <c r="AO2" s="28" t="s">
        <v>23</v>
      </c>
      <c r="AQ2" t="s">
        <v>233</v>
      </c>
      <c r="AR2" s="16" t="s">
        <v>57</v>
      </c>
      <c r="AS2" s="34" t="s">
        <v>56</v>
      </c>
    </row>
    <row r="3" spans="1:45">
      <c r="A3" s="15" t="s">
        <v>25</v>
      </c>
      <c r="B3" s="16">
        <v>20</v>
      </c>
      <c r="D3" s="15" t="s">
        <v>27</v>
      </c>
      <c r="E3" s="19" t="s">
        <v>26</v>
      </c>
      <c r="M3" s="15" t="s">
        <v>162</v>
      </c>
      <c r="N3" s="19" t="s">
        <v>161</v>
      </c>
      <c r="P3" s="22" t="s">
        <v>195</v>
      </c>
      <c r="Q3" s="20" t="s">
        <v>194</v>
      </c>
      <c r="S3" s="15"/>
      <c r="T3" s="19"/>
      <c r="V3" s="22" t="s">
        <v>3868</v>
      </c>
      <c r="W3" s="16" t="s">
        <v>336</v>
      </c>
      <c r="X3" s="34" t="s">
        <v>287</v>
      </c>
      <c r="Z3" t="s">
        <v>233</v>
      </c>
      <c r="AA3" s="16" t="s">
        <v>340</v>
      </c>
      <c r="AB3" s="34" t="s">
        <v>339</v>
      </c>
      <c r="AE3" s="22" t="s">
        <v>3868</v>
      </c>
      <c r="AF3" s="16" t="s">
        <v>23</v>
      </c>
      <c r="AG3" s="16" t="s">
        <v>23</v>
      </c>
      <c r="AI3" s="22"/>
      <c r="AJ3" s="16"/>
      <c r="AK3" s="16"/>
      <c r="AM3" s="22" t="s">
        <v>3868</v>
      </c>
      <c r="AN3" s="16" t="s">
        <v>121</v>
      </c>
      <c r="AO3" s="34" t="s">
        <v>425</v>
      </c>
      <c r="AQ3" t="s">
        <v>233</v>
      </c>
      <c r="AR3" s="16" t="s">
        <v>92</v>
      </c>
      <c r="AS3" s="34" t="s">
        <v>91</v>
      </c>
    </row>
    <row r="4" spans="1:45">
      <c r="A4" s="31" t="s">
        <v>42</v>
      </c>
      <c r="B4" s="32">
        <v>30</v>
      </c>
      <c r="D4" t="s">
        <v>44</v>
      </c>
      <c r="E4" s="30" t="s">
        <v>43</v>
      </c>
      <c r="M4" t="s">
        <v>164</v>
      </c>
      <c r="N4" s="30" t="s">
        <v>163</v>
      </c>
      <c r="P4" s="22" t="s">
        <v>197</v>
      </c>
      <c r="Q4" s="33" t="s">
        <v>196</v>
      </c>
      <c r="S4" s="22" t="s">
        <v>3868</v>
      </c>
      <c r="T4" s="35" t="s">
        <v>231</v>
      </c>
      <c r="V4" t="s">
        <v>233</v>
      </c>
      <c r="W4" s="16" t="s">
        <v>338</v>
      </c>
      <c r="X4" s="34" t="s">
        <v>337</v>
      </c>
      <c r="AA4" s="16"/>
      <c r="AB4" s="34"/>
      <c r="AE4" s="22" t="s">
        <v>3868</v>
      </c>
      <c r="AF4" s="16" t="s">
        <v>1130</v>
      </c>
      <c r="AG4" s="16" t="s">
        <v>2</v>
      </c>
      <c r="AI4" s="22"/>
      <c r="AJ4" s="16"/>
      <c r="AK4" s="16"/>
      <c r="AM4" s="22" t="s">
        <v>3868</v>
      </c>
      <c r="AN4" s="16" t="s">
        <v>125</v>
      </c>
      <c r="AO4" s="34" t="s">
        <v>426</v>
      </c>
      <c r="AQ4" t="s">
        <v>233</v>
      </c>
      <c r="AR4" s="16" t="s">
        <v>105</v>
      </c>
      <c r="AS4" s="34" t="s">
        <v>104</v>
      </c>
    </row>
    <row r="5" spans="1:45">
      <c r="A5" s="15" t="s">
        <v>58</v>
      </c>
      <c r="B5" s="16">
        <v>40</v>
      </c>
      <c r="D5" s="18" t="s">
        <v>60</v>
      </c>
      <c r="E5" s="17" t="s">
        <v>59</v>
      </c>
      <c r="M5" s="15" t="s">
        <v>165</v>
      </c>
      <c r="N5" s="19" t="s">
        <v>30</v>
      </c>
      <c r="P5" s="22" t="s">
        <v>199</v>
      </c>
      <c r="Q5" s="20" t="s">
        <v>198</v>
      </c>
      <c r="S5" s="36" t="s">
        <v>233</v>
      </c>
      <c r="T5" s="19" t="s">
        <v>232</v>
      </c>
      <c r="V5" t="s">
        <v>233</v>
      </c>
      <c r="W5" s="16" t="s">
        <v>340</v>
      </c>
      <c r="X5" s="34" t="s">
        <v>339</v>
      </c>
      <c r="Y5" s="19"/>
      <c r="AA5" s="16"/>
      <c r="AB5" s="34"/>
      <c r="AE5" t="s">
        <v>233</v>
      </c>
      <c r="AF5" s="16" t="s">
        <v>23</v>
      </c>
      <c r="AG5" s="16" t="s">
        <v>23</v>
      </c>
      <c r="AJ5" s="16"/>
      <c r="AK5" s="16"/>
      <c r="AM5" s="22" t="s">
        <v>3868</v>
      </c>
      <c r="AN5" s="16" t="s">
        <v>430</v>
      </c>
      <c r="AO5" s="34" t="s">
        <v>429</v>
      </c>
      <c r="AQ5" t="s">
        <v>233</v>
      </c>
      <c r="AR5" s="16" t="s">
        <v>41</v>
      </c>
      <c r="AS5" s="34" t="s">
        <v>40</v>
      </c>
    </row>
    <row r="6" spans="1:45">
      <c r="D6" s="15" t="s">
        <v>72</v>
      </c>
      <c r="E6" s="19" t="s">
        <v>71</v>
      </c>
      <c r="M6" t="s">
        <v>167</v>
      </c>
      <c r="N6" s="19" t="s">
        <v>166</v>
      </c>
      <c r="P6" s="22" t="s">
        <v>200</v>
      </c>
      <c r="Q6" s="20" t="s">
        <v>9</v>
      </c>
      <c r="S6" s="15" t="s">
        <v>235</v>
      </c>
      <c r="T6" s="19" t="s">
        <v>234</v>
      </c>
      <c r="V6" t="s">
        <v>235</v>
      </c>
      <c r="W6" s="16" t="s">
        <v>341</v>
      </c>
      <c r="X6" s="34" t="s">
        <v>293</v>
      </c>
      <c r="Y6" s="19"/>
      <c r="AA6" s="16"/>
      <c r="AB6" s="34"/>
      <c r="AE6" t="s">
        <v>235</v>
      </c>
      <c r="AF6" s="16" t="s">
        <v>23</v>
      </c>
      <c r="AG6" s="16" t="s">
        <v>23</v>
      </c>
      <c r="AJ6" s="16"/>
      <c r="AK6" s="16"/>
      <c r="AM6" s="22" t="s">
        <v>3868</v>
      </c>
      <c r="AN6" s="16" t="s">
        <v>105</v>
      </c>
      <c r="AO6" s="34" t="s">
        <v>104</v>
      </c>
      <c r="AQ6" t="s">
        <v>233</v>
      </c>
      <c r="AR6" s="16" t="s">
        <v>109</v>
      </c>
      <c r="AS6" s="34" t="s">
        <v>108</v>
      </c>
    </row>
    <row r="7" spans="1:45">
      <c r="D7" s="15" t="s">
        <v>83</v>
      </c>
      <c r="E7" s="19" t="s">
        <v>82</v>
      </c>
      <c r="M7" s="15" t="s">
        <v>169</v>
      </c>
      <c r="N7" s="19" t="s">
        <v>168</v>
      </c>
      <c r="P7" s="22" t="s">
        <v>202</v>
      </c>
      <c r="Q7" s="20" t="s">
        <v>201</v>
      </c>
      <c r="S7" t="s">
        <v>237</v>
      </c>
      <c r="T7" s="19" t="s">
        <v>236</v>
      </c>
      <c r="V7" t="s">
        <v>235</v>
      </c>
      <c r="W7" s="16" t="s">
        <v>343</v>
      </c>
      <c r="X7" s="34" t="s">
        <v>342</v>
      </c>
      <c r="Y7" s="19"/>
      <c r="AA7" s="16"/>
      <c r="AB7" s="34"/>
      <c r="AE7" t="s">
        <v>237</v>
      </c>
      <c r="AF7" s="16" t="s">
        <v>23</v>
      </c>
      <c r="AG7" s="16" t="s">
        <v>23</v>
      </c>
      <c r="AJ7" s="16"/>
      <c r="AK7" s="16"/>
      <c r="AM7" s="22" t="s">
        <v>3868</v>
      </c>
      <c r="AN7" s="16" t="s">
        <v>109</v>
      </c>
      <c r="AO7" s="34" t="s">
        <v>108</v>
      </c>
      <c r="AQ7" t="s">
        <v>233</v>
      </c>
      <c r="AR7" s="16" t="s">
        <v>113</v>
      </c>
      <c r="AS7" s="34" t="s">
        <v>112</v>
      </c>
    </row>
    <row r="8" spans="1:45">
      <c r="D8" s="15" t="s">
        <v>94</v>
      </c>
      <c r="E8" s="19" t="s">
        <v>93</v>
      </c>
      <c r="M8" s="15" t="s">
        <v>171</v>
      </c>
      <c r="N8" s="19" t="s">
        <v>170</v>
      </c>
      <c r="P8" s="22" t="s">
        <v>204</v>
      </c>
      <c r="Q8" s="20" t="s">
        <v>203</v>
      </c>
      <c r="S8" s="15"/>
      <c r="T8" s="19"/>
      <c r="V8" t="s">
        <v>235</v>
      </c>
      <c r="W8" s="16" t="s">
        <v>345</v>
      </c>
      <c r="X8" s="34" t="s">
        <v>344</v>
      </c>
      <c r="Y8" s="19"/>
      <c r="AA8" s="16"/>
      <c r="AB8" s="34"/>
      <c r="AE8" t="s">
        <v>239</v>
      </c>
      <c r="AF8" s="16" t="s">
        <v>23</v>
      </c>
      <c r="AG8" s="16" t="s">
        <v>23</v>
      </c>
      <c r="AJ8" s="16"/>
      <c r="AK8" s="16"/>
      <c r="AM8" s="22" t="s">
        <v>3868</v>
      </c>
      <c r="AN8" s="16" t="s">
        <v>113</v>
      </c>
      <c r="AO8" s="34" t="s">
        <v>112</v>
      </c>
      <c r="AQ8" t="s">
        <v>233</v>
      </c>
      <c r="AR8" s="16" t="s">
        <v>118</v>
      </c>
      <c r="AS8" s="34" t="s">
        <v>117</v>
      </c>
    </row>
    <row r="9" spans="1:45">
      <c r="D9" s="15" t="s">
        <v>103</v>
      </c>
      <c r="E9" s="19" t="s">
        <v>102</v>
      </c>
      <c r="M9" s="15" t="s">
        <v>173</v>
      </c>
      <c r="N9" s="19" t="s">
        <v>172</v>
      </c>
      <c r="P9" s="22" t="s">
        <v>206</v>
      </c>
      <c r="Q9" s="20" t="s">
        <v>205</v>
      </c>
      <c r="S9" t="s">
        <v>239</v>
      </c>
      <c r="T9" s="19" t="s">
        <v>238</v>
      </c>
      <c r="V9" t="s">
        <v>237</v>
      </c>
      <c r="W9" s="16" t="s">
        <v>341</v>
      </c>
      <c r="X9" s="34" t="s">
        <v>293</v>
      </c>
      <c r="Y9" s="19"/>
      <c r="AA9" s="16"/>
      <c r="AB9" s="34"/>
      <c r="AE9" t="s">
        <v>240</v>
      </c>
      <c r="AF9" s="16" t="s">
        <v>23</v>
      </c>
      <c r="AG9" s="16" t="s">
        <v>23</v>
      </c>
      <c r="AJ9" s="16"/>
      <c r="AK9" s="16"/>
      <c r="AM9" s="22" t="s">
        <v>3868</v>
      </c>
      <c r="AN9" s="16" t="s">
        <v>118</v>
      </c>
      <c r="AO9" s="34" t="s">
        <v>117</v>
      </c>
      <c r="AQ9" s="22"/>
      <c r="AR9" s="16"/>
      <c r="AS9" s="34"/>
    </row>
    <row r="10" spans="1:45">
      <c r="D10" s="15" t="s">
        <v>107</v>
      </c>
      <c r="E10" s="19" t="s">
        <v>106</v>
      </c>
      <c r="M10" s="15" t="s">
        <v>175</v>
      </c>
      <c r="N10" s="19" t="s">
        <v>174</v>
      </c>
      <c r="P10" s="22" t="s">
        <v>208</v>
      </c>
      <c r="Q10" s="20" t="s">
        <v>207</v>
      </c>
      <c r="S10" t="s">
        <v>240</v>
      </c>
      <c r="T10" s="19" t="s">
        <v>65</v>
      </c>
      <c r="V10" t="s">
        <v>239</v>
      </c>
      <c r="W10" s="16" t="s">
        <v>346</v>
      </c>
      <c r="X10" s="34" t="s">
        <v>334</v>
      </c>
      <c r="Y10" s="19"/>
      <c r="AA10" s="16"/>
      <c r="AB10" s="34"/>
      <c r="AE10" t="s">
        <v>242</v>
      </c>
      <c r="AF10" s="16" t="s">
        <v>23</v>
      </c>
      <c r="AG10" s="16" t="s">
        <v>23</v>
      </c>
      <c r="AJ10" s="16"/>
      <c r="AK10" s="16"/>
      <c r="AM10" t="s">
        <v>233</v>
      </c>
      <c r="AN10" s="16" t="s">
        <v>57</v>
      </c>
      <c r="AO10" s="34" t="s">
        <v>56</v>
      </c>
      <c r="AR10" s="16"/>
      <c r="AS10" s="34"/>
    </row>
    <row r="11" spans="1:45">
      <c r="D11" s="15" t="s">
        <v>111</v>
      </c>
      <c r="E11" s="19" t="s">
        <v>110</v>
      </c>
      <c r="M11" s="15" t="s">
        <v>176</v>
      </c>
      <c r="N11" s="19" t="s">
        <v>47</v>
      </c>
      <c r="P11" s="22" t="s">
        <v>210</v>
      </c>
      <c r="Q11" s="20" t="s">
        <v>209</v>
      </c>
      <c r="S11" s="15"/>
      <c r="T11" s="19"/>
      <c r="V11" t="s">
        <v>240</v>
      </c>
      <c r="W11" s="16" t="s">
        <v>348</v>
      </c>
      <c r="X11" s="34" t="s">
        <v>347</v>
      </c>
      <c r="Y11" s="19"/>
      <c r="AA11" s="16"/>
      <c r="AB11" s="34"/>
      <c r="AE11" t="s">
        <v>3862</v>
      </c>
      <c r="AF11" s="16" t="s">
        <v>23</v>
      </c>
      <c r="AG11" s="16" t="s">
        <v>23</v>
      </c>
      <c r="AJ11" s="16"/>
      <c r="AK11" s="16"/>
      <c r="AM11" t="s">
        <v>233</v>
      </c>
      <c r="AN11" s="16" t="s">
        <v>92</v>
      </c>
      <c r="AO11" s="34" t="s">
        <v>91</v>
      </c>
      <c r="AR11" s="16"/>
      <c r="AS11" s="34"/>
    </row>
    <row r="12" spans="1:45">
      <c r="D12" s="15" t="s">
        <v>115</v>
      </c>
      <c r="E12" s="19" t="s">
        <v>114</v>
      </c>
      <c r="M12" s="15" t="s">
        <v>178</v>
      </c>
      <c r="N12" s="19" t="s">
        <v>177</v>
      </c>
      <c r="P12" s="22" t="s">
        <v>212</v>
      </c>
      <c r="Q12" s="20" t="s">
        <v>211</v>
      </c>
      <c r="S12" s="15" t="s">
        <v>242</v>
      </c>
      <c r="T12" s="19" t="s">
        <v>241</v>
      </c>
      <c r="V12" t="s">
        <v>240</v>
      </c>
      <c r="W12" s="16" t="s">
        <v>349</v>
      </c>
      <c r="X12" s="34" t="s">
        <v>303</v>
      </c>
      <c r="Y12" s="19"/>
      <c r="AA12" s="16"/>
      <c r="AB12" s="34"/>
      <c r="AE12" t="s">
        <v>3863</v>
      </c>
      <c r="AF12" s="16" t="s">
        <v>23</v>
      </c>
      <c r="AG12" s="16" t="s">
        <v>23</v>
      </c>
      <c r="AH12" s="19"/>
      <c r="AJ12" s="16"/>
      <c r="AK12" s="16"/>
      <c r="AM12" t="s">
        <v>233</v>
      </c>
      <c r="AN12" s="16" t="s">
        <v>105</v>
      </c>
      <c r="AO12" s="34" t="s">
        <v>104</v>
      </c>
      <c r="AR12" s="16"/>
      <c r="AS12" s="34"/>
    </row>
    <row r="13" spans="1:45">
      <c r="D13" s="15" t="s">
        <v>120</v>
      </c>
      <c r="E13" s="19" t="s">
        <v>119</v>
      </c>
      <c r="M13" t="s">
        <v>180</v>
      </c>
      <c r="N13" s="19" t="s">
        <v>179</v>
      </c>
      <c r="P13" s="22" t="s">
        <v>214</v>
      </c>
      <c r="Q13" s="20" t="s">
        <v>213</v>
      </c>
      <c r="S13" s="15"/>
      <c r="T13" s="19"/>
      <c r="V13" t="s">
        <v>240</v>
      </c>
      <c r="W13" s="16" t="s">
        <v>346</v>
      </c>
      <c r="X13" s="34" t="s">
        <v>334</v>
      </c>
      <c r="Y13" s="19"/>
      <c r="AA13" s="16"/>
      <c r="AB13" s="34"/>
      <c r="AD13" s="19"/>
      <c r="AE13" t="s">
        <v>245</v>
      </c>
      <c r="AF13" s="16" t="s">
        <v>23</v>
      </c>
      <c r="AG13" s="16" t="s">
        <v>23</v>
      </c>
      <c r="AH13" s="19"/>
      <c r="AJ13" s="16"/>
      <c r="AK13" s="16"/>
      <c r="AM13" t="s">
        <v>233</v>
      </c>
      <c r="AN13" s="16" t="s">
        <v>41</v>
      </c>
      <c r="AO13" s="34" t="s">
        <v>40</v>
      </c>
      <c r="AR13" s="16"/>
      <c r="AS13" s="34"/>
    </row>
    <row r="14" spans="1:45">
      <c r="D14" s="15" t="s">
        <v>123</v>
      </c>
      <c r="E14" s="19" t="s">
        <v>122</v>
      </c>
      <c r="M14" s="15" t="s">
        <v>182</v>
      </c>
      <c r="N14" s="19" t="s">
        <v>181</v>
      </c>
      <c r="P14" s="22" t="s">
        <v>216</v>
      </c>
      <c r="Q14" s="20" t="s">
        <v>215</v>
      </c>
      <c r="S14" s="49" t="s">
        <v>3862</v>
      </c>
      <c r="T14" s="19" t="s">
        <v>170</v>
      </c>
      <c r="V14" t="s">
        <v>242</v>
      </c>
      <c r="W14" s="16" t="s">
        <v>351</v>
      </c>
      <c r="X14" s="34" t="s">
        <v>350</v>
      </c>
      <c r="Y14" s="19"/>
      <c r="AA14" s="16"/>
      <c r="AB14" s="34"/>
      <c r="AD14" s="19"/>
      <c r="AE14" t="s">
        <v>248</v>
      </c>
      <c r="AF14" s="16" t="s">
        <v>23</v>
      </c>
      <c r="AG14" s="16" t="s">
        <v>23</v>
      </c>
      <c r="AH14" s="19"/>
      <c r="AJ14" s="16"/>
      <c r="AK14" s="16"/>
      <c r="AM14" t="s">
        <v>233</v>
      </c>
      <c r="AN14" s="16" t="s">
        <v>109</v>
      </c>
      <c r="AO14" s="34" t="s">
        <v>108</v>
      </c>
      <c r="AR14" s="16"/>
      <c r="AS14" s="34"/>
    </row>
    <row r="15" spans="1:45">
      <c r="D15" s="15" t="s">
        <v>127</v>
      </c>
      <c r="E15" s="19" t="s">
        <v>126</v>
      </c>
      <c r="M15" s="15" t="s">
        <v>184</v>
      </c>
      <c r="N15" s="19" t="s">
        <v>183</v>
      </c>
      <c r="P15" s="22" t="s">
        <v>218</v>
      </c>
      <c r="Q15" s="20" t="s">
        <v>217</v>
      </c>
      <c r="S15" s="49" t="s">
        <v>3863</v>
      </c>
      <c r="T15" s="19" t="s">
        <v>243</v>
      </c>
      <c r="V15" t="s">
        <v>242</v>
      </c>
      <c r="W15" s="16" t="s">
        <v>353</v>
      </c>
      <c r="X15" s="34" t="s">
        <v>352</v>
      </c>
      <c r="Y15" s="19"/>
      <c r="AA15" s="16"/>
      <c r="AB15" s="34"/>
      <c r="AD15" s="19"/>
      <c r="AE15" t="s">
        <v>250</v>
      </c>
      <c r="AF15" s="16" t="s">
        <v>23</v>
      </c>
      <c r="AG15" s="16" t="s">
        <v>23</v>
      </c>
      <c r="AH15" s="19"/>
      <c r="AJ15" s="16"/>
      <c r="AK15" s="16"/>
      <c r="AM15" t="s">
        <v>233</v>
      </c>
      <c r="AN15" s="16" t="s">
        <v>113</v>
      </c>
      <c r="AO15" s="34" t="s">
        <v>112</v>
      </c>
      <c r="AR15" s="16"/>
      <c r="AS15" s="34"/>
    </row>
    <row r="16" spans="1:45">
      <c r="M16" s="15" t="s">
        <v>62</v>
      </c>
      <c r="N16" s="19" t="s">
        <v>61</v>
      </c>
      <c r="P16" s="22" t="s">
        <v>220</v>
      </c>
      <c r="Q16" s="20" t="s">
        <v>219</v>
      </c>
      <c r="S16" s="15" t="s">
        <v>245</v>
      </c>
      <c r="T16" s="19" t="s">
        <v>244</v>
      </c>
      <c r="V16" s="49" t="s">
        <v>3862</v>
      </c>
      <c r="W16" s="16" t="s">
        <v>354</v>
      </c>
      <c r="X16" s="34" t="s">
        <v>14</v>
      </c>
      <c r="Y16" s="19"/>
      <c r="Z16" s="49"/>
      <c r="AA16" s="16"/>
      <c r="AB16" s="34"/>
      <c r="AD16" s="19"/>
      <c r="AE16" t="s">
        <v>252</v>
      </c>
      <c r="AF16" s="16" t="s">
        <v>23</v>
      </c>
      <c r="AG16" s="16" t="s">
        <v>23</v>
      </c>
      <c r="AH16" s="19"/>
      <c r="AJ16" s="16"/>
      <c r="AK16" s="16"/>
      <c r="AM16" t="s">
        <v>233</v>
      </c>
      <c r="AN16" s="16" t="s">
        <v>118</v>
      </c>
      <c r="AO16" s="34" t="s">
        <v>117</v>
      </c>
      <c r="AR16" s="16"/>
      <c r="AS16" s="34"/>
    </row>
    <row r="17" spans="13:45">
      <c r="M17" s="15" t="s">
        <v>186</v>
      </c>
      <c r="N17" s="19" t="s">
        <v>185</v>
      </c>
      <c r="P17" s="22" t="s">
        <v>222</v>
      </c>
      <c r="Q17" s="20" t="s">
        <v>221</v>
      </c>
      <c r="S17" t="s">
        <v>247</v>
      </c>
      <c r="T17" s="19" t="s">
        <v>246</v>
      </c>
      <c r="V17" s="49" t="s">
        <v>3862</v>
      </c>
      <c r="W17" s="16" t="s">
        <v>356</v>
      </c>
      <c r="X17" s="34" t="s">
        <v>355</v>
      </c>
      <c r="Y17" s="19"/>
      <c r="Z17" s="49"/>
      <c r="AA17" s="16"/>
      <c r="AB17" s="34"/>
      <c r="AD17" s="19"/>
      <c r="AE17" t="s">
        <v>252</v>
      </c>
      <c r="AF17" s="16" t="s">
        <v>415</v>
      </c>
      <c r="AG17" s="16" t="s">
        <v>241</v>
      </c>
      <c r="AH17" s="19"/>
      <c r="AJ17" s="16"/>
      <c r="AK17" s="16"/>
      <c r="AM17" t="s">
        <v>235</v>
      </c>
      <c r="AN17" s="16" t="s">
        <v>57</v>
      </c>
      <c r="AO17" s="34" t="s">
        <v>56</v>
      </c>
      <c r="AR17" s="16"/>
      <c r="AS17" s="34"/>
    </row>
    <row r="18" spans="13:45">
      <c r="M18" s="15" t="s">
        <v>188</v>
      </c>
      <c r="N18" s="19" t="s">
        <v>187</v>
      </c>
      <c r="P18" s="22" t="s">
        <v>224</v>
      </c>
      <c r="Q18" s="20" t="s">
        <v>223</v>
      </c>
      <c r="S18" s="15" t="s">
        <v>248</v>
      </c>
      <c r="T18" s="19" t="s">
        <v>7</v>
      </c>
      <c r="V18" s="49" t="s">
        <v>3862</v>
      </c>
      <c r="W18" s="16" t="s">
        <v>357</v>
      </c>
      <c r="X18" s="34" t="s">
        <v>61</v>
      </c>
      <c r="Y18" s="19"/>
      <c r="Z18" s="49"/>
      <c r="AA18" s="16"/>
      <c r="AB18" s="34"/>
      <c r="AD18" s="19"/>
      <c r="AE18" t="s">
        <v>252</v>
      </c>
      <c r="AF18" s="16" t="s">
        <v>416</v>
      </c>
      <c r="AG18" s="16" t="s">
        <v>387</v>
      </c>
      <c r="AH18" s="19"/>
      <c r="AJ18" s="16"/>
      <c r="AK18" s="16"/>
      <c r="AM18" t="s">
        <v>235</v>
      </c>
      <c r="AN18" s="16" t="s">
        <v>81</v>
      </c>
      <c r="AO18" s="34" t="s">
        <v>80</v>
      </c>
      <c r="AR18" s="16"/>
      <c r="AS18" s="34"/>
    </row>
    <row r="19" spans="13:45">
      <c r="M19" s="15" t="s">
        <v>115</v>
      </c>
      <c r="N19" s="19" t="s">
        <v>189</v>
      </c>
      <c r="P19" s="22" t="s">
        <v>226</v>
      </c>
      <c r="Q19" s="20" t="s">
        <v>225</v>
      </c>
      <c r="S19" s="15" t="s">
        <v>250</v>
      </c>
      <c r="T19" s="19" t="s">
        <v>249</v>
      </c>
      <c r="V19" s="49" t="s">
        <v>3862</v>
      </c>
      <c r="W19" s="16" t="s">
        <v>359</v>
      </c>
      <c r="X19" s="34" t="s">
        <v>358</v>
      </c>
      <c r="Y19" s="19"/>
      <c r="Z19" s="49"/>
      <c r="AA19" s="16"/>
      <c r="AB19" s="34"/>
      <c r="AD19" s="19"/>
      <c r="AE19" t="s">
        <v>252</v>
      </c>
      <c r="AF19" s="16" t="s">
        <v>417</v>
      </c>
      <c r="AG19" s="16" t="s">
        <v>7</v>
      </c>
      <c r="AH19" s="19"/>
      <c r="AJ19" s="16"/>
      <c r="AK19" s="16"/>
      <c r="AM19" t="s">
        <v>235</v>
      </c>
      <c r="AN19" s="16" t="s">
        <v>70</v>
      </c>
      <c r="AO19" s="34" t="s">
        <v>69</v>
      </c>
      <c r="AR19" s="16"/>
      <c r="AS19" s="34"/>
    </row>
    <row r="20" spans="13:45">
      <c r="M20" s="15" t="s">
        <v>191</v>
      </c>
      <c r="N20" s="19" t="s">
        <v>190</v>
      </c>
      <c r="P20" s="22" t="s">
        <v>228</v>
      </c>
      <c r="Q20" s="20" t="s">
        <v>227</v>
      </c>
      <c r="S20" s="15" t="s">
        <v>252</v>
      </c>
      <c r="T20" s="19" t="s">
        <v>251</v>
      </c>
      <c r="V20" s="49" t="s">
        <v>3863</v>
      </c>
      <c r="W20" s="16" t="s">
        <v>336</v>
      </c>
      <c r="X20" s="34" t="s">
        <v>360</v>
      </c>
      <c r="Y20" s="19"/>
      <c r="Z20" s="49"/>
      <c r="AA20" s="16"/>
      <c r="AB20" s="34"/>
      <c r="AD20" s="19"/>
      <c r="AE20" t="s">
        <v>252</v>
      </c>
      <c r="AF20" s="16" t="s">
        <v>418</v>
      </c>
      <c r="AG20" s="16" t="s">
        <v>255</v>
      </c>
      <c r="AH20" s="19"/>
      <c r="AJ20" s="16"/>
      <c r="AK20" s="16"/>
      <c r="AM20" t="s">
        <v>235</v>
      </c>
      <c r="AN20" s="16" t="s">
        <v>92</v>
      </c>
      <c r="AO20" s="34" t="s">
        <v>91</v>
      </c>
      <c r="AR20" s="16"/>
      <c r="AS20" s="34"/>
    </row>
    <row r="21" spans="13:45">
      <c r="P21" s="22" t="s">
        <v>230</v>
      </c>
      <c r="Q21" s="20" t="s">
        <v>229</v>
      </c>
      <c r="S21" s="15" t="s">
        <v>254</v>
      </c>
      <c r="T21" s="19" t="s">
        <v>253</v>
      </c>
      <c r="V21" s="15" t="s">
        <v>245</v>
      </c>
      <c r="W21" s="16" t="s">
        <v>362</v>
      </c>
      <c r="X21" s="34" t="s">
        <v>361</v>
      </c>
      <c r="Y21" s="19"/>
      <c r="Z21" s="15"/>
      <c r="AA21" s="16"/>
      <c r="AB21" s="34"/>
      <c r="AD21" s="19"/>
      <c r="AE21" t="s">
        <v>254</v>
      </c>
      <c r="AF21" s="16" t="s">
        <v>23</v>
      </c>
      <c r="AG21" s="16" t="s">
        <v>23</v>
      </c>
      <c r="AH21" s="19"/>
      <c r="AJ21" s="16"/>
      <c r="AK21" s="16"/>
      <c r="AM21" t="s">
        <v>235</v>
      </c>
      <c r="AN21" s="16" t="s">
        <v>105</v>
      </c>
      <c r="AO21" s="34" t="s">
        <v>104</v>
      </c>
      <c r="AR21" s="16"/>
      <c r="AS21" s="34"/>
    </row>
    <row r="22" spans="13:45">
      <c r="P22" s="46" t="s">
        <v>1135</v>
      </c>
      <c r="Q22" s="47" t="s">
        <v>1136</v>
      </c>
      <c r="S22" s="15" t="s">
        <v>256</v>
      </c>
      <c r="T22" s="19" t="s">
        <v>255</v>
      </c>
      <c r="V22" t="s">
        <v>248</v>
      </c>
      <c r="W22" s="16" t="s">
        <v>363</v>
      </c>
      <c r="X22" s="34" t="s">
        <v>7</v>
      </c>
      <c r="Y22" s="19"/>
      <c r="AA22" s="16"/>
      <c r="AB22" s="34"/>
      <c r="AD22" s="19"/>
      <c r="AE22" t="s">
        <v>254</v>
      </c>
      <c r="AF22" s="16" t="s">
        <v>23</v>
      </c>
      <c r="AG22" s="16" t="s">
        <v>23</v>
      </c>
      <c r="AH22" s="19"/>
      <c r="AJ22" s="16"/>
      <c r="AK22" s="16"/>
      <c r="AM22" t="s">
        <v>235</v>
      </c>
      <c r="AN22" s="16" t="s">
        <v>41</v>
      </c>
      <c r="AO22" s="34" t="s">
        <v>40</v>
      </c>
      <c r="AR22" s="16"/>
      <c r="AS22" s="34"/>
    </row>
    <row r="23" spans="13:45">
      <c r="S23" s="15" t="s">
        <v>258</v>
      </c>
      <c r="T23" s="19" t="s">
        <v>257</v>
      </c>
      <c r="V23" t="s">
        <v>250</v>
      </c>
      <c r="W23" s="16" t="s">
        <v>349</v>
      </c>
      <c r="X23" s="34" t="s">
        <v>303</v>
      </c>
      <c r="Y23" s="19"/>
      <c r="AA23" s="16"/>
      <c r="AB23" s="34"/>
      <c r="AD23" s="19"/>
      <c r="AE23" t="s">
        <v>254</v>
      </c>
      <c r="AF23" s="16" t="s">
        <v>415</v>
      </c>
      <c r="AG23" s="16" t="s">
        <v>241</v>
      </c>
      <c r="AJ23" s="16"/>
      <c r="AK23" s="16"/>
      <c r="AM23" t="s">
        <v>235</v>
      </c>
      <c r="AN23" s="16" t="s">
        <v>109</v>
      </c>
      <c r="AO23" s="34" t="s">
        <v>108</v>
      </c>
      <c r="AR23" s="16"/>
      <c r="AS23" s="34"/>
    </row>
    <row r="24" spans="13:45">
      <c r="S24" s="15"/>
      <c r="T24" s="19"/>
      <c r="V24" t="s">
        <v>252</v>
      </c>
      <c r="W24" s="16" t="s">
        <v>354</v>
      </c>
      <c r="X24" s="34" t="s">
        <v>14</v>
      </c>
      <c r="Y24" s="19"/>
      <c r="AA24" s="16"/>
      <c r="AB24" s="34"/>
      <c r="AD24" s="19"/>
      <c r="AE24" t="s">
        <v>254</v>
      </c>
      <c r="AF24" s="16" t="s">
        <v>416</v>
      </c>
      <c r="AG24" s="16" t="s">
        <v>387</v>
      </c>
      <c r="AJ24" s="16"/>
      <c r="AK24" s="16"/>
      <c r="AM24" t="s">
        <v>235</v>
      </c>
      <c r="AN24" s="16" t="s">
        <v>113</v>
      </c>
      <c r="AO24" s="34" t="s">
        <v>112</v>
      </c>
      <c r="AR24" s="16"/>
      <c r="AS24" s="34"/>
    </row>
    <row r="25" spans="13:45">
      <c r="S25" s="49" t="s">
        <v>3864</v>
      </c>
      <c r="T25" s="19" t="s">
        <v>259</v>
      </c>
      <c r="V25" t="s">
        <v>254</v>
      </c>
      <c r="W25" s="16" t="s">
        <v>338</v>
      </c>
      <c r="X25" s="34" t="s">
        <v>337</v>
      </c>
      <c r="Y25" s="19"/>
      <c r="AA25" s="16"/>
      <c r="AB25" s="34"/>
      <c r="AD25" s="19"/>
      <c r="AE25" t="s">
        <v>254</v>
      </c>
      <c r="AF25" s="16" t="s">
        <v>417</v>
      </c>
      <c r="AG25" s="16" t="s">
        <v>7</v>
      </c>
      <c r="AJ25" s="16"/>
      <c r="AK25" s="16"/>
      <c r="AM25" t="s">
        <v>237</v>
      </c>
      <c r="AN25" s="16" t="s">
        <v>545</v>
      </c>
      <c r="AO25" s="34" t="s">
        <v>544</v>
      </c>
      <c r="AR25" s="16"/>
      <c r="AS25" s="34"/>
    </row>
    <row r="26" spans="13:45">
      <c r="S26" s="15" t="s">
        <v>261</v>
      </c>
      <c r="T26" s="19" t="s">
        <v>260</v>
      </c>
      <c r="V26" s="15" t="s">
        <v>256</v>
      </c>
      <c r="W26" s="16" t="s">
        <v>1134</v>
      </c>
      <c r="X26" s="16" t="s">
        <v>1134</v>
      </c>
      <c r="Y26" s="19"/>
      <c r="Z26" s="15"/>
      <c r="AA26" s="16"/>
      <c r="AB26" s="16"/>
      <c r="AD26" s="19"/>
      <c r="AE26" t="s">
        <v>254</v>
      </c>
      <c r="AF26" s="16" t="s">
        <v>418</v>
      </c>
      <c r="AG26" s="16" t="s">
        <v>255</v>
      </c>
      <c r="AJ26" s="16"/>
      <c r="AK26" s="16"/>
      <c r="AM26" t="s">
        <v>237</v>
      </c>
      <c r="AN26" s="16" t="s">
        <v>463</v>
      </c>
      <c r="AO26" s="34" t="s">
        <v>462</v>
      </c>
      <c r="AR26" s="16"/>
      <c r="AS26" s="34"/>
    </row>
    <row r="27" spans="13:45">
      <c r="S27" s="15"/>
      <c r="T27" s="19"/>
      <c r="V27" t="s">
        <v>258</v>
      </c>
      <c r="W27" s="16" t="s">
        <v>354</v>
      </c>
      <c r="X27" s="34" t="s">
        <v>14</v>
      </c>
      <c r="Y27" s="19"/>
      <c r="AA27" s="16"/>
      <c r="AB27" s="34"/>
      <c r="AD27" s="19"/>
      <c r="AE27" t="s">
        <v>256</v>
      </c>
      <c r="AF27" s="16" t="s">
        <v>23</v>
      </c>
      <c r="AG27" s="16" t="s">
        <v>23</v>
      </c>
      <c r="AJ27" s="16"/>
      <c r="AK27" s="16"/>
      <c r="AM27" t="s">
        <v>1131</v>
      </c>
      <c r="AN27" s="16" t="s">
        <v>92</v>
      </c>
      <c r="AO27" s="34" t="s">
        <v>91</v>
      </c>
      <c r="AR27" s="16"/>
      <c r="AS27" s="34"/>
    </row>
    <row r="28" spans="13:45">
      <c r="S28" s="15" t="s">
        <v>263</v>
      </c>
      <c r="T28" s="19" t="s">
        <v>262</v>
      </c>
      <c r="V28" t="s">
        <v>247</v>
      </c>
      <c r="W28" s="16" t="s">
        <v>354</v>
      </c>
      <c r="X28" s="34" t="s">
        <v>14</v>
      </c>
      <c r="Y28" s="19"/>
      <c r="AA28" s="16"/>
      <c r="AB28" s="34"/>
      <c r="AD28" s="19"/>
      <c r="AE28" t="s">
        <v>258</v>
      </c>
      <c r="AF28" s="16" t="s">
        <v>23</v>
      </c>
      <c r="AG28" s="16" t="s">
        <v>23</v>
      </c>
      <c r="AJ28" s="16"/>
      <c r="AK28" s="16"/>
      <c r="AM28" t="s">
        <v>239</v>
      </c>
      <c r="AN28" s="16" t="s">
        <v>451</v>
      </c>
      <c r="AO28" s="34" t="s">
        <v>450</v>
      </c>
      <c r="AR28" s="16"/>
      <c r="AS28" s="34"/>
    </row>
    <row r="29" spans="13:45">
      <c r="S29" s="15"/>
      <c r="T29" s="19"/>
      <c r="V29" t="s">
        <v>247</v>
      </c>
      <c r="W29" s="16" t="s">
        <v>357</v>
      </c>
      <c r="X29" s="34" t="s">
        <v>61</v>
      </c>
      <c r="Y29" s="19"/>
      <c r="AA29" s="16"/>
      <c r="AB29" s="34"/>
      <c r="AD29" s="19"/>
      <c r="AE29" t="s">
        <v>247</v>
      </c>
      <c r="AF29" s="16" t="s">
        <v>23</v>
      </c>
      <c r="AG29" s="16" t="s">
        <v>23</v>
      </c>
      <c r="AJ29" s="16"/>
      <c r="AK29" s="16"/>
      <c r="AM29" t="s">
        <v>239</v>
      </c>
      <c r="AN29" s="16" t="s">
        <v>453</v>
      </c>
      <c r="AO29" s="34" t="s">
        <v>452</v>
      </c>
      <c r="AR29" s="16"/>
      <c r="AS29" s="34"/>
    </row>
    <row r="30" spans="13:45">
      <c r="S30" s="15" t="s">
        <v>264</v>
      </c>
      <c r="T30" s="19" t="s">
        <v>132</v>
      </c>
      <c r="V30" t="s">
        <v>3864</v>
      </c>
      <c r="W30" s="16" t="s">
        <v>364</v>
      </c>
      <c r="X30" s="34" t="s">
        <v>16</v>
      </c>
      <c r="Y30" s="19"/>
      <c r="AA30" s="16"/>
      <c r="AB30" s="34"/>
      <c r="AD30" s="19"/>
      <c r="AE30" t="s">
        <v>3864</v>
      </c>
      <c r="AF30" s="16" t="s">
        <v>23</v>
      </c>
      <c r="AG30" s="16" t="s">
        <v>23</v>
      </c>
      <c r="AJ30" s="16"/>
      <c r="AK30" s="16"/>
      <c r="AM30" t="s">
        <v>239</v>
      </c>
      <c r="AN30" s="16" t="s">
        <v>455</v>
      </c>
      <c r="AO30" s="34" t="s">
        <v>454</v>
      </c>
      <c r="AR30" s="16"/>
      <c r="AS30" s="34"/>
    </row>
    <row r="31" spans="13:45">
      <c r="S31" s="15" t="s">
        <v>266</v>
      </c>
      <c r="T31" s="19" t="s">
        <v>265</v>
      </c>
      <c r="V31" t="s">
        <v>3864</v>
      </c>
      <c r="W31" s="16" t="s">
        <v>365</v>
      </c>
      <c r="X31" s="34" t="s">
        <v>355</v>
      </c>
      <c r="Y31" s="19"/>
      <c r="AA31" s="16"/>
      <c r="AB31" s="34"/>
      <c r="AD31" s="19"/>
      <c r="AE31" t="s">
        <v>261</v>
      </c>
      <c r="AF31" s="16" t="s">
        <v>23</v>
      </c>
      <c r="AG31" s="16" t="s">
        <v>23</v>
      </c>
      <c r="AJ31" s="16"/>
      <c r="AK31" s="16"/>
      <c r="AM31" t="s">
        <v>239</v>
      </c>
      <c r="AN31" s="16" t="s">
        <v>457</v>
      </c>
      <c r="AO31" s="34" t="s">
        <v>456</v>
      </c>
      <c r="AR31" s="16"/>
      <c r="AS31" s="34"/>
    </row>
    <row r="32" spans="13:45">
      <c r="S32" s="15" t="s">
        <v>268</v>
      </c>
      <c r="T32" s="19" t="s">
        <v>267</v>
      </c>
      <c r="V32" t="s">
        <v>261</v>
      </c>
      <c r="W32" s="16" t="s">
        <v>364</v>
      </c>
      <c r="X32" s="34" t="s">
        <v>16</v>
      </c>
      <c r="Y32" s="19"/>
      <c r="AA32" s="16"/>
      <c r="AB32" s="34"/>
      <c r="AD32" s="19"/>
      <c r="AE32" t="s">
        <v>263</v>
      </c>
      <c r="AF32" s="16" t="s">
        <v>23</v>
      </c>
      <c r="AG32" s="16" t="s">
        <v>23</v>
      </c>
      <c r="AJ32" s="16"/>
      <c r="AK32" s="16"/>
      <c r="AM32" t="s">
        <v>239</v>
      </c>
      <c r="AN32" s="16" t="s">
        <v>459</v>
      </c>
      <c r="AO32" s="34" t="s">
        <v>458</v>
      </c>
      <c r="AR32" s="16"/>
      <c r="AS32" s="34"/>
    </row>
    <row r="33" spans="19:45">
      <c r="S33" s="15" t="s">
        <v>270</v>
      </c>
      <c r="T33" s="19" t="s">
        <v>269</v>
      </c>
      <c r="V33" t="s">
        <v>263</v>
      </c>
      <c r="W33" s="16" t="s">
        <v>366</v>
      </c>
      <c r="X33" s="34" t="s">
        <v>16</v>
      </c>
      <c r="Y33" s="19"/>
      <c r="AA33" s="16"/>
      <c r="AB33" s="34"/>
      <c r="AD33" s="19"/>
      <c r="AE33" t="s">
        <v>263</v>
      </c>
      <c r="AF33" s="16" t="s">
        <v>1130</v>
      </c>
      <c r="AG33" s="16" t="s">
        <v>2</v>
      </c>
      <c r="AJ33" s="16"/>
      <c r="AK33" s="16"/>
      <c r="AM33" t="s">
        <v>239</v>
      </c>
      <c r="AN33" s="16" t="s">
        <v>461</v>
      </c>
      <c r="AO33" s="34" t="s">
        <v>460</v>
      </c>
      <c r="AR33" s="16"/>
      <c r="AS33" s="34"/>
    </row>
    <row r="34" spans="19:45">
      <c r="S34" s="15" t="s">
        <v>272</v>
      </c>
      <c r="T34" s="19" t="s">
        <v>271</v>
      </c>
      <c r="V34" t="s">
        <v>264</v>
      </c>
      <c r="W34" s="16" t="s">
        <v>366</v>
      </c>
      <c r="X34" s="34" t="s">
        <v>16</v>
      </c>
      <c r="Y34" s="19"/>
      <c r="AA34" s="16"/>
      <c r="AB34" s="34"/>
      <c r="AD34" s="19"/>
      <c r="AE34" t="s">
        <v>264</v>
      </c>
      <c r="AF34" s="16" t="s">
        <v>23</v>
      </c>
      <c r="AG34" s="16" t="s">
        <v>23</v>
      </c>
      <c r="AJ34" s="16"/>
      <c r="AK34" s="16"/>
      <c r="AM34" t="s">
        <v>239</v>
      </c>
      <c r="AN34" s="16" t="s">
        <v>463</v>
      </c>
      <c r="AO34" s="34" t="s">
        <v>462</v>
      </c>
      <c r="AR34" s="16"/>
      <c r="AS34" s="34"/>
    </row>
    <row r="35" spans="19:45">
      <c r="S35" s="15" t="s">
        <v>274</v>
      </c>
      <c r="T35" s="19" t="s">
        <v>273</v>
      </c>
      <c r="V35" t="s">
        <v>264</v>
      </c>
      <c r="W35" s="16" t="s">
        <v>354</v>
      </c>
      <c r="X35" s="34" t="s">
        <v>14</v>
      </c>
      <c r="Y35" s="19"/>
      <c r="AA35" s="16"/>
      <c r="AB35" s="34"/>
      <c r="AD35" s="19"/>
      <c r="AE35" t="s">
        <v>266</v>
      </c>
      <c r="AF35" s="16" t="s">
        <v>23</v>
      </c>
      <c r="AG35" s="16" t="s">
        <v>23</v>
      </c>
      <c r="AJ35" s="16"/>
      <c r="AK35" s="16"/>
      <c r="AM35" t="s">
        <v>239</v>
      </c>
      <c r="AN35" s="16" t="s">
        <v>465</v>
      </c>
      <c r="AO35" s="34" t="s">
        <v>464</v>
      </c>
      <c r="AR35" s="16"/>
      <c r="AS35" s="34"/>
    </row>
    <row r="36" spans="19:45">
      <c r="S36" s="15" t="s">
        <v>276</v>
      </c>
      <c r="T36" s="19" t="s">
        <v>275</v>
      </c>
      <c r="V36" t="s">
        <v>264</v>
      </c>
      <c r="W36" s="16" t="s">
        <v>356</v>
      </c>
      <c r="X36" s="34" t="s">
        <v>355</v>
      </c>
      <c r="Y36" s="19"/>
      <c r="AA36" s="16"/>
      <c r="AB36" s="34"/>
      <c r="AD36" s="19"/>
      <c r="AE36" t="s">
        <v>268</v>
      </c>
      <c r="AF36" s="16" t="s">
        <v>23</v>
      </c>
      <c r="AG36" s="16" t="s">
        <v>23</v>
      </c>
      <c r="AJ36" s="16"/>
      <c r="AK36" s="16"/>
      <c r="AM36" t="s">
        <v>239</v>
      </c>
      <c r="AN36" s="16" t="s">
        <v>467</v>
      </c>
      <c r="AO36" s="34" t="s">
        <v>466</v>
      </c>
      <c r="AR36" s="16"/>
      <c r="AS36" s="34"/>
    </row>
    <row r="37" spans="19:45">
      <c r="S37" t="s">
        <v>278</v>
      </c>
      <c r="T37" s="19" t="s">
        <v>277</v>
      </c>
      <c r="V37" t="s">
        <v>264</v>
      </c>
      <c r="W37" s="16" t="s">
        <v>357</v>
      </c>
      <c r="X37" s="34" t="s">
        <v>61</v>
      </c>
      <c r="Y37" s="19"/>
      <c r="AA37" s="16"/>
      <c r="AB37" s="34"/>
      <c r="AD37" s="19"/>
      <c r="AE37" t="s">
        <v>268</v>
      </c>
      <c r="AF37" s="16" t="s">
        <v>1130</v>
      </c>
      <c r="AG37" s="16" t="s">
        <v>2</v>
      </c>
      <c r="AJ37" s="16"/>
      <c r="AK37" s="16"/>
      <c r="AM37" t="s">
        <v>239</v>
      </c>
      <c r="AN37" s="16" t="s">
        <v>469</v>
      </c>
      <c r="AO37" s="34" t="s">
        <v>468</v>
      </c>
      <c r="AR37" s="16"/>
      <c r="AS37" s="34"/>
    </row>
    <row r="38" spans="19:45">
      <c r="S38" s="15"/>
      <c r="T38" s="19"/>
      <c r="V38" s="15" t="s">
        <v>266</v>
      </c>
      <c r="W38" s="16" t="s">
        <v>1134</v>
      </c>
      <c r="X38" s="16" t="s">
        <v>1134</v>
      </c>
      <c r="Y38" s="19"/>
      <c r="Z38" s="15"/>
      <c r="AA38" s="16"/>
      <c r="AB38" s="16"/>
      <c r="AD38" s="19"/>
      <c r="AE38" t="s">
        <v>270</v>
      </c>
      <c r="AF38" s="16" t="s">
        <v>23</v>
      </c>
      <c r="AG38" s="16" t="s">
        <v>23</v>
      </c>
      <c r="AJ38" s="16"/>
      <c r="AK38" s="16"/>
      <c r="AM38" t="s">
        <v>239</v>
      </c>
      <c r="AN38" s="16" t="s">
        <v>471</v>
      </c>
      <c r="AO38" s="34" t="s">
        <v>470</v>
      </c>
      <c r="AR38" s="16"/>
      <c r="AS38" s="34"/>
    </row>
    <row r="39" spans="19:45">
      <c r="S39" s="49" t="s">
        <v>3865</v>
      </c>
      <c r="T39" s="19" t="s">
        <v>16</v>
      </c>
      <c r="V39" t="s">
        <v>268</v>
      </c>
      <c r="W39" s="16" t="s">
        <v>366</v>
      </c>
      <c r="X39" s="34" t="s">
        <v>16</v>
      </c>
      <c r="Y39" s="19"/>
      <c r="AA39" s="16"/>
      <c r="AB39" s="34"/>
      <c r="AD39" s="19"/>
      <c r="AE39" t="s">
        <v>272</v>
      </c>
      <c r="AF39" s="16" t="s">
        <v>23</v>
      </c>
      <c r="AG39" s="16" t="s">
        <v>23</v>
      </c>
      <c r="AJ39" s="16"/>
      <c r="AK39" s="16"/>
      <c r="AM39" t="s">
        <v>239</v>
      </c>
      <c r="AN39" s="16" t="s">
        <v>473</v>
      </c>
      <c r="AO39" s="34" t="s">
        <v>472</v>
      </c>
      <c r="AR39" s="16"/>
      <c r="AS39" s="34"/>
    </row>
    <row r="40" spans="19:45">
      <c r="S40" s="15" t="s">
        <v>280</v>
      </c>
      <c r="T40" s="19" t="s">
        <v>55</v>
      </c>
      <c r="V40" t="s">
        <v>268</v>
      </c>
      <c r="W40" s="16" t="s">
        <v>367</v>
      </c>
      <c r="X40" s="34" t="s">
        <v>283</v>
      </c>
      <c r="Y40" s="19"/>
      <c r="AA40" s="16"/>
      <c r="AB40" s="34"/>
      <c r="AD40" s="19"/>
      <c r="AE40" t="s">
        <v>278</v>
      </c>
      <c r="AF40" s="16" t="s">
        <v>23</v>
      </c>
      <c r="AG40" s="16" t="s">
        <v>23</v>
      </c>
      <c r="AJ40" s="16"/>
      <c r="AK40" s="16"/>
      <c r="AM40" t="s">
        <v>239</v>
      </c>
      <c r="AN40" s="16" t="s">
        <v>475</v>
      </c>
      <c r="AO40" s="34" t="s">
        <v>474</v>
      </c>
      <c r="AR40" s="16"/>
      <c r="AS40" s="34"/>
    </row>
    <row r="41" spans="19:45">
      <c r="S41" s="15" t="s">
        <v>282</v>
      </c>
      <c r="T41" s="19" t="s">
        <v>281</v>
      </c>
      <c r="V41" t="s">
        <v>268</v>
      </c>
      <c r="W41" s="16" t="s">
        <v>354</v>
      </c>
      <c r="X41" s="34" t="s">
        <v>14</v>
      </c>
      <c r="Y41" s="19"/>
      <c r="AA41" s="16"/>
      <c r="AB41" s="34"/>
      <c r="AD41" s="19"/>
      <c r="AE41" t="s">
        <v>276</v>
      </c>
      <c r="AF41" s="16" t="s">
        <v>23</v>
      </c>
      <c r="AG41" s="16" t="s">
        <v>23</v>
      </c>
      <c r="AJ41" s="16"/>
      <c r="AK41" s="16"/>
      <c r="AM41" t="s">
        <v>239</v>
      </c>
      <c r="AN41" s="16" t="s">
        <v>476</v>
      </c>
      <c r="AO41" s="34" t="s">
        <v>69</v>
      </c>
      <c r="AR41" s="16"/>
      <c r="AS41" s="34"/>
    </row>
    <row r="42" spans="19:45">
      <c r="S42" s="15" t="s">
        <v>284</v>
      </c>
      <c r="T42" s="19" t="s">
        <v>283</v>
      </c>
      <c r="V42" t="s">
        <v>268</v>
      </c>
      <c r="W42" s="16" t="s">
        <v>338</v>
      </c>
      <c r="X42" s="34" t="s">
        <v>337</v>
      </c>
      <c r="Y42" s="19"/>
      <c r="AA42" s="16"/>
      <c r="AB42" s="34"/>
      <c r="AD42" s="19"/>
      <c r="AE42" t="s">
        <v>274</v>
      </c>
      <c r="AF42" s="16" t="s">
        <v>23</v>
      </c>
      <c r="AG42" s="16" t="s">
        <v>23</v>
      </c>
      <c r="AJ42" s="16"/>
      <c r="AK42" s="16"/>
      <c r="AM42" t="s">
        <v>239</v>
      </c>
      <c r="AN42" s="16" t="s">
        <v>478</v>
      </c>
      <c r="AO42" s="34" t="s">
        <v>477</v>
      </c>
      <c r="AR42" s="16"/>
      <c r="AS42" s="34"/>
    </row>
    <row r="43" spans="19:45">
      <c r="S43" s="15" t="s">
        <v>286</v>
      </c>
      <c r="T43" s="19" t="s">
        <v>285</v>
      </c>
      <c r="V43" t="s">
        <v>268</v>
      </c>
      <c r="W43" s="16" t="s">
        <v>356</v>
      </c>
      <c r="X43" s="34" t="s">
        <v>355</v>
      </c>
      <c r="Y43" s="19"/>
      <c r="AA43" s="16"/>
      <c r="AB43" s="34"/>
      <c r="AD43" s="19"/>
      <c r="AE43" t="s">
        <v>3865</v>
      </c>
      <c r="AF43" s="16" t="s">
        <v>23</v>
      </c>
      <c r="AG43" s="16" t="s">
        <v>23</v>
      </c>
      <c r="AJ43" s="16"/>
      <c r="AK43" s="16"/>
      <c r="AM43" t="s">
        <v>239</v>
      </c>
      <c r="AN43" s="16" t="s">
        <v>480</v>
      </c>
      <c r="AO43" s="34" t="s">
        <v>479</v>
      </c>
      <c r="AR43" s="16"/>
      <c r="AS43" s="34"/>
    </row>
    <row r="44" spans="19:45">
      <c r="S44" s="15"/>
      <c r="T44" s="19"/>
      <c r="V44" t="s">
        <v>268</v>
      </c>
      <c r="W44" s="16" t="s">
        <v>336</v>
      </c>
      <c r="X44" s="34" t="s">
        <v>360</v>
      </c>
      <c r="Y44" s="19"/>
      <c r="AA44" s="16"/>
      <c r="AB44" s="34"/>
      <c r="AD44" s="19"/>
      <c r="AE44" t="s">
        <v>3865</v>
      </c>
      <c r="AF44" s="16" t="s">
        <v>402</v>
      </c>
      <c r="AG44" s="16" t="s">
        <v>401</v>
      </c>
      <c r="AJ44" s="16"/>
      <c r="AK44" s="16"/>
      <c r="AM44" t="s">
        <v>239</v>
      </c>
      <c r="AN44" s="16" t="s">
        <v>482</v>
      </c>
      <c r="AO44" s="34" t="s">
        <v>481</v>
      </c>
      <c r="AR44" s="16"/>
      <c r="AS44" s="34"/>
    </row>
    <row r="45" spans="19:45">
      <c r="S45" t="s">
        <v>288</v>
      </c>
      <c r="T45" s="19" t="s">
        <v>287</v>
      </c>
      <c r="V45" t="s">
        <v>268</v>
      </c>
      <c r="W45" s="16" t="s">
        <v>362</v>
      </c>
      <c r="X45" s="34" t="s">
        <v>361</v>
      </c>
      <c r="Y45" s="19"/>
      <c r="AA45" s="16"/>
      <c r="AB45" s="34"/>
      <c r="AD45" s="19"/>
      <c r="AE45" t="s">
        <v>3865</v>
      </c>
      <c r="AF45" s="16" t="s">
        <v>403</v>
      </c>
      <c r="AG45" s="16" t="s">
        <v>4</v>
      </c>
      <c r="AJ45" s="16"/>
      <c r="AK45" s="16"/>
      <c r="AM45" t="s">
        <v>239</v>
      </c>
      <c r="AN45" s="16" t="s">
        <v>483</v>
      </c>
      <c r="AO45" s="34" t="s">
        <v>100</v>
      </c>
      <c r="AR45" s="16"/>
      <c r="AS45" s="34"/>
    </row>
    <row r="46" spans="19:45">
      <c r="S46" s="15" t="s">
        <v>290</v>
      </c>
      <c r="T46" s="19" t="s">
        <v>289</v>
      </c>
      <c r="V46" t="s">
        <v>268</v>
      </c>
      <c r="W46" s="16" t="s">
        <v>357</v>
      </c>
      <c r="X46" s="34" t="s">
        <v>61</v>
      </c>
      <c r="Y46" s="19"/>
      <c r="AA46" s="16"/>
      <c r="AB46" s="34"/>
      <c r="AD46" s="19"/>
      <c r="AE46" t="s">
        <v>3865</v>
      </c>
      <c r="AF46" s="16" t="s">
        <v>405</v>
      </c>
      <c r="AG46" s="16" t="s">
        <v>404</v>
      </c>
      <c r="AJ46" s="16"/>
      <c r="AK46" s="16"/>
      <c r="AM46" t="s">
        <v>239</v>
      </c>
      <c r="AN46" s="16" t="s">
        <v>485</v>
      </c>
      <c r="AO46" s="34" t="s">
        <v>484</v>
      </c>
      <c r="AR46" s="16"/>
      <c r="AS46" s="34"/>
    </row>
    <row r="47" spans="19:45">
      <c r="S47" s="15" t="s">
        <v>292</v>
      </c>
      <c r="T47" s="19" t="s">
        <v>291</v>
      </c>
      <c r="V47" t="s">
        <v>268</v>
      </c>
      <c r="W47" s="16" t="s">
        <v>369</v>
      </c>
      <c r="X47" s="34" t="s">
        <v>368</v>
      </c>
      <c r="Y47" s="19"/>
      <c r="AA47" s="16"/>
      <c r="AB47" s="34"/>
      <c r="AD47" s="19"/>
      <c r="AE47" t="s">
        <v>3865</v>
      </c>
      <c r="AF47" s="16" t="s">
        <v>406</v>
      </c>
      <c r="AG47" s="16" t="s">
        <v>67</v>
      </c>
      <c r="AJ47" s="16"/>
      <c r="AK47" s="16"/>
      <c r="AM47" t="s">
        <v>240</v>
      </c>
      <c r="AN47" s="16" t="s">
        <v>457</v>
      </c>
      <c r="AO47" s="34" t="s">
        <v>456</v>
      </c>
      <c r="AR47" s="16"/>
      <c r="AS47" s="34"/>
    </row>
    <row r="48" spans="19:45">
      <c r="S48" s="15" t="s">
        <v>294</v>
      </c>
      <c r="T48" s="19" t="s">
        <v>293</v>
      </c>
      <c r="V48" t="s">
        <v>268</v>
      </c>
      <c r="W48" s="16" t="s">
        <v>359</v>
      </c>
      <c r="X48" s="34" t="s">
        <v>358</v>
      </c>
      <c r="Y48" s="19"/>
      <c r="AA48" s="16"/>
      <c r="AB48" s="34"/>
      <c r="AD48" s="19"/>
      <c r="AE48" t="s">
        <v>3865</v>
      </c>
      <c r="AF48" s="16" t="s">
        <v>408</v>
      </c>
      <c r="AG48" s="16" t="s">
        <v>407</v>
      </c>
      <c r="AJ48" s="16"/>
      <c r="AK48" s="16"/>
      <c r="AM48" t="s">
        <v>240</v>
      </c>
      <c r="AN48" s="16" t="s">
        <v>459</v>
      </c>
      <c r="AO48" s="34" t="s">
        <v>458</v>
      </c>
      <c r="AR48" s="16"/>
      <c r="AS48" s="34"/>
    </row>
    <row r="49" spans="19:45">
      <c r="S49" s="15" t="s">
        <v>296</v>
      </c>
      <c r="T49" s="19" t="s">
        <v>295</v>
      </c>
      <c r="V49" t="s">
        <v>270</v>
      </c>
      <c r="W49" s="16" t="s">
        <v>366</v>
      </c>
      <c r="X49" s="34" t="s">
        <v>16</v>
      </c>
      <c r="Y49" s="19"/>
      <c r="AA49" s="16"/>
      <c r="AB49" s="34"/>
      <c r="AD49" s="19"/>
      <c r="AE49" t="s">
        <v>3865</v>
      </c>
      <c r="AF49" s="16" t="s">
        <v>409</v>
      </c>
      <c r="AG49" s="16" t="s">
        <v>65</v>
      </c>
      <c r="AJ49" s="16"/>
      <c r="AK49" s="16"/>
      <c r="AM49" t="s">
        <v>240</v>
      </c>
      <c r="AN49" s="16" t="s">
        <v>461</v>
      </c>
      <c r="AO49" s="34" t="s">
        <v>460</v>
      </c>
      <c r="AR49" s="16"/>
      <c r="AS49" s="34"/>
    </row>
    <row r="50" spans="19:45">
      <c r="S50" s="15"/>
      <c r="T50" s="19"/>
      <c r="V50" t="s">
        <v>270</v>
      </c>
      <c r="W50" s="16" t="s">
        <v>371</v>
      </c>
      <c r="X50" s="34" t="s">
        <v>370</v>
      </c>
      <c r="Y50" s="19"/>
      <c r="AA50" s="16"/>
      <c r="AB50" s="34"/>
      <c r="AD50" s="19"/>
      <c r="AE50" t="s">
        <v>3865</v>
      </c>
      <c r="AF50" s="16" t="s">
        <v>410</v>
      </c>
      <c r="AG50" s="16" t="s">
        <v>51</v>
      </c>
      <c r="AJ50" s="16"/>
      <c r="AK50" s="16"/>
      <c r="AM50" t="s">
        <v>240</v>
      </c>
      <c r="AN50" s="16" t="s">
        <v>463</v>
      </c>
      <c r="AO50" s="34" t="s">
        <v>462</v>
      </c>
      <c r="AR50" s="16"/>
      <c r="AS50" s="34"/>
    </row>
    <row r="51" spans="19:45">
      <c r="S51" s="49" t="s">
        <v>3866</v>
      </c>
      <c r="T51" s="19" t="s">
        <v>297</v>
      </c>
      <c r="V51" s="15" t="s">
        <v>272</v>
      </c>
      <c r="W51" s="16" t="s">
        <v>1134</v>
      </c>
      <c r="X51" s="16" t="s">
        <v>1134</v>
      </c>
      <c r="Y51" s="19"/>
      <c r="Z51" s="15"/>
      <c r="AA51" s="16"/>
      <c r="AB51" s="16"/>
      <c r="AD51" s="19"/>
      <c r="AE51" t="s">
        <v>3865</v>
      </c>
      <c r="AF51" s="16" t="s">
        <v>412</v>
      </c>
      <c r="AG51" s="16" t="s">
        <v>411</v>
      </c>
      <c r="AJ51" s="16"/>
      <c r="AK51" s="16"/>
      <c r="AM51" t="s">
        <v>240</v>
      </c>
      <c r="AN51" s="16" t="s">
        <v>465</v>
      </c>
      <c r="AO51" s="34" t="s">
        <v>464</v>
      </c>
      <c r="AR51" s="16"/>
      <c r="AS51" s="34"/>
    </row>
    <row r="52" spans="19:45">
      <c r="S52" s="15" t="s">
        <v>299</v>
      </c>
      <c r="T52" s="19" t="s">
        <v>298</v>
      </c>
      <c r="V52" t="s">
        <v>278</v>
      </c>
      <c r="W52" s="16" t="s">
        <v>366</v>
      </c>
      <c r="X52" s="34" t="s">
        <v>16</v>
      </c>
      <c r="Y52" s="19"/>
      <c r="AA52" s="16"/>
      <c r="AB52" s="34"/>
      <c r="AD52" s="19"/>
      <c r="AE52" t="s">
        <v>3865</v>
      </c>
      <c r="AF52" s="16" t="s">
        <v>414</v>
      </c>
      <c r="AG52" s="16" t="s">
        <v>413</v>
      </c>
      <c r="AJ52" s="16"/>
      <c r="AK52" s="16"/>
      <c r="AM52" t="s">
        <v>240</v>
      </c>
      <c r="AN52" s="16" t="s">
        <v>467</v>
      </c>
      <c r="AO52" s="34" t="s">
        <v>466</v>
      </c>
      <c r="AR52" s="16"/>
      <c r="AS52" s="34"/>
    </row>
    <row r="53" spans="19:45">
      <c r="S53" s="15" t="s">
        <v>301</v>
      </c>
      <c r="T53" s="19" t="s">
        <v>300</v>
      </c>
      <c r="V53" t="s">
        <v>278</v>
      </c>
      <c r="W53" s="16" t="s">
        <v>356</v>
      </c>
      <c r="X53" s="34" t="s">
        <v>355</v>
      </c>
      <c r="Y53" s="19"/>
      <c r="AA53" s="16"/>
      <c r="AB53" s="34"/>
      <c r="AD53" s="19"/>
      <c r="AE53" t="s">
        <v>282</v>
      </c>
      <c r="AF53" s="16" t="s">
        <v>23</v>
      </c>
      <c r="AG53" s="16" t="s">
        <v>23</v>
      </c>
      <c r="AJ53" s="16"/>
      <c r="AK53" s="16"/>
      <c r="AM53" t="s">
        <v>240</v>
      </c>
      <c r="AN53" s="16" t="s">
        <v>487</v>
      </c>
      <c r="AO53" s="34" t="s">
        <v>486</v>
      </c>
      <c r="AR53" s="16"/>
      <c r="AS53" s="34"/>
    </row>
    <row r="54" spans="19:45">
      <c r="S54" s="15"/>
      <c r="T54" s="19"/>
      <c r="V54" t="s">
        <v>276</v>
      </c>
      <c r="W54" s="16" t="s">
        <v>341</v>
      </c>
      <c r="X54" s="34" t="s">
        <v>293</v>
      </c>
      <c r="Y54" s="19"/>
      <c r="AA54" s="16"/>
      <c r="AB54" s="34"/>
      <c r="AD54" s="19"/>
      <c r="AE54" t="s">
        <v>286</v>
      </c>
      <c r="AF54" s="16" t="s">
        <v>23</v>
      </c>
      <c r="AG54" s="16" t="s">
        <v>23</v>
      </c>
      <c r="AJ54" s="16"/>
      <c r="AK54" s="16"/>
      <c r="AM54" t="s">
        <v>240</v>
      </c>
      <c r="AN54" s="16" t="s">
        <v>473</v>
      </c>
      <c r="AO54" s="34" t="s">
        <v>472</v>
      </c>
      <c r="AR54" s="16"/>
      <c r="AS54" s="34"/>
    </row>
    <row r="55" spans="19:45">
      <c r="S55" s="49" t="s">
        <v>3867</v>
      </c>
      <c r="T55" s="19" t="s">
        <v>78</v>
      </c>
      <c r="V55" t="s">
        <v>276</v>
      </c>
      <c r="W55" s="16" t="s">
        <v>346</v>
      </c>
      <c r="X55" s="34" t="s">
        <v>334</v>
      </c>
      <c r="Y55" s="19"/>
      <c r="AA55" s="16"/>
      <c r="AB55" s="34"/>
      <c r="AD55" s="19"/>
      <c r="AE55" t="s">
        <v>284</v>
      </c>
      <c r="AF55" s="16" t="s">
        <v>23</v>
      </c>
      <c r="AG55" s="16" t="s">
        <v>23</v>
      </c>
      <c r="AJ55" s="16"/>
      <c r="AK55" s="16"/>
      <c r="AM55" t="s">
        <v>240</v>
      </c>
      <c r="AN55" s="16" t="s">
        <v>475</v>
      </c>
      <c r="AO55" s="34" t="s">
        <v>474</v>
      </c>
      <c r="AR55" s="16"/>
      <c r="AS55" s="34"/>
    </row>
    <row r="56" spans="19:45">
      <c r="S56" s="15" t="s">
        <v>304</v>
      </c>
      <c r="T56" s="19" t="s">
        <v>303</v>
      </c>
      <c r="V56" t="s">
        <v>274</v>
      </c>
      <c r="W56" s="16" t="s">
        <v>356</v>
      </c>
      <c r="X56" s="34" t="s">
        <v>355</v>
      </c>
      <c r="Y56" s="19"/>
      <c r="AA56" s="16"/>
      <c r="AB56" s="34"/>
      <c r="AD56" s="19"/>
      <c r="AE56" t="s">
        <v>280</v>
      </c>
      <c r="AF56" s="16" t="s">
        <v>23</v>
      </c>
      <c r="AG56" s="16" t="s">
        <v>23</v>
      </c>
      <c r="AJ56" s="16"/>
      <c r="AK56" s="16"/>
      <c r="AM56" t="s">
        <v>240</v>
      </c>
      <c r="AN56" s="16" t="s">
        <v>489</v>
      </c>
      <c r="AO56" s="34" t="s">
        <v>488</v>
      </c>
      <c r="AR56" s="16"/>
      <c r="AS56" s="34"/>
    </row>
    <row r="57" spans="19:45">
      <c r="S57" s="15"/>
      <c r="T57" s="19"/>
      <c r="V57" s="49" t="s">
        <v>3865</v>
      </c>
      <c r="W57" s="16" t="s">
        <v>372</v>
      </c>
      <c r="X57" s="34" t="s">
        <v>259</v>
      </c>
      <c r="Y57" s="19"/>
      <c r="Z57" s="49"/>
      <c r="AA57" s="16"/>
      <c r="AB57" s="34"/>
      <c r="AD57" s="19"/>
      <c r="AE57" t="s">
        <v>333</v>
      </c>
      <c r="AF57" s="16" t="s">
        <v>23</v>
      </c>
      <c r="AG57" s="16" t="s">
        <v>23</v>
      </c>
      <c r="AJ57" s="16"/>
      <c r="AK57" s="16"/>
      <c r="AM57" t="s">
        <v>240</v>
      </c>
      <c r="AN57" s="16" t="s">
        <v>491</v>
      </c>
      <c r="AO57" s="34" t="s">
        <v>490</v>
      </c>
      <c r="AR57" s="16"/>
      <c r="AS57" s="34"/>
    </row>
    <row r="58" spans="19:45">
      <c r="S58" t="s">
        <v>306</v>
      </c>
      <c r="T58" s="19" t="s">
        <v>305</v>
      </c>
      <c r="V58" s="49" t="s">
        <v>3865</v>
      </c>
      <c r="W58" s="16" t="s">
        <v>353</v>
      </c>
      <c r="X58" s="34" t="s">
        <v>352</v>
      </c>
      <c r="Y58" s="19"/>
      <c r="Z58" s="49"/>
      <c r="AA58" s="16"/>
      <c r="AB58" s="34"/>
      <c r="AD58" s="19"/>
      <c r="AE58" t="s">
        <v>335</v>
      </c>
      <c r="AF58" s="16" t="s">
        <v>23</v>
      </c>
      <c r="AG58" s="16" t="s">
        <v>23</v>
      </c>
      <c r="AJ58" s="16"/>
      <c r="AK58" s="16"/>
      <c r="AM58" t="s">
        <v>240</v>
      </c>
      <c r="AN58" s="16" t="s">
        <v>493</v>
      </c>
      <c r="AO58" s="34" t="s">
        <v>492</v>
      </c>
      <c r="AR58" s="16"/>
      <c r="AS58" s="34"/>
    </row>
    <row r="59" spans="19:45">
      <c r="S59" s="15"/>
      <c r="T59" s="19"/>
      <c r="V59" t="s">
        <v>282</v>
      </c>
      <c r="W59" s="16" t="s">
        <v>373</v>
      </c>
      <c r="X59" s="34" t="s">
        <v>38</v>
      </c>
      <c r="Y59" s="19"/>
      <c r="AA59" s="16"/>
      <c r="AB59" s="34"/>
      <c r="AD59" s="19"/>
      <c r="AE59" t="s">
        <v>290</v>
      </c>
      <c r="AF59" s="16" t="s">
        <v>23</v>
      </c>
      <c r="AG59" s="16" t="s">
        <v>23</v>
      </c>
      <c r="AJ59" s="16"/>
      <c r="AK59" s="16"/>
      <c r="AM59" t="s">
        <v>240</v>
      </c>
      <c r="AN59" s="16" t="s">
        <v>495</v>
      </c>
      <c r="AO59" s="34" t="s">
        <v>494</v>
      </c>
      <c r="AR59" s="16"/>
      <c r="AS59" s="34"/>
    </row>
    <row r="60" spans="19:45">
      <c r="S60" s="15" t="s">
        <v>307</v>
      </c>
      <c r="T60" s="19" t="s">
        <v>45</v>
      </c>
      <c r="V60" t="s">
        <v>286</v>
      </c>
      <c r="W60" s="16" t="s">
        <v>367</v>
      </c>
      <c r="X60" s="34" t="s">
        <v>350</v>
      </c>
      <c r="Y60" s="19"/>
      <c r="AA60" s="16"/>
      <c r="AB60" s="34"/>
      <c r="AD60" s="19"/>
      <c r="AE60" t="s">
        <v>292</v>
      </c>
      <c r="AF60" s="16" t="s">
        <v>23</v>
      </c>
      <c r="AG60" s="16" t="s">
        <v>23</v>
      </c>
      <c r="AJ60" s="16"/>
      <c r="AK60" s="16"/>
      <c r="AM60" t="s">
        <v>242</v>
      </c>
      <c r="AN60" s="16" t="s">
        <v>57</v>
      </c>
      <c r="AO60" s="34" t="s">
        <v>56</v>
      </c>
      <c r="AR60" s="16"/>
      <c r="AS60" s="34"/>
    </row>
    <row r="61" spans="19:45">
      <c r="S61" t="s">
        <v>309</v>
      </c>
      <c r="T61" s="19" t="s">
        <v>308</v>
      </c>
      <c r="V61" t="s">
        <v>284</v>
      </c>
      <c r="W61" s="16" t="s">
        <v>366</v>
      </c>
      <c r="X61" s="34" t="s">
        <v>14</v>
      </c>
      <c r="Y61" s="19"/>
      <c r="AA61" s="16"/>
      <c r="AB61" s="34"/>
      <c r="AD61" s="19"/>
      <c r="AE61" t="s">
        <v>292</v>
      </c>
      <c r="AF61" s="16" t="s">
        <v>1130</v>
      </c>
      <c r="AG61" s="16" t="s">
        <v>2</v>
      </c>
      <c r="AJ61" s="16"/>
      <c r="AK61" s="16"/>
      <c r="AM61" t="s">
        <v>242</v>
      </c>
      <c r="AN61" s="16" t="s">
        <v>70</v>
      </c>
      <c r="AO61" s="34" t="s">
        <v>69</v>
      </c>
      <c r="AR61" s="16"/>
      <c r="AS61" s="34"/>
    </row>
    <row r="62" spans="19:45">
      <c r="S62" s="15"/>
      <c r="T62" s="19"/>
      <c r="V62" t="s">
        <v>280</v>
      </c>
      <c r="W62" s="16" t="s">
        <v>367</v>
      </c>
      <c r="X62" s="34" t="s">
        <v>350</v>
      </c>
      <c r="Y62" s="19"/>
      <c r="AA62" s="16"/>
      <c r="AB62" s="34"/>
      <c r="AD62" s="19"/>
      <c r="AE62" t="s">
        <v>296</v>
      </c>
      <c r="AF62" s="16" t="s">
        <v>23</v>
      </c>
      <c r="AG62" s="16" t="s">
        <v>23</v>
      </c>
      <c r="AJ62" s="16"/>
      <c r="AK62" s="16"/>
      <c r="AM62" t="s">
        <v>242</v>
      </c>
      <c r="AN62" s="16" t="s">
        <v>92</v>
      </c>
      <c r="AO62" s="34" t="s">
        <v>91</v>
      </c>
      <c r="AR62" s="16"/>
      <c r="AS62" s="34"/>
    </row>
    <row r="63" spans="19:45">
      <c r="S63" s="15"/>
      <c r="T63" s="19"/>
      <c r="V63" t="s">
        <v>333</v>
      </c>
      <c r="W63" s="16" t="s">
        <v>346</v>
      </c>
      <c r="X63" s="34" t="s">
        <v>334</v>
      </c>
      <c r="Y63" s="19"/>
      <c r="AA63" s="16"/>
      <c r="AB63" s="34"/>
      <c r="AD63" s="19"/>
      <c r="AE63" t="s">
        <v>296</v>
      </c>
      <c r="AF63" s="16" t="s">
        <v>1130</v>
      </c>
      <c r="AG63" s="16" t="s">
        <v>2</v>
      </c>
      <c r="AJ63" s="16"/>
      <c r="AK63" s="16"/>
      <c r="AM63" t="s">
        <v>242</v>
      </c>
      <c r="AN63" s="16" t="s">
        <v>105</v>
      </c>
      <c r="AO63" s="34" t="s">
        <v>104</v>
      </c>
      <c r="AR63" s="16"/>
      <c r="AS63" s="34"/>
    </row>
    <row r="64" spans="19:45">
      <c r="S64" s="15" t="s">
        <v>311</v>
      </c>
      <c r="T64" s="19" t="s">
        <v>310</v>
      </c>
      <c r="V64" t="s">
        <v>335</v>
      </c>
      <c r="W64" s="16" t="s">
        <v>351</v>
      </c>
      <c r="X64" s="34" t="s">
        <v>350</v>
      </c>
      <c r="Y64" s="19"/>
      <c r="AA64" s="16"/>
      <c r="AB64" s="34"/>
      <c r="AD64" s="19"/>
      <c r="AE64" t="s">
        <v>294</v>
      </c>
      <c r="AF64" s="16" t="s">
        <v>23</v>
      </c>
      <c r="AG64" s="16" t="s">
        <v>23</v>
      </c>
      <c r="AJ64" s="16"/>
      <c r="AK64" s="16"/>
      <c r="AM64" t="s">
        <v>242</v>
      </c>
      <c r="AN64" s="16" t="s">
        <v>41</v>
      </c>
      <c r="AO64" s="34" t="s">
        <v>40</v>
      </c>
      <c r="AR64" s="16"/>
      <c r="AS64" s="34"/>
    </row>
    <row r="65" spans="19:45">
      <c r="S65" s="15" t="s">
        <v>313</v>
      </c>
      <c r="T65" s="19" t="s">
        <v>312</v>
      </c>
      <c r="V65" t="s">
        <v>290</v>
      </c>
      <c r="W65" s="16" t="s">
        <v>374</v>
      </c>
      <c r="X65" s="34" t="s">
        <v>374</v>
      </c>
      <c r="Y65" s="19"/>
      <c r="AA65" s="16"/>
      <c r="AB65" s="34"/>
      <c r="AD65" s="19"/>
      <c r="AE65" t="s">
        <v>294</v>
      </c>
      <c r="AF65" s="16" t="s">
        <v>1130</v>
      </c>
      <c r="AG65" s="16" t="s">
        <v>2</v>
      </c>
      <c r="AJ65" s="16"/>
      <c r="AK65" s="16"/>
      <c r="AM65" t="s">
        <v>242</v>
      </c>
      <c r="AN65" s="16" t="s">
        <v>109</v>
      </c>
      <c r="AO65" s="34" t="s">
        <v>108</v>
      </c>
      <c r="AR65" s="16"/>
      <c r="AS65" s="34"/>
    </row>
    <row r="66" spans="19:45">
      <c r="S66" s="15"/>
      <c r="T66" s="19"/>
      <c r="V66" t="s">
        <v>292</v>
      </c>
      <c r="W66" s="16" t="s">
        <v>362</v>
      </c>
      <c r="X66" s="34" t="s">
        <v>361</v>
      </c>
      <c r="Y66" s="19"/>
      <c r="AA66" s="16"/>
      <c r="AB66" s="34"/>
      <c r="AD66" s="19"/>
      <c r="AE66" t="s">
        <v>288</v>
      </c>
      <c r="AF66" s="16" t="s">
        <v>23</v>
      </c>
      <c r="AG66" s="16" t="s">
        <v>23</v>
      </c>
      <c r="AJ66" s="16"/>
      <c r="AK66" s="16"/>
      <c r="AM66" t="s">
        <v>242</v>
      </c>
      <c r="AN66" s="16" t="s">
        <v>113</v>
      </c>
      <c r="AO66" s="34" t="s">
        <v>112</v>
      </c>
      <c r="AR66" s="16"/>
      <c r="AS66" s="34"/>
    </row>
    <row r="67" spans="19:45">
      <c r="S67" t="s">
        <v>315</v>
      </c>
      <c r="T67" s="19" t="s">
        <v>314</v>
      </c>
      <c r="V67" t="s">
        <v>296</v>
      </c>
      <c r="W67" s="16" t="s">
        <v>374</v>
      </c>
      <c r="X67" s="34" t="s">
        <v>374</v>
      </c>
      <c r="Y67" s="19"/>
      <c r="AA67" s="16"/>
      <c r="AB67" s="34"/>
      <c r="AD67" s="19"/>
      <c r="AE67" s="49" t="s">
        <v>3866</v>
      </c>
      <c r="AF67" s="16" t="s">
        <v>23</v>
      </c>
      <c r="AG67" s="16" t="s">
        <v>23</v>
      </c>
      <c r="AI67" s="49"/>
      <c r="AJ67" s="16"/>
      <c r="AK67" s="16"/>
      <c r="AM67" s="49" t="s">
        <v>3862</v>
      </c>
      <c r="AN67" s="16" t="s">
        <v>57</v>
      </c>
      <c r="AO67" s="34" t="s">
        <v>56</v>
      </c>
      <c r="AQ67" s="49"/>
      <c r="AR67" s="16"/>
      <c r="AS67" s="34"/>
    </row>
    <row r="68" spans="19:45">
      <c r="S68" s="15"/>
      <c r="T68" s="19"/>
      <c r="V68" t="s">
        <v>294</v>
      </c>
      <c r="W68" s="16" t="s">
        <v>362</v>
      </c>
      <c r="X68" s="34" t="s">
        <v>361</v>
      </c>
      <c r="Y68" s="19"/>
      <c r="AA68" s="16"/>
      <c r="AB68" s="34"/>
      <c r="AD68" s="19"/>
      <c r="AE68" t="s">
        <v>299</v>
      </c>
      <c r="AF68" s="16" t="s">
        <v>23</v>
      </c>
      <c r="AG68" s="16" t="s">
        <v>23</v>
      </c>
      <c r="AJ68" s="16"/>
      <c r="AK68" s="16"/>
      <c r="AM68" s="49" t="s">
        <v>3862</v>
      </c>
      <c r="AN68" s="16" t="s">
        <v>424</v>
      </c>
      <c r="AO68" s="34" t="s">
        <v>423</v>
      </c>
      <c r="AQ68" s="49"/>
      <c r="AR68" s="16"/>
      <c r="AS68" s="34"/>
    </row>
    <row r="69" spans="19:45">
      <c r="S69" s="49" t="s">
        <v>324</v>
      </c>
      <c r="T69" s="19" t="s">
        <v>316</v>
      </c>
      <c r="V69" t="s">
        <v>288</v>
      </c>
      <c r="W69" s="16" t="s">
        <v>375</v>
      </c>
      <c r="X69" s="34" t="s">
        <v>177</v>
      </c>
      <c r="Y69" s="19"/>
      <c r="AA69" s="16"/>
      <c r="AB69" s="34"/>
      <c r="AD69" s="19"/>
      <c r="AE69" t="s">
        <v>301</v>
      </c>
      <c r="AF69" s="16" t="s">
        <v>23</v>
      </c>
      <c r="AG69" s="16" t="s">
        <v>23</v>
      </c>
      <c r="AJ69" s="16"/>
      <c r="AK69" s="16"/>
      <c r="AM69" s="49" t="s">
        <v>3862</v>
      </c>
      <c r="AN69" s="16" t="s">
        <v>121</v>
      </c>
      <c r="AO69" s="34" t="s">
        <v>425</v>
      </c>
      <c r="AQ69" s="49"/>
      <c r="AR69" s="16"/>
      <c r="AS69" s="34"/>
    </row>
    <row r="70" spans="19:45">
      <c r="S70" s="15" t="s">
        <v>318</v>
      </c>
      <c r="T70" s="19" t="s">
        <v>317</v>
      </c>
      <c r="V70" s="49" t="s">
        <v>3866</v>
      </c>
      <c r="W70" s="16" t="s">
        <v>377</v>
      </c>
      <c r="X70" s="34" t="s">
        <v>376</v>
      </c>
      <c r="Y70" s="19"/>
      <c r="Z70" s="49"/>
      <c r="AA70" s="16"/>
      <c r="AB70" s="34"/>
      <c r="AD70" s="19"/>
      <c r="AE70" t="s">
        <v>3867</v>
      </c>
      <c r="AF70" s="16" t="s">
        <v>23</v>
      </c>
      <c r="AG70" s="16" t="s">
        <v>23</v>
      </c>
      <c r="AJ70" s="16"/>
      <c r="AK70" s="16"/>
      <c r="AM70" s="49" t="s">
        <v>3862</v>
      </c>
      <c r="AN70" s="16" t="s">
        <v>81</v>
      </c>
      <c r="AO70" s="34" t="s">
        <v>80</v>
      </c>
      <c r="AQ70" s="49"/>
      <c r="AR70" s="16"/>
      <c r="AS70" s="34"/>
    </row>
    <row r="71" spans="19:45">
      <c r="S71" s="15" t="s">
        <v>320</v>
      </c>
      <c r="T71" s="19" t="s">
        <v>319</v>
      </c>
      <c r="V71" t="s">
        <v>299</v>
      </c>
      <c r="W71" s="16" t="s">
        <v>377</v>
      </c>
      <c r="X71" s="34" t="s">
        <v>376</v>
      </c>
      <c r="Y71" s="19"/>
      <c r="AA71" s="16"/>
      <c r="AB71" s="34"/>
      <c r="AD71" s="19"/>
      <c r="AE71" t="s">
        <v>304</v>
      </c>
      <c r="AF71" s="16" t="s">
        <v>23</v>
      </c>
      <c r="AG71" s="16" t="s">
        <v>23</v>
      </c>
      <c r="AJ71" s="16"/>
      <c r="AK71" s="16"/>
      <c r="AM71" s="49" t="s">
        <v>3862</v>
      </c>
      <c r="AN71" s="16" t="s">
        <v>70</v>
      </c>
      <c r="AO71" s="34" t="s">
        <v>69</v>
      </c>
      <c r="AQ71" s="49"/>
      <c r="AR71" s="16"/>
      <c r="AS71" s="34"/>
    </row>
    <row r="72" spans="19:45">
      <c r="S72" s="15" t="s">
        <v>322</v>
      </c>
      <c r="T72" s="19" t="s">
        <v>321</v>
      </c>
      <c r="V72" t="s">
        <v>301</v>
      </c>
      <c r="W72" s="16" t="s">
        <v>378</v>
      </c>
      <c r="X72" s="34" t="s">
        <v>289</v>
      </c>
      <c r="Y72" s="19"/>
      <c r="AA72" s="16"/>
      <c r="AB72" s="34"/>
      <c r="AD72" s="19"/>
      <c r="AE72" t="s">
        <v>306</v>
      </c>
      <c r="AF72" s="16" t="s">
        <v>23</v>
      </c>
      <c r="AG72" s="16" t="s">
        <v>23</v>
      </c>
      <c r="AJ72" s="16"/>
      <c r="AK72" s="16"/>
      <c r="AM72" s="49" t="s">
        <v>3862</v>
      </c>
      <c r="AN72" s="16" t="s">
        <v>125</v>
      </c>
      <c r="AO72" s="34" t="s">
        <v>426</v>
      </c>
      <c r="AQ72" s="49"/>
      <c r="AR72" s="16"/>
      <c r="AS72" s="34"/>
    </row>
    <row r="73" spans="19:45">
      <c r="S73" s="15"/>
      <c r="T73" s="19"/>
      <c r="V73" s="49" t="s">
        <v>3867</v>
      </c>
      <c r="W73" s="16" t="s">
        <v>380</v>
      </c>
      <c r="X73" s="34" t="s">
        <v>379</v>
      </c>
      <c r="Y73" s="19"/>
      <c r="Z73" s="49"/>
      <c r="AA73" s="16"/>
      <c r="AB73" s="34"/>
      <c r="AD73" s="19"/>
      <c r="AE73" t="s">
        <v>307</v>
      </c>
      <c r="AF73" s="16" t="s">
        <v>23</v>
      </c>
      <c r="AG73" s="16" t="s">
        <v>23</v>
      </c>
      <c r="AJ73" s="16"/>
      <c r="AK73" s="16"/>
      <c r="AM73" s="49" t="s">
        <v>3862</v>
      </c>
      <c r="AN73" s="16" t="s">
        <v>92</v>
      </c>
      <c r="AO73" s="34" t="s">
        <v>91</v>
      </c>
      <c r="AQ73" s="49"/>
      <c r="AR73" s="16"/>
      <c r="AS73" s="34"/>
    </row>
    <row r="74" spans="19:45">
      <c r="S74" s="15" t="s">
        <v>326</v>
      </c>
      <c r="T74" s="19" t="s">
        <v>325</v>
      </c>
      <c r="V74" s="49" t="s">
        <v>3867</v>
      </c>
      <c r="W74" s="16" t="s">
        <v>381</v>
      </c>
      <c r="X74" s="34" t="s">
        <v>4</v>
      </c>
      <c r="Y74" s="19"/>
      <c r="Z74" s="49"/>
      <c r="AA74" s="16"/>
      <c r="AB74" s="34"/>
      <c r="AD74" s="19"/>
      <c r="AE74" t="s">
        <v>309</v>
      </c>
      <c r="AF74" s="16" t="s">
        <v>23</v>
      </c>
      <c r="AG74" s="16" t="s">
        <v>23</v>
      </c>
      <c r="AJ74" s="16"/>
      <c r="AK74" s="16"/>
      <c r="AM74" s="49" t="s">
        <v>3862</v>
      </c>
      <c r="AN74" s="16" t="s">
        <v>105</v>
      </c>
      <c r="AO74" s="34" t="s">
        <v>104</v>
      </c>
      <c r="AQ74" s="49"/>
      <c r="AR74" s="16"/>
      <c r="AS74" s="34"/>
    </row>
    <row r="75" spans="19:45">
      <c r="S75" s="15"/>
      <c r="T75" s="19"/>
      <c r="V75" t="s">
        <v>304</v>
      </c>
      <c r="W75" s="16" t="s">
        <v>380</v>
      </c>
      <c r="X75" s="34" t="s">
        <v>379</v>
      </c>
      <c r="Y75" s="19"/>
      <c r="AA75" s="16"/>
      <c r="AB75" s="34"/>
      <c r="AD75" s="19"/>
      <c r="AE75" t="s">
        <v>311</v>
      </c>
      <c r="AF75" s="16" t="s">
        <v>23</v>
      </c>
      <c r="AG75" s="16" t="s">
        <v>23</v>
      </c>
      <c r="AJ75" s="16"/>
      <c r="AK75" s="16"/>
      <c r="AM75" s="49" t="s">
        <v>3862</v>
      </c>
      <c r="AN75" s="16" t="s">
        <v>41</v>
      </c>
      <c r="AO75" s="34" t="s">
        <v>40</v>
      </c>
      <c r="AQ75" s="49"/>
      <c r="AR75" s="16"/>
      <c r="AS75" s="34"/>
    </row>
    <row r="76" spans="19:45">
      <c r="S76" s="15" t="s">
        <v>328</v>
      </c>
      <c r="T76" s="19" t="s">
        <v>327</v>
      </c>
      <c r="V76" t="s">
        <v>304</v>
      </c>
      <c r="W76" s="16" t="s">
        <v>382</v>
      </c>
      <c r="X76" s="34" t="s">
        <v>49</v>
      </c>
      <c r="Y76" s="19"/>
      <c r="AA76" s="16"/>
      <c r="AB76" s="34"/>
      <c r="AD76" s="19"/>
      <c r="AE76" t="s">
        <v>313</v>
      </c>
      <c r="AF76" s="16" t="s">
        <v>23</v>
      </c>
      <c r="AG76" s="16" t="s">
        <v>23</v>
      </c>
      <c r="AJ76" s="16"/>
      <c r="AK76" s="16"/>
      <c r="AM76" s="49" t="s">
        <v>3862</v>
      </c>
      <c r="AN76" s="16" t="s">
        <v>109</v>
      </c>
      <c r="AO76" s="34" t="s">
        <v>108</v>
      </c>
      <c r="AQ76" s="49"/>
      <c r="AR76" s="16"/>
      <c r="AS76" s="34"/>
    </row>
    <row r="77" spans="19:45">
      <c r="S77" s="15"/>
      <c r="T77" s="19"/>
      <c r="V77" t="s">
        <v>304</v>
      </c>
      <c r="W77" s="16" t="s">
        <v>384</v>
      </c>
      <c r="X77" s="34" t="s">
        <v>383</v>
      </c>
      <c r="Y77" s="19"/>
      <c r="AA77" s="16"/>
      <c r="AB77" s="34"/>
      <c r="AD77" s="19"/>
      <c r="AE77" t="s">
        <v>315</v>
      </c>
      <c r="AF77" s="16" t="s">
        <v>23</v>
      </c>
      <c r="AG77" s="16" t="s">
        <v>23</v>
      </c>
      <c r="AJ77" s="16"/>
      <c r="AK77" s="16"/>
      <c r="AM77" s="49" t="s">
        <v>3862</v>
      </c>
      <c r="AN77" s="16" t="s">
        <v>113</v>
      </c>
      <c r="AO77" s="34" t="s">
        <v>112</v>
      </c>
      <c r="AQ77" s="49"/>
      <c r="AR77" s="16"/>
      <c r="AS77" s="34"/>
    </row>
    <row r="78" spans="19:45">
      <c r="S78" t="s">
        <v>330</v>
      </c>
      <c r="T78" s="19" t="s">
        <v>329</v>
      </c>
      <c r="V78" t="s">
        <v>306</v>
      </c>
      <c r="W78" s="16" t="s">
        <v>386</v>
      </c>
      <c r="X78" s="34" t="s">
        <v>385</v>
      </c>
      <c r="Y78" s="19"/>
      <c r="AA78" s="16"/>
      <c r="AB78" s="34"/>
      <c r="AD78" s="19"/>
      <c r="AE78" t="s">
        <v>322</v>
      </c>
      <c r="AF78" s="16" t="s">
        <v>23</v>
      </c>
      <c r="AG78" s="16" t="s">
        <v>23</v>
      </c>
      <c r="AJ78" s="16"/>
      <c r="AK78" s="16"/>
      <c r="AM78" s="49" t="s">
        <v>3862</v>
      </c>
      <c r="AN78" s="16" t="s">
        <v>118</v>
      </c>
      <c r="AO78" s="34" t="s">
        <v>117</v>
      </c>
      <c r="AQ78" s="49"/>
      <c r="AR78" s="16"/>
      <c r="AS78" s="34"/>
    </row>
    <row r="79" spans="19:45">
      <c r="S79" t="s">
        <v>331</v>
      </c>
      <c r="T79" s="19" t="s">
        <v>95</v>
      </c>
      <c r="V79" t="s">
        <v>307</v>
      </c>
      <c r="W79" s="16" t="s">
        <v>366</v>
      </c>
      <c r="X79" s="34" t="s">
        <v>16</v>
      </c>
      <c r="Y79" s="19"/>
      <c r="AA79" s="16"/>
      <c r="AB79" s="34"/>
      <c r="AD79" s="19"/>
      <c r="AE79" t="s">
        <v>318</v>
      </c>
      <c r="AF79" s="16" t="s">
        <v>23</v>
      </c>
      <c r="AG79" s="16" t="s">
        <v>23</v>
      </c>
      <c r="AJ79" s="16"/>
      <c r="AK79" s="16"/>
      <c r="AM79" t="s">
        <v>3863</v>
      </c>
      <c r="AN79" s="16" t="s">
        <v>121</v>
      </c>
      <c r="AO79" s="34" t="s">
        <v>425</v>
      </c>
      <c r="AR79" s="16"/>
      <c r="AS79" s="34"/>
    </row>
    <row r="80" spans="19:45">
      <c r="S80" s="15"/>
      <c r="T80" s="19"/>
      <c r="V80" t="s">
        <v>309</v>
      </c>
      <c r="W80" s="16" t="s">
        <v>366</v>
      </c>
      <c r="X80" s="34" t="s">
        <v>16</v>
      </c>
      <c r="Y80" s="19"/>
      <c r="AA80" s="16"/>
      <c r="AB80" s="34"/>
      <c r="AD80" s="19"/>
      <c r="AE80" t="s">
        <v>320</v>
      </c>
      <c r="AF80" s="16" t="s">
        <v>23</v>
      </c>
      <c r="AG80" s="16" t="s">
        <v>23</v>
      </c>
      <c r="AJ80" s="16"/>
      <c r="AK80" s="16"/>
      <c r="AM80" t="s">
        <v>3863</v>
      </c>
      <c r="AN80" s="16" t="s">
        <v>125</v>
      </c>
      <c r="AO80" s="34" t="s">
        <v>426</v>
      </c>
      <c r="AR80" s="16"/>
      <c r="AS80" s="34"/>
    </row>
    <row r="81" spans="19:45">
      <c r="S81" s="15" t="s">
        <v>333</v>
      </c>
      <c r="T81" s="19" t="s">
        <v>332</v>
      </c>
      <c r="V81" t="s">
        <v>311</v>
      </c>
      <c r="W81" s="16" t="s">
        <v>388</v>
      </c>
      <c r="X81" s="34" t="s">
        <v>387</v>
      </c>
      <c r="Y81" s="19"/>
      <c r="AA81" s="16"/>
      <c r="AB81" s="34"/>
      <c r="AD81" s="19"/>
      <c r="AE81" t="s">
        <v>324</v>
      </c>
      <c r="AF81" s="16" t="s">
        <v>23</v>
      </c>
      <c r="AG81" s="16" t="s">
        <v>23</v>
      </c>
      <c r="AJ81" s="16"/>
      <c r="AK81" s="16"/>
      <c r="AM81" t="s">
        <v>3863</v>
      </c>
      <c r="AN81" s="16" t="s">
        <v>430</v>
      </c>
      <c r="AO81" s="34" t="s">
        <v>429</v>
      </c>
      <c r="AR81" s="16"/>
      <c r="AS81" s="34"/>
    </row>
    <row r="82" spans="19:45">
      <c r="S82" t="s">
        <v>335</v>
      </c>
      <c r="T82" s="19" t="s">
        <v>334</v>
      </c>
      <c r="V82" t="s">
        <v>313</v>
      </c>
      <c r="W82" s="16" t="s">
        <v>377</v>
      </c>
      <c r="X82" s="34" t="s">
        <v>376</v>
      </c>
      <c r="Y82" s="19"/>
      <c r="AA82" s="16"/>
      <c r="AB82" s="34"/>
      <c r="AD82" s="19"/>
      <c r="AE82" t="s">
        <v>326</v>
      </c>
      <c r="AF82" s="16" t="s">
        <v>23</v>
      </c>
      <c r="AG82" s="16" t="s">
        <v>23</v>
      </c>
      <c r="AJ82" s="16"/>
      <c r="AK82" s="16"/>
      <c r="AM82" t="s">
        <v>3863</v>
      </c>
      <c r="AN82" s="16" t="s">
        <v>434</v>
      </c>
      <c r="AO82" s="34" t="s">
        <v>433</v>
      </c>
      <c r="AR82" s="16"/>
      <c r="AS82" s="34"/>
    </row>
    <row r="83" spans="19:45">
      <c r="V83" t="s">
        <v>315</v>
      </c>
      <c r="W83" s="16" t="s">
        <v>366</v>
      </c>
      <c r="X83" s="34" t="s">
        <v>16</v>
      </c>
      <c r="Y83" s="19"/>
      <c r="AA83" s="16"/>
      <c r="AB83" s="34"/>
      <c r="AD83" s="19"/>
      <c r="AE83" t="s">
        <v>328</v>
      </c>
      <c r="AF83" s="16" t="s">
        <v>23</v>
      </c>
      <c r="AG83" s="16" t="s">
        <v>23</v>
      </c>
      <c r="AJ83" s="16"/>
      <c r="AK83" s="16"/>
      <c r="AM83" t="s">
        <v>3863</v>
      </c>
      <c r="AN83" s="16" t="s">
        <v>436</v>
      </c>
      <c r="AO83" s="34" t="s">
        <v>435</v>
      </c>
      <c r="AR83" s="16"/>
      <c r="AS83" s="34"/>
    </row>
    <row r="84" spans="19:45">
      <c r="V84" t="s">
        <v>315</v>
      </c>
      <c r="W84" s="16" t="s">
        <v>390</v>
      </c>
      <c r="X84" s="34" t="s">
        <v>389</v>
      </c>
      <c r="Y84" s="19"/>
      <c r="AA84" s="16"/>
      <c r="AB84" s="34"/>
      <c r="AD84" s="19"/>
      <c r="AE84" t="s">
        <v>330</v>
      </c>
      <c r="AF84" s="16" t="s">
        <v>23</v>
      </c>
      <c r="AG84" s="16" t="s">
        <v>23</v>
      </c>
      <c r="AJ84" s="16"/>
      <c r="AK84" s="16"/>
      <c r="AM84" t="s">
        <v>3863</v>
      </c>
      <c r="AN84" s="16" t="s">
        <v>105</v>
      </c>
      <c r="AO84" s="34" t="s">
        <v>104</v>
      </c>
      <c r="AR84" s="16"/>
      <c r="AS84" s="34"/>
    </row>
    <row r="85" spans="19:45">
      <c r="V85" t="s">
        <v>315</v>
      </c>
      <c r="W85" s="16" t="s">
        <v>392</v>
      </c>
      <c r="X85" s="34" t="s">
        <v>391</v>
      </c>
      <c r="Y85" s="19"/>
      <c r="AA85" s="16"/>
      <c r="AB85" s="34"/>
      <c r="AD85" s="19"/>
      <c r="AE85" t="s">
        <v>331</v>
      </c>
      <c r="AF85" s="16" t="s">
        <v>23</v>
      </c>
      <c r="AG85" s="16" t="s">
        <v>23</v>
      </c>
      <c r="AJ85" s="16"/>
      <c r="AK85" s="16"/>
      <c r="AM85" t="s">
        <v>3863</v>
      </c>
      <c r="AN85" s="16" t="s">
        <v>109</v>
      </c>
      <c r="AO85" s="34" t="s">
        <v>108</v>
      </c>
      <c r="AR85" s="16"/>
      <c r="AS85" s="34"/>
    </row>
    <row r="86" spans="19:45">
      <c r="V86" s="49" t="s">
        <v>324</v>
      </c>
      <c r="W86" s="16" t="s">
        <v>393</v>
      </c>
      <c r="X86" s="34" t="s">
        <v>16</v>
      </c>
      <c r="Y86" s="19"/>
      <c r="Z86" s="49"/>
      <c r="AA86" s="16"/>
      <c r="AB86" s="34"/>
      <c r="AD86" s="19"/>
      <c r="AM86" t="s">
        <v>3863</v>
      </c>
      <c r="AN86" s="16" t="s">
        <v>113</v>
      </c>
      <c r="AO86" s="34" t="s">
        <v>112</v>
      </c>
      <c r="AR86" s="16"/>
      <c r="AS86" s="34"/>
    </row>
    <row r="87" spans="19:45">
      <c r="V87" s="49" t="s">
        <v>324</v>
      </c>
      <c r="W87" s="16" t="s">
        <v>394</v>
      </c>
      <c r="X87" s="34" t="s">
        <v>14</v>
      </c>
      <c r="Y87" s="19"/>
      <c r="Z87" s="49"/>
      <c r="AA87" s="16"/>
      <c r="AB87" s="34"/>
      <c r="AD87" s="19"/>
      <c r="AM87" t="s">
        <v>3863</v>
      </c>
      <c r="AN87" s="16" t="s">
        <v>118</v>
      </c>
      <c r="AO87" s="34" t="s">
        <v>117</v>
      </c>
      <c r="AR87" s="16"/>
      <c r="AS87" s="34"/>
    </row>
    <row r="88" spans="19:45">
      <c r="V88" s="49" t="s">
        <v>324</v>
      </c>
      <c r="W88" s="16" t="s">
        <v>395</v>
      </c>
      <c r="X88" s="34" t="s">
        <v>355</v>
      </c>
      <c r="Y88" s="19"/>
      <c r="Z88" s="49"/>
      <c r="AA88" s="16"/>
      <c r="AB88" s="34"/>
      <c r="AD88" s="19"/>
      <c r="AM88" t="s">
        <v>245</v>
      </c>
      <c r="AN88" s="16" t="s">
        <v>92</v>
      </c>
      <c r="AO88" s="34" t="s">
        <v>91</v>
      </c>
      <c r="AR88" s="16"/>
      <c r="AS88" s="34"/>
    </row>
    <row r="89" spans="19:45">
      <c r="V89" s="49" t="s">
        <v>324</v>
      </c>
      <c r="W89" s="16" t="s">
        <v>396</v>
      </c>
      <c r="X89" s="34" t="s">
        <v>361</v>
      </c>
      <c r="Z89" s="49"/>
      <c r="AA89" s="16"/>
      <c r="AB89" s="34"/>
      <c r="AD89" s="19"/>
      <c r="AM89" t="s">
        <v>245</v>
      </c>
      <c r="AN89" s="16" t="s">
        <v>109</v>
      </c>
      <c r="AO89" s="34" t="s">
        <v>108</v>
      </c>
      <c r="AR89" s="16"/>
      <c r="AS89" s="34"/>
    </row>
    <row r="90" spans="19:45">
      <c r="V90" s="49" t="s">
        <v>324</v>
      </c>
      <c r="W90" s="16" t="s">
        <v>397</v>
      </c>
      <c r="X90" s="34" t="s">
        <v>61</v>
      </c>
      <c r="Z90" s="49"/>
      <c r="AA90" s="16"/>
      <c r="AB90" s="34"/>
      <c r="AD90" s="19"/>
      <c r="AM90" t="s">
        <v>245</v>
      </c>
      <c r="AN90" s="16" t="s">
        <v>113</v>
      </c>
      <c r="AO90" s="34" t="s">
        <v>112</v>
      </c>
      <c r="AR90" s="16"/>
      <c r="AS90" s="34"/>
    </row>
    <row r="91" spans="19:45">
      <c r="V91" s="49" t="s">
        <v>324</v>
      </c>
      <c r="W91" s="16" t="s">
        <v>398</v>
      </c>
      <c r="X91" s="34" t="s">
        <v>358</v>
      </c>
      <c r="Z91" s="49"/>
      <c r="AA91" s="16"/>
      <c r="AB91" s="34"/>
      <c r="AD91" s="19"/>
      <c r="AM91" t="s">
        <v>248</v>
      </c>
      <c r="AN91" s="16" t="s">
        <v>92</v>
      </c>
      <c r="AO91" s="34" t="s">
        <v>91</v>
      </c>
      <c r="AR91" s="16"/>
      <c r="AS91" s="34"/>
    </row>
    <row r="92" spans="19:45">
      <c r="V92" t="s">
        <v>322</v>
      </c>
      <c r="W92" s="16" t="s">
        <v>365</v>
      </c>
      <c r="X92" s="34" t="s">
        <v>355</v>
      </c>
      <c r="AA92" s="16"/>
      <c r="AB92" s="34"/>
      <c r="AD92" s="19"/>
      <c r="AM92" t="s">
        <v>250</v>
      </c>
      <c r="AN92" s="16" t="s">
        <v>57</v>
      </c>
      <c r="AO92" s="34" t="s">
        <v>56</v>
      </c>
      <c r="AR92" s="16"/>
      <c r="AS92" s="34"/>
    </row>
    <row r="93" spans="19:45">
      <c r="V93" t="s">
        <v>318</v>
      </c>
      <c r="W93" s="16" t="s">
        <v>393</v>
      </c>
      <c r="X93" s="34" t="s">
        <v>16</v>
      </c>
      <c r="AA93" s="16"/>
      <c r="AB93" s="34"/>
      <c r="AD93" s="19"/>
      <c r="AM93" t="s">
        <v>250</v>
      </c>
      <c r="AN93" s="16" t="s">
        <v>92</v>
      </c>
      <c r="AO93" s="34" t="s">
        <v>91</v>
      </c>
      <c r="AR93" s="16"/>
      <c r="AS93" s="34"/>
    </row>
    <row r="94" spans="19:45">
      <c r="V94" t="s">
        <v>318</v>
      </c>
      <c r="W94" s="16" t="s">
        <v>394</v>
      </c>
      <c r="X94" s="34" t="s">
        <v>14</v>
      </c>
      <c r="AA94" s="16"/>
      <c r="AB94" s="34"/>
      <c r="AD94" s="19"/>
      <c r="AM94" t="s">
        <v>252</v>
      </c>
      <c r="AN94" s="16" t="s">
        <v>424</v>
      </c>
      <c r="AO94" s="34" t="s">
        <v>423</v>
      </c>
      <c r="AR94" s="16"/>
      <c r="AS94" s="34"/>
    </row>
    <row r="95" spans="19:45">
      <c r="V95" t="s">
        <v>320</v>
      </c>
      <c r="W95" s="16" t="s">
        <v>395</v>
      </c>
      <c r="X95" s="34" t="s">
        <v>355</v>
      </c>
      <c r="AA95" s="16"/>
      <c r="AB95" s="34"/>
      <c r="AD95" s="19"/>
      <c r="AM95" t="s">
        <v>252</v>
      </c>
      <c r="AN95" s="16" t="s">
        <v>70</v>
      </c>
      <c r="AO95" s="34" t="s">
        <v>69</v>
      </c>
      <c r="AR95" s="16"/>
      <c r="AS95" s="34"/>
    </row>
    <row r="96" spans="19:45">
      <c r="V96" t="s">
        <v>326</v>
      </c>
      <c r="W96" s="16" t="s">
        <v>399</v>
      </c>
      <c r="X96" s="34" t="s">
        <v>281</v>
      </c>
      <c r="AA96" s="16"/>
      <c r="AB96" s="34"/>
      <c r="AD96" s="19"/>
      <c r="AM96" t="s">
        <v>252</v>
      </c>
      <c r="AN96" s="16" t="s">
        <v>92</v>
      </c>
      <c r="AO96" s="34" t="s">
        <v>91</v>
      </c>
      <c r="AR96" s="16"/>
      <c r="AS96" s="34"/>
    </row>
    <row r="97" spans="22:45">
      <c r="V97" t="s">
        <v>328</v>
      </c>
      <c r="W97" s="16" t="s">
        <v>354</v>
      </c>
      <c r="X97" s="34" t="s">
        <v>14</v>
      </c>
      <c r="AA97" s="16"/>
      <c r="AB97" s="34"/>
      <c r="AD97" s="19"/>
      <c r="AM97" t="s">
        <v>252</v>
      </c>
      <c r="AN97" s="16" t="s">
        <v>105</v>
      </c>
      <c r="AO97" s="34" t="s">
        <v>104</v>
      </c>
      <c r="AR97" s="16"/>
      <c r="AS97" s="34"/>
    </row>
    <row r="98" spans="22:45">
      <c r="V98" t="s">
        <v>328</v>
      </c>
      <c r="W98" s="16" t="s">
        <v>357</v>
      </c>
      <c r="X98" s="34" t="s">
        <v>61</v>
      </c>
      <c r="AA98" s="16"/>
      <c r="AB98" s="34"/>
      <c r="AD98" s="19"/>
      <c r="AM98" t="s">
        <v>252</v>
      </c>
      <c r="AN98" s="16" t="s">
        <v>41</v>
      </c>
      <c r="AO98" s="34" t="s">
        <v>40</v>
      </c>
      <c r="AR98" s="16"/>
      <c r="AS98" s="34"/>
    </row>
    <row r="99" spans="22:45">
      <c r="V99" t="s">
        <v>330</v>
      </c>
      <c r="W99" s="16" t="s">
        <v>365</v>
      </c>
      <c r="X99" s="34" t="s">
        <v>355</v>
      </c>
      <c r="AA99" s="16"/>
      <c r="AB99" s="34"/>
      <c r="AD99" s="19"/>
      <c r="AM99" t="s">
        <v>252</v>
      </c>
      <c r="AN99" s="16" t="s">
        <v>109</v>
      </c>
      <c r="AO99" s="34" t="s">
        <v>108</v>
      </c>
      <c r="AR99" s="16"/>
      <c r="AS99" s="34"/>
    </row>
    <row r="100" spans="22:45">
      <c r="V100" t="s">
        <v>331</v>
      </c>
      <c r="W100" s="16" t="s">
        <v>393</v>
      </c>
      <c r="X100" s="34" t="s">
        <v>16</v>
      </c>
      <c r="AA100" s="16"/>
      <c r="AB100" s="34"/>
      <c r="AD100" s="19"/>
      <c r="AM100" t="s">
        <v>254</v>
      </c>
      <c r="AN100" s="16" t="s">
        <v>57</v>
      </c>
      <c r="AO100" s="34" t="s">
        <v>56</v>
      </c>
      <c r="AR100" s="16"/>
      <c r="AS100" s="34"/>
    </row>
    <row r="101" spans="22:45">
      <c r="AA101" s="16"/>
      <c r="AB101" s="34"/>
      <c r="AD101" s="19"/>
      <c r="AM101" t="s">
        <v>254</v>
      </c>
      <c r="AN101" s="16" t="s">
        <v>424</v>
      </c>
      <c r="AO101" s="34" t="s">
        <v>423</v>
      </c>
      <c r="AR101" s="16"/>
      <c r="AS101" s="34"/>
    </row>
    <row r="102" spans="22:45">
      <c r="AD102" s="19"/>
      <c r="AM102" t="s">
        <v>254</v>
      </c>
      <c r="AN102" s="16" t="s">
        <v>92</v>
      </c>
      <c r="AO102" s="34" t="s">
        <v>91</v>
      </c>
      <c r="AR102" s="16"/>
      <c r="AS102" s="34"/>
    </row>
    <row r="103" spans="22:45">
      <c r="AD103" s="19"/>
      <c r="AM103" t="s">
        <v>254</v>
      </c>
      <c r="AN103" s="16" t="s">
        <v>41</v>
      </c>
      <c r="AO103" s="34" t="s">
        <v>40</v>
      </c>
      <c r="AR103" s="16"/>
      <c r="AS103" s="34"/>
    </row>
    <row r="104" spans="22:45">
      <c r="AD104" s="19"/>
      <c r="AM104" t="s">
        <v>254</v>
      </c>
      <c r="AN104" s="16" t="s">
        <v>109</v>
      </c>
      <c r="AO104" s="34" t="s">
        <v>108</v>
      </c>
      <c r="AR104" s="16"/>
      <c r="AS104" s="34"/>
    </row>
    <row r="105" spans="22:45">
      <c r="AD105" s="19"/>
      <c r="AM105" t="s">
        <v>258</v>
      </c>
      <c r="AN105" s="16" t="s">
        <v>113</v>
      </c>
      <c r="AO105" s="34" t="s">
        <v>112</v>
      </c>
      <c r="AR105" s="16"/>
      <c r="AS105" s="34"/>
    </row>
    <row r="106" spans="22:45">
      <c r="AD106" s="19"/>
      <c r="AM106" t="s">
        <v>247</v>
      </c>
      <c r="AN106" s="16" t="s">
        <v>451</v>
      </c>
      <c r="AO106" s="34" t="s">
        <v>450</v>
      </c>
      <c r="AR106" s="16"/>
      <c r="AS106" s="34"/>
    </row>
    <row r="107" spans="22:45">
      <c r="AD107" s="19"/>
      <c r="AM107" t="s">
        <v>247</v>
      </c>
      <c r="AN107" s="16" t="s">
        <v>455</v>
      </c>
      <c r="AO107" s="34" t="s">
        <v>454</v>
      </c>
      <c r="AR107" s="16"/>
      <c r="AS107" s="34"/>
    </row>
    <row r="108" spans="22:45">
      <c r="AD108" s="19"/>
      <c r="AM108" t="s">
        <v>247</v>
      </c>
      <c r="AN108" s="16" t="s">
        <v>461</v>
      </c>
      <c r="AO108" s="34" t="s">
        <v>460</v>
      </c>
      <c r="AR108" s="16"/>
      <c r="AS108" s="34"/>
    </row>
    <row r="109" spans="22:45">
      <c r="AD109" s="19"/>
      <c r="AM109" t="s">
        <v>247</v>
      </c>
      <c r="AN109" s="16" t="s">
        <v>463</v>
      </c>
      <c r="AO109" s="34" t="s">
        <v>462</v>
      </c>
      <c r="AR109" s="16"/>
      <c r="AS109" s="34"/>
    </row>
    <row r="110" spans="22:45">
      <c r="AD110" s="19"/>
      <c r="AM110" t="s">
        <v>247</v>
      </c>
      <c r="AN110" s="16" t="s">
        <v>465</v>
      </c>
      <c r="AO110" s="34" t="s">
        <v>464</v>
      </c>
      <c r="AR110" s="16"/>
      <c r="AS110" s="34"/>
    </row>
    <row r="111" spans="22:45">
      <c r="AD111" s="19"/>
      <c r="AM111" t="s">
        <v>247</v>
      </c>
      <c r="AN111" s="16" t="s">
        <v>487</v>
      </c>
      <c r="AO111" s="34" t="s">
        <v>486</v>
      </c>
      <c r="AR111" s="16"/>
      <c r="AS111" s="34"/>
    </row>
    <row r="112" spans="22:45">
      <c r="AD112" s="19"/>
      <c r="AM112" t="s">
        <v>247</v>
      </c>
      <c r="AN112" s="16" t="s">
        <v>469</v>
      </c>
      <c r="AO112" s="34" t="s">
        <v>468</v>
      </c>
      <c r="AR112" s="16"/>
      <c r="AS112" s="34"/>
    </row>
    <row r="113" spans="30:45">
      <c r="AD113" s="19"/>
      <c r="AM113" t="s">
        <v>247</v>
      </c>
      <c r="AN113" s="16" t="s">
        <v>473</v>
      </c>
      <c r="AO113" s="34" t="s">
        <v>472</v>
      </c>
      <c r="AR113" s="16"/>
      <c r="AS113" s="34"/>
    </row>
    <row r="114" spans="30:45">
      <c r="AD114" s="19"/>
      <c r="AM114" t="s">
        <v>247</v>
      </c>
      <c r="AN114" s="16" t="s">
        <v>475</v>
      </c>
      <c r="AO114" s="34" t="s">
        <v>474</v>
      </c>
      <c r="AR114" s="16"/>
      <c r="AS114" s="34"/>
    </row>
    <row r="115" spans="30:45">
      <c r="AD115" s="19"/>
      <c r="AM115" t="s">
        <v>3864</v>
      </c>
      <c r="AN115" s="16" t="s">
        <v>109</v>
      </c>
      <c r="AO115" s="34" t="s">
        <v>108</v>
      </c>
      <c r="AR115" s="16"/>
      <c r="AS115" s="34"/>
    </row>
    <row r="116" spans="30:45">
      <c r="AD116" s="19"/>
      <c r="AM116" t="s">
        <v>3864</v>
      </c>
      <c r="AN116" s="16" t="s">
        <v>113</v>
      </c>
      <c r="AO116" s="34" t="s">
        <v>112</v>
      </c>
      <c r="AR116" s="16"/>
      <c r="AS116" s="34"/>
    </row>
    <row r="117" spans="30:45">
      <c r="AD117" s="19"/>
      <c r="AM117" t="s">
        <v>3864</v>
      </c>
      <c r="AN117" s="16" t="s">
        <v>118</v>
      </c>
      <c r="AO117" s="34" t="s">
        <v>117</v>
      </c>
      <c r="AR117" s="16"/>
      <c r="AS117" s="34"/>
    </row>
    <row r="118" spans="30:45">
      <c r="AD118" s="19"/>
      <c r="AM118" t="s">
        <v>261</v>
      </c>
      <c r="AN118" s="16" t="s">
        <v>491</v>
      </c>
      <c r="AO118" s="34" t="s">
        <v>490</v>
      </c>
      <c r="AR118" s="16"/>
      <c r="AS118" s="34"/>
    </row>
    <row r="119" spans="30:45">
      <c r="AD119" s="19"/>
      <c r="AM119" t="s">
        <v>263</v>
      </c>
      <c r="AN119" s="16" t="s">
        <v>105</v>
      </c>
      <c r="AO119" s="34" t="s">
        <v>104</v>
      </c>
      <c r="AR119" s="16"/>
      <c r="AS119" s="34"/>
    </row>
    <row r="120" spans="30:45">
      <c r="AD120" s="19"/>
      <c r="AM120" t="s">
        <v>263</v>
      </c>
      <c r="AN120" s="16" t="s">
        <v>109</v>
      </c>
      <c r="AO120" s="34" t="s">
        <v>108</v>
      </c>
      <c r="AR120" s="16"/>
      <c r="AS120" s="34"/>
    </row>
    <row r="121" spans="30:45">
      <c r="AD121" s="19"/>
      <c r="AM121" t="s">
        <v>263</v>
      </c>
      <c r="AN121" s="16" t="s">
        <v>113</v>
      </c>
      <c r="AO121" s="34" t="s">
        <v>112</v>
      </c>
      <c r="AR121" s="16"/>
      <c r="AS121" s="34"/>
    </row>
    <row r="122" spans="30:45">
      <c r="AD122" s="19"/>
      <c r="AM122" t="s">
        <v>264</v>
      </c>
      <c r="AN122" s="16" t="s">
        <v>57</v>
      </c>
      <c r="AO122" s="34" t="s">
        <v>56</v>
      </c>
      <c r="AR122" s="16"/>
      <c r="AS122" s="34"/>
    </row>
    <row r="123" spans="30:45">
      <c r="AD123" s="19"/>
      <c r="AM123" t="s">
        <v>264</v>
      </c>
      <c r="AN123" s="16" t="s">
        <v>92</v>
      </c>
      <c r="AO123" s="34" t="s">
        <v>91</v>
      </c>
      <c r="AR123" s="16"/>
      <c r="AS123" s="34"/>
    </row>
    <row r="124" spans="30:45">
      <c r="AD124" s="19"/>
      <c r="AM124" t="s">
        <v>264</v>
      </c>
      <c r="AN124" s="16" t="s">
        <v>105</v>
      </c>
      <c r="AO124" s="34" t="s">
        <v>104</v>
      </c>
      <c r="AR124" s="16"/>
      <c r="AS124" s="34"/>
    </row>
    <row r="125" spans="30:45">
      <c r="AD125" s="19"/>
      <c r="AM125" t="s">
        <v>264</v>
      </c>
      <c r="AN125" s="16" t="s">
        <v>109</v>
      </c>
      <c r="AO125" s="34" t="s">
        <v>108</v>
      </c>
      <c r="AR125" s="16"/>
      <c r="AS125" s="34"/>
    </row>
    <row r="126" spans="30:45">
      <c r="AD126" s="19"/>
      <c r="AM126" t="s">
        <v>264</v>
      </c>
      <c r="AN126" s="16" t="s">
        <v>113</v>
      </c>
      <c r="AO126" s="34" t="s">
        <v>112</v>
      </c>
      <c r="AR126" s="16"/>
      <c r="AS126" s="34"/>
    </row>
    <row r="127" spans="30:45">
      <c r="AD127" s="19"/>
      <c r="AM127" t="s">
        <v>264</v>
      </c>
      <c r="AN127" s="16" t="s">
        <v>118</v>
      </c>
      <c r="AO127" s="34" t="s">
        <v>117</v>
      </c>
      <c r="AR127" s="16"/>
      <c r="AS127" s="34"/>
    </row>
    <row r="128" spans="30:45">
      <c r="AD128" s="19"/>
      <c r="AM128" t="s">
        <v>266</v>
      </c>
      <c r="AN128" s="16" t="s">
        <v>109</v>
      </c>
      <c r="AO128" s="34" t="s">
        <v>108</v>
      </c>
      <c r="AR128" s="16"/>
      <c r="AS128" s="34"/>
    </row>
    <row r="129" spans="30:45">
      <c r="AD129" s="19"/>
      <c r="AM129" t="s">
        <v>266</v>
      </c>
      <c r="AN129" s="16" t="s">
        <v>113</v>
      </c>
      <c r="AO129" s="34" t="s">
        <v>112</v>
      </c>
      <c r="AR129" s="16"/>
      <c r="AS129" s="34"/>
    </row>
    <row r="130" spans="30:45">
      <c r="AD130" s="19"/>
      <c r="AM130" t="s">
        <v>266</v>
      </c>
      <c r="AN130" s="16" t="s">
        <v>118</v>
      </c>
      <c r="AO130" s="34" t="s">
        <v>117</v>
      </c>
      <c r="AR130" s="16"/>
      <c r="AS130" s="34"/>
    </row>
    <row r="131" spans="30:45">
      <c r="AD131" s="19"/>
      <c r="AM131" t="s">
        <v>268</v>
      </c>
      <c r="AN131" s="16" t="s">
        <v>57</v>
      </c>
      <c r="AO131" s="34" t="s">
        <v>56</v>
      </c>
      <c r="AR131" s="16"/>
      <c r="AS131" s="34"/>
    </row>
    <row r="132" spans="30:45">
      <c r="AD132" s="19"/>
      <c r="AM132" t="s">
        <v>268</v>
      </c>
      <c r="AN132" s="16" t="s">
        <v>424</v>
      </c>
      <c r="AO132" s="34" t="s">
        <v>423</v>
      </c>
      <c r="AR132" s="16"/>
      <c r="AS132" s="34"/>
    </row>
    <row r="133" spans="30:45">
      <c r="AD133" s="19"/>
      <c r="AM133" t="s">
        <v>268</v>
      </c>
      <c r="AN133" s="16" t="s">
        <v>420</v>
      </c>
      <c r="AO133" s="34" t="s">
        <v>419</v>
      </c>
      <c r="AR133" s="16"/>
      <c r="AS133" s="34"/>
    </row>
    <row r="134" spans="30:45">
      <c r="AD134" s="19"/>
      <c r="AM134" t="s">
        <v>268</v>
      </c>
      <c r="AN134" s="16" t="s">
        <v>121</v>
      </c>
      <c r="AO134" s="34" t="s">
        <v>425</v>
      </c>
      <c r="AR134" s="16"/>
      <c r="AS134" s="34"/>
    </row>
    <row r="135" spans="30:45">
      <c r="AD135" s="19"/>
      <c r="AM135" t="s">
        <v>268</v>
      </c>
      <c r="AN135" s="16" t="s">
        <v>81</v>
      </c>
      <c r="AO135" s="34" t="s">
        <v>80</v>
      </c>
      <c r="AR135" s="16"/>
      <c r="AS135" s="34"/>
    </row>
    <row r="136" spans="30:45">
      <c r="AD136" s="19"/>
      <c r="AM136" t="s">
        <v>268</v>
      </c>
      <c r="AN136" s="16" t="s">
        <v>70</v>
      </c>
      <c r="AO136" s="34" t="s">
        <v>69</v>
      </c>
      <c r="AR136" s="16"/>
      <c r="AS136" s="34"/>
    </row>
    <row r="137" spans="30:45">
      <c r="AD137" s="19"/>
      <c r="AM137" t="s">
        <v>268</v>
      </c>
      <c r="AN137" s="16" t="s">
        <v>125</v>
      </c>
      <c r="AO137" s="34" t="s">
        <v>426</v>
      </c>
      <c r="AR137" s="16"/>
      <c r="AS137" s="34"/>
    </row>
    <row r="138" spans="30:45">
      <c r="AD138" s="19"/>
      <c r="AM138" t="s">
        <v>268</v>
      </c>
      <c r="AN138" s="16" t="s">
        <v>428</v>
      </c>
      <c r="AO138" s="34" t="s">
        <v>427</v>
      </c>
      <c r="AR138" s="16"/>
      <c r="AS138" s="34"/>
    </row>
    <row r="139" spans="30:45">
      <c r="AD139" s="19"/>
      <c r="AM139" t="s">
        <v>268</v>
      </c>
      <c r="AN139" s="16" t="s">
        <v>430</v>
      </c>
      <c r="AO139" s="34" t="s">
        <v>429</v>
      </c>
      <c r="AR139" s="16"/>
      <c r="AS139" s="34"/>
    </row>
    <row r="140" spans="30:45">
      <c r="AD140" s="19"/>
      <c r="AM140" t="s">
        <v>268</v>
      </c>
      <c r="AN140" s="16" t="s">
        <v>92</v>
      </c>
      <c r="AO140" s="34" t="s">
        <v>91</v>
      </c>
      <c r="AR140" s="16"/>
      <c r="AS140" s="34"/>
    </row>
    <row r="141" spans="30:45">
      <c r="AD141" s="19"/>
      <c r="AM141" t="s">
        <v>268</v>
      </c>
      <c r="AN141" s="16" t="s">
        <v>101</v>
      </c>
      <c r="AO141" s="34" t="s">
        <v>100</v>
      </c>
      <c r="AR141" s="16"/>
      <c r="AS141" s="34"/>
    </row>
    <row r="142" spans="30:45">
      <c r="AD142" s="19"/>
      <c r="AM142" t="s">
        <v>268</v>
      </c>
      <c r="AN142" s="16" t="s">
        <v>105</v>
      </c>
      <c r="AO142" s="34" t="s">
        <v>104</v>
      </c>
      <c r="AR142" s="16"/>
      <c r="AS142" s="34"/>
    </row>
    <row r="143" spans="30:45">
      <c r="AD143" s="19"/>
      <c r="AM143" t="s">
        <v>268</v>
      </c>
      <c r="AN143" s="16" t="s">
        <v>41</v>
      </c>
      <c r="AO143" s="34" t="s">
        <v>40</v>
      </c>
      <c r="AR143" s="16"/>
      <c r="AS143" s="34"/>
    </row>
    <row r="144" spans="30:45">
      <c r="AD144" s="19"/>
      <c r="AM144" t="s">
        <v>268</v>
      </c>
      <c r="AN144" s="16" t="s">
        <v>109</v>
      </c>
      <c r="AO144" s="34" t="s">
        <v>108</v>
      </c>
      <c r="AR144" s="16"/>
      <c r="AS144" s="34"/>
    </row>
    <row r="145" spans="30:45">
      <c r="AD145" s="19"/>
      <c r="AM145" t="s">
        <v>268</v>
      </c>
      <c r="AN145" s="16" t="s">
        <v>113</v>
      </c>
      <c r="AO145" s="34" t="s">
        <v>112</v>
      </c>
      <c r="AR145" s="16"/>
      <c r="AS145" s="34"/>
    </row>
    <row r="146" spans="30:45">
      <c r="AD146" s="19"/>
      <c r="AM146" t="s">
        <v>268</v>
      </c>
      <c r="AN146" s="16" t="s">
        <v>118</v>
      </c>
      <c r="AO146" s="34" t="s">
        <v>117</v>
      </c>
      <c r="AR146" s="16"/>
      <c r="AS146" s="34"/>
    </row>
    <row r="147" spans="30:45">
      <c r="AD147" s="19"/>
      <c r="AM147" t="s">
        <v>270</v>
      </c>
      <c r="AN147" s="16" t="s">
        <v>121</v>
      </c>
      <c r="AO147" s="34" t="s">
        <v>425</v>
      </c>
      <c r="AR147" s="16"/>
      <c r="AS147" s="34"/>
    </row>
    <row r="148" spans="30:45">
      <c r="AD148" s="19"/>
      <c r="AM148" t="s">
        <v>270</v>
      </c>
      <c r="AN148" s="16" t="s">
        <v>125</v>
      </c>
      <c r="AO148" s="34" t="s">
        <v>426</v>
      </c>
      <c r="AR148" s="16"/>
      <c r="AS148" s="34"/>
    </row>
    <row r="149" spans="30:45">
      <c r="AD149" s="19"/>
      <c r="AM149" t="s">
        <v>270</v>
      </c>
      <c r="AN149" s="16" t="s">
        <v>430</v>
      </c>
      <c r="AO149" s="34" t="s">
        <v>429</v>
      </c>
      <c r="AR149" s="16"/>
      <c r="AS149" s="34"/>
    </row>
    <row r="150" spans="30:45">
      <c r="AD150" s="19"/>
      <c r="AM150" t="s">
        <v>270</v>
      </c>
      <c r="AN150" s="16" t="s">
        <v>92</v>
      </c>
      <c r="AO150" s="34" t="s">
        <v>91</v>
      </c>
      <c r="AR150" s="16"/>
      <c r="AS150" s="34"/>
    </row>
    <row r="151" spans="30:45">
      <c r="AD151" s="19"/>
      <c r="AM151" t="s">
        <v>270</v>
      </c>
      <c r="AN151" s="16" t="s">
        <v>105</v>
      </c>
      <c r="AO151" s="34" t="s">
        <v>104</v>
      </c>
      <c r="AR151" s="16"/>
      <c r="AS151" s="34"/>
    </row>
    <row r="152" spans="30:45">
      <c r="AD152" s="19"/>
      <c r="AM152" t="s">
        <v>270</v>
      </c>
      <c r="AN152" s="16" t="s">
        <v>109</v>
      </c>
      <c r="AO152" s="34" t="s">
        <v>108</v>
      </c>
      <c r="AR152" s="16"/>
      <c r="AS152" s="34"/>
    </row>
    <row r="153" spans="30:45">
      <c r="AD153" s="19"/>
      <c r="AM153" t="s">
        <v>270</v>
      </c>
      <c r="AN153" s="16" t="s">
        <v>113</v>
      </c>
      <c r="AO153" s="34" t="s">
        <v>112</v>
      </c>
      <c r="AR153" s="16"/>
      <c r="AS153" s="34"/>
    </row>
    <row r="154" spans="30:45">
      <c r="AD154" s="19"/>
      <c r="AM154" t="s">
        <v>270</v>
      </c>
      <c r="AN154" s="16" t="s">
        <v>118</v>
      </c>
      <c r="AO154" s="34" t="s">
        <v>117</v>
      </c>
      <c r="AR154" s="16"/>
      <c r="AS154" s="34"/>
    </row>
    <row r="155" spans="30:45">
      <c r="AD155" s="19"/>
      <c r="AM155" t="s">
        <v>278</v>
      </c>
      <c r="AN155" s="16" t="s">
        <v>496</v>
      </c>
      <c r="AO155" s="34">
        <v>1210</v>
      </c>
      <c r="AR155" s="16"/>
      <c r="AS155" s="34"/>
    </row>
    <row r="156" spans="30:45">
      <c r="AD156" s="19"/>
      <c r="AM156" t="s">
        <v>278</v>
      </c>
      <c r="AN156" s="16" t="s">
        <v>475</v>
      </c>
      <c r="AO156" s="34" t="s">
        <v>474</v>
      </c>
      <c r="AR156" s="16"/>
      <c r="AS156" s="34"/>
    </row>
    <row r="157" spans="30:45">
      <c r="AD157" s="19"/>
      <c r="AM157" t="s">
        <v>278</v>
      </c>
      <c r="AN157" s="16" t="s">
        <v>491</v>
      </c>
      <c r="AO157" s="34" t="s">
        <v>490</v>
      </c>
      <c r="AR157" s="16"/>
      <c r="AS157" s="34"/>
    </row>
    <row r="158" spans="30:45">
      <c r="AD158" s="19"/>
      <c r="AM158" t="s">
        <v>276</v>
      </c>
      <c r="AN158" s="16" t="s">
        <v>57</v>
      </c>
      <c r="AO158" s="34" t="s">
        <v>56</v>
      </c>
      <c r="AR158" s="16"/>
      <c r="AS158" s="34"/>
    </row>
    <row r="159" spans="30:45">
      <c r="AD159" s="19"/>
      <c r="AM159" t="s">
        <v>276</v>
      </c>
      <c r="AN159" s="16" t="s">
        <v>424</v>
      </c>
      <c r="AO159" s="34" t="s">
        <v>423</v>
      </c>
      <c r="AR159" s="16"/>
      <c r="AS159" s="34"/>
    </row>
    <row r="160" spans="30:45">
      <c r="AD160" s="19"/>
      <c r="AM160" t="s">
        <v>276</v>
      </c>
      <c r="AN160" s="16" t="s">
        <v>92</v>
      </c>
      <c r="AO160" s="34" t="s">
        <v>91</v>
      </c>
      <c r="AR160" s="16"/>
      <c r="AS160" s="34"/>
    </row>
    <row r="161" spans="30:45">
      <c r="AD161" s="19"/>
      <c r="AM161" t="s">
        <v>276</v>
      </c>
      <c r="AN161" s="16" t="s">
        <v>41</v>
      </c>
      <c r="AO161" s="34" t="s">
        <v>40</v>
      </c>
      <c r="AR161" s="16"/>
      <c r="AS161" s="34"/>
    </row>
    <row r="162" spans="30:45">
      <c r="AD162" s="19"/>
      <c r="AM162" t="s">
        <v>274</v>
      </c>
      <c r="AN162" s="16" t="s">
        <v>121</v>
      </c>
      <c r="AO162" s="34" t="s">
        <v>425</v>
      </c>
      <c r="AR162" s="16"/>
      <c r="AS162" s="34"/>
    </row>
    <row r="163" spans="30:45">
      <c r="AD163" s="19"/>
      <c r="AM163" t="s">
        <v>274</v>
      </c>
      <c r="AN163" s="16" t="s">
        <v>125</v>
      </c>
      <c r="AO163" s="34" t="s">
        <v>426</v>
      </c>
      <c r="AR163" s="16"/>
      <c r="AS163" s="34"/>
    </row>
    <row r="164" spans="30:45">
      <c r="AD164" s="19"/>
      <c r="AM164" t="s">
        <v>274</v>
      </c>
      <c r="AN164" s="16" t="s">
        <v>109</v>
      </c>
      <c r="AO164" s="34" t="s">
        <v>108</v>
      </c>
      <c r="AR164" s="16"/>
      <c r="AS164" s="34"/>
    </row>
    <row r="165" spans="30:45">
      <c r="AD165" s="19"/>
      <c r="AM165" t="s">
        <v>274</v>
      </c>
      <c r="AN165" s="16" t="s">
        <v>113</v>
      </c>
      <c r="AO165" s="34" t="s">
        <v>112</v>
      </c>
      <c r="AR165" s="16"/>
      <c r="AS165" s="34"/>
    </row>
    <row r="166" spans="30:45">
      <c r="AD166" s="19"/>
      <c r="AM166" t="s">
        <v>274</v>
      </c>
      <c r="AN166" s="16" t="s">
        <v>118</v>
      </c>
      <c r="AO166" s="34" t="s">
        <v>117</v>
      </c>
      <c r="AR166" s="16"/>
      <c r="AS166" s="34"/>
    </row>
    <row r="167" spans="30:45">
      <c r="AD167" s="19"/>
      <c r="AM167" t="s">
        <v>3865</v>
      </c>
      <c r="AN167" s="16" t="s">
        <v>121</v>
      </c>
      <c r="AO167" s="34" t="s">
        <v>425</v>
      </c>
      <c r="AR167" s="16"/>
      <c r="AS167" s="34"/>
    </row>
    <row r="168" spans="30:45">
      <c r="AD168" s="19"/>
      <c r="AM168" t="s">
        <v>3865</v>
      </c>
      <c r="AN168" s="16" t="s">
        <v>125</v>
      </c>
      <c r="AO168" s="34" t="s">
        <v>426</v>
      </c>
      <c r="AR168" s="16"/>
      <c r="AS168" s="34"/>
    </row>
    <row r="169" spans="30:45">
      <c r="AD169" s="19"/>
      <c r="AM169" t="s">
        <v>3865</v>
      </c>
      <c r="AN169" s="16" t="s">
        <v>92</v>
      </c>
      <c r="AO169" s="34" t="s">
        <v>91</v>
      </c>
      <c r="AR169" s="16"/>
      <c r="AS169" s="34"/>
    </row>
    <row r="170" spans="30:45">
      <c r="AD170" s="19"/>
      <c r="AM170" t="s">
        <v>3865</v>
      </c>
      <c r="AN170" s="16" t="s">
        <v>101</v>
      </c>
      <c r="AO170" s="34" t="s">
        <v>100</v>
      </c>
      <c r="AR170" s="16"/>
      <c r="AS170" s="34"/>
    </row>
    <row r="171" spans="30:45">
      <c r="AD171" s="19"/>
      <c r="AM171" t="s">
        <v>3865</v>
      </c>
      <c r="AN171" s="16" t="s">
        <v>105</v>
      </c>
      <c r="AO171" s="34" t="s">
        <v>104</v>
      </c>
      <c r="AR171" s="16"/>
      <c r="AS171" s="34"/>
    </row>
    <row r="172" spans="30:45">
      <c r="AD172" s="19"/>
      <c r="AM172" t="s">
        <v>3865</v>
      </c>
      <c r="AN172" s="16" t="s">
        <v>109</v>
      </c>
      <c r="AO172" s="34" t="s">
        <v>108</v>
      </c>
      <c r="AR172" s="16"/>
      <c r="AS172" s="34"/>
    </row>
    <row r="173" spans="30:45">
      <c r="AD173" s="19"/>
      <c r="AM173" t="s">
        <v>3865</v>
      </c>
      <c r="AN173" s="16" t="s">
        <v>113</v>
      </c>
      <c r="AO173" s="34" t="s">
        <v>112</v>
      </c>
      <c r="AR173" s="16"/>
      <c r="AS173" s="34"/>
    </row>
    <row r="174" spans="30:45">
      <c r="AD174" s="19"/>
      <c r="AM174" t="s">
        <v>3865</v>
      </c>
      <c r="AN174" s="16" t="s">
        <v>118</v>
      </c>
      <c r="AO174" s="34" t="s">
        <v>117</v>
      </c>
      <c r="AR174" s="16"/>
      <c r="AS174" s="34"/>
    </row>
    <row r="175" spans="30:45">
      <c r="AD175" s="19"/>
      <c r="AM175" t="s">
        <v>282</v>
      </c>
      <c r="AN175" s="16" t="s">
        <v>430</v>
      </c>
      <c r="AO175" s="34" t="s">
        <v>429</v>
      </c>
      <c r="AR175" s="16"/>
      <c r="AS175" s="34"/>
    </row>
    <row r="176" spans="30:45">
      <c r="AD176" s="19"/>
      <c r="AM176" t="s">
        <v>282</v>
      </c>
      <c r="AN176" s="16" t="s">
        <v>105</v>
      </c>
      <c r="AO176" s="34" t="s">
        <v>104</v>
      </c>
      <c r="AR176" s="16"/>
      <c r="AS176" s="34"/>
    </row>
    <row r="177" spans="30:45">
      <c r="AD177" s="19"/>
      <c r="AM177" t="s">
        <v>282</v>
      </c>
      <c r="AN177" s="16" t="s">
        <v>109</v>
      </c>
      <c r="AO177" s="34" t="s">
        <v>108</v>
      </c>
      <c r="AR177" s="16"/>
      <c r="AS177" s="34"/>
    </row>
    <row r="178" spans="30:45">
      <c r="AD178" s="19"/>
      <c r="AM178" t="s">
        <v>282</v>
      </c>
      <c r="AN178" s="16" t="s">
        <v>113</v>
      </c>
      <c r="AO178" s="34" t="s">
        <v>112</v>
      </c>
      <c r="AR178" s="16"/>
      <c r="AS178" s="34"/>
    </row>
    <row r="179" spans="30:45">
      <c r="AD179" s="19"/>
      <c r="AM179" t="s">
        <v>282</v>
      </c>
      <c r="AN179" s="16" t="s">
        <v>118</v>
      </c>
      <c r="AO179" s="34" t="s">
        <v>117</v>
      </c>
      <c r="AR179" s="16"/>
      <c r="AS179" s="34"/>
    </row>
    <row r="180" spans="30:45">
      <c r="AD180" s="19"/>
      <c r="AM180" t="s">
        <v>286</v>
      </c>
      <c r="AN180" s="16" t="s">
        <v>92</v>
      </c>
      <c r="AO180" s="34" t="s">
        <v>91</v>
      </c>
      <c r="AR180" s="16"/>
      <c r="AS180" s="34"/>
    </row>
    <row r="181" spans="30:45">
      <c r="AD181" s="19"/>
      <c r="AM181" t="s">
        <v>286</v>
      </c>
      <c r="AN181" s="16" t="s">
        <v>574</v>
      </c>
      <c r="AO181" s="34" t="s">
        <v>573</v>
      </c>
      <c r="AR181" s="16"/>
      <c r="AS181" s="34"/>
    </row>
    <row r="182" spans="30:45">
      <c r="AD182" s="19"/>
      <c r="AM182" t="s">
        <v>286</v>
      </c>
      <c r="AN182" s="16" t="s">
        <v>101</v>
      </c>
      <c r="AO182" s="34" t="s">
        <v>100</v>
      </c>
      <c r="AR182" s="16"/>
      <c r="AS182" s="34"/>
    </row>
    <row r="183" spans="30:45">
      <c r="AD183" s="19"/>
      <c r="AM183" t="s">
        <v>286</v>
      </c>
      <c r="AN183" s="16" t="s">
        <v>105</v>
      </c>
      <c r="AO183" s="34" t="s">
        <v>104</v>
      </c>
      <c r="AR183" s="16"/>
      <c r="AS183" s="34"/>
    </row>
    <row r="184" spans="30:45">
      <c r="AD184" s="19"/>
      <c r="AM184" t="s">
        <v>286</v>
      </c>
      <c r="AN184" s="16" t="s">
        <v>109</v>
      </c>
      <c r="AO184" s="34" t="s">
        <v>108</v>
      </c>
      <c r="AR184" s="16"/>
      <c r="AS184" s="34"/>
    </row>
    <row r="185" spans="30:45">
      <c r="AD185" s="19"/>
      <c r="AM185" t="s">
        <v>286</v>
      </c>
      <c r="AN185" s="16" t="s">
        <v>113</v>
      </c>
      <c r="AO185" s="34" t="s">
        <v>112</v>
      </c>
      <c r="AR185" s="16"/>
      <c r="AS185" s="34"/>
    </row>
    <row r="186" spans="30:45">
      <c r="AD186" s="19"/>
      <c r="AM186" t="s">
        <v>284</v>
      </c>
      <c r="AN186" s="16" t="s">
        <v>105</v>
      </c>
      <c r="AO186" s="34" t="s">
        <v>104</v>
      </c>
      <c r="AR186" s="16"/>
      <c r="AS186" s="34"/>
    </row>
    <row r="187" spans="30:45">
      <c r="AD187" s="19"/>
      <c r="AM187" t="s">
        <v>284</v>
      </c>
      <c r="AN187" s="16" t="s">
        <v>109</v>
      </c>
      <c r="AO187" s="34" t="s">
        <v>108</v>
      </c>
      <c r="AR187" s="16"/>
      <c r="AS187" s="34"/>
    </row>
    <row r="188" spans="30:45">
      <c r="AD188" s="19"/>
      <c r="AM188" t="s">
        <v>284</v>
      </c>
      <c r="AN188" s="16" t="s">
        <v>113</v>
      </c>
      <c r="AO188" s="34" t="s">
        <v>112</v>
      </c>
      <c r="AR188" s="16"/>
      <c r="AS188" s="34"/>
    </row>
    <row r="189" spans="30:45">
      <c r="AD189" s="19"/>
      <c r="AM189" t="s">
        <v>280</v>
      </c>
      <c r="AN189" s="16" t="s">
        <v>487</v>
      </c>
      <c r="AO189" s="34" t="s">
        <v>486</v>
      </c>
      <c r="AR189" s="16"/>
      <c r="AS189" s="34"/>
    </row>
    <row r="190" spans="30:45">
      <c r="AD190" s="19"/>
      <c r="AM190" t="s">
        <v>280</v>
      </c>
      <c r="AN190" s="16" t="s">
        <v>473</v>
      </c>
      <c r="AO190" s="34" t="s">
        <v>472</v>
      </c>
      <c r="AR190" s="16"/>
      <c r="AS190" s="34"/>
    </row>
    <row r="191" spans="30:45">
      <c r="AD191" s="19"/>
      <c r="AM191" t="s">
        <v>280</v>
      </c>
      <c r="AN191" s="16" t="s">
        <v>475</v>
      </c>
      <c r="AO191" s="34" t="s">
        <v>474</v>
      </c>
      <c r="AR191" s="16"/>
      <c r="AS191" s="34"/>
    </row>
    <row r="192" spans="30:45">
      <c r="AD192" s="19"/>
      <c r="AM192" t="s">
        <v>280</v>
      </c>
      <c r="AN192" s="16" t="s">
        <v>489</v>
      </c>
      <c r="AO192" s="34" t="s">
        <v>488</v>
      </c>
      <c r="AR192" s="16"/>
      <c r="AS192" s="34"/>
    </row>
    <row r="193" spans="30:45">
      <c r="AD193" s="19"/>
      <c r="AM193" t="s">
        <v>280</v>
      </c>
      <c r="AN193" s="16" t="s">
        <v>491</v>
      </c>
      <c r="AO193" s="34" t="s">
        <v>490</v>
      </c>
      <c r="AR193" s="16"/>
      <c r="AS193" s="34"/>
    </row>
    <row r="194" spans="30:45">
      <c r="AD194" s="19"/>
      <c r="AM194" t="s">
        <v>280</v>
      </c>
      <c r="AN194" s="16" t="s">
        <v>498</v>
      </c>
      <c r="AO194" s="34" t="s">
        <v>497</v>
      </c>
      <c r="AR194" s="16"/>
      <c r="AS194" s="34"/>
    </row>
    <row r="195" spans="30:45">
      <c r="AD195" s="19"/>
      <c r="AM195" t="s">
        <v>333</v>
      </c>
      <c r="AN195" s="16" t="s">
        <v>57</v>
      </c>
      <c r="AO195" s="34" t="s">
        <v>56</v>
      </c>
      <c r="AR195" s="16"/>
      <c r="AS195" s="34"/>
    </row>
    <row r="196" spans="30:45">
      <c r="AD196" s="19"/>
      <c r="AM196" t="s">
        <v>335</v>
      </c>
      <c r="AN196" s="16" t="s">
        <v>81</v>
      </c>
      <c r="AO196" s="34" t="s">
        <v>80</v>
      </c>
      <c r="AR196" s="16"/>
      <c r="AS196" s="34"/>
    </row>
    <row r="197" spans="30:45">
      <c r="AM197" t="s">
        <v>335</v>
      </c>
      <c r="AN197" s="16" t="s">
        <v>92</v>
      </c>
      <c r="AO197" s="34" t="s">
        <v>91</v>
      </c>
      <c r="AR197" s="16"/>
      <c r="AS197" s="34"/>
    </row>
    <row r="198" spans="30:45">
      <c r="AM198" t="s">
        <v>335</v>
      </c>
      <c r="AN198" s="16" t="s">
        <v>41</v>
      </c>
      <c r="AO198" s="34" t="s">
        <v>40</v>
      </c>
      <c r="AR198" s="16"/>
      <c r="AS198" s="34"/>
    </row>
    <row r="199" spans="30:45">
      <c r="AM199" t="s">
        <v>290</v>
      </c>
      <c r="AN199" s="16" t="s">
        <v>121</v>
      </c>
      <c r="AO199" s="34" t="s">
        <v>425</v>
      </c>
      <c r="AR199" s="16"/>
      <c r="AS199" s="34"/>
    </row>
    <row r="200" spans="30:45">
      <c r="AM200" t="s">
        <v>290</v>
      </c>
      <c r="AN200" s="16" t="s">
        <v>105</v>
      </c>
      <c r="AO200" s="34" t="s">
        <v>104</v>
      </c>
      <c r="AR200" s="16"/>
      <c r="AS200" s="34"/>
    </row>
    <row r="201" spans="30:45">
      <c r="AM201" t="s">
        <v>290</v>
      </c>
      <c r="AN201" s="16" t="s">
        <v>109</v>
      </c>
      <c r="AO201" s="34" t="s">
        <v>108</v>
      </c>
      <c r="AR201" s="16"/>
      <c r="AS201" s="34"/>
    </row>
    <row r="202" spans="30:45">
      <c r="AM202" t="s">
        <v>290</v>
      </c>
      <c r="AN202" s="16" t="s">
        <v>113</v>
      </c>
      <c r="AO202" s="34" t="s">
        <v>112</v>
      </c>
      <c r="AR202" s="16"/>
      <c r="AS202" s="34"/>
    </row>
    <row r="203" spans="30:45">
      <c r="AM203" t="s">
        <v>290</v>
      </c>
      <c r="AN203" s="16" t="s">
        <v>118</v>
      </c>
      <c r="AO203" s="34" t="s">
        <v>117</v>
      </c>
      <c r="AR203" s="16"/>
      <c r="AS203" s="34"/>
    </row>
    <row r="204" spans="30:45">
      <c r="AM204" t="s">
        <v>292</v>
      </c>
      <c r="AN204" s="16" t="s">
        <v>121</v>
      </c>
      <c r="AO204" s="34" t="s">
        <v>425</v>
      </c>
      <c r="AR204" s="16"/>
      <c r="AS204" s="34"/>
    </row>
    <row r="205" spans="30:45">
      <c r="AM205" t="s">
        <v>292</v>
      </c>
      <c r="AN205" s="16" t="s">
        <v>105</v>
      </c>
      <c r="AO205" s="34" t="s">
        <v>104</v>
      </c>
      <c r="AR205" s="16"/>
      <c r="AS205" s="34"/>
    </row>
    <row r="206" spans="30:45">
      <c r="AM206" t="s">
        <v>292</v>
      </c>
      <c r="AN206" s="16" t="s">
        <v>109</v>
      </c>
      <c r="AO206" s="34" t="s">
        <v>108</v>
      </c>
      <c r="AR206" s="16"/>
      <c r="AS206" s="34"/>
    </row>
    <row r="207" spans="30:45">
      <c r="AM207" t="s">
        <v>292</v>
      </c>
      <c r="AN207" s="16" t="s">
        <v>113</v>
      </c>
      <c r="AO207" s="34" t="s">
        <v>112</v>
      </c>
      <c r="AR207" s="16"/>
      <c r="AS207" s="34"/>
    </row>
    <row r="208" spans="30:45">
      <c r="AM208" t="s">
        <v>292</v>
      </c>
      <c r="AN208" s="16" t="s">
        <v>118</v>
      </c>
      <c r="AO208" s="34" t="s">
        <v>117</v>
      </c>
      <c r="AR208" s="16"/>
      <c r="AS208" s="34"/>
    </row>
    <row r="209" spans="39:45">
      <c r="AM209" t="s">
        <v>296</v>
      </c>
      <c r="AN209" s="16" t="s">
        <v>121</v>
      </c>
      <c r="AO209" s="34" t="s">
        <v>425</v>
      </c>
      <c r="AR209" s="16"/>
      <c r="AS209" s="34"/>
    </row>
    <row r="210" spans="39:45">
      <c r="AM210" t="s">
        <v>296</v>
      </c>
      <c r="AN210" s="16" t="s">
        <v>105</v>
      </c>
      <c r="AO210" s="34" t="s">
        <v>104</v>
      </c>
      <c r="AR210" s="16"/>
      <c r="AS210" s="34"/>
    </row>
    <row r="211" spans="39:45">
      <c r="AM211" t="s">
        <v>296</v>
      </c>
      <c r="AN211" s="16" t="s">
        <v>109</v>
      </c>
      <c r="AO211" s="34" t="s">
        <v>108</v>
      </c>
      <c r="AR211" s="16"/>
      <c r="AS211" s="34"/>
    </row>
    <row r="212" spans="39:45">
      <c r="AM212" t="s">
        <v>296</v>
      </c>
      <c r="AN212" s="16" t="s">
        <v>113</v>
      </c>
      <c r="AO212" s="34" t="s">
        <v>112</v>
      </c>
      <c r="AR212" s="16"/>
      <c r="AS212" s="34"/>
    </row>
    <row r="213" spans="39:45">
      <c r="AM213" t="s">
        <v>296</v>
      </c>
      <c r="AN213" s="16" t="s">
        <v>118</v>
      </c>
      <c r="AO213" s="34" t="s">
        <v>117</v>
      </c>
      <c r="AR213" s="16"/>
      <c r="AS213" s="34"/>
    </row>
    <row r="214" spans="39:45">
      <c r="AM214" t="s">
        <v>294</v>
      </c>
      <c r="AN214" s="16" t="s">
        <v>121</v>
      </c>
      <c r="AO214" s="34" t="s">
        <v>425</v>
      </c>
      <c r="AR214" s="16"/>
      <c r="AS214" s="34"/>
    </row>
    <row r="215" spans="39:45">
      <c r="AM215" t="s">
        <v>294</v>
      </c>
      <c r="AN215" s="16" t="s">
        <v>125</v>
      </c>
      <c r="AO215" s="34" t="s">
        <v>426</v>
      </c>
      <c r="AR215" s="16"/>
      <c r="AS215" s="34"/>
    </row>
    <row r="216" spans="39:45">
      <c r="AM216" t="s">
        <v>294</v>
      </c>
      <c r="AN216" s="16" t="s">
        <v>109</v>
      </c>
      <c r="AO216" s="34" t="s">
        <v>108</v>
      </c>
      <c r="AR216" s="16"/>
      <c r="AS216" s="34"/>
    </row>
    <row r="217" spans="39:45">
      <c r="AM217" t="s">
        <v>294</v>
      </c>
      <c r="AN217" s="16" t="s">
        <v>113</v>
      </c>
      <c r="AO217" s="34" t="s">
        <v>112</v>
      </c>
      <c r="AR217" s="16"/>
      <c r="AS217" s="34"/>
    </row>
    <row r="218" spans="39:45">
      <c r="AM218" t="s">
        <v>294</v>
      </c>
      <c r="AN218" s="16" t="s">
        <v>118</v>
      </c>
      <c r="AO218" s="34" t="s">
        <v>117</v>
      </c>
      <c r="AR218" s="16"/>
      <c r="AS218" s="34"/>
    </row>
    <row r="219" spans="39:45">
      <c r="AM219" t="s">
        <v>288</v>
      </c>
      <c r="AN219" s="16" t="s">
        <v>125</v>
      </c>
      <c r="AO219" s="34" t="s">
        <v>426</v>
      </c>
      <c r="AR219" s="16"/>
      <c r="AS219" s="34"/>
    </row>
    <row r="220" spans="39:45">
      <c r="AM220" t="s">
        <v>288</v>
      </c>
      <c r="AN220" s="16" t="s">
        <v>105</v>
      </c>
      <c r="AO220" s="34" t="s">
        <v>104</v>
      </c>
      <c r="AR220" s="16"/>
      <c r="AS220" s="34"/>
    </row>
    <row r="221" spans="39:45">
      <c r="AM221" t="s">
        <v>288</v>
      </c>
      <c r="AN221" s="16" t="s">
        <v>109</v>
      </c>
      <c r="AO221" s="34" t="s">
        <v>108</v>
      </c>
      <c r="AR221" s="16"/>
      <c r="AS221" s="34"/>
    </row>
    <row r="222" spans="39:45">
      <c r="AM222" t="s">
        <v>288</v>
      </c>
      <c r="AN222" s="16" t="s">
        <v>113</v>
      </c>
      <c r="AO222" s="34" t="s">
        <v>112</v>
      </c>
      <c r="AR222" s="16"/>
      <c r="AS222" s="34"/>
    </row>
    <row r="223" spans="39:45">
      <c r="AM223" t="s">
        <v>288</v>
      </c>
      <c r="AN223" s="16" t="s">
        <v>118</v>
      </c>
      <c r="AO223" s="34" t="s">
        <v>117</v>
      </c>
      <c r="AR223" s="16"/>
      <c r="AS223" s="34"/>
    </row>
    <row r="224" spans="39:45">
      <c r="AM224" s="49" t="s">
        <v>3866</v>
      </c>
      <c r="AN224" s="16" t="s">
        <v>500</v>
      </c>
      <c r="AO224" s="34" t="s">
        <v>499</v>
      </c>
      <c r="AQ224" s="49"/>
      <c r="AR224" s="16"/>
      <c r="AS224" s="34"/>
    </row>
    <row r="225" spans="39:45">
      <c r="AM225" s="49" t="s">
        <v>3866</v>
      </c>
      <c r="AN225" s="16" t="s">
        <v>502</v>
      </c>
      <c r="AO225" s="34" t="s">
        <v>501</v>
      </c>
      <c r="AQ225" s="49"/>
      <c r="AR225" s="16"/>
      <c r="AS225" s="34"/>
    </row>
    <row r="226" spans="39:45">
      <c r="AM226" s="49" t="s">
        <v>3866</v>
      </c>
      <c r="AN226" s="16" t="s">
        <v>504</v>
      </c>
      <c r="AO226" s="34" t="s">
        <v>503</v>
      </c>
      <c r="AQ226" s="49"/>
      <c r="AR226" s="16"/>
      <c r="AS226" s="34"/>
    </row>
    <row r="227" spans="39:45">
      <c r="AM227" s="49" t="s">
        <v>3866</v>
      </c>
      <c r="AN227" s="16" t="s">
        <v>506</v>
      </c>
      <c r="AO227" s="34" t="s">
        <v>505</v>
      </c>
      <c r="AQ227" s="49"/>
      <c r="AR227" s="16"/>
      <c r="AS227" s="34"/>
    </row>
    <row r="228" spans="39:45">
      <c r="AM228" s="49" t="s">
        <v>3866</v>
      </c>
      <c r="AN228" s="16" t="s">
        <v>508</v>
      </c>
      <c r="AO228" s="34" t="s">
        <v>507</v>
      </c>
      <c r="AQ228" s="49"/>
      <c r="AR228" s="16"/>
      <c r="AS228" s="34"/>
    </row>
    <row r="229" spans="39:45">
      <c r="AM229" s="49" t="s">
        <v>3866</v>
      </c>
      <c r="AN229" s="16" t="s">
        <v>510</v>
      </c>
      <c r="AO229" s="34" t="s">
        <v>509</v>
      </c>
      <c r="AQ229" s="49"/>
      <c r="AR229" s="16"/>
      <c r="AS229" s="34"/>
    </row>
    <row r="230" spans="39:45">
      <c r="AM230" s="49" t="s">
        <v>3866</v>
      </c>
      <c r="AN230" s="16" t="s">
        <v>512</v>
      </c>
      <c r="AO230" s="34" t="s">
        <v>511</v>
      </c>
      <c r="AQ230" s="49"/>
      <c r="AR230" s="16"/>
      <c r="AS230" s="34"/>
    </row>
    <row r="231" spans="39:45">
      <c r="AM231" s="49" t="s">
        <v>3866</v>
      </c>
      <c r="AN231" s="16" t="s">
        <v>514</v>
      </c>
      <c r="AO231" s="34" t="s">
        <v>513</v>
      </c>
      <c r="AQ231" s="49"/>
      <c r="AR231" s="16"/>
      <c r="AS231" s="34"/>
    </row>
    <row r="232" spans="39:45">
      <c r="AM232" s="49" t="s">
        <v>3866</v>
      </c>
      <c r="AN232" s="16" t="s">
        <v>516</v>
      </c>
      <c r="AO232" s="34" t="s">
        <v>515</v>
      </c>
      <c r="AQ232" s="49"/>
      <c r="AR232" s="16"/>
      <c r="AS232" s="34"/>
    </row>
    <row r="233" spans="39:45">
      <c r="AM233" s="49" t="s">
        <v>3866</v>
      </c>
      <c r="AN233" s="16" t="s">
        <v>518</v>
      </c>
      <c r="AO233" s="34" t="s">
        <v>517</v>
      </c>
      <c r="AQ233" s="49"/>
      <c r="AR233" s="16"/>
      <c r="AS233" s="34"/>
    </row>
    <row r="234" spans="39:45">
      <c r="AM234" s="49" t="s">
        <v>3866</v>
      </c>
      <c r="AN234" s="16" t="s">
        <v>520</v>
      </c>
      <c r="AO234" s="34" t="s">
        <v>519</v>
      </c>
      <c r="AQ234" s="49"/>
      <c r="AR234" s="16"/>
      <c r="AS234" s="34"/>
    </row>
    <row r="235" spans="39:45">
      <c r="AM235" s="49" t="s">
        <v>3866</v>
      </c>
      <c r="AN235" s="16" t="s">
        <v>522</v>
      </c>
      <c r="AO235" s="34" t="s">
        <v>521</v>
      </c>
      <c r="AQ235" s="49"/>
      <c r="AR235" s="16"/>
      <c r="AS235" s="34"/>
    </row>
    <row r="236" spans="39:45">
      <c r="AM236" s="49" t="s">
        <v>3866</v>
      </c>
      <c r="AN236" s="16" t="s">
        <v>524</v>
      </c>
      <c r="AO236" s="34" t="s">
        <v>523</v>
      </c>
      <c r="AQ236" s="49"/>
      <c r="AR236" s="16"/>
      <c r="AS236" s="34"/>
    </row>
    <row r="237" spans="39:45">
      <c r="AM237" s="49" t="s">
        <v>3866</v>
      </c>
      <c r="AN237" s="16" t="s">
        <v>526</v>
      </c>
      <c r="AO237" s="34" t="s">
        <v>525</v>
      </c>
      <c r="AQ237" s="49"/>
      <c r="AR237" s="16"/>
      <c r="AS237" s="34"/>
    </row>
    <row r="238" spans="39:45">
      <c r="AM238" s="49" t="s">
        <v>3866</v>
      </c>
      <c r="AN238" s="16" t="s">
        <v>528</v>
      </c>
      <c r="AO238" s="34" t="s">
        <v>527</v>
      </c>
      <c r="AQ238" s="49"/>
      <c r="AR238" s="16"/>
      <c r="AS238" s="34"/>
    </row>
    <row r="239" spans="39:45">
      <c r="AM239" s="49" t="s">
        <v>3866</v>
      </c>
      <c r="AN239" s="16" t="s">
        <v>530</v>
      </c>
      <c r="AO239" s="34" t="s">
        <v>529</v>
      </c>
      <c r="AQ239" s="49"/>
      <c r="AR239" s="16"/>
      <c r="AS239" s="34"/>
    </row>
    <row r="240" spans="39:45">
      <c r="AM240" s="49" t="s">
        <v>3866</v>
      </c>
      <c r="AN240" s="16" t="s">
        <v>532</v>
      </c>
      <c r="AO240" s="34" t="s">
        <v>531</v>
      </c>
      <c r="AQ240" s="49"/>
      <c r="AR240" s="16"/>
      <c r="AS240" s="34"/>
    </row>
    <row r="241" spans="39:45">
      <c r="AM241" s="49" t="s">
        <v>3866</v>
      </c>
      <c r="AN241" s="16" t="s">
        <v>534</v>
      </c>
      <c r="AO241" s="34" t="s">
        <v>533</v>
      </c>
      <c r="AQ241" s="49"/>
      <c r="AR241" s="16"/>
      <c r="AS241" s="34"/>
    </row>
    <row r="242" spans="39:45">
      <c r="AM242" s="49" t="s">
        <v>3866</v>
      </c>
      <c r="AN242" s="16" t="s">
        <v>536</v>
      </c>
      <c r="AO242" s="34" t="s">
        <v>535</v>
      </c>
      <c r="AQ242" s="49"/>
      <c r="AR242" s="16"/>
      <c r="AS242" s="34"/>
    </row>
    <row r="243" spans="39:45">
      <c r="AM243" s="49" t="s">
        <v>3866</v>
      </c>
      <c r="AN243" s="16" t="s">
        <v>538</v>
      </c>
      <c r="AO243" s="34" t="s">
        <v>537</v>
      </c>
      <c r="AQ243" s="49"/>
      <c r="AR243" s="16"/>
      <c r="AS243" s="34"/>
    </row>
    <row r="244" spans="39:45">
      <c r="AM244" s="49" t="s">
        <v>3866</v>
      </c>
      <c r="AN244" s="16" t="s">
        <v>540</v>
      </c>
      <c r="AO244" s="34" t="s">
        <v>539</v>
      </c>
      <c r="AQ244" s="49"/>
      <c r="AR244" s="16"/>
      <c r="AS244" s="34"/>
    </row>
    <row r="245" spans="39:45">
      <c r="AM245" s="49" t="s">
        <v>3866</v>
      </c>
      <c r="AN245" s="16" t="s">
        <v>542</v>
      </c>
      <c r="AO245" s="34" t="s">
        <v>541</v>
      </c>
      <c r="AQ245" s="49"/>
      <c r="AR245" s="16"/>
      <c r="AS245" s="34"/>
    </row>
    <row r="246" spans="39:45">
      <c r="AM246" s="49" t="s">
        <v>3866</v>
      </c>
      <c r="AN246" s="16" t="s">
        <v>543</v>
      </c>
      <c r="AO246" s="34" t="s">
        <v>456</v>
      </c>
      <c r="AQ246" s="49"/>
      <c r="AR246" s="16"/>
      <c r="AS246" s="34"/>
    </row>
    <row r="247" spans="39:45">
      <c r="AM247" s="49" t="s">
        <v>3866</v>
      </c>
      <c r="AN247" s="16" t="s">
        <v>545</v>
      </c>
      <c r="AO247" s="34" t="s">
        <v>544</v>
      </c>
      <c r="AQ247" s="49"/>
      <c r="AR247" s="16"/>
      <c r="AS247" s="34"/>
    </row>
    <row r="248" spans="39:45">
      <c r="AM248" s="49" t="s">
        <v>3866</v>
      </c>
      <c r="AN248" s="16" t="s">
        <v>547</v>
      </c>
      <c r="AO248" s="34" t="s">
        <v>546</v>
      </c>
      <c r="AQ248" s="49"/>
      <c r="AR248" s="16"/>
      <c r="AS248" s="34"/>
    </row>
    <row r="249" spans="39:45">
      <c r="AM249" s="49" t="s">
        <v>3866</v>
      </c>
      <c r="AN249" s="16" t="s">
        <v>549</v>
      </c>
      <c r="AO249" s="34" t="s">
        <v>548</v>
      </c>
      <c r="AQ249" s="49"/>
      <c r="AR249" s="16"/>
      <c r="AS249" s="34"/>
    </row>
    <row r="250" spans="39:45">
      <c r="AM250" s="49" t="s">
        <v>3866</v>
      </c>
      <c r="AN250" s="16" t="s">
        <v>551</v>
      </c>
      <c r="AO250" s="34" t="s">
        <v>550</v>
      </c>
      <c r="AQ250" s="49"/>
      <c r="AR250" s="16"/>
      <c r="AS250" s="34"/>
    </row>
    <row r="251" spans="39:45">
      <c r="AM251" s="49" t="s">
        <v>3866</v>
      </c>
      <c r="AN251" s="16" t="s">
        <v>553</v>
      </c>
      <c r="AO251" s="34" t="s">
        <v>552</v>
      </c>
      <c r="AQ251" s="49"/>
      <c r="AR251" s="16"/>
      <c r="AS251" s="34"/>
    </row>
    <row r="252" spans="39:45">
      <c r="AM252" s="49" t="s">
        <v>3866</v>
      </c>
      <c r="AN252" s="16" t="s">
        <v>555</v>
      </c>
      <c r="AO252" s="34" t="s">
        <v>554</v>
      </c>
      <c r="AQ252" s="49"/>
      <c r="AR252" s="16"/>
      <c r="AS252" s="34"/>
    </row>
    <row r="253" spans="39:45">
      <c r="AM253" s="49" t="s">
        <v>3866</v>
      </c>
      <c r="AN253" s="16" t="s">
        <v>557</v>
      </c>
      <c r="AO253" s="34" t="s">
        <v>556</v>
      </c>
      <c r="AQ253" s="49"/>
      <c r="AR253" s="16"/>
      <c r="AS253" s="34"/>
    </row>
    <row r="254" spans="39:45">
      <c r="AM254" s="49" t="s">
        <v>3866</v>
      </c>
      <c r="AN254" s="16" t="s">
        <v>559</v>
      </c>
      <c r="AO254" s="34" t="s">
        <v>558</v>
      </c>
      <c r="AQ254" s="49"/>
      <c r="AR254" s="16"/>
      <c r="AS254" s="34"/>
    </row>
    <row r="255" spans="39:45">
      <c r="AM255" s="49" t="s">
        <v>3866</v>
      </c>
      <c r="AN255" s="16" t="s">
        <v>561</v>
      </c>
      <c r="AO255" s="34" t="s">
        <v>560</v>
      </c>
      <c r="AQ255" s="49"/>
      <c r="AR255" s="16"/>
      <c r="AS255" s="34"/>
    </row>
    <row r="256" spans="39:45">
      <c r="AM256" s="49" t="s">
        <v>3866</v>
      </c>
      <c r="AN256" s="16" t="s">
        <v>562</v>
      </c>
      <c r="AO256" s="34" t="s">
        <v>464</v>
      </c>
      <c r="AQ256" s="49"/>
      <c r="AR256" s="16"/>
      <c r="AS256" s="34"/>
    </row>
    <row r="257" spans="39:45">
      <c r="AM257" s="49" t="s">
        <v>3866</v>
      </c>
      <c r="AN257" s="16" t="s">
        <v>564</v>
      </c>
      <c r="AO257" s="34" t="s">
        <v>563</v>
      </c>
      <c r="AQ257" s="49"/>
      <c r="AR257" s="16"/>
      <c r="AS257" s="34"/>
    </row>
    <row r="258" spans="39:45">
      <c r="AM258" s="49" t="s">
        <v>3866</v>
      </c>
      <c r="AN258" s="16" t="s">
        <v>566</v>
      </c>
      <c r="AO258" s="34" t="s">
        <v>565</v>
      </c>
      <c r="AQ258" s="49"/>
      <c r="AR258" s="16"/>
      <c r="AS258" s="34"/>
    </row>
    <row r="259" spans="39:45">
      <c r="AM259" s="49" t="s">
        <v>3866</v>
      </c>
      <c r="AN259" s="16" t="s">
        <v>568</v>
      </c>
      <c r="AO259" s="34" t="s">
        <v>567</v>
      </c>
      <c r="AQ259" s="49"/>
      <c r="AR259" s="16"/>
      <c r="AS259" s="34"/>
    </row>
    <row r="260" spans="39:45">
      <c r="AM260" s="49" t="s">
        <v>3866</v>
      </c>
      <c r="AN260" s="16" t="s">
        <v>570</v>
      </c>
      <c r="AO260" s="34" t="s">
        <v>569</v>
      </c>
      <c r="AQ260" s="49"/>
      <c r="AR260" s="16"/>
      <c r="AS260" s="34"/>
    </row>
    <row r="261" spans="39:45">
      <c r="AM261" s="49" t="s">
        <v>3866</v>
      </c>
      <c r="AN261" s="16" t="s">
        <v>572</v>
      </c>
      <c r="AO261" s="34" t="s">
        <v>571</v>
      </c>
      <c r="AQ261" s="49"/>
      <c r="AR261" s="16"/>
      <c r="AS261" s="34"/>
    </row>
    <row r="262" spans="39:45">
      <c r="AM262" s="49" t="s">
        <v>3866</v>
      </c>
      <c r="AN262" s="16" t="s">
        <v>574</v>
      </c>
      <c r="AO262" s="34" t="s">
        <v>573</v>
      </c>
      <c r="AQ262" s="49"/>
      <c r="AR262" s="16"/>
      <c r="AS262" s="34"/>
    </row>
    <row r="263" spans="39:45">
      <c r="AM263" s="49" t="s">
        <v>3866</v>
      </c>
      <c r="AN263" s="16" t="s">
        <v>576</v>
      </c>
      <c r="AO263" s="34" t="s">
        <v>575</v>
      </c>
      <c r="AQ263" s="49"/>
      <c r="AR263" s="16"/>
      <c r="AS263" s="34"/>
    </row>
    <row r="264" spans="39:45">
      <c r="AM264" s="49" t="s">
        <v>3866</v>
      </c>
      <c r="AN264" s="16" t="s">
        <v>578</v>
      </c>
      <c r="AO264" s="34" t="s">
        <v>577</v>
      </c>
      <c r="AQ264" s="49"/>
      <c r="AR264" s="16"/>
      <c r="AS264" s="34"/>
    </row>
    <row r="265" spans="39:45">
      <c r="AM265" s="49" t="s">
        <v>3866</v>
      </c>
      <c r="AN265" s="16" t="s">
        <v>580</v>
      </c>
      <c r="AO265" s="34" t="s">
        <v>579</v>
      </c>
      <c r="AQ265" s="49"/>
      <c r="AR265" s="16"/>
      <c r="AS265" s="34"/>
    </row>
    <row r="266" spans="39:45">
      <c r="AM266" s="49" t="s">
        <v>3866</v>
      </c>
      <c r="AN266" s="16" t="s">
        <v>582</v>
      </c>
      <c r="AO266" s="34" t="s">
        <v>581</v>
      </c>
      <c r="AQ266" s="49"/>
      <c r="AR266" s="16"/>
      <c r="AS266" s="34"/>
    </row>
    <row r="267" spans="39:45">
      <c r="AM267" s="49" t="s">
        <v>3866</v>
      </c>
      <c r="AN267" s="16" t="s">
        <v>584</v>
      </c>
      <c r="AO267" s="34" t="s">
        <v>583</v>
      </c>
      <c r="AQ267" s="49"/>
      <c r="AR267" s="16"/>
      <c r="AS267" s="34"/>
    </row>
    <row r="268" spans="39:45">
      <c r="AM268" s="49" t="s">
        <v>3866</v>
      </c>
      <c r="AN268" s="16" t="s">
        <v>586</v>
      </c>
      <c r="AO268" s="34" t="s">
        <v>585</v>
      </c>
      <c r="AQ268" s="49"/>
      <c r="AR268" s="16"/>
      <c r="AS268" s="34"/>
    </row>
    <row r="269" spans="39:45">
      <c r="AM269" s="49" t="s">
        <v>3866</v>
      </c>
      <c r="AN269" s="16" t="s">
        <v>588</v>
      </c>
      <c r="AO269" s="34" t="s">
        <v>587</v>
      </c>
      <c r="AQ269" s="49"/>
      <c r="AR269" s="16"/>
      <c r="AS269" s="34"/>
    </row>
    <row r="270" spans="39:45">
      <c r="AM270" s="49" t="s">
        <v>3866</v>
      </c>
      <c r="AN270" s="16" t="s">
        <v>590</v>
      </c>
      <c r="AO270" s="34" t="s">
        <v>589</v>
      </c>
      <c r="AQ270" s="49"/>
      <c r="AR270" s="16"/>
      <c r="AS270" s="34"/>
    </row>
    <row r="271" spans="39:45">
      <c r="AM271" s="49" t="s">
        <v>3866</v>
      </c>
      <c r="AN271" s="16" t="s">
        <v>592</v>
      </c>
      <c r="AO271" s="34" t="s">
        <v>591</v>
      </c>
      <c r="AQ271" s="49"/>
      <c r="AR271" s="16"/>
      <c r="AS271" s="34"/>
    </row>
    <row r="272" spans="39:45">
      <c r="AM272" s="49" t="s">
        <v>3866</v>
      </c>
      <c r="AN272" s="16" t="s">
        <v>594</v>
      </c>
      <c r="AO272" s="34" t="s">
        <v>593</v>
      </c>
      <c r="AQ272" s="49"/>
      <c r="AR272" s="16"/>
      <c r="AS272" s="34"/>
    </row>
    <row r="273" spans="39:45">
      <c r="AM273" s="49" t="s">
        <v>3866</v>
      </c>
      <c r="AN273" s="16" t="s">
        <v>596</v>
      </c>
      <c r="AO273" s="34" t="s">
        <v>595</v>
      </c>
      <c r="AQ273" s="49"/>
      <c r="AR273" s="16"/>
      <c r="AS273" s="34"/>
    </row>
    <row r="274" spans="39:45">
      <c r="AM274" s="49" t="s">
        <v>3866</v>
      </c>
      <c r="AN274" s="16" t="s">
        <v>598</v>
      </c>
      <c r="AO274" s="34" t="s">
        <v>597</v>
      </c>
      <c r="AQ274" s="49"/>
      <c r="AR274" s="16"/>
      <c r="AS274" s="34"/>
    </row>
    <row r="275" spans="39:45">
      <c r="AM275" s="49" t="s">
        <v>3866</v>
      </c>
      <c r="AN275" s="16" t="s">
        <v>600</v>
      </c>
      <c r="AO275" s="34" t="s">
        <v>599</v>
      </c>
      <c r="AQ275" s="49"/>
      <c r="AR275" s="16"/>
      <c r="AS275" s="34"/>
    </row>
    <row r="276" spans="39:45">
      <c r="AM276" s="49" t="s">
        <v>3866</v>
      </c>
      <c r="AN276" s="16" t="s">
        <v>602</v>
      </c>
      <c r="AO276" s="34" t="s">
        <v>601</v>
      </c>
      <c r="AQ276" s="49"/>
      <c r="AR276" s="16"/>
      <c r="AS276" s="34"/>
    </row>
    <row r="277" spans="39:45">
      <c r="AM277" s="49" t="s">
        <v>3866</v>
      </c>
      <c r="AN277" s="16" t="s">
        <v>604</v>
      </c>
      <c r="AO277" s="34" t="s">
        <v>603</v>
      </c>
      <c r="AQ277" s="49"/>
      <c r="AR277" s="16"/>
      <c r="AS277" s="34"/>
    </row>
    <row r="278" spans="39:45">
      <c r="AM278" s="49" t="s">
        <v>3866</v>
      </c>
      <c r="AN278" s="16" t="s">
        <v>606</v>
      </c>
      <c r="AO278" s="34" t="s">
        <v>605</v>
      </c>
      <c r="AQ278" s="49"/>
      <c r="AR278" s="16"/>
      <c r="AS278" s="34"/>
    </row>
    <row r="279" spans="39:45">
      <c r="AM279" s="49" t="s">
        <v>3866</v>
      </c>
      <c r="AN279" s="16" t="s">
        <v>608</v>
      </c>
      <c r="AO279" s="34" t="s">
        <v>607</v>
      </c>
      <c r="AQ279" s="49"/>
      <c r="AR279" s="16"/>
      <c r="AS279" s="34"/>
    </row>
    <row r="280" spans="39:45">
      <c r="AM280" s="49" t="s">
        <v>3866</v>
      </c>
      <c r="AN280" s="16" t="s">
        <v>610</v>
      </c>
      <c r="AO280" s="34" t="s">
        <v>609</v>
      </c>
      <c r="AQ280" s="49"/>
      <c r="AR280" s="16"/>
      <c r="AS280" s="34"/>
    </row>
    <row r="281" spans="39:45">
      <c r="AM281" s="49" t="s">
        <v>3866</v>
      </c>
      <c r="AN281" s="16" t="s">
        <v>612</v>
      </c>
      <c r="AO281" s="34" t="s">
        <v>611</v>
      </c>
      <c r="AQ281" s="49"/>
      <c r="AR281" s="16"/>
      <c r="AS281" s="34"/>
    </row>
    <row r="282" spans="39:45">
      <c r="AM282" s="49" t="s">
        <v>3866</v>
      </c>
      <c r="AN282" s="16" t="s">
        <v>614</v>
      </c>
      <c r="AO282" s="34" t="s">
        <v>613</v>
      </c>
      <c r="AQ282" s="49"/>
      <c r="AR282" s="16"/>
      <c r="AS282" s="34"/>
    </row>
    <row r="283" spans="39:45">
      <c r="AM283" s="49" t="s">
        <v>3866</v>
      </c>
      <c r="AN283" s="16" t="s">
        <v>616</v>
      </c>
      <c r="AO283" s="34" t="s">
        <v>615</v>
      </c>
      <c r="AQ283" s="49"/>
      <c r="AR283" s="16"/>
      <c r="AS283" s="34"/>
    </row>
    <row r="284" spans="39:45">
      <c r="AM284" s="49" t="s">
        <v>3866</v>
      </c>
      <c r="AN284" s="16" t="s">
        <v>618</v>
      </c>
      <c r="AO284" s="34" t="s">
        <v>617</v>
      </c>
      <c r="AQ284" s="49"/>
      <c r="AR284" s="16"/>
      <c r="AS284" s="34"/>
    </row>
    <row r="285" spans="39:45">
      <c r="AM285" s="49" t="s">
        <v>3866</v>
      </c>
      <c r="AN285" s="16" t="s">
        <v>620</v>
      </c>
      <c r="AO285" s="34" t="s">
        <v>619</v>
      </c>
      <c r="AQ285" s="49"/>
      <c r="AR285" s="16"/>
      <c r="AS285" s="34"/>
    </row>
    <row r="286" spans="39:45">
      <c r="AM286" s="49" t="s">
        <v>3866</v>
      </c>
      <c r="AN286" s="16" t="s">
        <v>622</v>
      </c>
      <c r="AO286" s="34" t="s">
        <v>621</v>
      </c>
      <c r="AQ286" s="49"/>
      <c r="AR286" s="16"/>
      <c r="AS286" s="34"/>
    </row>
    <row r="287" spans="39:45">
      <c r="AM287" s="49" t="s">
        <v>3866</v>
      </c>
      <c r="AN287" s="16" t="s">
        <v>624</v>
      </c>
      <c r="AO287" s="34" t="s">
        <v>623</v>
      </c>
      <c r="AQ287" s="49"/>
      <c r="AR287" s="16"/>
      <c r="AS287" s="34"/>
    </row>
    <row r="288" spans="39:45">
      <c r="AM288" s="49" t="s">
        <v>3866</v>
      </c>
      <c r="AN288" s="16" t="s">
        <v>626</v>
      </c>
      <c r="AO288" s="34" t="s">
        <v>625</v>
      </c>
      <c r="AQ288" s="49"/>
      <c r="AR288" s="16"/>
      <c r="AS288" s="34"/>
    </row>
    <row r="289" spans="39:45">
      <c r="AM289" s="49" t="s">
        <v>3866</v>
      </c>
      <c r="AN289" s="16" t="s">
        <v>628</v>
      </c>
      <c r="AO289" s="34" t="s">
        <v>627</v>
      </c>
      <c r="AQ289" s="49"/>
      <c r="AR289" s="16"/>
      <c r="AS289" s="34"/>
    </row>
    <row r="290" spans="39:45">
      <c r="AM290" s="49" t="s">
        <v>3866</v>
      </c>
      <c r="AN290" s="16" t="s">
        <v>630</v>
      </c>
      <c r="AO290" s="34" t="s">
        <v>629</v>
      </c>
      <c r="AQ290" s="49"/>
      <c r="AR290" s="16"/>
      <c r="AS290" s="34"/>
    </row>
    <row r="291" spans="39:45">
      <c r="AM291" s="49" t="s">
        <v>3866</v>
      </c>
      <c r="AN291" s="16" t="s">
        <v>491</v>
      </c>
      <c r="AO291" s="34" t="s">
        <v>490</v>
      </c>
      <c r="AQ291" s="49"/>
      <c r="AR291" s="16"/>
      <c r="AS291" s="34"/>
    </row>
    <row r="292" spans="39:45">
      <c r="AM292" t="s">
        <v>299</v>
      </c>
      <c r="AN292" s="16" t="s">
        <v>631</v>
      </c>
      <c r="AO292" s="34" t="s">
        <v>56</v>
      </c>
      <c r="AR292" s="16"/>
      <c r="AS292" s="34"/>
    </row>
    <row r="293" spans="39:45">
      <c r="AM293" t="s">
        <v>299</v>
      </c>
      <c r="AN293" s="16" t="s">
        <v>633</v>
      </c>
      <c r="AO293" s="34" t="s">
        <v>632</v>
      </c>
      <c r="AR293" s="16"/>
      <c r="AS293" s="34"/>
    </row>
    <row r="294" spans="39:45">
      <c r="AM294" t="s">
        <v>299</v>
      </c>
      <c r="AN294" s="16" t="s">
        <v>635</v>
      </c>
      <c r="AO294" s="34" t="s">
        <v>634</v>
      </c>
      <c r="AR294" s="16"/>
      <c r="AS294" s="34"/>
    </row>
    <row r="295" spans="39:45">
      <c r="AM295" t="s">
        <v>299</v>
      </c>
      <c r="AN295" s="16" t="s">
        <v>637</v>
      </c>
      <c r="AO295" s="34" t="s">
        <v>636</v>
      </c>
      <c r="AR295" s="16"/>
      <c r="AS295" s="34"/>
    </row>
    <row r="296" spans="39:45">
      <c r="AM296" t="s">
        <v>299</v>
      </c>
      <c r="AN296" s="16" t="s">
        <v>639</v>
      </c>
      <c r="AO296" s="34" t="s">
        <v>638</v>
      </c>
      <c r="AR296" s="16"/>
      <c r="AS296" s="34"/>
    </row>
    <row r="297" spans="39:45">
      <c r="AM297" t="s">
        <v>299</v>
      </c>
      <c r="AN297" s="16" t="s">
        <v>640</v>
      </c>
      <c r="AO297" s="34" t="s">
        <v>446</v>
      </c>
      <c r="AR297" s="16"/>
      <c r="AS297" s="34"/>
    </row>
    <row r="298" spans="39:45">
      <c r="AM298" t="s">
        <v>299</v>
      </c>
      <c r="AN298" s="16" t="s">
        <v>641</v>
      </c>
      <c r="AO298" s="34" t="s">
        <v>426</v>
      </c>
      <c r="AR298" s="16"/>
      <c r="AS298" s="34"/>
    </row>
    <row r="299" spans="39:45">
      <c r="AM299" t="s">
        <v>299</v>
      </c>
      <c r="AN299" s="16" t="s">
        <v>642</v>
      </c>
      <c r="AO299" s="34" t="s">
        <v>91</v>
      </c>
      <c r="AR299" s="16"/>
      <c r="AS299" s="34"/>
    </row>
    <row r="300" spans="39:45">
      <c r="AM300" t="s">
        <v>299</v>
      </c>
      <c r="AN300" s="16" t="s">
        <v>644</v>
      </c>
      <c r="AO300" s="34" t="s">
        <v>643</v>
      </c>
      <c r="AR300" s="16"/>
      <c r="AS300" s="34"/>
    </row>
    <row r="301" spans="39:45">
      <c r="AM301" t="s">
        <v>299</v>
      </c>
      <c r="AN301" s="16" t="s">
        <v>646</v>
      </c>
      <c r="AO301" s="34" t="s">
        <v>645</v>
      </c>
      <c r="AR301" s="16"/>
      <c r="AS301" s="34"/>
    </row>
    <row r="302" spans="39:45">
      <c r="AM302" t="s">
        <v>299</v>
      </c>
      <c r="AN302" s="16" t="s">
        <v>647</v>
      </c>
      <c r="AO302" s="34" t="s">
        <v>104</v>
      </c>
      <c r="AR302" s="16"/>
      <c r="AS302" s="34"/>
    </row>
    <row r="303" spans="39:45">
      <c r="AM303" t="s">
        <v>299</v>
      </c>
      <c r="AN303" s="16" t="s">
        <v>648</v>
      </c>
      <c r="AO303" s="34" t="s">
        <v>486</v>
      </c>
      <c r="AR303" s="16"/>
      <c r="AS303" s="34"/>
    </row>
    <row r="304" spans="39:45">
      <c r="AM304" t="s">
        <v>299</v>
      </c>
      <c r="AN304" s="16" t="s">
        <v>650</v>
      </c>
      <c r="AO304" s="34" t="s">
        <v>649</v>
      </c>
      <c r="AR304" s="16"/>
      <c r="AS304" s="34"/>
    </row>
    <row r="305" spans="39:45">
      <c r="AM305" t="s">
        <v>299</v>
      </c>
      <c r="AN305" s="16" t="s">
        <v>652</v>
      </c>
      <c r="AO305" s="34" t="s">
        <v>651</v>
      </c>
      <c r="AR305" s="16"/>
      <c r="AS305" s="34"/>
    </row>
    <row r="306" spans="39:45">
      <c r="AM306" t="s">
        <v>299</v>
      </c>
      <c r="AN306" s="16" t="s">
        <v>653</v>
      </c>
      <c r="AO306" s="34" t="s">
        <v>108</v>
      </c>
      <c r="AR306" s="16"/>
      <c r="AS306" s="34"/>
    </row>
    <row r="307" spans="39:45">
      <c r="AM307" t="s">
        <v>299</v>
      </c>
      <c r="AN307" s="16" t="s">
        <v>655</v>
      </c>
      <c r="AO307" s="34" t="s">
        <v>654</v>
      </c>
      <c r="AR307" s="16"/>
      <c r="AS307" s="34"/>
    </row>
    <row r="308" spans="39:45">
      <c r="AM308" t="s">
        <v>299</v>
      </c>
      <c r="AN308" s="16" t="s">
        <v>657</v>
      </c>
      <c r="AO308" s="34" t="s">
        <v>656</v>
      </c>
      <c r="AR308" s="16"/>
      <c r="AS308" s="34"/>
    </row>
    <row r="309" spans="39:45">
      <c r="AM309" t="s">
        <v>301</v>
      </c>
      <c r="AN309" s="16" t="s">
        <v>750</v>
      </c>
      <c r="AO309" s="34" t="s">
        <v>749</v>
      </c>
      <c r="AR309" s="16"/>
      <c r="AS309" s="34"/>
    </row>
    <row r="310" spans="39:45">
      <c r="AM310" t="s">
        <v>1132</v>
      </c>
      <c r="AN310" s="16" t="s">
        <v>121</v>
      </c>
      <c r="AO310" s="34" t="s">
        <v>425</v>
      </c>
      <c r="AR310" s="16"/>
      <c r="AS310" s="34"/>
    </row>
    <row r="311" spans="39:45">
      <c r="AM311" t="s">
        <v>1132</v>
      </c>
      <c r="AN311" s="16" t="s">
        <v>118</v>
      </c>
      <c r="AO311" s="34" t="s">
        <v>117</v>
      </c>
      <c r="AR311" s="16"/>
      <c r="AS311" s="34"/>
    </row>
    <row r="312" spans="39:45">
      <c r="AM312" t="s">
        <v>3867</v>
      </c>
      <c r="AN312" s="16" t="s">
        <v>57</v>
      </c>
      <c r="AO312" s="34" t="s">
        <v>56</v>
      </c>
      <c r="AR312" s="16"/>
      <c r="AS312" s="34"/>
    </row>
    <row r="313" spans="39:45">
      <c r="AM313" t="s">
        <v>3867</v>
      </c>
      <c r="AN313" s="16" t="s">
        <v>424</v>
      </c>
      <c r="AO313" s="34" t="s">
        <v>423</v>
      </c>
      <c r="AR313" s="16"/>
      <c r="AS313" s="34"/>
    </row>
    <row r="314" spans="39:45">
      <c r="AM314" t="s">
        <v>3867</v>
      </c>
      <c r="AN314" s="16" t="s">
        <v>121</v>
      </c>
      <c r="AO314" s="34" t="s">
        <v>425</v>
      </c>
      <c r="AR314" s="16"/>
      <c r="AS314" s="34"/>
    </row>
    <row r="315" spans="39:45">
      <c r="AM315" t="s">
        <v>3867</v>
      </c>
      <c r="AN315" s="16" t="s">
        <v>81</v>
      </c>
      <c r="AO315" s="34" t="s">
        <v>80</v>
      </c>
      <c r="AR315" s="16"/>
      <c r="AS315" s="34"/>
    </row>
    <row r="316" spans="39:45">
      <c r="AM316" t="s">
        <v>3867</v>
      </c>
      <c r="AN316" s="16" t="s">
        <v>70</v>
      </c>
      <c r="AO316" s="34" t="s">
        <v>69</v>
      </c>
      <c r="AR316" s="16"/>
      <c r="AS316" s="34"/>
    </row>
    <row r="317" spans="39:45">
      <c r="AM317" t="s">
        <v>3867</v>
      </c>
      <c r="AN317" s="16" t="s">
        <v>125</v>
      </c>
      <c r="AO317" s="34" t="s">
        <v>426</v>
      </c>
      <c r="AR317" s="16"/>
      <c r="AS317" s="34"/>
    </row>
    <row r="318" spans="39:45">
      <c r="AM318" t="s">
        <v>3867</v>
      </c>
      <c r="AN318" s="16" t="s">
        <v>430</v>
      </c>
      <c r="AO318" s="34" t="s">
        <v>429</v>
      </c>
      <c r="AR318" s="16"/>
      <c r="AS318" s="34"/>
    </row>
    <row r="319" spans="39:45">
      <c r="AM319" t="s">
        <v>3867</v>
      </c>
      <c r="AN319" s="16" t="s">
        <v>432</v>
      </c>
      <c r="AO319" s="34" t="s">
        <v>431</v>
      </c>
      <c r="AR319" s="16"/>
      <c r="AS319" s="34"/>
    </row>
    <row r="320" spans="39:45">
      <c r="AM320" t="s">
        <v>3867</v>
      </c>
      <c r="AN320" s="16" t="s">
        <v>92</v>
      </c>
      <c r="AO320" s="34" t="s">
        <v>91</v>
      </c>
      <c r="AR320" s="16"/>
      <c r="AS320" s="34"/>
    </row>
    <row r="321" spans="39:45">
      <c r="AM321" t="s">
        <v>3867</v>
      </c>
      <c r="AN321" s="16" t="s">
        <v>449</v>
      </c>
      <c r="AO321" s="34" t="s">
        <v>448</v>
      </c>
      <c r="AR321" s="16"/>
      <c r="AS321" s="34"/>
    </row>
    <row r="322" spans="39:45">
      <c r="AM322" t="s">
        <v>3867</v>
      </c>
      <c r="AN322" s="16" t="s">
        <v>101</v>
      </c>
      <c r="AO322" s="34" t="s">
        <v>100</v>
      </c>
      <c r="AR322" s="16"/>
      <c r="AS322" s="34"/>
    </row>
    <row r="323" spans="39:45">
      <c r="AM323" t="s">
        <v>3867</v>
      </c>
      <c r="AN323" s="16" t="s">
        <v>105</v>
      </c>
      <c r="AO323" s="34" t="s">
        <v>104</v>
      </c>
      <c r="AR323" s="16"/>
      <c r="AS323" s="34"/>
    </row>
    <row r="324" spans="39:45">
      <c r="AM324" t="s">
        <v>3867</v>
      </c>
      <c r="AN324" s="16" t="s">
        <v>41</v>
      </c>
      <c r="AO324" s="34" t="s">
        <v>40</v>
      </c>
      <c r="AR324" s="16"/>
      <c r="AS324" s="34"/>
    </row>
    <row r="325" spans="39:45">
      <c r="AM325" t="s">
        <v>3867</v>
      </c>
      <c r="AN325" s="16" t="s">
        <v>109</v>
      </c>
      <c r="AO325" s="34" t="s">
        <v>108</v>
      </c>
      <c r="AR325" s="16"/>
      <c r="AS325" s="34"/>
    </row>
    <row r="326" spans="39:45">
      <c r="AM326" t="s">
        <v>3867</v>
      </c>
      <c r="AN326" s="16" t="s">
        <v>445</v>
      </c>
      <c r="AO326" s="34" t="s">
        <v>444</v>
      </c>
      <c r="AR326" s="16"/>
      <c r="AS326" s="34"/>
    </row>
    <row r="327" spans="39:45">
      <c r="AM327" t="s">
        <v>3867</v>
      </c>
      <c r="AN327" s="16" t="s">
        <v>113</v>
      </c>
      <c r="AO327" s="34" t="s">
        <v>112</v>
      </c>
      <c r="AR327" s="16"/>
      <c r="AS327" s="34"/>
    </row>
    <row r="328" spans="39:45">
      <c r="AM328" t="s">
        <v>3867</v>
      </c>
      <c r="AN328" s="16" t="s">
        <v>118</v>
      </c>
      <c r="AO328" s="34" t="s">
        <v>117</v>
      </c>
      <c r="AR328" s="16"/>
      <c r="AS328" s="34"/>
    </row>
    <row r="329" spans="39:45">
      <c r="AM329" t="s">
        <v>304</v>
      </c>
      <c r="AN329" s="16" t="s">
        <v>125</v>
      </c>
      <c r="AO329" s="34" t="s">
        <v>426</v>
      </c>
      <c r="AR329" s="16"/>
      <c r="AS329" s="34"/>
    </row>
    <row r="330" spans="39:45">
      <c r="AM330" t="s">
        <v>304</v>
      </c>
      <c r="AN330" s="16" t="s">
        <v>447</v>
      </c>
      <c r="AO330" s="34" t="s">
        <v>446</v>
      </c>
      <c r="AR330" s="16"/>
      <c r="AS330" s="34"/>
    </row>
    <row r="331" spans="39:45">
      <c r="AM331" t="s">
        <v>304</v>
      </c>
      <c r="AN331" s="16" t="s">
        <v>432</v>
      </c>
      <c r="AO331" s="34" t="s">
        <v>431</v>
      </c>
      <c r="AR331" s="16"/>
      <c r="AS331" s="34"/>
    </row>
    <row r="332" spans="39:45">
      <c r="AM332" t="s">
        <v>304</v>
      </c>
      <c r="AN332" s="16" t="s">
        <v>436</v>
      </c>
      <c r="AO332" s="34" t="s">
        <v>435</v>
      </c>
      <c r="AR332" s="16"/>
      <c r="AS332" s="34"/>
    </row>
    <row r="333" spans="39:45">
      <c r="AM333" t="s">
        <v>304</v>
      </c>
      <c r="AN333" s="16" t="s">
        <v>438</v>
      </c>
      <c r="AO333" s="34" t="s">
        <v>437</v>
      </c>
      <c r="AR333" s="16"/>
      <c r="AS333" s="34"/>
    </row>
    <row r="334" spans="39:45">
      <c r="AM334" t="s">
        <v>304</v>
      </c>
      <c r="AN334" s="16" t="s">
        <v>441</v>
      </c>
      <c r="AO334" s="34" t="s">
        <v>440</v>
      </c>
      <c r="AR334" s="16"/>
      <c r="AS334" s="34"/>
    </row>
    <row r="335" spans="39:45">
      <c r="AM335" t="s">
        <v>304</v>
      </c>
      <c r="AN335" s="16" t="s">
        <v>443</v>
      </c>
      <c r="AO335" s="34" t="s">
        <v>442</v>
      </c>
      <c r="AR335" s="16"/>
      <c r="AS335" s="34"/>
    </row>
    <row r="336" spans="39:45">
      <c r="AM336" t="s">
        <v>304</v>
      </c>
      <c r="AN336" s="16" t="s">
        <v>118</v>
      </c>
      <c r="AO336" s="34" t="s">
        <v>117</v>
      </c>
      <c r="AR336" s="16"/>
      <c r="AS336" s="34"/>
    </row>
    <row r="337" spans="39:45">
      <c r="AM337" t="s">
        <v>306</v>
      </c>
      <c r="AN337" s="16" t="s">
        <v>57</v>
      </c>
      <c r="AO337" s="34" t="s">
        <v>56</v>
      </c>
      <c r="AR337" s="16"/>
      <c r="AS337" s="34"/>
    </row>
    <row r="338" spans="39:45">
      <c r="AM338" t="s">
        <v>306</v>
      </c>
      <c r="AN338" s="16" t="s">
        <v>424</v>
      </c>
      <c r="AO338" s="34" t="s">
        <v>423</v>
      </c>
      <c r="AR338" s="16"/>
      <c r="AS338" s="34"/>
    </row>
    <row r="339" spans="39:45">
      <c r="AM339" t="s">
        <v>306</v>
      </c>
      <c r="AN339" s="16" t="s">
        <v>420</v>
      </c>
      <c r="AO339" s="34" t="s">
        <v>419</v>
      </c>
      <c r="AR339" s="16"/>
      <c r="AS339" s="34"/>
    </row>
    <row r="340" spans="39:45">
      <c r="AM340" t="s">
        <v>306</v>
      </c>
      <c r="AN340" s="16" t="s">
        <v>70</v>
      </c>
      <c r="AO340" s="34" t="s">
        <v>69</v>
      </c>
      <c r="AR340" s="16"/>
      <c r="AS340" s="34"/>
    </row>
    <row r="341" spans="39:45">
      <c r="AM341" t="s">
        <v>306</v>
      </c>
      <c r="AN341" s="16" t="s">
        <v>92</v>
      </c>
      <c r="AO341" s="34" t="s">
        <v>91</v>
      </c>
      <c r="AR341" s="16"/>
      <c r="AS341" s="34"/>
    </row>
    <row r="342" spans="39:45">
      <c r="AM342" t="s">
        <v>306</v>
      </c>
      <c r="AN342" s="16" t="s">
        <v>105</v>
      </c>
      <c r="AO342" s="34" t="s">
        <v>104</v>
      </c>
      <c r="AR342" s="16"/>
      <c r="AS342" s="34"/>
    </row>
    <row r="343" spans="39:45">
      <c r="AM343" t="s">
        <v>306</v>
      </c>
      <c r="AN343" s="16" t="s">
        <v>41</v>
      </c>
      <c r="AO343" s="34" t="s">
        <v>40</v>
      </c>
      <c r="AR343" s="16"/>
      <c r="AS343" s="34"/>
    </row>
    <row r="344" spans="39:45">
      <c r="AM344" t="s">
        <v>306</v>
      </c>
      <c r="AN344" s="16" t="s">
        <v>109</v>
      </c>
      <c r="AO344" s="34" t="s">
        <v>108</v>
      </c>
      <c r="AR344" s="16"/>
      <c r="AS344" s="34"/>
    </row>
    <row r="345" spans="39:45">
      <c r="AM345" t="s">
        <v>306</v>
      </c>
      <c r="AN345" s="16" t="s">
        <v>118</v>
      </c>
      <c r="AO345" s="34" t="s">
        <v>117</v>
      </c>
      <c r="AR345" s="16"/>
      <c r="AS345" s="34"/>
    </row>
    <row r="346" spans="39:45">
      <c r="AM346" t="s">
        <v>1133</v>
      </c>
      <c r="AN346" s="16" t="s">
        <v>57</v>
      </c>
      <c r="AO346" s="34" t="s">
        <v>56</v>
      </c>
      <c r="AR346" s="16"/>
      <c r="AS346" s="34"/>
    </row>
    <row r="347" spans="39:45">
      <c r="AM347" t="s">
        <v>1133</v>
      </c>
      <c r="AN347" s="16" t="s">
        <v>81</v>
      </c>
      <c r="AO347" s="34" t="s">
        <v>80</v>
      </c>
      <c r="AR347" s="16"/>
      <c r="AS347" s="34"/>
    </row>
    <row r="348" spans="39:45">
      <c r="AM348" t="s">
        <v>1133</v>
      </c>
      <c r="AN348" s="16" t="s">
        <v>92</v>
      </c>
      <c r="AO348" s="34" t="s">
        <v>91</v>
      </c>
      <c r="AR348" s="16"/>
      <c r="AS348" s="34"/>
    </row>
    <row r="349" spans="39:45">
      <c r="AM349" t="s">
        <v>307</v>
      </c>
      <c r="AN349" s="16" t="s">
        <v>660</v>
      </c>
      <c r="AO349" s="34">
        <v>1008</v>
      </c>
      <c r="AR349" s="16"/>
      <c r="AS349" s="34"/>
    </row>
    <row r="350" spans="39:45">
      <c r="AM350" t="s">
        <v>307</v>
      </c>
      <c r="AN350" s="16" t="s">
        <v>496</v>
      </c>
      <c r="AO350" s="34">
        <v>1210</v>
      </c>
      <c r="AR350" s="16"/>
      <c r="AS350" s="34"/>
    </row>
    <row r="351" spans="39:45">
      <c r="AM351" t="s">
        <v>307</v>
      </c>
      <c r="AN351" s="16" t="s">
        <v>659</v>
      </c>
      <c r="AO351" s="34" t="s">
        <v>658</v>
      </c>
      <c r="AR351" s="16"/>
      <c r="AS351" s="34"/>
    </row>
    <row r="352" spans="39:45">
      <c r="AM352" t="s">
        <v>307</v>
      </c>
      <c r="AN352" s="16" t="s">
        <v>662</v>
      </c>
      <c r="AO352" s="34" t="s">
        <v>661</v>
      </c>
      <c r="AR352" s="16"/>
      <c r="AS352" s="34"/>
    </row>
    <row r="353" spans="39:45">
      <c r="AM353" t="s">
        <v>307</v>
      </c>
      <c r="AN353" s="16" t="s">
        <v>664</v>
      </c>
      <c r="AO353" s="34" t="s">
        <v>663</v>
      </c>
      <c r="AR353" s="16"/>
      <c r="AS353" s="34"/>
    </row>
    <row r="354" spans="39:45">
      <c r="AM354" t="s">
        <v>307</v>
      </c>
      <c r="AN354" s="16" t="s">
        <v>666</v>
      </c>
      <c r="AO354" s="34" t="s">
        <v>665</v>
      </c>
      <c r="AR354" s="16"/>
      <c r="AS354" s="34"/>
    </row>
    <row r="355" spans="39:45">
      <c r="AM355" t="s">
        <v>307</v>
      </c>
      <c r="AN355" s="16" t="s">
        <v>668</v>
      </c>
      <c r="AO355" s="34" t="s">
        <v>667</v>
      </c>
      <c r="AR355" s="16"/>
      <c r="AS355" s="34"/>
    </row>
    <row r="356" spans="39:45">
      <c r="AM356" t="s">
        <v>307</v>
      </c>
      <c r="AN356" s="16" t="s">
        <v>487</v>
      </c>
      <c r="AO356" s="34" t="s">
        <v>486</v>
      </c>
      <c r="AR356" s="16"/>
      <c r="AS356" s="34"/>
    </row>
    <row r="357" spans="39:45">
      <c r="AM357" t="s">
        <v>307</v>
      </c>
      <c r="AN357" s="16" t="s">
        <v>473</v>
      </c>
      <c r="AO357" s="34" t="s">
        <v>472</v>
      </c>
      <c r="AR357" s="16"/>
      <c r="AS357" s="34"/>
    </row>
    <row r="358" spans="39:45">
      <c r="AM358" t="s">
        <v>307</v>
      </c>
      <c r="AN358" s="16" t="s">
        <v>475</v>
      </c>
      <c r="AO358" s="34" t="s">
        <v>474</v>
      </c>
      <c r="AR358" s="16"/>
      <c r="AS358" s="34"/>
    </row>
    <row r="359" spans="39:45">
      <c r="AM359" t="s">
        <v>307</v>
      </c>
      <c r="AN359" s="16" t="s">
        <v>670</v>
      </c>
      <c r="AO359" s="34" t="s">
        <v>669</v>
      </c>
      <c r="AR359" s="16"/>
      <c r="AS359" s="34"/>
    </row>
    <row r="360" spans="39:45">
      <c r="AM360" t="s">
        <v>307</v>
      </c>
      <c r="AN360" s="16" t="s">
        <v>491</v>
      </c>
      <c r="AO360" s="34" t="s">
        <v>490</v>
      </c>
      <c r="AR360" s="16"/>
      <c r="AS360" s="34"/>
    </row>
    <row r="361" spans="39:45">
      <c r="AM361" t="s">
        <v>307</v>
      </c>
      <c r="AN361" s="16" t="s">
        <v>493</v>
      </c>
      <c r="AO361" s="34" t="s">
        <v>492</v>
      </c>
      <c r="AR361" s="16"/>
      <c r="AS361" s="34"/>
    </row>
    <row r="362" spans="39:45">
      <c r="AM362" t="s">
        <v>307</v>
      </c>
      <c r="AN362" s="16" t="s">
        <v>495</v>
      </c>
      <c r="AO362" s="34" t="s">
        <v>494</v>
      </c>
      <c r="AR362" s="16"/>
      <c r="AS362" s="34"/>
    </row>
    <row r="363" spans="39:45">
      <c r="AM363" t="s">
        <v>309</v>
      </c>
      <c r="AN363" s="16" t="s">
        <v>660</v>
      </c>
      <c r="AO363" s="34">
        <v>1008</v>
      </c>
      <c r="AR363" s="16"/>
      <c r="AS363" s="34"/>
    </row>
    <row r="364" spans="39:45">
      <c r="AM364" t="s">
        <v>309</v>
      </c>
      <c r="AN364" s="16" t="s">
        <v>664</v>
      </c>
      <c r="AO364" s="34" t="s">
        <v>663</v>
      </c>
      <c r="AR364" s="16"/>
      <c r="AS364" s="34"/>
    </row>
    <row r="365" spans="39:45">
      <c r="AM365" t="s">
        <v>309</v>
      </c>
      <c r="AN365" s="16" t="s">
        <v>487</v>
      </c>
      <c r="AO365" s="34" t="s">
        <v>486</v>
      </c>
      <c r="AR365" s="16"/>
      <c r="AS365" s="34"/>
    </row>
    <row r="366" spans="39:45">
      <c r="AM366" t="s">
        <v>309</v>
      </c>
      <c r="AN366" s="16" t="s">
        <v>475</v>
      </c>
      <c r="AO366" s="34" t="s">
        <v>474</v>
      </c>
      <c r="AR366" s="16"/>
      <c r="AS366" s="34"/>
    </row>
    <row r="367" spans="39:45">
      <c r="AM367" t="s">
        <v>309</v>
      </c>
      <c r="AN367" s="16" t="s">
        <v>491</v>
      </c>
      <c r="AO367" s="34" t="s">
        <v>490</v>
      </c>
      <c r="AR367" s="16"/>
      <c r="AS367" s="34"/>
    </row>
    <row r="368" spans="39:45">
      <c r="AM368" t="s">
        <v>309</v>
      </c>
      <c r="AN368" s="16" t="s">
        <v>493</v>
      </c>
      <c r="AO368" s="34" t="s">
        <v>492</v>
      </c>
      <c r="AR368" s="16"/>
      <c r="AS368" s="34"/>
    </row>
    <row r="369" spans="39:45">
      <c r="AM369" t="s">
        <v>309</v>
      </c>
      <c r="AN369" s="16" t="s">
        <v>495</v>
      </c>
      <c r="AO369" s="34" t="s">
        <v>494</v>
      </c>
      <c r="AR369" s="16"/>
      <c r="AS369" s="34"/>
    </row>
    <row r="370" spans="39:45">
      <c r="AM370" t="s">
        <v>311</v>
      </c>
      <c r="AN370" s="16" t="s">
        <v>121</v>
      </c>
      <c r="AO370" s="34" t="s">
        <v>425</v>
      </c>
      <c r="AR370" s="16"/>
      <c r="AS370" s="34"/>
    </row>
    <row r="371" spans="39:45">
      <c r="AM371" t="s">
        <v>311</v>
      </c>
      <c r="AN371" s="16" t="s">
        <v>125</v>
      </c>
      <c r="AO371" s="34" t="s">
        <v>426</v>
      </c>
      <c r="AR371" s="16"/>
      <c r="AS371" s="34"/>
    </row>
    <row r="372" spans="39:45">
      <c r="AM372" t="s">
        <v>311</v>
      </c>
      <c r="AN372" s="16" t="s">
        <v>92</v>
      </c>
      <c r="AO372" s="34" t="s">
        <v>91</v>
      </c>
      <c r="AR372" s="16"/>
      <c r="AS372" s="34"/>
    </row>
    <row r="373" spans="39:45">
      <c r="AM373" t="s">
        <v>311</v>
      </c>
      <c r="AN373" s="16" t="s">
        <v>105</v>
      </c>
      <c r="AO373" s="34" t="s">
        <v>104</v>
      </c>
      <c r="AR373" s="16"/>
      <c r="AS373" s="34"/>
    </row>
    <row r="374" spans="39:45">
      <c r="AM374" t="s">
        <v>311</v>
      </c>
      <c r="AN374" s="16" t="s">
        <v>109</v>
      </c>
      <c r="AO374" s="34" t="s">
        <v>108</v>
      </c>
      <c r="AR374" s="16"/>
      <c r="AS374" s="34"/>
    </row>
    <row r="375" spans="39:45">
      <c r="AM375" t="s">
        <v>311</v>
      </c>
      <c r="AN375" s="16" t="s">
        <v>113</v>
      </c>
      <c r="AO375" s="34" t="s">
        <v>112</v>
      </c>
      <c r="AR375" s="16"/>
      <c r="AS375" s="34"/>
    </row>
    <row r="376" spans="39:45">
      <c r="AM376" t="s">
        <v>311</v>
      </c>
      <c r="AN376" s="16" t="s">
        <v>118</v>
      </c>
      <c r="AO376" s="34" t="s">
        <v>117</v>
      </c>
      <c r="AR376" s="16"/>
      <c r="AS376" s="34"/>
    </row>
    <row r="377" spans="39:45">
      <c r="AM377" t="s">
        <v>313</v>
      </c>
      <c r="AN377" s="16" t="s">
        <v>672</v>
      </c>
      <c r="AO377" s="34" t="s">
        <v>671</v>
      </c>
      <c r="AR377" s="16"/>
      <c r="AS377" s="34"/>
    </row>
    <row r="378" spans="39:45">
      <c r="AM378" t="s">
        <v>313</v>
      </c>
      <c r="AN378" s="16" t="s">
        <v>674</v>
      </c>
      <c r="AO378" s="34" t="s">
        <v>673</v>
      </c>
      <c r="AR378" s="16"/>
      <c r="AS378" s="34"/>
    </row>
    <row r="379" spans="39:45">
      <c r="AM379" t="s">
        <v>313</v>
      </c>
      <c r="AN379" s="16" t="s">
        <v>676</v>
      </c>
      <c r="AO379" s="34" t="s">
        <v>675</v>
      </c>
      <c r="AR379" s="16"/>
      <c r="AS379" s="34"/>
    </row>
    <row r="380" spans="39:45">
      <c r="AM380" t="s">
        <v>313</v>
      </c>
      <c r="AN380" s="16" t="s">
        <v>678</v>
      </c>
      <c r="AO380" s="34" t="s">
        <v>677</v>
      </c>
      <c r="AR380" s="16"/>
      <c r="AS380" s="34"/>
    </row>
    <row r="381" spans="39:45">
      <c r="AM381" t="s">
        <v>313</v>
      </c>
      <c r="AN381" s="16" t="s">
        <v>680</v>
      </c>
      <c r="AO381" s="34" t="s">
        <v>679</v>
      </c>
      <c r="AR381" s="16"/>
      <c r="AS381" s="34"/>
    </row>
    <row r="382" spans="39:45">
      <c r="AM382" t="s">
        <v>313</v>
      </c>
      <c r="AN382" s="16" t="s">
        <v>682</v>
      </c>
      <c r="AO382" s="34" t="s">
        <v>681</v>
      </c>
      <c r="AR382" s="16"/>
      <c r="AS382" s="34"/>
    </row>
    <row r="383" spans="39:45">
      <c r="AM383" t="s">
        <v>313</v>
      </c>
      <c r="AN383" s="16" t="s">
        <v>684</v>
      </c>
      <c r="AO383" s="34" t="s">
        <v>683</v>
      </c>
      <c r="AR383" s="16"/>
      <c r="AS383" s="34"/>
    </row>
    <row r="384" spans="39:45">
      <c r="AM384" t="s">
        <v>313</v>
      </c>
      <c r="AN384" s="16" t="s">
        <v>686</v>
      </c>
      <c r="AO384" s="34" t="s">
        <v>685</v>
      </c>
      <c r="AR384" s="16"/>
      <c r="AS384" s="34"/>
    </row>
    <row r="385" spans="39:45">
      <c r="AM385" t="s">
        <v>313</v>
      </c>
      <c r="AN385" s="16" t="s">
        <v>688</v>
      </c>
      <c r="AO385" s="34" t="s">
        <v>687</v>
      </c>
      <c r="AR385" s="16"/>
      <c r="AS385" s="34"/>
    </row>
    <row r="386" spans="39:45">
      <c r="AM386" t="s">
        <v>313</v>
      </c>
      <c r="AN386" s="16" t="s">
        <v>690</v>
      </c>
      <c r="AO386" s="34" t="s">
        <v>689</v>
      </c>
      <c r="AR386" s="16"/>
      <c r="AS386" s="34"/>
    </row>
    <row r="387" spans="39:45">
      <c r="AM387" t="s">
        <v>313</v>
      </c>
      <c r="AN387" s="16" t="s">
        <v>692</v>
      </c>
      <c r="AO387" s="34" t="s">
        <v>691</v>
      </c>
      <c r="AR387" s="16"/>
      <c r="AS387" s="34"/>
    </row>
    <row r="388" spans="39:45">
      <c r="AM388" t="s">
        <v>313</v>
      </c>
      <c r="AN388" s="16" t="s">
        <v>694</v>
      </c>
      <c r="AO388" s="34" t="s">
        <v>693</v>
      </c>
      <c r="AR388" s="16"/>
      <c r="AS388" s="34"/>
    </row>
    <row r="389" spans="39:45">
      <c r="AM389" t="s">
        <v>313</v>
      </c>
      <c r="AN389" s="16" t="s">
        <v>696</v>
      </c>
      <c r="AO389" s="34" t="s">
        <v>695</v>
      </c>
      <c r="AR389" s="16"/>
      <c r="AS389" s="34"/>
    </row>
    <row r="390" spans="39:45">
      <c r="AM390" t="s">
        <v>315</v>
      </c>
      <c r="AN390" s="16" t="s">
        <v>697</v>
      </c>
      <c r="AO390" s="34">
        <v>1012</v>
      </c>
      <c r="AR390" s="16"/>
      <c r="AS390" s="34"/>
    </row>
    <row r="391" spans="39:45">
      <c r="AM391" t="s">
        <v>315</v>
      </c>
      <c r="AN391" s="16" t="s">
        <v>699</v>
      </c>
      <c r="AO391" s="34" t="s">
        <v>698</v>
      </c>
      <c r="AR391" s="16"/>
      <c r="AS391" s="34"/>
    </row>
    <row r="392" spans="39:45">
      <c r="AM392" t="s">
        <v>315</v>
      </c>
      <c r="AN392" s="16" t="s">
        <v>701</v>
      </c>
      <c r="AO392" s="34" t="s">
        <v>700</v>
      </c>
      <c r="AR392" s="16"/>
      <c r="AS392" s="34"/>
    </row>
    <row r="393" spans="39:45">
      <c r="AM393" t="s">
        <v>315</v>
      </c>
      <c r="AN393" s="16" t="s">
        <v>703</v>
      </c>
      <c r="AO393" s="34" t="s">
        <v>702</v>
      </c>
      <c r="AR393" s="16"/>
      <c r="AS393" s="34"/>
    </row>
    <row r="394" spans="39:45">
      <c r="AM394" t="s">
        <v>315</v>
      </c>
      <c r="AN394" s="16" t="s">
        <v>787</v>
      </c>
      <c r="AO394" s="34" t="s">
        <v>786</v>
      </c>
      <c r="AR394" s="16"/>
      <c r="AS394" s="34"/>
    </row>
    <row r="395" spans="39:45">
      <c r="AM395" t="s">
        <v>315</v>
      </c>
      <c r="AN395" s="16" t="s">
        <v>789</v>
      </c>
      <c r="AO395" s="34" t="s">
        <v>788</v>
      </c>
      <c r="AR395" s="16"/>
      <c r="AS395" s="34"/>
    </row>
    <row r="396" spans="39:45">
      <c r="AM396" t="s">
        <v>315</v>
      </c>
      <c r="AN396" s="16" t="s">
        <v>704</v>
      </c>
      <c r="AO396" s="34">
        <v>1006</v>
      </c>
      <c r="AR396" s="16"/>
      <c r="AS396" s="34"/>
    </row>
    <row r="397" spans="39:45">
      <c r="AM397" t="s">
        <v>315</v>
      </c>
      <c r="AN397" s="16" t="s">
        <v>706</v>
      </c>
      <c r="AO397" s="34" t="s">
        <v>705</v>
      </c>
      <c r="AR397" s="16"/>
      <c r="AS397" s="34"/>
    </row>
    <row r="398" spans="39:45">
      <c r="AM398" t="s">
        <v>315</v>
      </c>
      <c r="AN398" s="16" t="s">
        <v>707</v>
      </c>
      <c r="AO398" s="34">
        <v>1212</v>
      </c>
      <c r="AR398" s="16"/>
      <c r="AS398" s="34"/>
    </row>
    <row r="399" spans="39:45">
      <c r="AM399" t="s">
        <v>315</v>
      </c>
      <c r="AN399" s="16" t="s">
        <v>709</v>
      </c>
      <c r="AO399" s="34" t="s">
        <v>708</v>
      </c>
      <c r="AR399" s="16"/>
      <c r="AS399" s="34"/>
    </row>
    <row r="400" spans="39:45">
      <c r="AM400" t="s">
        <v>315</v>
      </c>
      <c r="AN400" s="16" t="s">
        <v>711</v>
      </c>
      <c r="AO400" s="34" t="s">
        <v>710</v>
      </c>
      <c r="AR400" s="16"/>
      <c r="AS400" s="34"/>
    </row>
    <row r="401" spans="39:45">
      <c r="AM401" t="s">
        <v>315</v>
      </c>
      <c r="AN401" s="16" t="s">
        <v>712</v>
      </c>
      <c r="AO401" s="34">
        <v>1236</v>
      </c>
      <c r="AR401" s="16"/>
      <c r="AS401" s="34"/>
    </row>
    <row r="402" spans="39:45">
      <c r="AM402" t="s">
        <v>315</v>
      </c>
      <c r="AN402" s="16" t="s">
        <v>791</v>
      </c>
      <c r="AO402" s="34" t="s">
        <v>790</v>
      </c>
      <c r="AR402" s="16"/>
      <c r="AS402" s="34"/>
    </row>
    <row r="403" spans="39:45">
      <c r="AM403" t="s">
        <v>315</v>
      </c>
      <c r="AN403" s="16" t="s">
        <v>713</v>
      </c>
      <c r="AO403" s="34">
        <v>1248</v>
      </c>
      <c r="AR403" s="16"/>
      <c r="AS403" s="34"/>
    </row>
    <row r="404" spans="39:45">
      <c r="AM404" t="s">
        <v>315</v>
      </c>
      <c r="AN404" s="16" t="s">
        <v>715</v>
      </c>
      <c r="AO404" s="34" t="s">
        <v>714</v>
      </c>
      <c r="AR404" s="16"/>
      <c r="AS404" s="34"/>
    </row>
    <row r="405" spans="39:45">
      <c r="AM405" t="s">
        <v>315</v>
      </c>
      <c r="AN405" s="16" t="s">
        <v>717</v>
      </c>
      <c r="AO405" s="34" t="s">
        <v>716</v>
      </c>
      <c r="AR405" s="16"/>
      <c r="AS405" s="34"/>
    </row>
    <row r="406" spans="39:45">
      <c r="AM406" t="s">
        <v>315</v>
      </c>
      <c r="AN406" s="16" t="s">
        <v>719</v>
      </c>
      <c r="AO406" s="34" t="s">
        <v>718</v>
      </c>
      <c r="AR406" s="16"/>
      <c r="AS406" s="34"/>
    </row>
    <row r="407" spans="39:45">
      <c r="AM407" t="s">
        <v>315</v>
      </c>
      <c r="AN407" s="16" t="s">
        <v>721</v>
      </c>
      <c r="AO407" s="34" t="s">
        <v>720</v>
      </c>
      <c r="AR407" s="16"/>
      <c r="AS407" s="34"/>
    </row>
    <row r="408" spans="39:45">
      <c r="AM408" t="s">
        <v>315</v>
      </c>
      <c r="AN408" s="16" t="s">
        <v>582</v>
      </c>
      <c r="AO408" s="34" t="s">
        <v>581</v>
      </c>
      <c r="AR408" s="16"/>
      <c r="AS408" s="34"/>
    </row>
    <row r="409" spans="39:45">
      <c r="AM409" t="s">
        <v>315</v>
      </c>
      <c r="AN409" s="16" t="s">
        <v>723</v>
      </c>
      <c r="AO409" s="34" t="s">
        <v>722</v>
      </c>
      <c r="AR409" s="16"/>
      <c r="AS409" s="34"/>
    </row>
    <row r="410" spans="39:45">
      <c r="AM410" t="s">
        <v>315</v>
      </c>
      <c r="AN410" s="16" t="s">
        <v>793</v>
      </c>
      <c r="AO410" s="34" t="s">
        <v>792</v>
      </c>
      <c r="AR410" s="16"/>
      <c r="AS410" s="34"/>
    </row>
    <row r="411" spans="39:45">
      <c r="AM411" t="s">
        <v>315</v>
      </c>
      <c r="AN411" s="16" t="s">
        <v>725</v>
      </c>
      <c r="AO411" s="34" t="s">
        <v>724</v>
      </c>
      <c r="AR411" s="16"/>
      <c r="AS411" s="34"/>
    </row>
    <row r="412" spans="39:45">
      <c r="AM412" t="s">
        <v>315</v>
      </c>
      <c r="AN412" s="16" t="s">
        <v>794</v>
      </c>
      <c r="AO412" s="34" t="s">
        <v>724</v>
      </c>
      <c r="AR412" s="16"/>
      <c r="AS412" s="34"/>
    </row>
    <row r="413" spans="39:45">
      <c r="AM413" t="s">
        <v>315</v>
      </c>
      <c r="AN413" s="16" t="s">
        <v>727</v>
      </c>
      <c r="AO413" s="34" t="s">
        <v>726</v>
      </c>
      <c r="AR413" s="16"/>
      <c r="AS413" s="34"/>
    </row>
    <row r="414" spans="39:45">
      <c r="AM414" t="s">
        <v>315</v>
      </c>
      <c r="AN414" s="16" t="s">
        <v>729</v>
      </c>
      <c r="AO414" s="34" t="s">
        <v>728</v>
      </c>
      <c r="AR414" s="16"/>
      <c r="AS414" s="34"/>
    </row>
    <row r="415" spans="39:45">
      <c r="AM415" t="s">
        <v>315</v>
      </c>
      <c r="AN415" s="16" t="s">
        <v>586</v>
      </c>
      <c r="AO415" s="34" t="s">
        <v>585</v>
      </c>
      <c r="AR415" s="16"/>
      <c r="AS415" s="34"/>
    </row>
    <row r="416" spans="39:45">
      <c r="AM416" t="s">
        <v>315</v>
      </c>
      <c r="AN416" s="16" t="s">
        <v>731</v>
      </c>
      <c r="AO416" s="34" t="s">
        <v>730</v>
      </c>
      <c r="AR416" s="16"/>
      <c r="AS416" s="34"/>
    </row>
    <row r="417" spans="39:45">
      <c r="AM417" t="s">
        <v>315</v>
      </c>
      <c r="AN417" s="16" t="s">
        <v>733</v>
      </c>
      <c r="AO417" s="34" t="s">
        <v>732</v>
      </c>
      <c r="AR417" s="16"/>
      <c r="AS417" s="34"/>
    </row>
    <row r="418" spans="39:45">
      <c r="AM418" t="s">
        <v>315</v>
      </c>
      <c r="AN418" s="16" t="s">
        <v>735</v>
      </c>
      <c r="AO418" s="34" t="s">
        <v>734</v>
      </c>
      <c r="AR418" s="16"/>
      <c r="AS418" s="34"/>
    </row>
    <row r="419" spans="39:45">
      <c r="AM419" t="s">
        <v>315</v>
      </c>
      <c r="AN419" s="16" t="s">
        <v>620</v>
      </c>
      <c r="AO419" s="34" t="s">
        <v>619</v>
      </c>
      <c r="AR419" s="16"/>
      <c r="AS419" s="34"/>
    </row>
    <row r="420" spans="39:45">
      <c r="AM420" t="s">
        <v>315</v>
      </c>
      <c r="AN420" s="16" t="s">
        <v>737</v>
      </c>
      <c r="AO420" s="34" t="s">
        <v>736</v>
      </c>
      <c r="AR420" s="16"/>
      <c r="AS420" s="34"/>
    </row>
    <row r="421" spans="39:45">
      <c r="AM421" t="s">
        <v>315</v>
      </c>
      <c r="AN421" s="16" t="s">
        <v>622</v>
      </c>
      <c r="AO421" s="34" t="s">
        <v>621</v>
      </c>
      <c r="AR421" s="16"/>
      <c r="AS421" s="34"/>
    </row>
    <row r="422" spans="39:45">
      <c r="AM422" t="s">
        <v>315</v>
      </c>
      <c r="AN422" s="16" t="s">
        <v>739</v>
      </c>
      <c r="AO422" s="34" t="s">
        <v>738</v>
      </c>
      <c r="AR422" s="16"/>
      <c r="AS422" s="34"/>
    </row>
    <row r="423" spans="39:45">
      <c r="AM423" t="s">
        <v>315</v>
      </c>
      <c r="AN423" s="16" t="s">
        <v>796</v>
      </c>
      <c r="AO423" s="34" t="s">
        <v>795</v>
      </c>
      <c r="AR423" s="16"/>
      <c r="AS423" s="34"/>
    </row>
    <row r="424" spans="39:45">
      <c r="AM424" t="s">
        <v>315</v>
      </c>
      <c r="AN424" s="16" t="s">
        <v>798</v>
      </c>
      <c r="AO424" s="34" t="s">
        <v>797</v>
      </c>
      <c r="AR424" s="16"/>
      <c r="AS424" s="34"/>
    </row>
    <row r="425" spans="39:45">
      <c r="AM425" t="s">
        <v>315</v>
      </c>
      <c r="AN425" s="16" t="s">
        <v>741</v>
      </c>
      <c r="AO425" s="34" t="s">
        <v>740</v>
      </c>
      <c r="AR425" s="16"/>
      <c r="AS425" s="34"/>
    </row>
    <row r="426" spans="39:45">
      <c r="AM426" t="s">
        <v>315</v>
      </c>
      <c r="AN426" s="16" t="s">
        <v>743</v>
      </c>
      <c r="AO426" s="34" t="s">
        <v>742</v>
      </c>
      <c r="AR426" s="16"/>
      <c r="AS426" s="34"/>
    </row>
    <row r="427" spans="39:45">
      <c r="AM427" t="s">
        <v>315</v>
      </c>
      <c r="AN427" s="16" t="s">
        <v>745</v>
      </c>
      <c r="AO427" s="34" t="s">
        <v>744</v>
      </c>
      <c r="AR427" s="16"/>
      <c r="AS427" s="34"/>
    </row>
    <row r="428" spans="39:45">
      <c r="AM428" t="s">
        <v>315</v>
      </c>
      <c r="AN428" s="16" t="s">
        <v>674</v>
      </c>
      <c r="AO428" s="34" t="s">
        <v>673</v>
      </c>
      <c r="AR428" s="16"/>
      <c r="AS428" s="34"/>
    </row>
    <row r="429" spans="39:45">
      <c r="AM429" t="s">
        <v>315</v>
      </c>
      <c r="AN429" s="16" t="s">
        <v>628</v>
      </c>
      <c r="AO429" s="34" t="s">
        <v>627</v>
      </c>
      <c r="AR429" s="16"/>
      <c r="AS429" s="34"/>
    </row>
    <row r="430" spans="39:45">
      <c r="AM430" t="s">
        <v>315</v>
      </c>
      <c r="AN430" s="16" t="s">
        <v>682</v>
      </c>
      <c r="AO430" s="34" t="s">
        <v>681</v>
      </c>
      <c r="AR430" s="16"/>
      <c r="AS430" s="34"/>
    </row>
    <row r="431" spans="39:45">
      <c r="AM431" t="s">
        <v>315</v>
      </c>
      <c r="AN431" s="16" t="s">
        <v>630</v>
      </c>
      <c r="AO431" s="34" t="s">
        <v>629</v>
      </c>
      <c r="AR431" s="16"/>
      <c r="AS431" s="34"/>
    </row>
    <row r="432" spans="39:45">
      <c r="AM432" t="s">
        <v>315</v>
      </c>
      <c r="AN432" s="16" t="s">
        <v>747</v>
      </c>
      <c r="AO432" s="34" t="s">
        <v>746</v>
      </c>
      <c r="AR432" s="16"/>
      <c r="AS432" s="34"/>
    </row>
    <row r="433" spans="39:45">
      <c r="AM433" t="s">
        <v>315</v>
      </c>
      <c r="AN433" s="16" t="s">
        <v>748</v>
      </c>
      <c r="AO433" s="34" t="s">
        <v>685</v>
      </c>
      <c r="AR433" s="16"/>
      <c r="AS433" s="34"/>
    </row>
    <row r="434" spans="39:45">
      <c r="AM434" t="s">
        <v>315</v>
      </c>
      <c r="AN434" s="16" t="s">
        <v>750</v>
      </c>
      <c r="AO434" s="34" t="s">
        <v>749</v>
      </c>
      <c r="AR434" s="16"/>
      <c r="AS434" s="34"/>
    </row>
    <row r="435" spans="39:45">
      <c r="AM435" t="s">
        <v>315</v>
      </c>
      <c r="AN435" s="16" t="s">
        <v>752</v>
      </c>
      <c r="AO435" s="34" t="s">
        <v>751</v>
      </c>
      <c r="AR435" s="16"/>
      <c r="AS435" s="34"/>
    </row>
    <row r="436" spans="39:45">
      <c r="AM436" t="s">
        <v>315</v>
      </c>
      <c r="AN436" s="16" t="s">
        <v>800</v>
      </c>
      <c r="AO436" s="34" t="s">
        <v>799</v>
      </c>
      <c r="AR436" s="16"/>
      <c r="AS436" s="34"/>
    </row>
    <row r="437" spans="39:45">
      <c r="AM437" t="s">
        <v>315</v>
      </c>
      <c r="AN437" s="16" t="s">
        <v>802</v>
      </c>
      <c r="AO437" s="34" t="s">
        <v>801</v>
      </c>
      <c r="AR437" s="16"/>
      <c r="AS437" s="34"/>
    </row>
    <row r="438" spans="39:45">
      <c r="AM438" t="s">
        <v>315</v>
      </c>
      <c r="AN438" s="16" t="s">
        <v>754</v>
      </c>
      <c r="AO438" s="34" t="s">
        <v>753</v>
      </c>
      <c r="AR438" s="16"/>
      <c r="AS438" s="34"/>
    </row>
    <row r="439" spans="39:45">
      <c r="AM439" t="s">
        <v>315</v>
      </c>
      <c r="AN439" s="16" t="s">
        <v>756</v>
      </c>
      <c r="AO439" s="34" t="s">
        <v>755</v>
      </c>
      <c r="AR439" s="16"/>
      <c r="AS439" s="34"/>
    </row>
    <row r="440" spans="39:45">
      <c r="AM440" t="s">
        <v>315</v>
      </c>
      <c r="AN440" s="16" t="s">
        <v>804</v>
      </c>
      <c r="AO440" s="34" t="s">
        <v>803</v>
      </c>
      <c r="AR440" s="16"/>
      <c r="AS440" s="34"/>
    </row>
    <row r="441" spans="39:45">
      <c r="AM441" t="s">
        <v>315</v>
      </c>
      <c r="AN441" s="16" t="s">
        <v>806</v>
      </c>
      <c r="AO441" s="34" t="s">
        <v>805</v>
      </c>
      <c r="AR441" s="16"/>
      <c r="AS441" s="34"/>
    </row>
    <row r="442" spans="39:45">
      <c r="AM442" t="s">
        <v>315</v>
      </c>
      <c r="AN442" s="16" t="s">
        <v>758</v>
      </c>
      <c r="AO442" s="34" t="s">
        <v>757</v>
      </c>
      <c r="AR442" s="16"/>
      <c r="AS442" s="34"/>
    </row>
    <row r="443" spans="39:45">
      <c r="AM443" t="s">
        <v>315</v>
      </c>
      <c r="AN443" s="16" t="s">
        <v>760</v>
      </c>
      <c r="AO443" s="34" t="s">
        <v>759</v>
      </c>
      <c r="AR443" s="16"/>
      <c r="AS443" s="34"/>
    </row>
    <row r="444" spans="39:45">
      <c r="AM444" t="s">
        <v>315</v>
      </c>
      <c r="AN444" s="16" t="s">
        <v>762</v>
      </c>
      <c r="AO444" s="34" t="s">
        <v>761</v>
      </c>
      <c r="AR444" s="16"/>
      <c r="AS444" s="34"/>
    </row>
    <row r="445" spans="39:45">
      <c r="AM445" t="s">
        <v>315</v>
      </c>
      <c r="AN445" s="16" t="s">
        <v>694</v>
      </c>
      <c r="AO445" s="34" t="s">
        <v>693</v>
      </c>
      <c r="AR445" s="16"/>
      <c r="AS445" s="34"/>
    </row>
    <row r="446" spans="39:45">
      <c r="AM446" t="s">
        <v>315</v>
      </c>
      <c r="AN446" s="16" t="s">
        <v>764</v>
      </c>
      <c r="AO446" s="34" t="s">
        <v>763</v>
      </c>
      <c r="AR446" s="16"/>
      <c r="AS446" s="34"/>
    </row>
    <row r="447" spans="39:45">
      <c r="AM447" t="s">
        <v>315</v>
      </c>
      <c r="AN447" s="16" t="s">
        <v>766</v>
      </c>
      <c r="AO447" s="34" t="s">
        <v>765</v>
      </c>
      <c r="AR447" s="16"/>
      <c r="AS447" s="34"/>
    </row>
    <row r="448" spans="39:45">
      <c r="AM448" t="s">
        <v>315</v>
      </c>
      <c r="AN448" s="16" t="s">
        <v>767</v>
      </c>
      <c r="AO448" s="34" t="s">
        <v>695</v>
      </c>
      <c r="AR448" s="16"/>
      <c r="AS448" s="34"/>
    </row>
    <row r="449" spans="39:45">
      <c r="AM449" t="s">
        <v>315</v>
      </c>
      <c r="AN449" s="16" t="s">
        <v>769</v>
      </c>
      <c r="AO449" s="34" t="s">
        <v>768</v>
      </c>
      <c r="AR449" s="16"/>
      <c r="AS449" s="34"/>
    </row>
    <row r="450" spans="39:45">
      <c r="AM450" t="s">
        <v>315</v>
      </c>
      <c r="AN450" s="16" t="s">
        <v>771</v>
      </c>
      <c r="AO450" s="34" t="s">
        <v>770</v>
      </c>
      <c r="AR450" s="16"/>
      <c r="AS450" s="34"/>
    </row>
    <row r="451" spans="39:45">
      <c r="AM451" t="s">
        <v>315</v>
      </c>
      <c r="AN451" s="16" t="s">
        <v>773</v>
      </c>
      <c r="AO451" s="34" t="s">
        <v>772</v>
      </c>
      <c r="AR451" s="16"/>
      <c r="AS451" s="34"/>
    </row>
    <row r="452" spans="39:45">
      <c r="AM452" t="s">
        <v>315</v>
      </c>
      <c r="AN452" s="16" t="s">
        <v>775</v>
      </c>
      <c r="AO452" s="34" t="s">
        <v>774</v>
      </c>
      <c r="AR452" s="16"/>
      <c r="AS452" s="34"/>
    </row>
    <row r="453" spans="39:45">
      <c r="AM453" t="s">
        <v>315</v>
      </c>
      <c r="AN453" s="16" t="s">
        <v>808</v>
      </c>
      <c r="AO453" s="34" t="s">
        <v>807</v>
      </c>
      <c r="AR453" s="16"/>
      <c r="AS453" s="34"/>
    </row>
    <row r="454" spans="39:45">
      <c r="AM454" t="s">
        <v>315</v>
      </c>
      <c r="AN454" s="16" t="s">
        <v>810</v>
      </c>
      <c r="AO454" s="34" t="s">
        <v>809</v>
      </c>
      <c r="AR454" s="16"/>
      <c r="AS454" s="34"/>
    </row>
    <row r="455" spans="39:45">
      <c r="AM455" t="s">
        <v>315</v>
      </c>
      <c r="AN455" s="16" t="s">
        <v>777</v>
      </c>
      <c r="AO455" s="34" t="s">
        <v>776</v>
      </c>
      <c r="AR455" s="16"/>
      <c r="AS455" s="34"/>
    </row>
    <row r="456" spans="39:45">
      <c r="AM456" t="s">
        <v>315</v>
      </c>
      <c r="AN456" s="16" t="s">
        <v>812</v>
      </c>
      <c r="AO456" s="34" t="s">
        <v>811</v>
      </c>
      <c r="AR456" s="16"/>
      <c r="AS456" s="34"/>
    </row>
    <row r="457" spans="39:45">
      <c r="AM457" t="s">
        <v>315</v>
      </c>
      <c r="AN457" s="16" t="s">
        <v>495</v>
      </c>
      <c r="AO457" s="34" t="s">
        <v>494</v>
      </c>
      <c r="AR457" s="16"/>
      <c r="AS457" s="34"/>
    </row>
    <row r="458" spans="39:45">
      <c r="AM458" t="s">
        <v>315</v>
      </c>
      <c r="AN458" s="16" t="s">
        <v>779</v>
      </c>
      <c r="AO458" s="34" t="s">
        <v>778</v>
      </c>
      <c r="AR458" s="16"/>
      <c r="AS458" s="34"/>
    </row>
    <row r="459" spans="39:45">
      <c r="AM459" t="s">
        <v>315</v>
      </c>
      <c r="AN459" s="16" t="s">
        <v>781</v>
      </c>
      <c r="AO459" s="34" t="s">
        <v>780</v>
      </c>
      <c r="AR459" s="16"/>
      <c r="AS459" s="34"/>
    </row>
    <row r="460" spans="39:45">
      <c r="AM460" t="s">
        <v>315</v>
      </c>
      <c r="AN460" s="16" t="s">
        <v>783</v>
      </c>
      <c r="AO460" s="34" t="s">
        <v>782</v>
      </c>
      <c r="AR460" s="16"/>
      <c r="AS460" s="34"/>
    </row>
    <row r="461" spans="39:45">
      <c r="AM461" t="s">
        <v>315</v>
      </c>
      <c r="AN461" s="16" t="s">
        <v>785</v>
      </c>
      <c r="AO461" s="34" t="s">
        <v>784</v>
      </c>
      <c r="AR461" s="16"/>
      <c r="AS461" s="34"/>
    </row>
    <row r="462" spans="39:45">
      <c r="AM462" t="s">
        <v>324</v>
      </c>
      <c r="AN462" s="16" t="s">
        <v>57</v>
      </c>
      <c r="AO462" s="34" t="s">
        <v>56</v>
      </c>
      <c r="AR462" s="16"/>
      <c r="AS462" s="34"/>
    </row>
    <row r="463" spans="39:45">
      <c r="AM463" t="s">
        <v>324</v>
      </c>
      <c r="AN463" s="16" t="s">
        <v>424</v>
      </c>
      <c r="AO463" s="34" t="s">
        <v>423</v>
      </c>
      <c r="AR463" s="16"/>
      <c r="AS463" s="34"/>
    </row>
    <row r="464" spans="39:45">
      <c r="AM464" t="s">
        <v>324</v>
      </c>
      <c r="AN464" s="16" t="s">
        <v>420</v>
      </c>
      <c r="AO464" s="34" t="s">
        <v>419</v>
      </c>
      <c r="AR464" s="16"/>
      <c r="AS464" s="34"/>
    </row>
    <row r="465" spans="39:45">
      <c r="AM465" t="s">
        <v>324</v>
      </c>
      <c r="AN465" s="16" t="s">
        <v>121</v>
      </c>
      <c r="AO465" s="34" t="s">
        <v>425</v>
      </c>
      <c r="AR465" s="16"/>
      <c r="AS465" s="34"/>
    </row>
    <row r="466" spans="39:45">
      <c r="AM466" t="s">
        <v>324</v>
      </c>
      <c r="AN466" s="16" t="s">
        <v>81</v>
      </c>
      <c r="AO466" s="34" t="s">
        <v>80</v>
      </c>
      <c r="AR466" s="16"/>
      <c r="AS466" s="34"/>
    </row>
    <row r="467" spans="39:45">
      <c r="AM467" t="s">
        <v>324</v>
      </c>
      <c r="AN467" s="16" t="s">
        <v>125</v>
      </c>
      <c r="AO467" s="34" t="s">
        <v>426</v>
      </c>
      <c r="AR467" s="16"/>
      <c r="AS467" s="34"/>
    </row>
    <row r="468" spans="39:45">
      <c r="AM468" t="s">
        <v>324</v>
      </c>
      <c r="AN468" s="16" t="s">
        <v>428</v>
      </c>
      <c r="AO468" s="34" t="s">
        <v>427</v>
      </c>
      <c r="AR468" s="16"/>
      <c r="AS468" s="34"/>
    </row>
    <row r="469" spans="39:45">
      <c r="AM469" t="s">
        <v>324</v>
      </c>
      <c r="AN469" s="16" t="s">
        <v>430</v>
      </c>
      <c r="AO469" s="34" t="s">
        <v>429</v>
      </c>
      <c r="AR469" s="16"/>
      <c r="AS469" s="34"/>
    </row>
    <row r="470" spans="39:45">
      <c r="AM470" t="s">
        <v>324</v>
      </c>
      <c r="AN470" s="16" t="s">
        <v>92</v>
      </c>
      <c r="AO470" s="34" t="s">
        <v>91</v>
      </c>
      <c r="AR470" s="16"/>
      <c r="AS470" s="34"/>
    </row>
    <row r="471" spans="39:45">
      <c r="AM471" t="s">
        <v>324</v>
      </c>
      <c r="AN471" s="16" t="s">
        <v>105</v>
      </c>
      <c r="AO471" s="34" t="s">
        <v>104</v>
      </c>
      <c r="AR471" s="16"/>
      <c r="AS471" s="34"/>
    </row>
    <row r="472" spans="39:45">
      <c r="AM472" t="s">
        <v>324</v>
      </c>
      <c r="AN472" s="16" t="s">
        <v>41</v>
      </c>
      <c r="AO472" s="34" t="s">
        <v>40</v>
      </c>
      <c r="AR472" s="16"/>
      <c r="AS472" s="34"/>
    </row>
    <row r="473" spans="39:45">
      <c r="AM473" t="s">
        <v>324</v>
      </c>
      <c r="AN473" s="16" t="s">
        <v>109</v>
      </c>
      <c r="AO473" s="34" t="s">
        <v>108</v>
      </c>
      <c r="AR473" s="16"/>
      <c r="AS473" s="34"/>
    </row>
    <row r="474" spans="39:45">
      <c r="AM474" t="s">
        <v>324</v>
      </c>
      <c r="AN474" s="16" t="s">
        <v>113</v>
      </c>
      <c r="AO474" s="34" t="s">
        <v>112</v>
      </c>
      <c r="AR474" s="16"/>
      <c r="AS474" s="34"/>
    </row>
    <row r="475" spans="39:45">
      <c r="AM475" t="s">
        <v>324</v>
      </c>
      <c r="AN475" s="16" t="s">
        <v>118</v>
      </c>
      <c r="AO475" s="34" t="s">
        <v>117</v>
      </c>
      <c r="AR475" s="16"/>
      <c r="AS475" s="34"/>
    </row>
    <row r="476" spans="39:45">
      <c r="AM476" t="s">
        <v>322</v>
      </c>
      <c r="AN476" s="16" t="s">
        <v>109</v>
      </c>
      <c r="AO476" s="34" t="s">
        <v>108</v>
      </c>
      <c r="AR476" s="16"/>
      <c r="AS476" s="34"/>
    </row>
    <row r="477" spans="39:45">
      <c r="AM477" t="s">
        <v>318</v>
      </c>
      <c r="AN477" s="16" t="s">
        <v>814</v>
      </c>
      <c r="AO477" s="34" t="s">
        <v>813</v>
      </c>
      <c r="AR477" s="16"/>
      <c r="AS477" s="34"/>
    </row>
    <row r="478" spans="39:45">
      <c r="AM478" t="s">
        <v>318</v>
      </c>
      <c r="AN478" s="16" t="s">
        <v>704</v>
      </c>
      <c r="AO478" s="34">
        <v>1006</v>
      </c>
      <c r="AR478" s="16"/>
      <c r="AS478" s="34"/>
    </row>
    <row r="479" spans="39:45">
      <c r="AM479" t="s">
        <v>318</v>
      </c>
      <c r="AN479" s="16" t="s">
        <v>659</v>
      </c>
      <c r="AO479" s="34" t="s">
        <v>658</v>
      </c>
      <c r="AR479" s="16"/>
      <c r="AS479" s="34"/>
    </row>
    <row r="480" spans="39:45">
      <c r="AM480" t="s">
        <v>318</v>
      </c>
      <c r="AN480" s="16" t="s">
        <v>662</v>
      </c>
      <c r="AO480" s="34" t="s">
        <v>661</v>
      </c>
      <c r="AR480" s="16"/>
      <c r="AS480" s="34"/>
    </row>
    <row r="481" spans="39:45">
      <c r="AM481" t="s">
        <v>318</v>
      </c>
      <c r="AN481" s="16" t="s">
        <v>664</v>
      </c>
      <c r="AO481" s="34" t="s">
        <v>663</v>
      </c>
      <c r="AR481" s="16"/>
      <c r="AS481" s="34"/>
    </row>
    <row r="482" spans="39:45">
      <c r="AM482" t="s">
        <v>318</v>
      </c>
      <c r="AN482" s="16" t="s">
        <v>816</v>
      </c>
      <c r="AO482" s="34" t="s">
        <v>815</v>
      </c>
      <c r="AR482" s="16"/>
      <c r="AS482" s="34"/>
    </row>
    <row r="483" spans="39:45">
      <c r="AM483" t="s">
        <v>318</v>
      </c>
      <c r="AN483" s="16" t="s">
        <v>461</v>
      </c>
      <c r="AO483" s="34" t="s">
        <v>460</v>
      </c>
      <c r="AR483" s="16"/>
      <c r="AS483" s="34"/>
    </row>
    <row r="484" spans="39:45">
      <c r="AM484" t="s">
        <v>318</v>
      </c>
      <c r="AN484" s="16" t="s">
        <v>467</v>
      </c>
      <c r="AO484" s="34" t="s">
        <v>466</v>
      </c>
      <c r="AR484" s="16"/>
      <c r="AS484" s="34"/>
    </row>
    <row r="485" spans="39:45">
      <c r="AM485" t="s">
        <v>318</v>
      </c>
      <c r="AN485" s="16" t="s">
        <v>487</v>
      </c>
      <c r="AO485" s="34" t="s">
        <v>486</v>
      </c>
      <c r="AR485" s="16"/>
      <c r="AS485" s="34"/>
    </row>
    <row r="486" spans="39:45">
      <c r="AM486" t="s">
        <v>318</v>
      </c>
      <c r="AN486" s="16" t="s">
        <v>473</v>
      </c>
      <c r="AO486" s="34" t="s">
        <v>472</v>
      </c>
      <c r="AR486" s="16"/>
      <c r="AS486" s="34"/>
    </row>
    <row r="487" spans="39:45">
      <c r="AM487" t="s">
        <v>318</v>
      </c>
      <c r="AN487" s="16" t="s">
        <v>475</v>
      </c>
      <c r="AO487" s="34" t="s">
        <v>474</v>
      </c>
      <c r="AR487" s="16"/>
      <c r="AS487" s="34"/>
    </row>
    <row r="488" spans="39:45">
      <c r="AM488" t="s">
        <v>318</v>
      </c>
      <c r="AN488" s="16" t="s">
        <v>489</v>
      </c>
      <c r="AO488" s="34" t="s">
        <v>488</v>
      </c>
      <c r="AR488" s="16"/>
      <c r="AS488" s="34"/>
    </row>
    <row r="489" spans="39:45">
      <c r="AM489" t="s">
        <v>318</v>
      </c>
      <c r="AN489" s="16" t="s">
        <v>670</v>
      </c>
      <c r="AO489" s="34" t="s">
        <v>669</v>
      </c>
      <c r="AR489" s="16"/>
      <c r="AS489" s="34"/>
    </row>
    <row r="490" spans="39:45">
      <c r="AM490" t="s">
        <v>318</v>
      </c>
      <c r="AN490" s="16" t="s">
        <v>491</v>
      </c>
      <c r="AO490" s="34" t="s">
        <v>490</v>
      </c>
      <c r="AR490" s="16"/>
      <c r="AS490" s="34"/>
    </row>
    <row r="491" spans="39:45">
      <c r="AM491" t="s">
        <v>318</v>
      </c>
      <c r="AN491" s="16" t="s">
        <v>818</v>
      </c>
      <c r="AO491" s="34" t="s">
        <v>817</v>
      </c>
      <c r="AR491" s="16"/>
      <c r="AS491" s="34"/>
    </row>
    <row r="492" spans="39:45">
      <c r="AM492" t="s">
        <v>318</v>
      </c>
      <c r="AN492" s="16" t="s">
        <v>493</v>
      </c>
      <c r="AO492" s="34" t="s">
        <v>492</v>
      </c>
      <c r="AR492" s="16"/>
      <c r="AS492" s="34"/>
    </row>
    <row r="493" spans="39:45">
      <c r="AM493" t="s">
        <v>318</v>
      </c>
      <c r="AN493" s="16" t="s">
        <v>495</v>
      </c>
      <c r="AO493" s="34" t="s">
        <v>494</v>
      </c>
      <c r="AR493" s="16"/>
      <c r="AS493" s="34"/>
    </row>
    <row r="494" spans="39:45">
      <c r="AM494" t="s">
        <v>320</v>
      </c>
      <c r="AN494" s="16" t="s">
        <v>109</v>
      </c>
      <c r="AO494" s="34" t="s">
        <v>108</v>
      </c>
      <c r="AR494" s="16"/>
      <c r="AS494" s="34"/>
    </row>
    <row r="495" spans="39:45">
      <c r="AM495" t="s">
        <v>320</v>
      </c>
      <c r="AN495" s="16" t="s">
        <v>113</v>
      </c>
      <c r="AO495" s="34" t="s">
        <v>112</v>
      </c>
      <c r="AR495" s="16"/>
      <c r="AS495" s="34"/>
    </row>
    <row r="496" spans="39:45">
      <c r="AM496" t="s">
        <v>320</v>
      </c>
      <c r="AN496" s="16" t="s">
        <v>118</v>
      </c>
      <c r="AO496" s="34" t="s">
        <v>117</v>
      </c>
      <c r="AR496" s="16"/>
      <c r="AS496" s="34"/>
    </row>
    <row r="497" spans="39:45">
      <c r="AM497" t="s">
        <v>326</v>
      </c>
      <c r="AN497" s="16" t="s">
        <v>121</v>
      </c>
      <c r="AO497" s="34" t="s">
        <v>425</v>
      </c>
      <c r="AR497" s="16"/>
      <c r="AS497" s="34"/>
    </row>
    <row r="498" spans="39:45">
      <c r="AM498" t="s">
        <v>326</v>
      </c>
      <c r="AN498" s="16" t="s">
        <v>125</v>
      </c>
      <c r="AO498" s="34" t="s">
        <v>426</v>
      </c>
      <c r="AR498" s="16"/>
      <c r="AS498" s="34"/>
    </row>
    <row r="499" spans="39:45">
      <c r="AM499" t="s">
        <v>326</v>
      </c>
      <c r="AN499" s="16" t="s">
        <v>430</v>
      </c>
      <c r="AO499" s="34" t="s">
        <v>429</v>
      </c>
      <c r="AR499" s="16"/>
      <c r="AS499" s="34"/>
    </row>
    <row r="500" spans="39:45">
      <c r="AM500" t="s">
        <v>326</v>
      </c>
      <c r="AN500" s="16" t="s">
        <v>105</v>
      </c>
      <c r="AO500" s="34" t="s">
        <v>104</v>
      </c>
      <c r="AR500" s="16"/>
      <c r="AS500" s="34"/>
    </row>
    <row r="501" spans="39:45">
      <c r="AM501" t="s">
        <v>326</v>
      </c>
      <c r="AN501" s="16" t="s">
        <v>109</v>
      </c>
      <c r="AO501" s="34" t="s">
        <v>108</v>
      </c>
      <c r="AR501" s="16"/>
      <c r="AS501" s="34"/>
    </row>
    <row r="502" spans="39:45">
      <c r="AM502" t="s">
        <v>326</v>
      </c>
      <c r="AN502" s="16" t="s">
        <v>113</v>
      </c>
      <c r="AO502" s="34" t="s">
        <v>112</v>
      </c>
      <c r="AR502" s="16"/>
      <c r="AS502" s="34"/>
    </row>
    <row r="503" spans="39:45">
      <c r="AM503" t="s">
        <v>326</v>
      </c>
      <c r="AN503" s="16" t="s">
        <v>118</v>
      </c>
      <c r="AO503" s="34" t="s">
        <v>117</v>
      </c>
      <c r="AR503" s="16"/>
      <c r="AS503" s="34"/>
    </row>
    <row r="504" spans="39:45">
      <c r="AM504" t="s">
        <v>328</v>
      </c>
      <c r="AN504" s="16" t="s">
        <v>57</v>
      </c>
      <c r="AO504" s="34" t="s">
        <v>56</v>
      </c>
      <c r="AR504" s="16"/>
      <c r="AS504" s="34"/>
    </row>
    <row r="505" spans="39:45">
      <c r="AM505" t="s">
        <v>328</v>
      </c>
      <c r="AN505" s="16" t="s">
        <v>424</v>
      </c>
      <c r="AO505" s="34" t="s">
        <v>423</v>
      </c>
      <c r="AR505" s="16"/>
      <c r="AS505" s="34"/>
    </row>
    <row r="506" spans="39:45">
      <c r="AM506" t="s">
        <v>328</v>
      </c>
      <c r="AN506" s="16" t="s">
        <v>420</v>
      </c>
      <c r="AO506" s="34" t="s">
        <v>419</v>
      </c>
      <c r="AR506" s="16"/>
      <c r="AS506" s="34"/>
    </row>
    <row r="507" spans="39:45">
      <c r="AM507" t="s">
        <v>328</v>
      </c>
      <c r="AN507" s="16" t="s">
        <v>81</v>
      </c>
      <c r="AO507" s="34" t="s">
        <v>80</v>
      </c>
      <c r="AR507" s="16"/>
      <c r="AS507" s="34"/>
    </row>
    <row r="508" spans="39:45">
      <c r="AM508" t="s">
        <v>328</v>
      </c>
      <c r="AN508" s="16" t="s">
        <v>70</v>
      </c>
      <c r="AO508" s="34" t="s">
        <v>69</v>
      </c>
      <c r="AR508" s="16"/>
      <c r="AS508" s="34"/>
    </row>
    <row r="509" spans="39:45">
      <c r="AM509" t="s">
        <v>328</v>
      </c>
      <c r="AN509" s="16" t="s">
        <v>92</v>
      </c>
      <c r="AO509" s="34" t="s">
        <v>91</v>
      </c>
      <c r="AR509" s="16"/>
      <c r="AS509" s="34"/>
    </row>
    <row r="510" spans="39:45">
      <c r="AM510" t="s">
        <v>328</v>
      </c>
      <c r="AN510" s="16" t="s">
        <v>105</v>
      </c>
      <c r="AO510" s="34" t="s">
        <v>104</v>
      </c>
      <c r="AR510" s="16"/>
      <c r="AS510" s="34"/>
    </row>
    <row r="511" spans="39:45">
      <c r="AM511" t="s">
        <v>328</v>
      </c>
      <c r="AN511" s="16" t="s">
        <v>41</v>
      </c>
      <c r="AO511" s="34" t="s">
        <v>40</v>
      </c>
      <c r="AR511" s="16"/>
      <c r="AS511" s="34"/>
    </row>
    <row r="512" spans="39:45">
      <c r="AM512" t="s">
        <v>328</v>
      </c>
      <c r="AN512" s="16" t="s">
        <v>109</v>
      </c>
      <c r="AO512" s="34" t="s">
        <v>108</v>
      </c>
      <c r="AR512" s="16"/>
      <c r="AS512" s="34"/>
    </row>
    <row r="513" spans="39:45">
      <c r="AM513" t="s">
        <v>330</v>
      </c>
      <c r="AN513" s="16" t="s">
        <v>109</v>
      </c>
      <c r="AO513" s="34" t="s">
        <v>108</v>
      </c>
      <c r="AR513" s="16"/>
      <c r="AS513" s="34"/>
    </row>
    <row r="514" spans="39:45">
      <c r="AM514" t="s">
        <v>330</v>
      </c>
      <c r="AN514" s="16" t="s">
        <v>113</v>
      </c>
      <c r="AO514" s="34" t="s">
        <v>112</v>
      </c>
      <c r="AR514" s="16"/>
      <c r="AS514" s="34"/>
    </row>
    <row r="515" spans="39:45">
      <c r="AM515" t="s">
        <v>331</v>
      </c>
      <c r="AN515" s="16" t="s">
        <v>121</v>
      </c>
      <c r="AO515" s="34" t="s">
        <v>425</v>
      </c>
      <c r="AR515" s="16"/>
      <c r="AS515" s="34"/>
    </row>
    <row r="516" spans="39:45">
      <c r="AM516" t="s">
        <v>331</v>
      </c>
      <c r="AN516" s="16" t="s">
        <v>109</v>
      </c>
      <c r="AO516" s="34" t="s">
        <v>108</v>
      </c>
      <c r="AR516" s="16"/>
      <c r="AS516" s="34"/>
    </row>
    <row r="517" spans="39:45">
      <c r="AM517" t="s">
        <v>331</v>
      </c>
      <c r="AN517" s="16" t="s">
        <v>113</v>
      </c>
      <c r="AO517" s="34" t="s">
        <v>112</v>
      </c>
      <c r="AR517" s="16"/>
      <c r="AS517" s="34"/>
    </row>
    <row r="518" spans="39:45">
      <c r="AR518" s="16"/>
      <c r="AS518" s="34"/>
    </row>
    <row r="519" spans="39:45">
      <c r="AR519" s="16"/>
      <c r="AS519" s="34"/>
    </row>
  </sheetData>
  <sortState xmlns:xlrd2="http://schemas.microsoft.com/office/spreadsheetml/2017/richdata2" ref="AD25:AE139">
    <sortCondition ref="AD25:AD139"/>
  </sortState>
  <pageMargins left="0.7" right="0.7" top="0.75" bottom="0.75" header="0.3" footer="0.3"/>
  <pageSetup orientation="portrait" r:id="rId1"/>
  <legacyDrawing r:id="rId2"/>
  <tableParts count="9"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42A8FC-D268-45CA-8188-AAB187CE0FD6}">
  <sheetPr codeName="Sheet20"/>
  <dimension ref="A1:AN158"/>
  <sheetViews>
    <sheetView topLeftCell="C1" workbookViewId="0"/>
  </sheetViews>
  <sheetFormatPr defaultRowHeight="15"/>
  <cols>
    <col min="1" max="1" width="10" hidden="1" customWidth="1"/>
    <col min="2" max="2" width="3.28515625" hidden="1" customWidth="1"/>
    <col min="4" max="4" width="18.140625" bestFit="1" customWidth="1"/>
    <col min="5" max="5" width="3.5703125" bestFit="1" customWidth="1"/>
    <col min="7" max="7" width="14" bestFit="1" customWidth="1"/>
    <col min="8" max="8" width="3.28515625" bestFit="1" customWidth="1"/>
    <col min="9" max="9" width="18" bestFit="1" customWidth="1"/>
    <col min="10" max="10" width="18.85546875" bestFit="1" customWidth="1"/>
    <col min="12" max="12" width="20.42578125" bestFit="1" customWidth="1"/>
    <col min="13" max="13" width="3.28515625" bestFit="1" customWidth="1"/>
    <col min="15" max="15" width="20.85546875" bestFit="1" customWidth="1"/>
    <col min="16" max="16" width="3.5703125" bestFit="1" customWidth="1"/>
    <col min="18" max="18" width="22.28515625" bestFit="1" customWidth="1"/>
    <col min="19" max="19" width="20.7109375" style="16" bestFit="1" customWidth="1"/>
    <col min="20" max="20" width="6.28515625" style="40" bestFit="1" customWidth="1"/>
    <col min="21" max="21" width="6.28515625" customWidth="1"/>
    <col min="22" max="22" width="16.7109375" bestFit="1" customWidth="1"/>
    <col min="23" max="23" width="20.7109375" bestFit="1" customWidth="1"/>
    <col min="24" max="24" width="5.28515625" bestFit="1" customWidth="1"/>
    <col min="26" max="26" width="22.28515625" bestFit="1" customWidth="1"/>
    <col min="27" max="27" width="13.42578125" style="16" bestFit="1" customWidth="1"/>
    <col min="28" max="28" width="7.5703125" style="16" bestFit="1" customWidth="1"/>
    <col min="29" max="29" width="5.5703125" style="16" customWidth="1"/>
    <col min="30" max="30" width="16.7109375" style="16" bestFit="1" customWidth="1"/>
    <col min="31" max="31" width="11.5703125" style="16" bestFit="1" customWidth="1"/>
    <col min="32" max="32" width="4" style="16" bestFit="1" customWidth="1"/>
    <col min="33" max="33" width="5.5703125" style="16" customWidth="1"/>
    <col min="34" max="34" width="9.85546875" style="49" bestFit="1" customWidth="1"/>
    <col min="35" max="35" width="22.140625" bestFit="1" customWidth="1"/>
    <col min="36" max="36" width="6.7109375" style="16" bestFit="1" customWidth="1"/>
  </cols>
  <sheetData>
    <row r="1" spans="1:40" s="55" customFormat="1">
      <c r="A1" s="54" t="s">
        <v>1</v>
      </c>
      <c r="B1" s="19" t="s">
        <v>0</v>
      </c>
      <c r="D1" s="54" t="s">
        <v>3</v>
      </c>
      <c r="E1" s="19" t="s">
        <v>2</v>
      </c>
      <c r="G1" s="56" t="s">
        <v>158</v>
      </c>
      <c r="H1" s="19" t="s">
        <v>4</v>
      </c>
      <c r="I1" s="56" t="s">
        <v>116</v>
      </c>
      <c r="J1" s="81" t="s">
        <v>1551</v>
      </c>
      <c r="L1" s="54" t="s">
        <v>8</v>
      </c>
      <c r="M1" s="19" t="s">
        <v>7</v>
      </c>
      <c r="O1" s="56" t="s">
        <v>860</v>
      </c>
      <c r="P1" s="19" t="s">
        <v>370</v>
      </c>
      <c r="R1" s="55" t="s">
        <v>141</v>
      </c>
      <c r="S1" s="57" t="s">
        <v>901</v>
      </c>
      <c r="T1" s="58" t="s">
        <v>900</v>
      </c>
      <c r="V1" s="59" t="s">
        <v>141</v>
      </c>
      <c r="W1" s="59" t="s">
        <v>901</v>
      </c>
      <c r="X1" s="59" t="s">
        <v>900</v>
      </c>
      <c r="Z1" s="60" t="s">
        <v>141</v>
      </c>
      <c r="AA1" s="19" t="s">
        <v>950</v>
      </c>
      <c r="AB1" s="61" t="s">
        <v>14</v>
      </c>
      <c r="AC1" s="61"/>
      <c r="AD1" s="66" t="s">
        <v>141</v>
      </c>
      <c r="AE1" s="39" t="s">
        <v>950</v>
      </c>
      <c r="AF1" s="67" t="s">
        <v>14</v>
      </c>
      <c r="AG1" s="61"/>
      <c r="AH1" s="63" t="s">
        <v>141</v>
      </c>
      <c r="AI1" s="60" t="s">
        <v>19</v>
      </c>
      <c r="AJ1" s="62" t="s">
        <v>956</v>
      </c>
      <c r="AL1" s="59" t="s">
        <v>141</v>
      </c>
      <c r="AM1" s="59" t="s">
        <v>19</v>
      </c>
      <c r="AN1" s="59" t="s">
        <v>956</v>
      </c>
    </row>
    <row r="2" spans="1:40">
      <c r="A2" s="15" t="s">
        <v>20</v>
      </c>
      <c r="B2" s="19">
        <v>10</v>
      </c>
      <c r="D2" s="15" t="s">
        <v>22</v>
      </c>
      <c r="E2" s="19" t="s">
        <v>21</v>
      </c>
      <c r="G2" t="s">
        <v>23</v>
      </c>
      <c r="H2" s="19" t="s">
        <v>23</v>
      </c>
      <c r="I2" s="15"/>
      <c r="J2" s="49" t="s">
        <v>23</v>
      </c>
      <c r="L2" t="s">
        <v>23</v>
      </c>
      <c r="M2" s="19" t="s">
        <v>23</v>
      </c>
      <c r="O2" s="15" t="s">
        <v>862</v>
      </c>
      <c r="P2" s="19" t="s">
        <v>861</v>
      </c>
      <c r="R2" t="s">
        <v>862</v>
      </c>
      <c r="S2" s="16" t="s">
        <v>904</v>
      </c>
      <c r="T2" s="28" t="s">
        <v>903</v>
      </c>
      <c r="V2" t="s">
        <v>864</v>
      </c>
      <c r="W2" s="16" t="s">
        <v>906</v>
      </c>
      <c r="X2" s="28" t="s">
        <v>905</v>
      </c>
      <c r="Z2" t="s">
        <v>862</v>
      </c>
      <c r="AA2" s="16" t="s">
        <v>23</v>
      </c>
      <c r="AB2" s="16" t="s">
        <v>23</v>
      </c>
      <c r="AD2" t="s">
        <v>864</v>
      </c>
      <c r="AE2" s="16" t="s">
        <v>23</v>
      </c>
      <c r="AF2" s="16" t="s">
        <v>23</v>
      </c>
      <c r="AH2" s="64" t="s">
        <v>862</v>
      </c>
      <c r="AI2" s="28" t="s">
        <v>991</v>
      </c>
      <c r="AJ2" s="53">
        <v>5027</v>
      </c>
      <c r="AL2" s="50" t="s">
        <v>864</v>
      </c>
      <c r="AM2" s="28" t="s">
        <v>986</v>
      </c>
      <c r="AN2" s="53" t="s">
        <v>985</v>
      </c>
    </row>
    <row r="3" spans="1:40">
      <c r="A3" s="15" t="s">
        <v>25</v>
      </c>
      <c r="B3" s="19">
        <v>20</v>
      </c>
      <c r="D3" s="15" t="s">
        <v>27</v>
      </c>
      <c r="E3" s="19" t="s">
        <v>26</v>
      </c>
      <c r="G3" s="15" t="s">
        <v>1543</v>
      </c>
      <c r="H3" s="19" t="s">
        <v>1536</v>
      </c>
      <c r="I3" s="15" t="s">
        <v>823</v>
      </c>
      <c r="J3" s="15" t="s">
        <v>822</v>
      </c>
      <c r="L3" s="15" t="s">
        <v>848</v>
      </c>
      <c r="M3" s="19" t="s">
        <v>847</v>
      </c>
      <c r="O3" s="15" t="s">
        <v>864</v>
      </c>
      <c r="P3" s="19" t="s">
        <v>863</v>
      </c>
      <c r="R3" t="s">
        <v>864</v>
      </c>
      <c r="S3" s="16" t="s">
        <v>906</v>
      </c>
      <c r="T3" s="28" t="s">
        <v>905</v>
      </c>
      <c r="V3" t="s">
        <v>864</v>
      </c>
      <c r="W3" s="16" t="s">
        <v>907</v>
      </c>
      <c r="X3" s="28" t="s">
        <v>907</v>
      </c>
      <c r="Z3" t="s">
        <v>864</v>
      </c>
      <c r="AA3" s="16" t="s">
        <v>23</v>
      </c>
      <c r="AB3" s="16" t="s">
        <v>23</v>
      </c>
      <c r="AD3"/>
      <c r="AH3" s="50" t="s">
        <v>862</v>
      </c>
      <c r="AI3" s="28" t="s">
        <v>992</v>
      </c>
      <c r="AJ3" s="53">
        <v>5037</v>
      </c>
      <c r="AL3" s="65" t="s">
        <v>864</v>
      </c>
      <c r="AM3" s="52" t="s">
        <v>987</v>
      </c>
      <c r="AN3" s="53">
        <v>5015</v>
      </c>
    </row>
    <row r="4" spans="1:40">
      <c r="A4" s="18" t="s">
        <v>42</v>
      </c>
      <c r="B4" s="24">
        <v>30</v>
      </c>
      <c r="D4" s="15" t="s">
        <v>44</v>
      </c>
      <c r="E4" s="19" t="s">
        <v>43</v>
      </c>
      <c r="G4" s="15" t="s">
        <v>1535</v>
      </c>
      <c r="H4" s="19" t="s">
        <v>1537</v>
      </c>
      <c r="I4" s="15" t="s">
        <v>825</v>
      </c>
      <c r="J4" s="15" t="s">
        <v>824</v>
      </c>
      <c r="L4" s="15" t="s">
        <v>31</v>
      </c>
      <c r="M4" s="19" t="s">
        <v>30</v>
      </c>
      <c r="O4" s="15" t="s">
        <v>866</v>
      </c>
      <c r="P4" s="19" t="s">
        <v>865</v>
      </c>
      <c r="R4" t="s">
        <v>864</v>
      </c>
      <c r="S4" s="16" t="s">
        <v>907</v>
      </c>
      <c r="T4" s="28" t="s">
        <v>907</v>
      </c>
      <c r="V4" t="s">
        <v>864</v>
      </c>
      <c r="W4" s="16" t="s">
        <v>909</v>
      </c>
      <c r="X4" s="28" t="s">
        <v>908</v>
      </c>
      <c r="Z4" t="s">
        <v>866</v>
      </c>
      <c r="AA4" s="16" t="s">
        <v>23</v>
      </c>
      <c r="AB4" s="16" t="s">
        <v>23</v>
      </c>
      <c r="AD4"/>
      <c r="AH4" s="50" t="s">
        <v>862</v>
      </c>
      <c r="AI4" s="28" t="s">
        <v>993</v>
      </c>
      <c r="AJ4" s="53">
        <v>5042</v>
      </c>
      <c r="AL4" s="50" t="s">
        <v>864</v>
      </c>
      <c r="AM4" s="28" t="s">
        <v>989</v>
      </c>
      <c r="AN4" s="53">
        <v>5025</v>
      </c>
    </row>
    <row r="5" spans="1:40">
      <c r="A5" s="15" t="s">
        <v>58</v>
      </c>
      <c r="B5" s="19">
        <v>40</v>
      </c>
      <c r="D5" s="15" t="s">
        <v>60</v>
      </c>
      <c r="E5" s="19" t="s">
        <v>59</v>
      </c>
      <c r="G5" s="15" t="s">
        <v>1544</v>
      </c>
      <c r="H5" s="19" t="s">
        <v>1538</v>
      </c>
      <c r="I5" s="15" t="s">
        <v>827</v>
      </c>
      <c r="J5" s="15" t="s">
        <v>826</v>
      </c>
      <c r="L5" s="15" t="s">
        <v>849</v>
      </c>
      <c r="M5" s="19" t="s">
        <v>243</v>
      </c>
      <c r="O5" s="15" t="s">
        <v>867</v>
      </c>
      <c r="P5" s="19" t="s">
        <v>241</v>
      </c>
      <c r="R5" t="s">
        <v>864</v>
      </c>
      <c r="S5" s="16" t="s">
        <v>909</v>
      </c>
      <c r="T5" s="28" t="s">
        <v>908</v>
      </c>
      <c r="W5" s="16"/>
      <c r="X5" s="28"/>
      <c r="Z5" t="s">
        <v>242</v>
      </c>
      <c r="AA5" s="16" t="s">
        <v>23</v>
      </c>
      <c r="AB5" s="16" t="s">
        <v>23</v>
      </c>
      <c r="AD5"/>
      <c r="AH5" s="50" t="s">
        <v>862</v>
      </c>
      <c r="AI5" s="28" t="s">
        <v>998</v>
      </c>
      <c r="AJ5" s="53">
        <v>7555</v>
      </c>
      <c r="AL5" s="50" t="s">
        <v>864</v>
      </c>
      <c r="AM5" s="28" t="s">
        <v>990</v>
      </c>
      <c r="AN5" s="53">
        <v>5002</v>
      </c>
    </row>
    <row r="6" spans="1:40">
      <c r="D6" s="18" t="s">
        <v>72</v>
      </c>
      <c r="E6" s="24" t="s">
        <v>71</v>
      </c>
      <c r="G6" s="15" t="s">
        <v>1545</v>
      </c>
      <c r="H6" s="19" t="s">
        <v>1242</v>
      </c>
      <c r="I6" s="15" t="s">
        <v>829</v>
      </c>
      <c r="J6" s="15" t="s">
        <v>828</v>
      </c>
      <c r="L6" t="s">
        <v>178</v>
      </c>
      <c r="M6" s="19" t="s">
        <v>850</v>
      </c>
      <c r="O6" s="15" t="s">
        <v>242</v>
      </c>
      <c r="P6" s="19" t="s">
        <v>243</v>
      </c>
      <c r="R6" t="s">
        <v>866</v>
      </c>
      <c r="S6" s="16" t="s">
        <v>23</v>
      </c>
      <c r="T6" s="28" t="s">
        <v>902</v>
      </c>
      <c r="W6" s="16"/>
      <c r="X6" s="28"/>
      <c r="Z6" t="s">
        <v>868</v>
      </c>
      <c r="AA6" s="16" t="s">
        <v>23</v>
      </c>
      <c r="AB6" s="16" t="s">
        <v>23</v>
      </c>
      <c r="AH6" s="50" t="s">
        <v>862</v>
      </c>
      <c r="AI6" s="28" t="s">
        <v>999</v>
      </c>
      <c r="AJ6" s="53">
        <v>7562</v>
      </c>
      <c r="AL6" s="50" t="s">
        <v>864</v>
      </c>
      <c r="AM6" s="28" t="s">
        <v>992</v>
      </c>
      <c r="AN6" s="53">
        <v>5037</v>
      </c>
    </row>
    <row r="7" spans="1:40">
      <c r="D7" s="15" t="s">
        <v>83</v>
      </c>
      <c r="E7" s="19" t="s">
        <v>82</v>
      </c>
      <c r="G7" s="15" t="s">
        <v>1546</v>
      </c>
      <c r="H7" s="19" t="s">
        <v>1539</v>
      </c>
      <c r="I7" s="15" t="s">
        <v>831</v>
      </c>
      <c r="J7" s="15" t="s">
        <v>830</v>
      </c>
      <c r="L7" s="15" t="s">
        <v>851</v>
      </c>
      <c r="M7" s="19" t="s">
        <v>73</v>
      </c>
      <c r="O7" s="15" t="s">
        <v>868</v>
      </c>
      <c r="P7" s="19" t="s">
        <v>253</v>
      </c>
      <c r="R7" t="s">
        <v>867</v>
      </c>
      <c r="S7" s="16" t="s">
        <v>23</v>
      </c>
      <c r="T7" s="28" t="s">
        <v>902</v>
      </c>
      <c r="W7" s="16"/>
      <c r="X7" s="28"/>
      <c r="Z7" t="s">
        <v>875</v>
      </c>
      <c r="AA7" s="16" t="s">
        <v>23</v>
      </c>
      <c r="AB7" s="16" t="s">
        <v>23</v>
      </c>
      <c r="AH7" s="50" t="s">
        <v>862</v>
      </c>
      <c r="AI7" s="28" t="s">
        <v>1004</v>
      </c>
      <c r="AJ7" s="53">
        <v>3827</v>
      </c>
      <c r="AL7" s="50" t="s">
        <v>864</v>
      </c>
      <c r="AM7" s="28" t="s">
        <v>994</v>
      </c>
      <c r="AN7" s="53">
        <v>1105</v>
      </c>
    </row>
    <row r="8" spans="1:40">
      <c r="D8" s="15" t="s">
        <v>94</v>
      </c>
      <c r="E8" s="19" t="s">
        <v>93</v>
      </c>
      <c r="G8" s="15" t="s">
        <v>1535</v>
      </c>
      <c r="H8" s="19" t="s">
        <v>1540</v>
      </c>
      <c r="I8" s="15" t="s">
        <v>833</v>
      </c>
      <c r="J8" s="15" t="s">
        <v>832</v>
      </c>
      <c r="L8" s="15" t="s">
        <v>852</v>
      </c>
      <c r="M8" s="19" t="s">
        <v>836</v>
      </c>
      <c r="O8" t="s">
        <v>870</v>
      </c>
      <c r="P8" s="19" t="s">
        <v>869</v>
      </c>
      <c r="R8" t="s">
        <v>242</v>
      </c>
      <c r="S8" s="16" t="s">
        <v>910</v>
      </c>
      <c r="T8" s="28" t="s">
        <v>910</v>
      </c>
      <c r="W8" s="16"/>
      <c r="X8" s="28"/>
      <c r="Z8" t="s">
        <v>375</v>
      </c>
      <c r="AA8" s="16" t="s">
        <v>952</v>
      </c>
      <c r="AB8" s="16" t="s">
        <v>951</v>
      </c>
      <c r="AH8" s="50" t="s">
        <v>862</v>
      </c>
      <c r="AI8" s="28" t="s">
        <v>1006</v>
      </c>
      <c r="AJ8" s="53">
        <v>3837</v>
      </c>
      <c r="AL8" s="50" t="s">
        <v>864</v>
      </c>
      <c r="AM8" s="28" t="s">
        <v>995</v>
      </c>
      <c r="AN8" s="53">
        <v>7503</v>
      </c>
    </row>
    <row r="9" spans="1:40">
      <c r="D9" s="15" t="s">
        <v>103</v>
      </c>
      <c r="E9" s="19" t="s">
        <v>102</v>
      </c>
      <c r="G9" s="15" t="s">
        <v>1547</v>
      </c>
      <c r="H9" s="19" t="s">
        <v>1541</v>
      </c>
      <c r="I9" s="15" t="s">
        <v>835</v>
      </c>
      <c r="J9" s="15" t="s">
        <v>834</v>
      </c>
      <c r="L9" t="s">
        <v>182</v>
      </c>
      <c r="M9" s="19" t="s">
        <v>181</v>
      </c>
      <c r="O9" t="s">
        <v>872</v>
      </c>
      <c r="P9" s="19" t="s">
        <v>871</v>
      </c>
      <c r="R9" t="s">
        <v>242</v>
      </c>
      <c r="S9" s="16" t="s">
        <v>23</v>
      </c>
      <c r="T9" s="28" t="s">
        <v>902</v>
      </c>
      <c r="Z9" t="s">
        <v>375</v>
      </c>
      <c r="AA9" s="16" t="s">
        <v>954</v>
      </c>
      <c r="AB9" s="16" t="s">
        <v>953</v>
      </c>
      <c r="AH9" s="50" t="s">
        <v>862</v>
      </c>
      <c r="AI9" s="28" t="s">
        <v>1013</v>
      </c>
      <c r="AJ9" s="53">
        <v>6335</v>
      </c>
      <c r="AL9" s="50" t="s">
        <v>864</v>
      </c>
      <c r="AM9" s="28" t="s">
        <v>996</v>
      </c>
      <c r="AN9" s="53">
        <v>7535</v>
      </c>
    </row>
    <row r="10" spans="1:40">
      <c r="D10" s="15" t="s">
        <v>107</v>
      </c>
      <c r="E10" s="19" t="s">
        <v>106</v>
      </c>
      <c r="G10" s="15" t="s">
        <v>1548</v>
      </c>
      <c r="H10" s="19" t="s">
        <v>836</v>
      </c>
      <c r="I10" s="15" t="s">
        <v>838</v>
      </c>
      <c r="J10" s="15" t="s">
        <v>837</v>
      </c>
      <c r="L10" s="15" t="s">
        <v>853</v>
      </c>
      <c r="M10" s="19" t="s">
        <v>260</v>
      </c>
      <c r="O10" t="s">
        <v>873</v>
      </c>
      <c r="P10" s="19" t="s">
        <v>251</v>
      </c>
      <c r="R10" t="s">
        <v>868</v>
      </c>
      <c r="S10" s="16" t="s">
        <v>23</v>
      </c>
      <c r="T10" s="28" t="s">
        <v>902</v>
      </c>
      <c r="Z10" t="s">
        <v>375</v>
      </c>
      <c r="AA10" s="16" t="s">
        <v>23</v>
      </c>
      <c r="AB10" s="16" t="s">
        <v>23</v>
      </c>
      <c r="AH10" s="50" t="s">
        <v>862</v>
      </c>
      <c r="AI10" s="28" t="s">
        <v>1014</v>
      </c>
      <c r="AJ10" s="53">
        <v>6305</v>
      </c>
      <c r="AL10" s="50" t="s">
        <v>864</v>
      </c>
      <c r="AM10" s="28" t="s">
        <v>997</v>
      </c>
      <c r="AN10" s="53">
        <v>7532</v>
      </c>
    </row>
    <row r="11" spans="1:40">
      <c r="D11" s="15" t="s">
        <v>111</v>
      </c>
      <c r="E11" s="19" t="s">
        <v>110</v>
      </c>
      <c r="G11" s="15" t="s">
        <v>1549</v>
      </c>
      <c r="H11" s="19" t="s">
        <v>1542</v>
      </c>
      <c r="I11" s="15" t="s">
        <v>840</v>
      </c>
      <c r="J11" s="15" t="s">
        <v>839</v>
      </c>
      <c r="L11" s="15" t="s">
        <v>191</v>
      </c>
      <c r="M11" s="19" t="s">
        <v>190</v>
      </c>
      <c r="O11" t="s">
        <v>256</v>
      </c>
      <c r="P11" s="19" t="s">
        <v>246</v>
      </c>
      <c r="R11" t="s">
        <v>875</v>
      </c>
      <c r="S11" s="16" t="s">
        <v>910</v>
      </c>
      <c r="T11" s="28" t="s">
        <v>910</v>
      </c>
      <c r="Z11" t="s">
        <v>375</v>
      </c>
      <c r="AA11" s="16" t="s">
        <v>955</v>
      </c>
      <c r="AB11" s="16" t="s">
        <v>344</v>
      </c>
      <c r="AH11" s="50" t="s">
        <v>864</v>
      </c>
      <c r="AI11" s="28" t="s">
        <v>986</v>
      </c>
      <c r="AJ11" s="53" t="s">
        <v>985</v>
      </c>
      <c r="AL11" s="50" t="s">
        <v>864</v>
      </c>
      <c r="AM11" s="28" t="s">
        <v>1000</v>
      </c>
      <c r="AN11" s="53">
        <v>3815</v>
      </c>
    </row>
    <row r="12" spans="1:40">
      <c r="D12" s="15" t="s">
        <v>115</v>
      </c>
      <c r="E12" s="19" t="s">
        <v>114</v>
      </c>
      <c r="G12" s="15" t="s">
        <v>1550</v>
      </c>
      <c r="H12" s="19" t="s">
        <v>303</v>
      </c>
      <c r="I12" s="15" t="s">
        <v>842</v>
      </c>
      <c r="J12" s="15" t="s">
        <v>841</v>
      </c>
      <c r="L12" s="15" t="s">
        <v>62</v>
      </c>
      <c r="M12" s="19" t="s">
        <v>61</v>
      </c>
      <c r="O12" s="15" t="s">
        <v>875</v>
      </c>
      <c r="P12" s="19" t="s">
        <v>874</v>
      </c>
      <c r="R12" t="s">
        <v>375</v>
      </c>
      <c r="S12" s="16" t="s">
        <v>912</v>
      </c>
      <c r="T12" s="28" t="s">
        <v>911</v>
      </c>
      <c r="Z12" t="s">
        <v>879</v>
      </c>
      <c r="AA12" s="16" t="s">
        <v>23</v>
      </c>
      <c r="AB12" s="16" t="s">
        <v>23</v>
      </c>
      <c r="AH12" s="65" t="s">
        <v>864</v>
      </c>
      <c r="AI12" s="52" t="s">
        <v>987</v>
      </c>
      <c r="AJ12" s="53">
        <v>5015</v>
      </c>
      <c r="AL12" s="50" t="s">
        <v>864</v>
      </c>
      <c r="AM12" s="28" t="s">
        <v>1001</v>
      </c>
      <c r="AN12" s="53">
        <v>3812</v>
      </c>
    </row>
    <row r="13" spans="1:40">
      <c r="D13" s="15" t="s">
        <v>120</v>
      </c>
      <c r="E13" s="19" t="s">
        <v>119</v>
      </c>
      <c r="G13" s="15" t="s">
        <v>1535</v>
      </c>
      <c r="H13" s="19" t="s">
        <v>844</v>
      </c>
      <c r="I13" s="15" t="s">
        <v>846</v>
      </c>
      <c r="J13" s="15" t="s">
        <v>845</v>
      </c>
      <c r="L13" s="15" t="s">
        <v>186</v>
      </c>
      <c r="M13" s="19" t="s">
        <v>185</v>
      </c>
      <c r="O13" s="15" t="s">
        <v>375</v>
      </c>
      <c r="P13" s="19" t="s">
        <v>177</v>
      </c>
      <c r="R13" t="s">
        <v>375</v>
      </c>
      <c r="S13" s="16" t="s">
        <v>913</v>
      </c>
      <c r="T13" s="28" t="s">
        <v>913</v>
      </c>
      <c r="Z13" t="s">
        <v>881</v>
      </c>
      <c r="AA13" s="16" t="s">
        <v>23</v>
      </c>
      <c r="AB13" s="16" t="s">
        <v>23</v>
      </c>
      <c r="AH13" s="50" t="s">
        <v>864</v>
      </c>
      <c r="AI13" s="28" t="s">
        <v>989</v>
      </c>
      <c r="AJ13" s="53">
        <v>5025</v>
      </c>
      <c r="AL13" s="50" t="s">
        <v>864</v>
      </c>
      <c r="AM13" s="28" t="s">
        <v>1002</v>
      </c>
      <c r="AN13" s="53">
        <v>3802</v>
      </c>
    </row>
    <row r="14" spans="1:40">
      <c r="D14" s="15" t="s">
        <v>123</v>
      </c>
      <c r="E14" s="19" t="s">
        <v>122</v>
      </c>
      <c r="L14" s="15" t="s">
        <v>188</v>
      </c>
      <c r="M14" s="19" t="s">
        <v>187</v>
      </c>
      <c r="O14" t="s">
        <v>877</v>
      </c>
      <c r="P14" s="19" t="s">
        <v>876</v>
      </c>
      <c r="R14" t="s">
        <v>375</v>
      </c>
      <c r="S14" s="16" t="s">
        <v>886</v>
      </c>
      <c r="T14" s="28" t="s">
        <v>914</v>
      </c>
      <c r="Z14" t="s">
        <v>882</v>
      </c>
      <c r="AA14" s="16" t="s">
        <v>23</v>
      </c>
      <c r="AB14" s="16" t="s">
        <v>23</v>
      </c>
      <c r="AH14" s="50" t="s">
        <v>864</v>
      </c>
      <c r="AI14" s="28" t="s">
        <v>990</v>
      </c>
      <c r="AJ14" s="53">
        <v>5002</v>
      </c>
      <c r="AL14" s="50" t="s">
        <v>864</v>
      </c>
      <c r="AM14" s="28" t="s">
        <v>1003</v>
      </c>
      <c r="AN14" s="53">
        <v>3825</v>
      </c>
    </row>
    <row r="15" spans="1:40">
      <c r="D15" s="15" t="s">
        <v>127</v>
      </c>
      <c r="E15" s="19" t="s">
        <v>126</v>
      </c>
      <c r="L15" s="15" t="s">
        <v>855</v>
      </c>
      <c r="M15" s="19" t="s">
        <v>854</v>
      </c>
      <c r="O15" s="15" t="s">
        <v>879</v>
      </c>
      <c r="P15" s="19" t="s">
        <v>878</v>
      </c>
      <c r="R15" t="s">
        <v>375</v>
      </c>
      <c r="S15" s="16" t="s">
        <v>916</v>
      </c>
      <c r="T15" s="28" t="s">
        <v>915</v>
      </c>
      <c r="Z15" t="s">
        <v>884</v>
      </c>
      <c r="AA15" s="16" t="s">
        <v>23</v>
      </c>
      <c r="AB15" s="16" t="s">
        <v>23</v>
      </c>
      <c r="AH15" s="50" t="s">
        <v>864</v>
      </c>
      <c r="AI15" s="28" t="s">
        <v>992</v>
      </c>
      <c r="AJ15" s="53">
        <v>5037</v>
      </c>
      <c r="AL15" s="50" t="s">
        <v>864</v>
      </c>
      <c r="AM15" s="28" t="s">
        <v>1005</v>
      </c>
      <c r="AN15" s="53">
        <v>3803</v>
      </c>
    </row>
    <row r="16" spans="1:40">
      <c r="L16" s="15" t="s">
        <v>857</v>
      </c>
      <c r="M16" s="19" t="s">
        <v>856</v>
      </c>
      <c r="O16" s="15" t="s">
        <v>881</v>
      </c>
      <c r="P16" s="19" t="s">
        <v>880</v>
      </c>
      <c r="R16" t="s">
        <v>375</v>
      </c>
      <c r="S16" s="16" t="s">
        <v>918</v>
      </c>
      <c r="T16" s="28" t="s">
        <v>917</v>
      </c>
      <c r="Z16" t="s">
        <v>888</v>
      </c>
      <c r="AA16" s="16" t="s">
        <v>23</v>
      </c>
      <c r="AB16" s="16" t="s">
        <v>23</v>
      </c>
      <c r="AH16" s="50" t="s">
        <v>864</v>
      </c>
      <c r="AI16" s="28" t="s">
        <v>994</v>
      </c>
      <c r="AJ16" s="53">
        <v>1105</v>
      </c>
      <c r="AL16" s="50" t="s">
        <v>864</v>
      </c>
      <c r="AM16" s="28" t="s">
        <v>1007</v>
      </c>
      <c r="AN16" s="53">
        <v>3804</v>
      </c>
    </row>
    <row r="17" spans="12:40">
      <c r="L17" s="15" t="s">
        <v>859</v>
      </c>
      <c r="M17" s="19" t="s">
        <v>858</v>
      </c>
      <c r="O17" s="15" t="s">
        <v>882</v>
      </c>
      <c r="P17" s="19" t="s">
        <v>844</v>
      </c>
      <c r="R17" t="s">
        <v>375</v>
      </c>
      <c r="S17" s="16" t="s">
        <v>920</v>
      </c>
      <c r="T17" s="28" t="s">
        <v>919</v>
      </c>
      <c r="Z17" t="s">
        <v>890</v>
      </c>
      <c r="AA17" s="16" t="s">
        <v>23</v>
      </c>
      <c r="AB17" s="16" t="s">
        <v>23</v>
      </c>
      <c r="AH17" s="50" t="s">
        <v>864</v>
      </c>
      <c r="AI17" s="28" t="s">
        <v>995</v>
      </c>
      <c r="AJ17" s="53">
        <v>7503</v>
      </c>
      <c r="AL17" s="50" t="s">
        <v>864</v>
      </c>
      <c r="AM17" s="28" t="s">
        <v>1008</v>
      </c>
      <c r="AN17" s="53">
        <v>3101</v>
      </c>
    </row>
    <row r="18" spans="12:40">
      <c r="O18" s="15" t="s">
        <v>884</v>
      </c>
      <c r="P18" s="19" t="s">
        <v>883</v>
      </c>
      <c r="R18" t="s">
        <v>375</v>
      </c>
      <c r="S18" s="16" t="s">
        <v>922</v>
      </c>
      <c r="T18" s="28" t="s">
        <v>921</v>
      </c>
      <c r="Z18" t="s">
        <v>894</v>
      </c>
      <c r="AA18" s="16" t="s">
        <v>23</v>
      </c>
      <c r="AB18" s="16" t="s">
        <v>23</v>
      </c>
      <c r="AH18" s="50" t="s">
        <v>864</v>
      </c>
      <c r="AI18" s="28" t="s">
        <v>996</v>
      </c>
      <c r="AJ18" s="53">
        <v>7535</v>
      </c>
      <c r="AL18" s="50" t="s">
        <v>864</v>
      </c>
      <c r="AM18" s="28" t="s">
        <v>1009</v>
      </c>
      <c r="AN18" s="53">
        <v>6325</v>
      </c>
    </row>
    <row r="19" spans="12:40">
      <c r="O19" s="15" t="s">
        <v>886</v>
      </c>
      <c r="P19" s="19" t="s">
        <v>885</v>
      </c>
      <c r="R19" t="s">
        <v>879</v>
      </c>
      <c r="S19" s="16" t="s">
        <v>926</v>
      </c>
      <c r="T19" s="28" t="s">
        <v>925</v>
      </c>
      <c r="Z19" t="s">
        <v>897</v>
      </c>
      <c r="AA19" s="16" t="s">
        <v>23</v>
      </c>
      <c r="AB19" s="16" t="s">
        <v>23</v>
      </c>
      <c r="AH19" s="50" t="s">
        <v>864</v>
      </c>
      <c r="AI19" s="28" t="s">
        <v>997</v>
      </c>
      <c r="AJ19" s="53">
        <v>7532</v>
      </c>
      <c r="AL19" s="50" t="s">
        <v>864</v>
      </c>
      <c r="AM19" s="28" t="s">
        <v>1010</v>
      </c>
      <c r="AN19" s="53">
        <v>6322</v>
      </c>
    </row>
    <row r="20" spans="12:40">
      <c r="O20" t="s">
        <v>888</v>
      </c>
      <c r="P20" s="19" t="s">
        <v>887</v>
      </c>
      <c r="R20" t="s">
        <v>881</v>
      </c>
      <c r="S20" s="16" t="s">
        <v>23</v>
      </c>
      <c r="T20" s="28" t="s">
        <v>902</v>
      </c>
      <c r="Z20" t="s">
        <v>899</v>
      </c>
      <c r="AA20" s="16" t="s">
        <v>23</v>
      </c>
      <c r="AB20" s="16" t="s">
        <v>23</v>
      </c>
      <c r="AH20" s="50" t="s">
        <v>864</v>
      </c>
      <c r="AI20" s="28" t="s">
        <v>1000</v>
      </c>
      <c r="AJ20" s="53">
        <v>3815</v>
      </c>
      <c r="AL20" s="50" t="s">
        <v>864</v>
      </c>
      <c r="AM20" s="28" t="s">
        <v>1011</v>
      </c>
      <c r="AN20" s="53">
        <v>6327</v>
      </c>
    </row>
    <row r="21" spans="12:40">
      <c r="O21" s="15" t="s">
        <v>890</v>
      </c>
      <c r="P21" s="19" t="s">
        <v>889</v>
      </c>
      <c r="R21" t="s">
        <v>882</v>
      </c>
      <c r="S21" s="16" t="s">
        <v>928</v>
      </c>
      <c r="T21" s="28" t="s">
        <v>927</v>
      </c>
      <c r="Z21" t="s">
        <v>877</v>
      </c>
      <c r="AA21" s="16" t="s">
        <v>23</v>
      </c>
      <c r="AB21" s="16" t="s">
        <v>23</v>
      </c>
      <c r="AH21" s="50" t="s">
        <v>864</v>
      </c>
      <c r="AI21" s="28" t="s">
        <v>1001</v>
      </c>
      <c r="AJ21" s="53">
        <v>3812</v>
      </c>
      <c r="AL21" s="50" t="s">
        <v>864</v>
      </c>
      <c r="AM21" s="28" t="s">
        <v>1012</v>
      </c>
      <c r="AN21" s="53">
        <v>6303</v>
      </c>
    </row>
    <row r="22" spans="12:40">
      <c r="O22" t="s">
        <v>892</v>
      </c>
      <c r="P22" s="19" t="s">
        <v>891</v>
      </c>
      <c r="R22" t="s">
        <v>882</v>
      </c>
      <c r="S22" s="16" t="s">
        <v>930</v>
      </c>
      <c r="T22" s="28" t="s">
        <v>929</v>
      </c>
      <c r="Z22" t="s">
        <v>892</v>
      </c>
      <c r="AA22" s="16" t="s">
        <v>23</v>
      </c>
      <c r="AB22" s="16" t="s">
        <v>23</v>
      </c>
      <c r="AH22" s="50" t="s">
        <v>864</v>
      </c>
      <c r="AI22" s="28" t="s">
        <v>1002</v>
      </c>
      <c r="AJ22" s="53">
        <v>3802</v>
      </c>
      <c r="AL22" s="50" t="s">
        <v>864</v>
      </c>
      <c r="AM22" s="28" t="s">
        <v>1015</v>
      </c>
      <c r="AN22" s="53">
        <v>8835</v>
      </c>
    </row>
    <row r="23" spans="12:40">
      <c r="O23" t="s">
        <v>893</v>
      </c>
      <c r="P23" s="19" t="s">
        <v>61</v>
      </c>
      <c r="R23" t="s">
        <v>882</v>
      </c>
      <c r="S23" s="16" t="s">
        <v>23</v>
      </c>
      <c r="T23" s="28" t="s">
        <v>902</v>
      </c>
      <c r="Z23" t="s">
        <v>870</v>
      </c>
      <c r="AA23" s="16" t="s">
        <v>23</v>
      </c>
      <c r="AB23" s="16" t="s">
        <v>23</v>
      </c>
      <c r="AH23" s="50" t="s">
        <v>864</v>
      </c>
      <c r="AI23" s="28" t="s">
        <v>1003</v>
      </c>
      <c r="AJ23" s="53">
        <v>3825</v>
      </c>
      <c r="AL23" s="50" t="s">
        <v>864</v>
      </c>
      <c r="AM23" s="28" t="s">
        <v>1016</v>
      </c>
      <c r="AN23" s="53">
        <v>8804</v>
      </c>
    </row>
    <row r="24" spans="12:40">
      <c r="O24" s="15" t="s">
        <v>894</v>
      </c>
      <c r="P24" s="19" t="s">
        <v>843</v>
      </c>
      <c r="R24" t="s">
        <v>884</v>
      </c>
      <c r="S24" s="16" t="s">
        <v>907</v>
      </c>
      <c r="T24" s="28" t="s">
        <v>907</v>
      </c>
      <c r="Z24" t="s">
        <v>896</v>
      </c>
      <c r="AA24" s="16" t="s">
        <v>23</v>
      </c>
      <c r="AB24" s="16" t="s">
        <v>23</v>
      </c>
      <c r="AH24" s="50" t="s">
        <v>864</v>
      </c>
      <c r="AI24" s="28" t="s">
        <v>1005</v>
      </c>
      <c r="AJ24" s="53">
        <v>3803</v>
      </c>
    </row>
    <row r="25" spans="12:40">
      <c r="O25" t="s">
        <v>896</v>
      </c>
      <c r="P25" s="19" t="s">
        <v>895</v>
      </c>
      <c r="R25" t="s">
        <v>884</v>
      </c>
      <c r="S25" s="16" t="s">
        <v>932</v>
      </c>
      <c r="T25" s="28" t="s">
        <v>931</v>
      </c>
      <c r="Z25" t="s">
        <v>256</v>
      </c>
      <c r="AA25" s="16" t="s">
        <v>23</v>
      </c>
      <c r="AB25" s="16" t="s">
        <v>23</v>
      </c>
      <c r="AH25" s="50" t="s">
        <v>864</v>
      </c>
      <c r="AI25" s="28" t="s">
        <v>1007</v>
      </c>
      <c r="AJ25" s="53">
        <v>3804</v>
      </c>
    </row>
    <row r="26" spans="12:40">
      <c r="O26" s="15" t="s">
        <v>897</v>
      </c>
      <c r="P26" s="19" t="s">
        <v>84</v>
      </c>
      <c r="R26" t="s">
        <v>884</v>
      </c>
      <c r="S26" s="16" t="s">
        <v>933</v>
      </c>
      <c r="T26" s="28" t="s">
        <v>933</v>
      </c>
      <c r="Z26" t="s">
        <v>873</v>
      </c>
      <c r="AA26" s="16" t="s">
        <v>23</v>
      </c>
      <c r="AB26" s="16" t="s">
        <v>23</v>
      </c>
      <c r="AH26" s="50" t="s">
        <v>864</v>
      </c>
      <c r="AI26" s="28" t="s">
        <v>1008</v>
      </c>
      <c r="AJ26" s="53">
        <v>3101</v>
      </c>
    </row>
    <row r="27" spans="12:40">
      <c r="O27" t="s">
        <v>899</v>
      </c>
      <c r="P27" s="19" t="s">
        <v>898</v>
      </c>
      <c r="R27" t="s">
        <v>884</v>
      </c>
      <c r="S27" s="16" t="s">
        <v>935</v>
      </c>
      <c r="T27" s="28" t="s">
        <v>934</v>
      </c>
      <c r="Z27" s="49" t="s">
        <v>867</v>
      </c>
      <c r="AA27" s="19" t="s">
        <v>23</v>
      </c>
      <c r="AB27" s="16" t="s">
        <v>23</v>
      </c>
      <c r="AH27" s="50" t="s">
        <v>864</v>
      </c>
      <c r="AI27" s="28" t="s">
        <v>1009</v>
      </c>
      <c r="AJ27" s="53">
        <v>6325</v>
      </c>
    </row>
    <row r="28" spans="12:40">
      <c r="R28" t="s">
        <v>888</v>
      </c>
      <c r="S28" s="16" t="s">
        <v>937</v>
      </c>
      <c r="T28" s="28" t="s">
        <v>936</v>
      </c>
      <c r="Z28" s="49" t="s">
        <v>872</v>
      </c>
      <c r="AA28" s="19" t="s">
        <v>23</v>
      </c>
      <c r="AB28" s="16" t="s">
        <v>23</v>
      </c>
      <c r="AH28" s="50" t="s">
        <v>864</v>
      </c>
      <c r="AI28" s="28" t="s">
        <v>1010</v>
      </c>
      <c r="AJ28" s="53">
        <v>6322</v>
      </c>
    </row>
    <row r="29" spans="12:40">
      <c r="R29" t="s">
        <v>890</v>
      </c>
      <c r="S29" s="16" t="s">
        <v>939</v>
      </c>
      <c r="T29" s="28" t="s">
        <v>938</v>
      </c>
      <c r="Z29" s="49" t="s">
        <v>886</v>
      </c>
      <c r="AA29" s="19" t="s">
        <v>23</v>
      </c>
      <c r="AB29" s="16" t="s">
        <v>23</v>
      </c>
      <c r="AH29" s="50" t="s">
        <v>864</v>
      </c>
      <c r="AI29" s="28" t="s">
        <v>1011</v>
      </c>
      <c r="AJ29" s="53">
        <v>6327</v>
      </c>
    </row>
    <row r="30" spans="12:40">
      <c r="R30" t="s">
        <v>894</v>
      </c>
      <c r="S30" s="16" t="s">
        <v>23</v>
      </c>
      <c r="T30" s="28" t="s">
        <v>902</v>
      </c>
      <c r="Z30" s="49" t="s">
        <v>893</v>
      </c>
      <c r="AA30" s="19" t="s">
        <v>23</v>
      </c>
      <c r="AB30" s="16" t="s">
        <v>23</v>
      </c>
      <c r="AH30" s="50" t="s">
        <v>864</v>
      </c>
      <c r="AI30" s="28" t="s">
        <v>1012</v>
      </c>
      <c r="AJ30" s="53">
        <v>6303</v>
      </c>
    </row>
    <row r="31" spans="12:40">
      <c r="R31" t="s">
        <v>897</v>
      </c>
      <c r="S31" s="16" t="s">
        <v>943</v>
      </c>
      <c r="T31" s="28" t="s">
        <v>942</v>
      </c>
      <c r="AH31" s="50" t="s">
        <v>864</v>
      </c>
      <c r="AI31" s="28" t="s">
        <v>1015</v>
      </c>
      <c r="AJ31" s="53">
        <v>8835</v>
      </c>
    </row>
    <row r="32" spans="12:40">
      <c r="R32" t="s">
        <v>897</v>
      </c>
      <c r="S32" s="16" t="s">
        <v>945</v>
      </c>
      <c r="T32" s="28" t="s">
        <v>944</v>
      </c>
      <c r="AH32" s="50" t="s">
        <v>864</v>
      </c>
      <c r="AI32" s="28" t="s">
        <v>1016</v>
      </c>
      <c r="AJ32" s="53">
        <v>8804</v>
      </c>
    </row>
    <row r="33" spans="18:36">
      <c r="R33" t="s">
        <v>897</v>
      </c>
      <c r="S33" s="16" t="s">
        <v>935</v>
      </c>
      <c r="T33" s="28" t="s">
        <v>934</v>
      </c>
      <c r="AH33" s="50" t="s">
        <v>866</v>
      </c>
      <c r="AI33" s="28" t="s">
        <v>121</v>
      </c>
      <c r="AJ33" s="53" t="s">
        <v>56</v>
      </c>
    </row>
    <row r="34" spans="18:36">
      <c r="R34" t="s">
        <v>899</v>
      </c>
      <c r="S34" s="16" t="s">
        <v>23</v>
      </c>
      <c r="T34" s="28" t="s">
        <v>902</v>
      </c>
      <c r="AH34" s="50" t="s">
        <v>866</v>
      </c>
      <c r="AI34" s="28" t="s">
        <v>125</v>
      </c>
      <c r="AJ34" s="53" t="s">
        <v>124</v>
      </c>
    </row>
    <row r="35" spans="18:36">
      <c r="R35" t="s">
        <v>877</v>
      </c>
      <c r="S35" s="16" t="s">
        <v>924</v>
      </c>
      <c r="T35" s="28" t="s">
        <v>923</v>
      </c>
      <c r="AH35" s="50" t="s">
        <v>866</v>
      </c>
      <c r="AI35" s="28" t="s">
        <v>428</v>
      </c>
      <c r="AJ35" s="53" t="s">
        <v>968</v>
      </c>
    </row>
    <row r="36" spans="18:36">
      <c r="R36" t="s">
        <v>892</v>
      </c>
      <c r="S36" s="16" t="s">
        <v>941</v>
      </c>
      <c r="T36" s="28" t="s">
        <v>940</v>
      </c>
      <c r="AA36"/>
      <c r="AH36" s="50" t="s">
        <v>866</v>
      </c>
      <c r="AI36" s="28" t="s">
        <v>447</v>
      </c>
      <c r="AJ36" s="53" t="s">
        <v>80</v>
      </c>
    </row>
    <row r="37" spans="18:36">
      <c r="R37" t="s">
        <v>870</v>
      </c>
      <c r="S37" s="16" t="s">
        <v>23</v>
      </c>
      <c r="T37" s="28" t="s">
        <v>902</v>
      </c>
      <c r="AH37" s="50" t="s">
        <v>866</v>
      </c>
      <c r="AI37" s="28" t="s">
        <v>430</v>
      </c>
      <c r="AJ37" s="53" t="s">
        <v>969</v>
      </c>
    </row>
    <row r="38" spans="18:36">
      <c r="R38" t="s">
        <v>872</v>
      </c>
      <c r="S38" s="16" t="s">
        <v>23</v>
      </c>
      <c r="T38" s="28" t="s">
        <v>902</v>
      </c>
      <c r="AH38" s="50" t="s">
        <v>866</v>
      </c>
      <c r="AI38" s="28" t="s">
        <v>432</v>
      </c>
      <c r="AJ38" s="53" t="s">
        <v>970</v>
      </c>
    </row>
    <row r="39" spans="18:36">
      <c r="R39" t="s">
        <v>896</v>
      </c>
      <c r="S39" s="16" t="s">
        <v>947</v>
      </c>
      <c r="T39" s="28" t="s">
        <v>946</v>
      </c>
      <c r="AH39" s="50" t="s">
        <v>866</v>
      </c>
      <c r="AI39" s="28" t="s">
        <v>434</v>
      </c>
      <c r="AJ39" s="53" t="s">
        <v>91</v>
      </c>
    </row>
    <row r="40" spans="18:36">
      <c r="R40" t="s">
        <v>896</v>
      </c>
      <c r="S40" s="16" t="s">
        <v>949</v>
      </c>
      <c r="T40" s="28" t="s">
        <v>948</v>
      </c>
      <c r="AH40" s="50" t="s">
        <v>866</v>
      </c>
      <c r="AI40" s="28" t="s">
        <v>449</v>
      </c>
      <c r="AJ40" s="53" t="s">
        <v>973</v>
      </c>
    </row>
    <row r="41" spans="18:36">
      <c r="R41" t="s">
        <v>256</v>
      </c>
      <c r="S41" s="16" t="s">
        <v>23</v>
      </c>
      <c r="T41" s="28" t="s">
        <v>902</v>
      </c>
      <c r="AH41" s="50" t="s">
        <v>866</v>
      </c>
      <c r="AI41" s="28" t="s">
        <v>436</v>
      </c>
      <c r="AJ41" s="53" t="s">
        <v>976</v>
      </c>
    </row>
    <row r="42" spans="18:36">
      <c r="R42" t="s">
        <v>873</v>
      </c>
      <c r="S42" s="16" t="s">
        <v>23</v>
      </c>
      <c r="T42" s="28" t="s">
        <v>902</v>
      </c>
      <c r="AH42" s="50" t="s">
        <v>866</v>
      </c>
      <c r="AI42" s="28" t="s">
        <v>109</v>
      </c>
      <c r="AJ42" s="53" t="s">
        <v>981</v>
      </c>
    </row>
    <row r="43" spans="18:36">
      <c r="R43" t="s">
        <v>886</v>
      </c>
      <c r="S43" s="16" t="s">
        <v>23</v>
      </c>
      <c r="T43" s="28" t="s">
        <v>902</v>
      </c>
      <c r="AH43" s="50" t="s">
        <v>866</v>
      </c>
      <c r="AI43" s="28" t="s">
        <v>113</v>
      </c>
      <c r="AJ43" s="53" t="s">
        <v>982</v>
      </c>
    </row>
    <row r="44" spans="18:36">
      <c r="R44" t="s">
        <v>893</v>
      </c>
      <c r="S44" s="16" t="s">
        <v>23</v>
      </c>
      <c r="T44" s="28" t="s">
        <v>902</v>
      </c>
      <c r="AH44" s="50" t="s">
        <v>866</v>
      </c>
      <c r="AI44" s="28" t="s">
        <v>118</v>
      </c>
      <c r="AJ44" s="53" t="s">
        <v>983</v>
      </c>
    </row>
    <row r="45" spans="18:36">
      <c r="AH45" s="50" t="s">
        <v>242</v>
      </c>
      <c r="AI45" s="28" t="s">
        <v>101</v>
      </c>
      <c r="AJ45" s="53" t="s">
        <v>972</v>
      </c>
    </row>
    <row r="46" spans="18:36">
      <c r="AH46" s="50" t="s">
        <v>242</v>
      </c>
      <c r="AI46" s="28" t="s">
        <v>23</v>
      </c>
      <c r="AJ46" s="53" t="s">
        <v>24</v>
      </c>
    </row>
    <row r="47" spans="18:36">
      <c r="AH47" s="50" t="s">
        <v>868</v>
      </c>
      <c r="AI47" s="28" t="s">
        <v>420</v>
      </c>
      <c r="AJ47" s="53" t="s">
        <v>419</v>
      </c>
    </row>
    <row r="48" spans="18:36">
      <c r="AH48" s="50" t="s">
        <v>868</v>
      </c>
      <c r="AI48" s="28" t="s">
        <v>960</v>
      </c>
      <c r="AJ48" s="53" t="s">
        <v>959</v>
      </c>
    </row>
    <row r="49" spans="34:36">
      <c r="AH49" s="50" t="s">
        <v>1137</v>
      </c>
      <c r="AI49" s="28" t="s">
        <v>424</v>
      </c>
      <c r="AJ49" s="53" t="s">
        <v>423</v>
      </c>
    </row>
    <row r="50" spans="34:36">
      <c r="AH50" s="50" t="s">
        <v>1137</v>
      </c>
      <c r="AI50" s="28" t="s">
        <v>420</v>
      </c>
      <c r="AJ50" s="53" t="s">
        <v>419</v>
      </c>
    </row>
    <row r="51" spans="34:36">
      <c r="AH51" s="50" t="s">
        <v>1137</v>
      </c>
      <c r="AI51" s="28" t="s">
        <v>23</v>
      </c>
      <c r="AJ51" s="53" t="s">
        <v>24</v>
      </c>
    </row>
    <row r="52" spans="34:36">
      <c r="AH52" s="50" t="s">
        <v>875</v>
      </c>
      <c r="AI52" s="28" t="s">
        <v>109</v>
      </c>
      <c r="AJ52" s="53" t="s">
        <v>981</v>
      </c>
    </row>
    <row r="53" spans="34:36">
      <c r="AH53" s="50" t="s">
        <v>875</v>
      </c>
      <c r="AI53" s="28" t="s">
        <v>113</v>
      </c>
      <c r="AJ53" s="53" t="s">
        <v>982</v>
      </c>
    </row>
    <row r="54" spans="34:36">
      <c r="AH54" s="50" t="s">
        <v>375</v>
      </c>
      <c r="AI54" s="28" t="s">
        <v>1034</v>
      </c>
      <c r="AJ54" s="53" t="s">
        <v>1033</v>
      </c>
    </row>
    <row r="55" spans="34:36">
      <c r="AH55" s="50" t="s">
        <v>375</v>
      </c>
      <c r="AI55" s="28" t="s">
        <v>1037</v>
      </c>
      <c r="AJ55" s="53">
        <v>2501</v>
      </c>
    </row>
    <row r="56" spans="34:36">
      <c r="AH56" s="50" t="s">
        <v>375</v>
      </c>
      <c r="AI56" s="28" t="s">
        <v>1039</v>
      </c>
      <c r="AJ56" s="53">
        <v>2503</v>
      </c>
    </row>
    <row r="57" spans="34:36">
      <c r="AH57" s="50" t="s">
        <v>375</v>
      </c>
      <c r="AI57" s="28" t="s">
        <v>1018</v>
      </c>
      <c r="AJ57" s="53" t="s">
        <v>1017</v>
      </c>
    </row>
    <row r="58" spans="34:36">
      <c r="AH58" s="50" t="s">
        <v>375</v>
      </c>
      <c r="AI58" s="28" t="s">
        <v>1020</v>
      </c>
      <c r="AJ58" s="53" t="s">
        <v>1019</v>
      </c>
    </row>
    <row r="59" spans="34:36">
      <c r="AH59" s="50" t="s">
        <v>375</v>
      </c>
      <c r="AI59" s="28" t="s">
        <v>1022</v>
      </c>
      <c r="AJ59" s="53" t="s">
        <v>1021</v>
      </c>
    </row>
    <row r="60" spans="34:36">
      <c r="AH60" s="50" t="s">
        <v>375</v>
      </c>
      <c r="AI60" s="28" t="s">
        <v>1024</v>
      </c>
      <c r="AJ60" s="53" t="s">
        <v>1023</v>
      </c>
    </row>
    <row r="61" spans="34:36">
      <c r="AH61" s="50" t="s">
        <v>375</v>
      </c>
      <c r="AI61" s="28" t="s">
        <v>1026</v>
      </c>
      <c r="AJ61" s="53" t="s">
        <v>1025</v>
      </c>
    </row>
    <row r="62" spans="34:36">
      <c r="AH62" s="50" t="s">
        <v>375</v>
      </c>
      <c r="AI62" s="28" t="s">
        <v>1028</v>
      </c>
      <c r="AJ62" s="53" t="s">
        <v>1027</v>
      </c>
    </row>
    <row r="63" spans="34:36">
      <c r="AH63" s="50" t="s">
        <v>375</v>
      </c>
      <c r="AI63" s="28" t="s">
        <v>1030</v>
      </c>
      <c r="AJ63" s="53" t="s">
        <v>1029</v>
      </c>
    </row>
    <row r="64" spans="34:36">
      <c r="AH64" s="50" t="s">
        <v>375</v>
      </c>
      <c r="AI64" s="28" t="s">
        <v>1032</v>
      </c>
      <c r="AJ64" s="53" t="s">
        <v>1031</v>
      </c>
    </row>
    <row r="65" spans="34:36">
      <c r="AH65" s="50" t="s">
        <v>375</v>
      </c>
      <c r="AI65" s="28" t="s">
        <v>109</v>
      </c>
      <c r="AJ65" s="53" t="s">
        <v>981</v>
      </c>
    </row>
    <row r="66" spans="34:36">
      <c r="AH66" s="50" t="s">
        <v>375</v>
      </c>
      <c r="AI66" s="28" t="s">
        <v>443</v>
      </c>
      <c r="AJ66" s="53" t="s">
        <v>984</v>
      </c>
    </row>
    <row r="67" spans="34:36">
      <c r="AH67" s="50" t="s">
        <v>375</v>
      </c>
      <c r="AI67" s="28" t="s">
        <v>1035</v>
      </c>
      <c r="AJ67" s="53">
        <v>1424</v>
      </c>
    </row>
    <row r="68" spans="34:36">
      <c r="AH68" s="50" t="s">
        <v>375</v>
      </c>
      <c r="AI68" s="28" t="s">
        <v>1036</v>
      </c>
      <c r="AJ68" s="53">
        <v>1820</v>
      </c>
    </row>
    <row r="69" spans="34:36">
      <c r="AH69" s="50" t="s">
        <v>375</v>
      </c>
      <c r="AI69" s="28" t="s">
        <v>1038</v>
      </c>
      <c r="AJ69" s="53">
        <v>4475</v>
      </c>
    </row>
    <row r="70" spans="34:36">
      <c r="AH70" s="50" t="s">
        <v>879</v>
      </c>
      <c r="AI70" s="28" t="s">
        <v>1040</v>
      </c>
      <c r="AJ70" s="53" t="s">
        <v>623</v>
      </c>
    </row>
    <row r="71" spans="34:36">
      <c r="AH71" s="50" t="s">
        <v>881</v>
      </c>
      <c r="AI71" s="28" t="s">
        <v>447</v>
      </c>
      <c r="AJ71" s="53" t="s">
        <v>80</v>
      </c>
    </row>
    <row r="72" spans="34:36">
      <c r="AH72" s="50" t="s">
        <v>881</v>
      </c>
      <c r="AI72" s="28" t="s">
        <v>975</v>
      </c>
      <c r="AJ72" s="53" t="s">
        <v>974</v>
      </c>
    </row>
    <row r="73" spans="34:36">
      <c r="AH73" s="50" t="s">
        <v>881</v>
      </c>
      <c r="AI73" s="28" t="s">
        <v>436</v>
      </c>
      <c r="AJ73" s="53" t="s">
        <v>976</v>
      </c>
    </row>
    <row r="74" spans="34:36">
      <c r="AH74" s="50" t="s">
        <v>881</v>
      </c>
      <c r="AI74" s="28" t="s">
        <v>978</v>
      </c>
      <c r="AJ74" s="53" t="s">
        <v>977</v>
      </c>
    </row>
    <row r="75" spans="34:36">
      <c r="AH75" s="50" t="s">
        <v>881</v>
      </c>
      <c r="AI75" s="28" t="s">
        <v>439</v>
      </c>
      <c r="AJ75" s="53" t="s">
        <v>980</v>
      </c>
    </row>
    <row r="76" spans="34:36">
      <c r="AH76" s="50" t="s">
        <v>882</v>
      </c>
      <c r="AI76" s="28" t="s">
        <v>1054</v>
      </c>
      <c r="AJ76" s="53" t="s">
        <v>1053</v>
      </c>
    </row>
    <row r="77" spans="34:36">
      <c r="AH77" s="50" t="s">
        <v>882</v>
      </c>
      <c r="AI77" s="28" t="s">
        <v>1056</v>
      </c>
      <c r="AJ77" s="53" t="s">
        <v>1055</v>
      </c>
    </row>
    <row r="78" spans="34:36">
      <c r="AH78" s="50" t="s">
        <v>882</v>
      </c>
      <c r="AI78" s="28" t="s">
        <v>1058</v>
      </c>
      <c r="AJ78" s="53" t="s">
        <v>1057</v>
      </c>
    </row>
    <row r="79" spans="34:36">
      <c r="AH79" s="50" t="s">
        <v>882</v>
      </c>
      <c r="AI79" s="28" t="s">
        <v>1060</v>
      </c>
      <c r="AJ79" s="53" t="s">
        <v>1059</v>
      </c>
    </row>
    <row r="80" spans="34:36">
      <c r="AH80" s="50" t="s">
        <v>882</v>
      </c>
      <c r="AI80" s="28" t="s">
        <v>1062</v>
      </c>
      <c r="AJ80" s="53" t="s">
        <v>1061</v>
      </c>
    </row>
    <row r="81" spans="34:36">
      <c r="AH81" s="50" t="s">
        <v>882</v>
      </c>
      <c r="AI81" s="28" t="s">
        <v>1064</v>
      </c>
      <c r="AJ81" s="53" t="s">
        <v>1063</v>
      </c>
    </row>
    <row r="82" spans="34:36">
      <c r="AH82" s="50" t="s">
        <v>882</v>
      </c>
      <c r="AI82" s="28" t="s">
        <v>1066</v>
      </c>
      <c r="AJ82" s="53" t="s">
        <v>1065</v>
      </c>
    </row>
    <row r="83" spans="34:36">
      <c r="AH83" s="50" t="s">
        <v>882</v>
      </c>
      <c r="AI83" s="28" t="s">
        <v>1068</v>
      </c>
      <c r="AJ83" s="53" t="s">
        <v>1067</v>
      </c>
    </row>
    <row r="84" spans="34:36">
      <c r="AH84" s="50" t="s">
        <v>882</v>
      </c>
      <c r="AI84" s="28" t="s">
        <v>1070</v>
      </c>
      <c r="AJ84" s="53" t="s">
        <v>1069</v>
      </c>
    </row>
    <row r="85" spans="34:36">
      <c r="AH85" s="50" t="s">
        <v>882</v>
      </c>
      <c r="AI85" s="28" t="s">
        <v>1072</v>
      </c>
      <c r="AJ85" s="53" t="s">
        <v>1071</v>
      </c>
    </row>
    <row r="86" spans="34:36">
      <c r="AH86" s="50" t="s">
        <v>882</v>
      </c>
      <c r="AI86" s="28" t="s">
        <v>1074</v>
      </c>
      <c r="AJ86" s="53" t="s">
        <v>1073</v>
      </c>
    </row>
    <row r="87" spans="34:36">
      <c r="AH87" s="50" t="s">
        <v>882</v>
      </c>
      <c r="AI87" s="28" t="s">
        <v>1076</v>
      </c>
      <c r="AJ87" s="53" t="s">
        <v>1075</v>
      </c>
    </row>
    <row r="88" spans="34:36">
      <c r="AH88" s="50" t="s">
        <v>882</v>
      </c>
      <c r="AI88" s="28" t="s">
        <v>1078</v>
      </c>
      <c r="AJ88" s="53" t="s">
        <v>1077</v>
      </c>
    </row>
    <row r="89" spans="34:36">
      <c r="AH89" s="50" t="s">
        <v>882</v>
      </c>
      <c r="AI89" s="28" t="s">
        <v>1080</v>
      </c>
      <c r="AJ89" s="53" t="s">
        <v>1079</v>
      </c>
    </row>
    <row r="90" spans="34:36">
      <c r="AH90" s="50" t="s">
        <v>884</v>
      </c>
      <c r="AI90" s="28" t="s">
        <v>57</v>
      </c>
      <c r="AJ90" s="53" t="s">
        <v>965</v>
      </c>
    </row>
    <row r="91" spans="34:36">
      <c r="AH91" s="50" t="s">
        <v>884</v>
      </c>
      <c r="AI91" s="28" t="s">
        <v>424</v>
      </c>
      <c r="AJ91" s="53" t="s">
        <v>423</v>
      </c>
    </row>
    <row r="92" spans="34:36">
      <c r="AH92" s="50" t="s">
        <v>884</v>
      </c>
      <c r="AI92" s="28" t="s">
        <v>420</v>
      </c>
      <c r="AJ92" s="53" t="s">
        <v>419</v>
      </c>
    </row>
    <row r="93" spans="34:36">
      <c r="AH93" s="50" t="s">
        <v>884</v>
      </c>
      <c r="AI93" s="28" t="s">
        <v>967</v>
      </c>
      <c r="AJ93" s="53" t="s">
        <v>966</v>
      </c>
    </row>
    <row r="94" spans="34:36">
      <c r="AH94" s="50" t="s">
        <v>884</v>
      </c>
      <c r="AI94" s="28" t="s">
        <v>41</v>
      </c>
      <c r="AJ94" s="53" t="s">
        <v>40</v>
      </c>
    </row>
    <row r="95" spans="34:36">
      <c r="AH95" s="49" t="s">
        <v>884</v>
      </c>
      <c r="AI95" s="28" t="s">
        <v>422</v>
      </c>
      <c r="AJ95" s="53" t="s">
        <v>421</v>
      </c>
    </row>
    <row r="96" spans="34:36">
      <c r="AH96" s="49" t="s">
        <v>884</v>
      </c>
      <c r="AI96" s="28" t="s">
        <v>962</v>
      </c>
      <c r="AJ96" s="53" t="s">
        <v>961</v>
      </c>
    </row>
    <row r="97" spans="34:36">
      <c r="AH97" s="49" t="s">
        <v>884</v>
      </c>
      <c r="AI97" s="28" t="s">
        <v>958</v>
      </c>
      <c r="AJ97" s="53" t="s">
        <v>957</v>
      </c>
    </row>
    <row r="98" spans="34:36">
      <c r="AH98" s="49" t="s">
        <v>884</v>
      </c>
      <c r="AI98" s="28" t="s">
        <v>964</v>
      </c>
      <c r="AJ98" s="53" t="s">
        <v>963</v>
      </c>
    </row>
    <row r="99" spans="34:36">
      <c r="AH99" s="49" t="s">
        <v>888</v>
      </c>
      <c r="AI99" s="28" t="s">
        <v>57</v>
      </c>
      <c r="AJ99" s="53" t="s">
        <v>965</v>
      </c>
    </row>
    <row r="100" spans="34:36">
      <c r="AH100" s="49" t="s">
        <v>888</v>
      </c>
      <c r="AI100" s="28" t="s">
        <v>424</v>
      </c>
      <c r="AJ100" s="53" t="s">
        <v>423</v>
      </c>
    </row>
    <row r="101" spans="34:36">
      <c r="AH101" s="49" t="s">
        <v>888</v>
      </c>
      <c r="AI101" s="28" t="s">
        <v>420</v>
      </c>
      <c r="AJ101" s="53" t="s">
        <v>419</v>
      </c>
    </row>
    <row r="102" spans="34:36">
      <c r="AH102" s="49" t="s">
        <v>888</v>
      </c>
      <c r="AI102" s="28" t="s">
        <v>41</v>
      </c>
      <c r="AJ102" s="53" t="s">
        <v>40</v>
      </c>
    </row>
    <row r="103" spans="34:36">
      <c r="AH103" s="49" t="s">
        <v>888</v>
      </c>
      <c r="AI103" s="28" t="s">
        <v>422</v>
      </c>
      <c r="AJ103" s="53" t="s">
        <v>421</v>
      </c>
    </row>
    <row r="104" spans="34:36">
      <c r="AH104" s="49" t="s">
        <v>888</v>
      </c>
      <c r="AI104" s="28" t="s">
        <v>958</v>
      </c>
      <c r="AJ104" s="53" t="s">
        <v>957</v>
      </c>
    </row>
    <row r="105" spans="34:36">
      <c r="AH105" s="49" t="s">
        <v>888</v>
      </c>
      <c r="AI105" s="28" t="s">
        <v>964</v>
      </c>
      <c r="AJ105" s="53" t="s">
        <v>963</v>
      </c>
    </row>
    <row r="106" spans="34:36">
      <c r="AH106" s="49" t="s">
        <v>890</v>
      </c>
      <c r="AI106" s="28" t="s">
        <v>1041</v>
      </c>
      <c r="AJ106" s="53" t="s">
        <v>973</v>
      </c>
    </row>
    <row r="107" spans="34:36">
      <c r="AH107" s="49" t="s">
        <v>890</v>
      </c>
      <c r="AI107" s="28" t="s">
        <v>1042</v>
      </c>
      <c r="AJ107" s="53" t="s">
        <v>569</v>
      </c>
    </row>
    <row r="108" spans="34:36">
      <c r="AH108" s="50" t="s">
        <v>890</v>
      </c>
      <c r="AI108" s="28" t="s">
        <v>1043</v>
      </c>
      <c r="AJ108" s="53">
        <v>7504</v>
      </c>
    </row>
    <row r="109" spans="34:36">
      <c r="AH109" s="50" t="s">
        <v>890</v>
      </c>
      <c r="AI109" s="28" t="s">
        <v>1044</v>
      </c>
      <c r="AJ109" s="53" t="s">
        <v>573</v>
      </c>
    </row>
    <row r="110" spans="34:36">
      <c r="AH110" s="50" t="s">
        <v>890</v>
      </c>
      <c r="AI110" s="28" t="s">
        <v>1045</v>
      </c>
      <c r="AJ110" s="53">
        <v>7506</v>
      </c>
    </row>
    <row r="111" spans="34:36">
      <c r="AH111" s="50" t="s">
        <v>890</v>
      </c>
      <c r="AI111" s="28" t="s">
        <v>1046</v>
      </c>
      <c r="AJ111" s="53" t="s">
        <v>575</v>
      </c>
    </row>
    <row r="112" spans="34:36">
      <c r="AH112" s="50" t="s">
        <v>890</v>
      </c>
      <c r="AI112" s="28" t="s">
        <v>1047</v>
      </c>
      <c r="AJ112" s="53">
        <v>7508</v>
      </c>
    </row>
    <row r="113" spans="34:36">
      <c r="AH113" s="50" t="s">
        <v>890</v>
      </c>
      <c r="AI113" s="28" t="s">
        <v>1048</v>
      </c>
      <c r="AJ113" s="53" t="s">
        <v>464</v>
      </c>
    </row>
    <row r="114" spans="34:36">
      <c r="AH114" s="50" t="s">
        <v>890</v>
      </c>
      <c r="AI114" s="28" t="s">
        <v>1049</v>
      </c>
      <c r="AJ114" s="53">
        <v>7516</v>
      </c>
    </row>
    <row r="115" spans="34:36">
      <c r="AH115" s="48" t="s">
        <v>890</v>
      </c>
      <c r="AI115" s="28" t="s">
        <v>1050</v>
      </c>
      <c r="AJ115" s="53" t="s">
        <v>567</v>
      </c>
    </row>
    <row r="116" spans="34:36">
      <c r="AH116" s="48" t="s">
        <v>894</v>
      </c>
      <c r="AI116" s="28" t="s">
        <v>960</v>
      </c>
      <c r="AJ116" s="53" t="s">
        <v>959</v>
      </c>
    </row>
    <row r="117" spans="34:36">
      <c r="AH117" s="50" t="s">
        <v>894</v>
      </c>
      <c r="AI117" s="28" t="s">
        <v>962</v>
      </c>
      <c r="AJ117" s="53" t="s">
        <v>961</v>
      </c>
    </row>
    <row r="118" spans="34:36">
      <c r="AH118" s="50" t="s">
        <v>897</v>
      </c>
      <c r="AI118" s="28" t="s">
        <v>424</v>
      </c>
      <c r="AJ118" s="53" t="s">
        <v>423</v>
      </c>
    </row>
    <row r="119" spans="34:36">
      <c r="AH119" s="50" t="s">
        <v>897</v>
      </c>
      <c r="AI119" s="28" t="s">
        <v>420</v>
      </c>
      <c r="AJ119" s="53" t="s">
        <v>419</v>
      </c>
    </row>
    <row r="120" spans="34:36">
      <c r="AH120" s="27" t="s">
        <v>897</v>
      </c>
      <c r="AI120" s="28" t="s">
        <v>41</v>
      </c>
      <c r="AJ120" s="53" t="s">
        <v>40</v>
      </c>
    </row>
    <row r="121" spans="34:36">
      <c r="AH121" s="27" t="s">
        <v>897</v>
      </c>
      <c r="AI121" s="28" t="s">
        <v>422</v>
      </c>
      <c r="AJ121" s="53" t="s">
        <v>421</v>
      </c>
    </row>
    <row r="122" spans="34:36">
      <c r="AH122" s="27" t="s">
        <v>897</v>
      </c>
      <c r="AI122" s="28" t="s">
        <v>962</v>
      </c>
      <c r="AJ122" s="53" t="s">
        <v>961</v>
      </c>
    </row>
    <row r="123" spans="34:36">
      <c r="AH123" s="27" t="s">
        <v>897</v>
      </c>
      <c r="AI123" s="28" t="s">
        <v>958</v>
      </c>
      <c r="AJ123" s="53" t="s">
        <v>957</v>
      </c>
    </row>
    <row r="124" spans="34:36">
      <c r="AH124" s="27" t="s">
        <v>899</v>
      </c>
      <c r="AI124" s="28" t="s">
        <v>105</v>
      </c>
      <c r="AJ124" s="53" t="s">
        <v>979</v>
      </c>
    </row>
    <row r="125" spans="34:36">
      <c r="AH125" s="27" t="s">
        <v>899</v>
      </c>
      <c r="AI125" s="28" t="s">
        <v>109</v>
      </c>
      <c r="AJ125" s="53" t="s">
        <v>981</v>
      </c>
    </row>
    <row r="126" spans="34:36">
      <c r="AH126" s="27" t="s">
        <v>899</v>
      </c>
      <c r="AI126" s="28" t="s">
        <v>113</v>
      </c>
      <c r="AJ126" s="53" t="s">
        <v>982</v>
      </c>
    </row>
    <row r="127" spans="34:36">
      <c r="AH127" s="27" t="s">
        <v>877</v>
      </c>
      <c r="AI127" s="28" t="s">
        <v>1052</v>
      </c>
      <c r="AJ127" s="53" t="s">
        <v>1051</v>
      </c>
    </row>
    <row r="128" spans="34:36">
      <c r="AH128" s="27" t="s">
        <v>892</v>
      </c>
      <c r="AI128" s="28" t="s">
        <v>988</v>
      </c>
      <c r="AJ128" s="53">
        <v>5012</v>
      </c>
    </row>
    <row r="129" spans="34:36">
      <c r="AH129" s="27" t="s">
        <v>892</v>
      </c>
      <c r="AI129" s="28" t="s">
        <v>1001</v>
      </c>
      <c r="AJ129" s="53">
        <v>3812</v>
      </c>
    </row>
    <row r="130" spans="34:36">
      <c r="AH130" s="27" t="s">
        <v>870</v>
      </c>
      <c r="AI130" s="28" t="s">
        <v>57</v>
      </c>
      <c r="AJ130" s="53" t="s">
        <v>965</v>
      </c>
    </row>
    <row r="131" spans="34:36">
      <c r="AH131" s="27" t="s">
        <v>870</v>
      </c>
      <c r="AI131" s="28" t="s">
        <v>92</v>
      </c>
      <c r="AJ131" s="53" t="s">
        <v>971</v>
      </c>
    </row>
    <row r="132" spans="34:36">
      <c r="AH132" s="27" t="s">
        <v>870</v>
      </c>
      <c r="AI132" s="28" t="s">
        <v>41</v>
      </c>
      <c r="AJ132" s="53" t="s">
        <v>40</v>
      </c>
    </row>
    <row r="133" spans="34:36">
      <c r="AH133" s="27" t="s">
        <v>896</v>
      </c>
      <c r="AI133" s="28" t="s">
        <v>1082</v>
      </c>
      <c r="AJ133" s="53" t="s">
        <v>1081</v>
      </c>
    </row>
    <row r="134" spans="34:36">
      <c r="AH134" s="50" t="s">
        <v>896</v>
      </c>
      <c r="AI134" s="28" t="s">
        <v>1084</v>
      </c>
      <c r="AJ134" s="53" t="s">
        <v>1083</v>
      </c>
    </row>
    <row r="135" spans="34:36">
      <c r="AH135" s="50" t="s">
        <v>256</v>
      </c>
      <c r="AI135" s="28" t="s">
        <v>1086</v>
      </c>
      <c r="AJ135" s="53" t="s">
        <v>1085</v>
      </c>
    </row>
    <row r="136" spans="34:36">
      <c r="AH136" s="50" t="s">
        <v>256</v>
      </c>
      <c r="AI136" s="28" t="s">
        <v>1088</v>
      </c>
      <c r="AJ136" s="53" t="s">
        <v>1087</v>
      </c>
    </row>
    <row r="137" spans="34:36">
      <c r="AH137" s="50" t="s">
        <v>256</v>
      </c>
      <c r="AI137" s="28" t="s">
        <v>1090</v>
      </c>
      <c r="AJ137" s="53" t="s">
        <v>1089</v>
      </c>
    </row>
    <row r="138" spans="34:36">
      <c r="AH138" s="50" t="s">
        <v>256</v>
      </c>
      <c r="AI138" s="28" t="s">
        <v>1092</v>
      </c>
      <c r="AJ138" s="53" t="s">
        <v>1091</v>
      </c>
    </row>
    <row r="139" spans="34:36">
      <c r="AH139" s="50" t="s">
        <v>256</v>
      </c>
      <c r="AI139" s="28" t="s">
        <v>1094</v>
      </c>
      <c r="AJ139" s="53" t="s">
        <v>1093</v>
      </c>
    </row>
    <row r="140" spans="34:36">
      <c r="AH140" s="50" t="s">
        <v>256</v>
      </c>
      <c r="AI140" s="28" t="s">
        <v>1096</v>
      </c>
      <c r="AJ140" s="53" t="s">
        <v>1095</v>
      </c>
    </row>
    <row r="141" spans="34:36">
      <c r="AH141" s="64" t="s">
        <v>256</v>
      </c>
      <c r="AI141" s="28" t="s">
        <v>1098</v>
      </c>
      <c r="AJ141" s="53" t="s">
        <v>1097</v>
      </c>
    </row>
    <row r="142" spans="34:36">
      <c r="AH142" s="49" t="s">
        <v>256</v>
      </c>
      <c r="AI142" s="28" t="s">
        <v>1100</v>
      </c>
      <c r="AJ142" s="53" t="s">
        <v>1099</v>
      </c>
    </row>
    <row r="143" spans="34:36">
      <c r="AH143" s="49" t="s">
        <v>873</v>
      </c>
      <c r="AI143" s="28" t="s">
        <v>1040</v>
      </c>
      <c r="AJ143" s="53" t="s">
        <v>623</v>
      </c>
    </row>
    <row r="144" spans="34:36">
      <c r="AH144" s="49" t="s">
        <v>873</v>
      </c>
      <c r="AI144" s="28" t="s">
        <v>1102</v>
      </c>
      <c r="AJ144" s="53" t="s">
        <v>1101</v>
      </c>
    </row>
    <row r="145" spans="34:36">
      <c r="AH145" s="49" t="s">
        <v>873</v>
      </c>
      <c r="AI145" s="28" t="s">
        <v>1104</v>
      </c>
      <c r="AJ145" s="53" t="s">
        <v>1103</v>
      </c>
    </row>
    <row r="146" spans="34:36">
      <c r="AH146" s="49" t="s">
        <v>873</v>
      </c>
      <c r="AI146" s="28" t="s">
        <v>1106</v>
      </c>
      <c r="AJ146" s="53" t="s">
        <v>1105</v>
      </c>
    </row>
    <row r="147" spans="34:36">
      <c r="AH147" s="49" t="s">
        <v>873</v>
      </c>
      <c r="AI147" s="28" t="s">
        <v>1107</v>
      </c>
      <c r="AJ147" s="53" t="s">
        <v>1081</v>
      </c>
    </row>
    <row r="148" spans="34:36">
      <c r="AH148" s="49" t="s">
        <v>873</v>
      </c>
      <c r="AI148" s="28" t="s">
        <v>1109</v>
      </c>
      <c r="AJ148" s="53" t="s">
        <v>1108</v>
      </c>
    </row>
    <row r="149" spans="34:36">
      <c r="AH149" s="49" t="s">
        <v>873</v>
      </c>
      <c r="AI149" s="28" t="s">
        <v>1111</v>
      </c>
      <c r="AJ149" s="53" t="s">
        <v>1110</v>
      </c>
    </row>
    <row r="150" spans="34:36">
      <c r="AH150" s="49" t="s">
        <v>873</v>
      </c>
      <c r="AI150" s="28" t="s">
        <v>1113</v>
      </c>
      <c r="AJ150" s="53" t="s">
        <v>1112</v>
      </c>
    </row>
    <row r="151" spans="34:36">
      <c r="AH151" s="64" t="s">
        <v>873</v>
      </c>
      <c r="AI151" s="28" t="s">
        <v>1115</v>
      </c>
      <c r="AJ151" s="53" t="s">
        <v>1114</v>
      </c>
    </row>
    <row r="152" spans="34:36">
      <c r="AH152" s="49" t="s">
        <v>873</v>
      </c>
      <c r="AI152" s="28" t="s">
        <v>1116</v>
      </c>
      <c r="AJ152" s="53" t="s">
        <v>759</v>
      </c>
    </row>
    <row r="153" spans="34:36">
      <c r="AH153" s="49" t="s">
        <v>873</v>
      </c>
      <c r="AI153" s="28" t="s">
        <v>1118</v>
      </c>
      <c r="AJ153" s="53" t="s">
        <v>1117</v>
      </c>
    </row>
    <row r="154" spans="34:36">
      <c r="AH154" s="49" t="s">
        <v>873</v>
      </c>
      <c r="AI154" s="28" t="s">
        <v>1119</v>
      </c>
      <c r="AJ154" s="53" t="s">
        <v>627</v>
      </c>
    </row>
    <row r="155" spans="34:36">
      <c r="AH155" s="82" t="s">
        <v>867</v>
      </c>
      <c r="AI155" s="83" t="s">
        <v>23</v>
      </c>
      <c r="AJ155" s="53" t="s">
        <v>24</v>
      </c>
    </row>
    <row r="156" spans="34:36">
      <c r="AH156" s="82" t="s">
        <v>872</v>
      </c>
      <c r="AI156" s="83" t="s">
        <v>92</v>
      </c>
      <c r="AJ156" s="53" t="s">
        <v>1563</v>
      </c>
    </row>
    <row r="157" spans="34:36">
      <c r="AH157" s="82" t="s">
        <v>886</v>
      </c>
      <c r="AI157" s="83" t="s">
        <v>23</v>
      </c>
      <c r="AJ157" s="53" t="s">
        <v>24</v>
      </c>
    </row>
    <row r="158" spans="34:36">
      <c r="AH158" s="82" t="s">
        <v>893</v>
      </c>
      <c r="AI158" s="83" t="s">
        <v>1564</v>
      </c>
      <c r="AJ158" s="53" t="s">
        <v>1565</v>
      </c>
    </row>
  </sheetData>
  <pageMargins left="0.7" right="0.7" top="0.75" bottom="0.75" header="0.3" footer="0.3"/>
  <pageSetup orientation="portrait" r:id="rId1"/>
  <legacyDrawing r:id="rId2"/>
  <tableParts count="8">
    <tablePart r:id="rId3"/>
    <tablePart r:id="rId4"/>
    <tablePart r:id="rId5"/>
    <tablePart r:id="rId6"/>
    <tablePart r:id="rId7"/>
    <tablePart r:id="rId8"/>
    <tablePart r:id="rId9"/>
    <tablePart r:id="rId10"/>
  </tableParts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2082BA-0DE1-409F-B0C7-4450DAC2B34F}">
  <sheetPr codeName="Sheet23"/>
  <dimension ref="A1:AE224"/>
  <sheetViews>
    <sheetView topLeftCell="C1" workbookViewId="0"/>
  </sheetViews>
  <sheetFormatPr defaultRowHeight="15"/>
  <cols>
    <col min="1" max="1" width="18.28515625" hidden="1" customWidth="1"/>
    <col min="2" max="2" width="9.28515625" hidden="1" customWidth="1"/>
    <col min="4" max="4" width="29" bestFit="1" customWidth="1"/>
    <col min="5" max="5" width="5" bestFit="1" customWidth="1"/>
    <col min="7" max="7" width="21.85546875" bestFit="1" customWidth="1"/>
    <col min="8" max="8" width="4.7109375" bestFit="1" customWidth="1"/>
    <col min="9" max="9" width="17.5703125" bestFit="1" customWidth="1"/>
    <col min="10" max="10" width="32.42578125" bestFit="1" customWidth="1"/>
    <col min="12" max="12" width="18.42578125" bestFit="1" customWidth="1"/>
    <col min="13" max="13" width="4.42578125" bestFit="1" customWidth="1"/>
    <col min="15" max="15" width="22.7109375" bestFit="1" customWidth="1"/>
    <col min="16" max="16" width="9.5703125" bestFit="1" customWidth="1"/>
    <col min="18" max="18" width="51.5703125" bestFit="1" customWidth="1"/>
    <col min="19" max="19" width="8.7109375" bestFit="1" customWidth="1"/>
    <col min="21" max="21" width="51.7109375" bestFit="1" customWidth="1"/>
    <col min="22" max="22" width="7.28515625" bestFit="1" customWidth="1"/>
    <col min="24" max="24" width="37.140625" bestFit="1" customWidth="1"/>
    <col min="25" max="25" width="7.7109375" bestFit="1" customWidth="1"/>
    <col min="27" max="27" width="23.140625" bestFit="1" customWidth="1"/>
    <col min="28" max="28" width="7.7109375" bestFit="1" customWidth="1"/>
    <col min="30" max="30" width="23.140625" bestFit="1" customWidth="1"/>
    <col min="31" max="31" width="5.5703125" bestFit="1" customWidth="1"/>
  </cols>
  <sheetData>
    <row r="1" spans="1:31" ht="21">
      <c r="A1" s="84" t="s">
        <v>1</v>
      </c>
      <c r="B1" s="84" t="s">
        <v>0</v>
      </c>
      <c r="D1" s="84" t="s">
        <v>157</v>
      </c>
      <c r="E1" s="85" t="s">
        <v>2</v>
      </c>
      <c r="G1" s="84" t="s">
        <v>1571</v>
      </c>
      <c r="H1" s="85" t="s">
        <v>4</v>
      </c>
      <c r="I1" s="84" t="s">
        <v>158</v>
      </c>
      <c r="J1" s="84" t="s">
        <v>1572</v>
      </c>
      <c r="L1" s="84" t="s">
        <v>8</v>
      </c>
      <c r="M1" s="85" t="s">
        <v>7</v>
      </c>
      <c r="O1" s="84" t="s">
        <v>860</v>
      </c>
      <c r="P1" s="84" t="s">
        <v>370</v>
      </c>
      <c r="R1" s="84" t="s">
        <v>1573</v>
      </c>
      <c r="S1" s="84" t="s">
        <v>12</v>
      </c>
      <c r="U1" s="84" t="s">
        <v>1574</v>
      </c>
      <c r="V1" s="84" t="s">
        <v>203</v>
      </c>
      <c r="X1" s="84" t="s">
        <v>1575</v>
      </c>
      <c r="Y1" s="84" t="s">
        <v>205</v>
      </c>
      <c r="AA1" s="84" t="s">
        <v>1576</v>
      </c>
      <c r="AB1" s="84" t="s">
        <v>207</v>
      </c>
      <c r="AD1" s="84" t="s">
        <v>19</v>
      </c>
      <c r="AE1" s="85" t="s">
        <v>1577</v>
      </c>
    </row>
    <row r="2" spans="1:31">
      <c r="A2" s="49" t="s">
        <v>20</v>
      </c>
      <c r="B2" s="16">
        <v>10</v>
      </c>
      <c r="D2" s="49" t="s">
        <v>22</v>
      </c>
      <c r="E2" s="19" t="s">
        <v>21</v>
      </c>
      <c r="G2" s="49" t="s">
        <v>1579</v>
      </c>
      <c r="H2" s="19" t="str">
        <f>LEFT(I2,2)</f>
        <v>BI</v>
      </c>
      <c r="I2" s="49" t="s">
        <v>1578</v>
      </c>
      <c r="J2" s="49" t="s">
        <v>1580</v>
      </c>
      <c r="L2" s="49" t="s">
        <v>23</v>
      </c>
      <c r="M2" s="19" t="s">
        <v>23</v>
      </c>
      <c r="O2" s="49" t="s">
        <v>1581</v>
      </c>
      <c r="P2" s="19" t="s">
        <v>170</v>
      </c>
      <c r="R2" s="86" t="s">
        <v>1581</v>
      </c>
      <c r="S2" s="16"/>
      <c r="U2" s="49" t="s">
        <v>23</v>
      </c>
      <c r="V2" s="16">
        <v>0</v>
      </c>
      <c r="X2" s="86" t="s">
        <v>1581</v>
      </c>
      <c r="Y2" s="19" t="s">
        <v>1535</v>
      </c>
      <c r="AA2" s="86" t="s">
        <v>1581</v>
      </c>
      <c r="AB2" s="19" t="s">
        <v>1535</v>
      </c>
      <c r="AD2" s="86" t="s">
        <v>1581</v>
      </c>
      <c r="AE2" s="19"/>
    </row>
    <row r="3" spans="1:31">
      <c r="A3" s="49" t="s">
        <v>25</v>
      </c>
      <c r="B3" s="16">
        <v>20</v>
      </c>
      <c r="D3" s="49" t="s">
        <v>27</v>
      </c>
      <c r="E3" s="19" t="s">
        <v>26</v>
      </c>
      <c r="G3" s="49" t="s">
        <v>1584</v>
      </c>
      <c r="H3" s="19" t="s">
        <v>1582</v>
      </c>
      <c r="I3" s="49" t="s">
        <v>1583</v>
      </c>
      <c r="J3" s="49" t="s">
        <v>1585</v>
      </c>
      <c r="L3" s="87" t="s">
        <v>1587</v>
      </c>
      <c r="M3" s="19" t="s">
        <v>1586</v>
      </c>
      <c r="O3" s="49" t="s">
        <v>1588</v>
      </c>
      <c r="P3" s="19" t="s">
        <v>249</v>
      </c>
      <c r="R3" s="88" t="s">
        <v>1589</v>
      </c>
      <c r="S3" s="19" t="s">
        <v>1166</v>
      </c>
      <c r="U3" s="49" t="s">
        <v>1590</v>
      </c>
      <c r="V3" s="16">
        <v>1</v>
      </c>
      <c r="X3" s="88" t="s">
        <v>1591</v>
      </c>
      <c r="Y3" s="19" t="s">
        <v>196</v>
      </c>
      <c r="AA3" s="88" t="s">
        <v>1592</v>
      </c>
      <c r="AB3" s="19" t="s">
        <v>201</v>
      </c>
      <c r="AD3" s="88" t="s">
        <v>1594</v>
      </c>
      <c r="AE3" s="19" t="s">
        <v>1593</v>
      </c>
    </row>
    <row r="4" spans="1:31">
      <c r="A4" s="90" t="s">
        <v>42</v>
      </c>
      <c r="B4" s="89">
        <v>30</v>
      </c>
      <c r="D4" s="49" t="s">
        <v>44</v>
      </c>
      <c r="E4" s="19" t="s">
        <v>43</v>
      </c>
      <c r="G4" s="49" t="s">
        <v>1596</v>
      </c>
      <c r="H4" s="19" t="str">
        <f>LEFT(I4,2)</f>
        <v>HA</v>
      </c>
      <c r="I4" s="49" t="s">
        <v>1595</v>
      </c>
      <c r="J4" s="49" t="s">
        <v>1597</v>
      </c>
      <c r="L4" s="87" t="s">
        <v>852</v>
      </c>
      <c r="M4" s="19" t="s">
        <v>836</v>
      </c>
      <c r="O4" s="49" t="s">
        <v>1598</v>
      </c>
      <c r="P4" s="19" t="s">
        <v>45</v>
      </c>
      <c r="R4" s="88" t="s">
        <v>1599</v>
      </c>
      <c r="S4" s="19" t="s">
        <v>1168</v>
      </c>
      <c r="U4" s="49" t="s">
        <v>1600</v>
      </c>
      <c r="V4" s="16">
        <v>2</v>
      </c>
      <c r="X4" s="88" t="s">
        <v>23</v>
      </c>
      <c r="Y4" s="19" t="s">
        <v>193</v>
      </c>
      <c r="AA4" s="88" t="s">
        <v>1601</v>
      </c>
      <c r="AB4" s="19" t="s">
        <v>211</v>
      </c>
      <c r="AD4" s="88" t="s">
        <v>432</v>
      </c>
      <c r="AE4" s="19" t="s">
        <v>1602</v>
      </c>
    </row>
    <row r="5" spans="1:31">
      <c r="A5" s="49" t="s">
        <v>58</v>
      </c>
      <c r="B5" s="16">
        <v>40</v>
      </c>
      <c r="D5" s="49" t="s">
        <v>60</v>
      </c>
      <c r="E5" s="19" t="s">
        <v>59</v>
      </c>
      <c r="G5" s="49" t="s">
        <v>1604</v>
      </c>
      <c r="H5" s="19" t="str">
        <f>LEFT(I5,2)</f>
        <v>KB</v>
      </c>
      <c r="I5" s="49" t="s">
        <v>1603</v>
      </c>
      <c r="J5" s="49" t="s">
        <v>1605</v>
      </c>
      <c r="L5" s="87" t="s">
        <v>1606</v>
      </c>
      <c r="M5" s="19" t="s">
        <v>170</v>
      </c>
      <c r="O5" s="49" t="s">
        <v>886</v>
      </c>
      <c r="P5" s="19" t="s">
        <v>885</v>
      </c>
      <c r="R5" s="88" t="s">
        <v>1607</v>
      </c>
      <c r="S5" s="19" t="s">
        <v>1170</v>
      </c>
      <c r="U5" s="49" t="s">
        <v>1608</v>
      </c>
      <c r="V5" s="16">
        <v>3</v>
      </c>
      <c r="X5" s="91"/>
      <c r="Y5" s="19" t="s">
        <v>1535</v>
      </c>
      <c r="AA5" s="88" t="s">
        <v>1609</v>
      </c>
      <c r="AB5" s="19" t="s">
        <v>196</v>
      </c>
      <c r="AD5" s="88" t="s">
        <v>436</v>
      </c>
      <c r="AE5" s="19" t="s">
        <v>1610</v>
      </c>
    </row>
    <row r="6" spans="1:31">
      <c r="D6" s="49" t="s">
        <v>72</v>
      </c>
      <c r="E6" s="19" t="s">
        <v>71</v>
      </c>
      <c r="G6" s="49" t="s">
        <v>1613</v>
      </c>
      <c r="H6" s="19" t="s">
        <v>1611</v>
      </c>
      <c r="I6" s="49" t="s">
        <v>1612</v>
      </c>
      <c r="J6" s="49" t="s">
        <v>1614</v>
      </c>
      <c r="L6" s="49" t="s">
        <v>176</v>
      </c>
      <c r="M6" s="19" t="s">
        <v>47</v>
      </c>
      <c r="O6" s="49" t="s">
        <v>1615</v>
      </c>
      <c r="P6" s="19" t="s">
        <v>310</v>
      </c>
      <c r="R6" s="88" t="s">
        <v>1616</v>
      </c>
      <c r="S6" s="19" t="s">
        <v>21</v>
      </c>
      <c r="U6" s="87" t="s">
        <v>1617</v>
      </c>
      <c r="V6" s="16">
        <v>4</v>
      </c>
      <c r="X6" s="86" t="s">
        <v>1588</v>
      </c>
      <c r="Y6" s="19" t="s">
        <v>1535</v>
      </c>
      <c r="AA6" s="88" t="s">
        <v>1618</v>
      </c>
      <c r="AB6" s="19" t="s">
        <v>198</v>
      </c>
      <c r="AD6" s="88" t="s">
        <v>438</v>
      </c>
      <c r="AE6" s="19" t="s">
        <v>979</v>
      </c>
    </row>
    <row r="7" spans="1:31">
      <c r="D7" s="90" t="s">
        <v>83</v>
      </c>
      <c r="E7" s="24" t="s">
        <v>82</v>
      </c>
      <c r="G7" s="49" t="s">
        <v>1619</v>
      </c>
      <c r="H7" s="19" t="s">
        <v>1151</v>
      </c>
      <c r="I7" s="49" t="s">
        <v>1152</v>
      </c>
      <c r="J7" s="49" t="s">
        <v>1532</v>
      </c>
      <c r="L7" s="49" t="s">
        <v>169</v>
      </c>
      <c r="M7" s="19" t="s">
        <v>168</v>
      </c>
      <c r="O7" s="49" t="s">
        <v>1621</v>
      </c>
      <c r="P7" s="19" t="s">
        <v>1620</v>
      </c>
      <c r="R7" s="88" t="s">
        <v>1622</v>
      </c>
      <c r="S7" s="19" t="s">
        <v>1175</v>
      </c>
      <c r="X7" s="88" t="s">
        <v>23</v>
      </c>
      <c r="Y7" s="19" t="s">
        <v>193</v>
      </c>
      <c r="AA7" s="88" t="s">
        <v>1623</v>
      </c>
      <c r="AB7" s="19" t="s">
        <v>207</v>
      </c>
      <c r="AD7" s="88" t="s">
        <v>439</v>
      </c>
      <c r="AE7" s="19" t="s">
        <v>1624</v>
      </c>
    </row>
    <row r="8" spans="1:31">
      <c r="D8" s="49" t="s">
        <v>94</v>
      </c>
      <c r="E8" s="19" t="s">
        <v>93</v>
      </c>
      <c r="G8" s="49" t="s">
        <v>1627</v>
      </c>
      <c r="H8" s="19" t="s">
        <v>1625</v>
      </c>
      <c r="I8" s="49" t="s">
        <v>1626</v>
      </c>
      <c r="J8" s="49" t="s">
        <v>1628</v>
      </c>
      <c r="L8" s="49" t="s">
        <v>848</v>
      </c>
      <c r="M8" s="19" t="s">
        <v>847</v>
      </c>
      <c r="O8" s="49" t="s">
        <v>1232</v>
      </c>
      <c r="P8" s="19" t="s">
        <v>1149</v>
      </c>
      <c r="R8" s="88" t="s">
        <v>1629</v>
      </c>
      <c r="S8" s="19" t="s">
        <v>1179</v>
      </c>
      <c r="X8" s="91"/>
      <c r="Y8" s="19" t="s">
        <v>1535</v>
      </c>
      <c r="AA8" s="88" t="s">
        <v>1630</v>
      </c>
      <c r="AB8" s="19" t="s">
        <v>209</v>
      </c>
      <c r="AD8" s="91"/>
      <c r="AE8" s="19" t="s">
        <v>1535</v>
      </c>
    </row>
    <row r="9" spans="1:31">
      <c r="D9" s="49" t="s">
        <v>103</v>
      </c>
      <c r="E9" s="19" t="s">
        <v>102</v>
      </c>
      <c r="G9" s="49" t="s">
        <v>1631</v>
      </c>
      <c r="H9" s="19" t="str">
        <f>LEFT(I9,2)</f>
        <v>RI</v>
      </c>
      <c r="I9" s="49" t="s">
        <v>1154</v>
      </c>
      <c r="J9" s="49" t="s">
        <v>1155</v>
      </c>
      <c r="L9" s="49" t="s">
        <v>1633</v>
      </c>
      <c r="M9" s="19" t="s">
        <v>1632</v>
      </c>
      <c r="O9" s="49" t="s">
        <v>1634</v>
      </c>
      <c r="P9" s="19" t="s">
        <v>1586</v>
      </c>
      <c r="R9" s="88" t="s">
        <v>1635</v>
      </c>
      <c r="S9" s="19" t="s">
        <v>1181</v>
      </c>
      <c r="X9" s="86" t="s">
        <v>1598</v>
      </c>
      <c r="Y9" s="19" t="s">
        <v>1535</v>
      </c>
      <c r="AA9" s="88" t="s">
        <v>1636</v>
      </c>
      <c r="AB9" s="19" t="s">
        <v>9</v>
      </c>
      <c r="AD9" s="86" t="s">
        <v>1588</v>
      </c>
      <c r="AE9" s="19" t="s">
        <v>1535</v>
      </c>
    </row>
    <row r="10" spans="1:31">
      <c r="D10" s="49" t="s">
        <v>107</v>
      </c>
      <c r="E10" s="19" t="s">
        <v>106</v>
      </c>
      <c r="G10" s="49" t="s">
        <v>1638</v>
      </c>
      <c r="H10" s="19" t="s">
        <v>854</v>
      </c>
      <c r="I10" s="49" t="s">
        <v>1637</v>
      </c>
      <c r="J10" s="49" t="s">
        <v>1639</v>
      </c>
      <c r="L10" s="49" t="s">
        <v>62</v>
      </c>
      <c r="M10" s="19" t="s">
        <v>61</v>
      </c>
      <c r="O10" s="49" t="s">
        <v>1641</v>
      </c>
      <c r="P10" s="19" t="s">
        <v>1640</v>
      </c>
      <c r="R10" s="88" t="s">
        <v>1642</v>
      </c>
      <c r="S10" s="19" t="s">
        <v>1365</v>
      </c>
      <c r="X10" s="88" t="s">
        <v>23</v>
      </c>
      <c r="Y10" s="19" t="s">
        <v>193</v>
      </c>
      <c r="AA10" s="88" t="s">
        <v>1643</v>
      </c>
      <c r="AB10" s="19" t="s">
        <v>203</v>
      </c>
      <c r="AD10" s="88" t="s">
        <v>1645</v>
      </c>
      <c r="AE10" s="19" t="s">
        <v>1644</v>
      </c>
    </row>
    <row r="11" spans="1:31">
      <c r="D11" s="49" t="s">
        <v>111</v>
      </c>
      <c r="E11" s="19" t="s">
        <v>110</v>
      </c>
      <c r="G11" s="49" t="s">
        <v>1646</v>
      </c>
      <c r="H11" s="19" t="str">
        <f>LEFT(I11,2)</f>
        <v>SO</v>
      </c>
      <c r="I11" s="49" t="s">
        <v>1146</v>
      </c>
      <c r="J11" s="49" t="s">
        <v>1530</v>
      </c>
      <c r="L11" s="49" t="s">
        <v>115</v>
      </c>
      <c r="M11" s="19" t="s">
        <v>189</v>
      </c>
      <c r="O11" s="49" t="s">
        <v>1647</v>
      </c>
      <c r="P11" s="19" t="s">
        <v>411</v>
      </c>
      <c r="R11" s="88" t="s">
        <v>1648</v>
      </c>
      <c r="S11" s="19" t="s">
        <v>1156</v>
      </c>
      <c r="X11" s="91"/>
      <c r="Y11" s="19" t="s">
        <v>1535</v>
      </c>
      <c r="AA11" s="88" t="s">
        <v>1649</v>
      </c>
      <c r="AB11" s="19" t="s">
        <v>213</v>
      </c>
      <c r="AD11" s="91"/>
      <c r="AE11" s="19" t="s">
        <v>1535</v>
      </c>
    </row>
    <row r="12" spans="1:31">
      <c r="D12" s="49" t="s">
        <v>115</v>
      </c>
      <c r="E12" s="19" t="s">
        <v>114</v>
      </c>
      <c r="G12" s="49" t="s">
        <v>1651</v>
      </c>
      <c r="H12" s="19" t="s">
        <v>314</v>
      </c>
      <c r="I12" s="49" t="s">
        <v>1650</v>
      </c>
      <c r="J12" s="49" t="s">
        <v>1652</v>
      </c>
      <c r="L12" s="49" t="s">
        <v>1653</v>
      </c>
      <c r="M12" s="19" t="s">
        <v>850</v>
      </c>
      <c r="O12" s="49" t="s">
        <v>1655</v>
      </c>
      <c r="P12" s="19" t="s">
        <v>1654</v>
      </c>
      <c r="R12" s="91"/>
      <c r="S12" s="19" t="s">
        <v>1535</v>
      </c>
      <c r="X12" s="86" t="s">
        <v>886</v>
      </c>
      <c r="Y12" s="19" t="s">
        <v>1535</v>
      </c>
      <c r="AA12" s="88" t="s">
        <v>1656</v>
      </c>
      <c r="AB12" s="19" t="s">
        <v>194</v>
      </c>
      <c r="AD12" s="86" t="s">
        <v>1598</v>
      </c>
      <c r="AE12" s="19" t="s">
        <v>1535</v>
      </c>
    </row>
    <row r="13" spans="1:31">
      <c r="D13" s="49" t="s">
        <v>120</v>
      </c>
      <c r="E13" s="19" t="s">
        <v>119</v>
      </c>
      <c r="G13" s="49" t="s">
        <v>1658</v>
      </c>
      <c r="H13" s="19" t="str">
        <f>LEFT(I13,2)</f>
        <v>US</v>
      </c>
      <c r="I13" s="49" t="s">
        <v>1657</v>
      </c>
      <c r="J13" s="49" t="s">
        <v>1659</v>
      </c>
      <c r="O13" s="49" t="s">
        <v>1660</v>
      </c>
      <c r="P13" s="19" t="s">
        <v>55</v>
      </c>
      <c r="R13" s="86" t="s">
        <v>1588</v>
      </c>
      <c r="S13" s="19" t="s">
        <v>1535</v>
      </c>
      <c r="X13" s="88" t="s">
        <v>23</v>
      </c>
      <c r="Y13" s="19" t="s">
        <v>193</v>
      </c>
      <c r="AA13" s="91"/>
      <c r="AB13" s="19" t="s">
        <v>1535</v>
      </c>
      <c r="AD13" s="88" t="s">
        <v>1661</v>
      </c>
      <c r="AE13" s="19" t="s">
        <v>1108</v>
      </c>
    </row>
    <row r="14" spans="1:31">
      <c r="D14" s="49" t="s">
        <v>123</v>
      </c>
      <c r="E14" s="19" t="s">
        <v>122</v>
      </c>
      <c r="O14" s="49" t="s">
        <v>1662</v>
      </c>
      <c r="P14" s="19" t="s">
        <v>1444</v>
      </c>
      <c r="R14" s="88" t="s">
        <v>1664</v>
      </c>
      <c r="S14" s="19" t="s">
        <v>1663</v>
      </c>
      <c r="X14" s="91"/>
      <c r="Y14" s="19" t="s">
        <v>1535</v>
      </c>
      <c r="AA14" s="86" t="s">
        <v>1588</v>
      </c>
      <c r="AB14" s="19" t="s">
        <v>1535</v>
      </c>
      <c r="AD14" s="88" t="s">
        <v>1666</v>
      </c>
      <c r="AE14" s="19" t="s">
        <v>1665</v>
      </c>
    </row>
    <row r="15" spans="1:31">
      <c r="D15" s="49" t="s">
        <v>127</v>
      </c>
      <c r="E15" s="19" t="s">
        <v>126</v>
      </c>
      <c r="O15" s="49" t="s">
        <v>1667</v>
      </c>
      <c r="P15" s="19" t="s">
        <v>1407</v>
      </c>
      <c r="R15" s="91"/>
      <c r="S15" s="19" t="s">
        <v>1535</v>
      </c>
      <c r="X15" s="86" t="s">
        <v>1615</v>
      </c>
      <c r="Y15" s="19" t="s">
        <v>1535</v>
      </c>
      <c r="AA15" s="88" t="s">
        <v>1656</v>
      </c>
      <c r="AB15" s="19" t="s">
        <v>194</v>
      </c>
      <c r="AD15" s="88" t="s">
        <v>118</v>
      </c>
      <c r="AE15" s="19" t="s">
        <v>1520</v>
      </c>
    </row>
    <row r="16" spans="1:31">
      <c r="O16" s="49" t="s">
        <v>1669</v>
      </c>
      <c r="P16" s="19" t="s">
        <v>1668</v>
      </c>
      <c r="R16" s="86" t="s">
        <v>1598</v>
      </c>
      <c r="S16" s="19" t="s">
        <v>1535</v>
      </c>
      <c r="X16" s="88" t="s">
        <v>1670</v>
      </c>
      <c r="Y16" s="19" t="s">
        <v>194</v>
      </c>
      <c r="AA16" s="91"/>
      <c r="AB16" s="19" t="s">
        <v>1535</v>
      </c>
      <c r="AD16" s="91"/>
      <c r="AE16" s="19" t="s">
        <v>1535</v>
      </c>
    </row>
    <row r="17" spans="15:31">
      <c r="O17" s="49" t="s">
        <v>1671</v>
      </c>
      <c r="P17" s="19" t="s">
        <v>312</v>
      </c>
      <c r="R17" s="88" t="s">
        <v>1664</v>
      </c>
      <c r="S17" s="19" t="s">
        <v>1663</v>
      </c>
      <c r="X17" s="88" t="s">
        <v>1672</v>
      </c>
      <c r="Y17" s="19" t="s">
        <v>198</v>
      </c>
      <c r="AA17" s="86" t="s">
        <v>1598</v>
      </c>
      <c r="AB17" s="19" t="s">
        <v>1535</v>
      </c>
      <c r="AD17" s="86" t="s">
        <v>886</v>
      </c>
      <c r="AE17" s="19" t="s">
        <v>1535</v>
      </c>
    </row>
    <row r="18" spans="15:31">
      <c r="O18" s="49" t="s">
        <v>1674</v>
      </c>
      <c r="P18" s="19" t="s">
        <v>1673</v>
      </c>
      <c r="R18" s="88" t="s">
        <v>1675</v>
      </c>
      <c r="S18" s="19" t="s">
        <v>43</v>
      </c>
      <c r="X18" s="88" t="s">
        <v>23</v>
      </c>
      <c r="Y18" s="19" t="s">
        <v>193</v>
      </c>
      <c r="AA18" s="88" t="s">
        <v>1656</v>
      </c>
      <c r="AB18" s="19" t="s">
        <v>194</v>
      </c>
      <c r="AD18" s="88" t="s">
        <v>432</v>
      </c>
      <c r="AE18" s="19" t="s">
        <v>1602</v>
      </c>
    </row>
    <row r="19" spans="15:31">
      <c r="O19" s="49" t="s">
        <v>1677</v>
      </c>
      <c r="P19" s="19" t="s">
        <v>1676</v>
      </c>
      <c r="R19" s="88" t="s">
        <v>1678</v>
      </c>
      <c r="S19" s="19" t="s">
        <v>1296</v>
      </c>
      <c r="X19" s="91"/>
      <c r="Y19" s="19" t="s">
        <v>1535</v>
      </c>
      <c r="AA19" s="91"/>
      <c r="AB19" s="19" t="s">
        <v>1535</v>
      </c>
      <c r="AD19" s="88" t="s">
        <v>436</v>
      </c>
      <c r="AE19" s="19" t="s">
        <v>1610</v>
      </c>
    </row>
    <row r="20" spans="15:31">
      <c r="O20" s="49" t="s">
        <v>1680</v>
      </c>
      <c r="P20" s="19" t="s">
        <v>1679</v>
      </c>
      <c r="R20" s="91"/>
      <c r="S20" s="19" t="s">
        <v>1535</v>
      </c>
      <c r="X20" s="86" t="s">
        <v>1621</v>
      </c>
      <c r="Y20" s="19" t="s">
        <v>1535</v>
      </c>
      <c r="AA20" s="86" t="s">
        <v>886</v>
      </c>
      <c r="AB20" s="19" t="s">
        <v>1535</v>
      </c>
      <c r="AD20" s="88" t="s">
        <v>438</v>
      </c>
      <c r="AE20" s="19" t="s">
        <v>979</v>
      </c>
    </row>
    <row r="21" spans="15:31">
      <c r="O21" s="49" t="s">
        <v>1682</v>
      </c>
      <c r="P21" s="19" t="s">
        <v>1681</v>
      </c>
      <c r="R21" s="86" t="s">
        <v>886</v>
      </c>
      <c r="S21" s="19" t="s">
        <v>1535</v>
      </c>
      <c r="X21" s="88" t="s">
        <v>1670</v>
      </c>
      <c r="Y21" s="19" t="s">
        <v>194</v>
      </c>
      <c r="AA21" s="88" t="s">
        <v>1609</v>
      </c>
      <c r="AB21" s="19" t="s">
        <v>196</v>
      </c>
      <c r="AD21" s="91"/>
      <c r="AE21" s="19" t="s">
        <v>1535</v>
      </c>
    </row>
    <row r="22" spans="15:31">
      <c r="O22" s="49" t="s">
        <v>1684</v>
      </c>
      <c r="P22" s="19" t="s">
        <v>1683</v>
      </c>
      <c r="R22" s="88" t="s">
        <v>1635</v>
      </c>
      <c r="S22" s="19" t="s">
        <v>1181</v>
      </c>
      <c r="X22" s="88" t="s">
        <v>23</v>
      </c>
      <c r="Y22" s="19" t="s">
        <v>193</v>
      </c>
      <c r="AA22" s="88" t="s">
        <v>1656</v>
      </c>
      <c r="AB22" s="19" t="s">
        <v>194</v>
      </c>
      <c r="AD22" s="86" t="s">
        <v>1615</v>
      </c>
      <c r="AE22" s="19" t="s">
        <v>1535</v>
      </c>
    </row>
    <row r="23" spans="15:31">
      <c r="O23" s="49" t="s">
        <v>1686</v>
      </c>
      <c r="P23" s="19" t="s">
        <v>1685</v>
      </c>
      <c r="R23" s="88" t="s">
        <v>1648</v>
      </c>
      <c r="S23" s="19" t="s">
        <v>1156</v>
      </c>
      <c r="X23" s="91"/>
      <c r="Y23" s="19" t="s">
        <v>1535</v>
      </c>
      <c r="AA23" s="91"/>
      <c r="AB23" s="19" t="s">
        <v>1535</v>
      </c>
      <c r="AD23" s="88" t="s">
        <v>125</v>
      </c>
      <c r="AE23" s="19" t="s">
        <v>1524</v>
      </c>
    </row>
    <row r="24" spans="15:31">
      <c r="O24" s="49" t="s">
        <v>1688</v>
      </c>
      <c r="P24" s="19" t="s">
        <v>1687</v>
      </c>
      <c r="R24" s="88" t="s">
        <v>1689</v>
      </c>
      <c r="S24" s="19" t="s">
        <v>1363</v>
      </c>
      <c r="X24" s="86" t="s">
        <v>1232</v>
      </c>
      <c r="Y24" s="19" t="s">
        <v>1535</v>
      </c>
      <c r="AA24" s="86" t="s">
        <v>1615</v>
      </c>
      <c r="AB24" s="19" t="s">
        <v>1535</v>
      </c>
      <c r="AD24" s="88" t="s">
        <v>434</v>
      </c>
      <c r="AE24" s="19" t="s">
        <v>971</v>
      </c>
    </row>
    <row r="25" spans="15:31">
      <c r="O25" s="49" t="s">
        <v>1691</v>
      </c>
      <c r="P25" s="19" t="s">
        <v>1690</v>
      </c>
      <c r="R25" s="91"/>
      <c r="S25" s="19" t="s">
        <v>1535</v>
      </c>
      <c r="X25" s="88" t="s">
        <v>1670</v>
      </c>
      <c r="Y25" s="19" t="s">
        <v>194</v>
      </c>
      <c r="AA25" s="88" t="s">
        <v>1692</v>
      </c>
      <c r="AB25" s="19" t="s">
        <v>205</v>
      </c>
      <c r="AD25" s="88" t="s">
        <v>436</v>
      </c>
      <c r="AE25" s="19" t="s">
        <v>1610</v>
      </c>
    </row>
    <row r="26" spans="15:31">
      <c r="O26" s="49" t="s">
        <v>1694</v>
      </c>
      <c r="P26" s="19" t="s">
        <v>1693</v>
      </c>
      <c r="R26" s="86" t="s">
        <v>1615</v>
      </c>
      <c r="S26" s="19" t="s">
        <v>1535</v>
      </c>
      <c r="X26" s="88" t="s">
        <v>23</v>
      </c>
      <c r="Y26" s="19" t="s">
        <v>193</v>
      </c>
      <c r="AA26" s="88" t="s">
        <v>1609</v>
      </c>
      <c r="AB26" s="19" t="s">
        <v>196</v>
      </c>
      <c r="AD26" s="88" t="s">
        <v>438</v>
      </c>
      <c r="AE26" s="19" t="s">
        <v>979</v>
      </c>
    </row>
    <row r="27" spans="15:31">
      <c r="O27" s="49" t="s">
        <v>1695</v>
      </c>
      <c r="P27" s="19" t="s">
        <v>1250</v>
      </c>
      <c r="R27" s="88" t="s">
        <v>1696</v>
      </c>
      <c r="S27" s="19" t="s">
        <v>1158</v>
      </c>
      <c r="X27" s="91"/>
      <c r="Y27" s="19" t="s">
        <v>1535</v>
      </c>
      <c r="AA27" s="88" t="s">
        <v>1618</v>
      </c>
      <c r="AB27" s="19" t="s">
        <v>198</v>
      </c>
      <c r="AD27" s="88" t="s">
        <v>439</v>
      </c>
      <c r="AE27" s="19" t="s">
        <v>1624</v>
      </c>
    </row>
    <row r="28" spans="15:31">
      <c r="O28" s="49" t="s">
        <v>1697</v>
      </c>
      <c r="P28" s="19" t="s">
        <v>1251</v>
      </c>
      <c r="R28" s="88" t="s">
        <v>1698</v>
      </c>
      <c r="S28" s="19" t="s">
        <v>1160</v>
      </c>
      <c r="X28" s="86" t="s">
        <v>1634</v>
      </c>
      <c r="Y28" s="19" t="s">
        <v>1535</v>
      </c>
      <c r="AA28" s="88" t="s">
        <v>1656</v>
      </c>
      <c r="AB28" s="19" t="s">
        <v>194</v>
      </c>
      <c r="AD28" s="88" t="s">
        <v>441</v>
      </c>
      <c r="AE28" s="19" t="s">
        <v>1699</v>
      </c>
    </row>
    <row r="29" spans="15:31">
      <c r="O29" s="49" t="s">
        <v>1700</v>
      </c>
      <c r="P29" s="19" t="s">
        <v>179</v>
      </c>
      <c r="R29" s="88" t="s">
        <v>1701</v>
      </c>
      <c r="S29" s="19" t="s">
        <v>1162</v>
      </c>
      <c r="X29" s="88" t="s">
        <v>1702</v>
      </c>
      <c r="Y29" s="19" t="s">
        <v>194</v>
      </c>
      <c r="AA29" s="91"/>
      <c r="AB29" s="19" t="s">
        <v>1535</v>
      </c>
      <c r="AD29" s="88" t="s">
        <v>443</v>
      </c>
      <c r="AE29" s="19" t="s">
        <v>1703</v>
      </c>
    </row>
    <row r="30" spans="15:31">
      <c r="O30" s="49" t="s">
        <v>1704</v>
      </c>
      <c r="P30" s="19" t="s">
        <v>355</v>
      </c>
      <c r="R30" s="88" t="s">
        <v>1589</v>
      </c>
      <c r="S30" s="19" t="s">
        <v>1166</v>
      </c>
      <c r="X30" s="88" t="s">
        <v>1670</v>
      </c>
      <c r="Y30" s="19" t="s">
        <v>194</v>
      </c>
      <c r="AA30" s="86" t="s">
        <v>1621</v>
      </c>
      <c r="AB30" s="19" t="s">
        <v>1535</v>
      </c>
      <c r="AD30" s="88" t="s">
        <v>1289</v>
      </c>
      <c r="AE30" s="19" t="s">
        <v>982</v>
      </c>
    </row>
    <row r="31" spans="15:31">
      <c r="O31" s="49" t="s">
        <v>1706</v>
      </c>
      <c r="P31" s="19" t="s">
        <v>1705</v>
      </c>
      <c r="R31" s="88" t="s">
        <v>1599</v>
      </c>
      <c r="S31" s="19" t="s">
        <v>1168</v>
      </c>
      <c r="X31" s="88" t="s">
        <v>1707</v>
      </c>
      <c r="Y31" s="19" t="s">
        <v>9</v>
      </c>
      <c r="AA31" s="88" t="s">
        <v>1656</v>
      </c>
      <c r="AB31" s="19" t="s">
        <v>194</v>
      </c>
      <c r="AD31" s="88" t="s">
        <v>1290</v>
      </c>
      <c r="AE31" s="19" t="s">
        <v>1708</v>
      </c>
    </row>
    <row r="32" spans="15:31">
      <c r="O32" s="49" t="s">
        <v>1710</v>
      </c>
      <c r="P32" s="19" t="s">
        <v>1709</v>
      </c>
      <c r="R32" s="88" t="s">
        <v>1711</v>
      </c>
      <c r="S32" s="19" t="s">
        <v>1172</v>
      </c>
      <c r="X32" s="88" t="s">
        <v>1712</v>
      </c>
      <c r="Y32" s="19" t="s">
        <v>201</v>
      </c>
      <c r="AA32" s="91"/>
      <c r="AB32" s="19" t="s">
        <v>1535</v>
      </c>
      <c r="AD32" s="91"/>
      <c r="AE32" s="19" t="s">
        <v>1535</v>
      </c>
    </row>
    <row r="33" spans="15:31">
      <c r="O33" s="49" t="s">
        <v>1713</v>
      </c>
      <c r="P33" s="19" t="s">
        <v>1238</v>
      </c>
      <c r="R33" s="88" t="s">
        <v>1616</v>
      </c>
      <c r="S33" s="19" t="s">
        <v>21</v>
      </c>
      <c r="X33" s="88" t="s">
        <v>1714</v>
      </c>
      <c r="Y33" s="19" t="s">
        <v>203</v>
      </c>
      <c r="AA33" s="86" t="s">
        <v>1232</v>
      </c>
      <c r="AB33" s="19" t="s">
        <v>1535</v>
      </c>
      <c r="AD33" s="86" t="s">
        <v>1621</v>
      </c>
      <c r="AE33" s="19" t="s">
        <v>1535</v>
      </c>
    </row>
    <row r="34" spans="15:31">
      <c r="O34" s="49" t="s">
        <v>1716</v>
      </c>
      <c r="P34" s="19" t="s">
        <v>1715</v>
      </c>
      <c r="R34" s="88" t="s">
        <v>1622</v>
      </c>
      <c r="S34" s="19" t="s">
        <v>1175</v>
      </c>
      <c r="X34" s="88" t="s">
        <v>1717</v>
      </c>
      <c r="Y34" s="19" t="s">
        <v>205</v>
      </c>
      <c r="AA34" s="88" t="s">
        <v>23</v>
      </c>
      <c r="AB34" s="19" t="s">
        <v>193</v>
      </c>
      <c r="AD34" s="88" t="s">
        <v>125</v>
      </c>
      <c r="AE34" s="19" t="s">
        <v>1524</v>
      </c>
    </row>
    <row r="35" spans="15:31">
      <c r="R35" s="88" t="s">
        <v>1718</v>
      </c>
      <c r="S35" s="19" t="s">
        <v>1177</v>
      </c>
      <c r="X35" s="88" t="s">
        <v>1719</v>
      </c>
      <c r="Y35" s="19" t="s">
        <v>207</v>
      </c>
      <c r="AA35" s="91"/>
      <c r="AB35" s="19" t="s">
        <v>1535</v>
      </c>
      <c r="AD35" s="88" t="s">
        <v>447</v>
      </c>
      <c r="AE35" s="19" t="s">
        <v>1720</v>
      </c>
    </row>
    <row r="36" spans="15:31">
      <c r="R36" s="88" t="s">
        <v>1629</v>
      </c>
      <c r="S36" s="19" t="s">
        <v>1179</v>
      </c>
      <c r="X36" s="88" t="s">
        <v>23</v>
      </c>
      <c r="Y36" s="19" t="s">
        <v>193</v>
      </c>
      <c r="AA36" s="86" t="s">
        <v>1634</v>
      </c>
      <c r="AB36" s="19" t="s">
        <v>1535</v>
      </c>
      <c r="AD36" s="88" t="s">
        <v>434</v>
      </c>
      <c r="AE36" s="19" t="s">
        <v>971</v>
      </c>
    </row>
    <row r="37" spans="15:31">
      <c r="R37" s="88" t="s">
        <v>1721</v>
      </c>
      <c r="S37" s="19" t="s">
        <v>26</v>
      </c>
      <c r="X37" s="88" t="s">
        <v>1722</v>
      </c>
      <c r="Y37" s="19" t="s">
        <v>211</v>
      </c>
      <c r="AA37" s="88" t="s">
        <v>23</v>
      </c>
      <c r="AB37" s="19" t="s">
        <v>193</v>
      </c>
      <c r="AD37" s="88" t="s">
        <v>1723</v>
      </c>
      <c r="AE37" s="19" t="s">
        <v>419</v>
      </c>
    </row>
    <row r="38" spans="15:31">
      <c r="R38" s="88" t="s">
        <v>1724</v>
      </c>
      <c r="S38" s="19" t="s">
        <v>1364</v>
      </c>
      <c r="X38" s="88" t="s">
        <v>1725</v>
      </c>
      <c r="Y38" s="19" t="s">
        <v>209</v>
      </c>
      <c r="AA38" s="91"/>
      <c r="AB38" s="19" t="s">
        <v>1535</v>
      </c>
      <c r="AD38" s="88" t="s">
        <v>1309</v>
      </c>
      <c r="AE38" s="19" t="s">
        <v>1726</v>
      </c>
    </row>
    <row r="39" spans="15:31">
      <c r="R39" s="88" t="s">
        <v>1642</v>
      </c>
      <c r="S39" s="19" t="s">
        <v>1365</v>
      </c>
      <c r="X39" s="88" t="s">
        <v>1727</v>
      </c>
      <c r="Y39" s="19" t="s">
        <v>9</v>
      </c>
      <c r="AA39" s="86" t="s">
        <v>1641</v>
      </c>
      <c r="AB39" s="19" t="s">
        <v>1535</v>
      </c>
      <c r="AD39" s="88" t="s">
        <v>439</v>
      </c>
      <c r="AE39" s="19" t="s">
        <v>1624</v>
      </c>
    </row>
    <row r="40" spans="15:31">
      <c r="R40" s="88" t="s">
        <v>1728</v>
      </c>
      <c r="S40" s="19" t="s">
        <v>1295</v>
      </c>
      <c r="X40" s="88" t="s">
        <v>1729</v>
      </c>
      <c r="Y40" s="19" t="s">
        <v>194</v>
      </c>
      <c r="AA40" s="88" t="s">
        <v>23</v>
      </c>
      <c r="AB40" s="19" t="s">
        <v>193</v>
      </c>
      <c r="AD40" s="88" t="s">
        <v>1730</v>
      </c>
      <c r="AE40" s="19" t="s">
        <v>423</v>
      </c>
    </row>
    <row r="41" spans="15:31">
      <c r="R41" s="88" t="s">
        <v>1731</v>
      </c>
      <c r="S41" s="19" t="s">
        <v>1366</v>
      </c>
      <c r="X41" s="91"/>
      <c r="Y41" s="19" t="s">
        <v>1535</v>
      </c>
      <c r="AA41" s="91"/>
      <c r="AB41" s="19" t="s">
        <v>1535</v>
      </c>
      <c r="AD41" s="91"/>
      <c r="AE41" s="19" t="s">
        <v>1535</v>
      </c>
    </row>
    <row r="42" spans="15:31">
      <c r="R42" s="88" t="s">
        <v>1648</v>
      </c>
      <c r="S42" s="19" t="s">
        <v>1156</v>
      </c>
      <c r="X42" s="86" t="s">
        <v>1641</v>
      </c>
      <c r="Y42" s="19" t="s">
        <v>1535</v>
      </c>
      <c r="AA42" s="86" t="s">
        <v>1647</v>
      </c>
      <c r="AB42" s="19" t="s">
        <v>1535</v>
      </c>
      <c r="AD42" s="86" t="s">
        <v>1232</v>
      </c>
      <c r="AE42" s="19" t="s">
        <v>1535</v>
      </c>
    </row>
    <row r="43" spans="15:31">
      <c r="R43" s="88" t="s">
        <v>1732</v>
      </c>
      <c r="S43" s="19" t="s">
        <v>1398</v>
      </c>
      <c r="X43" s="88" t="s">
        <v>23</v>
      </c>
      <c r="Y43" s="19" t="s">
        <v>193</v>
      </c>
      <c r="AA43" s="88" t="s">
        <v>23</v>
      </c>
      <c r="AB43" s="19" t="s">
        <v>193</v>
      </c>
      <c r="AD43" s="88" t="s">
        <v>1734</v>
      </c>
      <c r="AE43" s="19" t="s">
        <v>1733</v>
      </c>
    </row>
    <row r="44" spans="15:31">
      <c r="R44" s="91"/>
      <c r="S44" s="19" t="s">
        <v>1535</v>
      </c>
      <c r="X44" s="91"/>
      <c r="Y44" s="19" t="s">
        <v>1535</v>
      </c>
      <c r="AA44" s="91"/>
      <c r="AB44" s="19" t="s">
        <v>1535</v>
      </c>
      <c r="AD44" s="88" t="s">
        <v>1735</v>
      </c>
      <c r="AE44" s="19" t="s">
        <v>1114</v>
      </c>
    </row>
    <row r="45" spans="15:31">
      <c r="R45" s="86" t="s">
        <v>1621</v>
      </c>
      <c r="S45" s="19" t="s">
        <v>1535</v>
      </c>
      <c r="X45" s="86" t="s">
        <v>1647</v>
      </c>
      <c r="Y45" s="19" t="s">
        <v>1535</v>
      </c>
      <c r="AA45" s="86" t="s">
        <v>1655</v>
      </c>
      <c r="AB45" s="19" t="s">
        <v>1535</v>
      </c>
      <c r="AD45" s="88" t="s">
        <v>1645</v>
      </c>
      <c r="AE45" s="19" t="s">
        <v>1644</v>
      </c>
    </row>
    <row r="46" spans="15:31">
      <c r="R46" s="88" t="s">
        <v>1648</v>
      </c>
      <c r="S46" s="19" t="s">
        <v>1156</v>
      </c>
      <c r="X46" s="88" t="s">
        <v>23</v>
      </c>
      <c r="Y46" s="19" t="s">
        <v>193</v>
      </c>
      <c r="AA46" s="88" t="s">
        <v>23</v>
      </c>
      <c r="AB46" s="19" t="s">
        <v>193</v>
      </c>
      <c r="AD46" s="88" t="s">
        <v>1736</v>
      </c>
      <c r="AE46" s="19" t="s">
        <v>1091</v>
      </c>
    </row>
    <row r="47" spans="15:31">
      <c r="R47" s="91"/>
      <c r="S47" s="19" t="s">
        <v>1535</v>
      </c>
      <c r="X47" s="91"/>
      <c r="Y47" s="19" t="s">
        <v>1535</v>
      </c>
      <c r="AA47" s="91"/>
      <c r="AB47" s="19" t="s">
        <v>1535</v>
      </c>
      <c r="AD47" s="88" t="s">
        <v>773</v>
      </c>
      <c r="AE47" s="19" t="s">
        <v>772</v>
      </c>
    </row>
    <row r="48" spans="15:31">
      <c r="R48" s="86" t="s">
        <v>1232</v>
      </c>
      <c r="S48" s="19" t="s">
        <v>1535</v>
      </c>
      <c r="X48" s="86" t="s">
        <v>1655</v>
      </c>
      <c r="Y48" s="19" t="s">
        <v>1535</v>
      </c>
      <c r="AA48" s="86" t="s">
        <v>1660</v>
      </c>
      <c r="AB48" s="19" t="s">
        <v>1535</v>
      </c>
      <c r="AD48" s="91"/>
      <c r="AE48" s="19" t="s">
        <v>1535</v>
      </c>
    </row>
    <row r="49" spans="18:31">
      <c r="R49" s="88" t="s">
        <v>1737</v>
      </c>
      <c r="S49" s="19" t="s">
        <v>387</v>
      </c>
      <c r="X49" s="88" t="s">
        <v>23</v>
      </c>
      <c r="Y49" s="19" t="s">
        <v>193</v>
      </c>
      <c r="AA49" s="88" t="s">
        <v>23</v>
      </c>
      <c r="AB49" s="19" t="s">
        <v>193</v>
      </c>
      <c r="AD49" s="86" t="s">
        <v>1634</v>
      </c>
      <c r="AE49" s="19" t="s">
        <v>1535</v>
      </c>
    </row>
    <row r="50" spans="18:31">
      <c r="R50" s="88" t="s">
        <v>1739</v>
      </c>
      <c r="S50" s="19" t="s">
        <v>1738</v>
      </c>
      <c r="X50" s="91"/>
      <c r="Y50" s="19" t="s">
        <v>1535</v>
      </c>
      <c r="AA50" s="91"/>
      <c r="AB50" s="19" t="s">
        <v>1535</v>
      </c>
      <c r="AD50" s="88" t="s">
        <v>789</v>
      </c>
      <c r="AE50" s="19" t="s">
        <v>788</v>
      </c>
    </row>
    <row r="51" spans="18:31">
      <c r="R51" s="88" t="s">
        <v>1740</v>
      </c>
      <c r="S51" s="19" t="s">
        <v>4</v>
      </c>
      <c r="X51" s="86" t="s">
        <v>1660</v>
      </c>
      <c r="Y51" s="19" t="s">
        <v>1535</v>
      </c>
      <c r="AA51" s="86" t="s">
        <v>1662</v>
      </c>
      <c r="AB51" s="19" t="s">
        <v>1535</v>
      </c>
      <c r="AD51" s="88" t="s">
        <v>1741</v>
      </c>
      <c r="AE51" s="19" t="s">
        <v>708</v>
      </c>
    </row>
    <row r="52" spans="18:31">
      <c r="R52" s="88" t="s">
        <v>1742</v>
      </c>
      <c r="S52" s="19" t="s">
        <v>317</v>
      </c>
      <c r="X52" s="88" t="s">
        <v>1743</v>
      </c>
      <c r="Y52" s="19" t="s">
        <v>196</v>
      </c>
      <c r="AA52" s="88" t="s">
        <v>23</v>
      </c>
      <c r="AB52" s="19" t="s">
        <v>193</v>
      </c>
      <c r="AD52" s="88" t="s">
        <v>713</v>
      </c>
      <c r="AE52" s="19" t="s">
        <v>1744</v>
      </c>
    </row>
    <row r="53" spans="18:31">
      <c r="R53" s="91"/>
      <c r="S53" s="19" t="s">
        <v>1535</v>
      </c>
      <c r="X53" s="88" t="s">
        <v>23</v>
      </c>
      <c r="Y53" s="19" t="s">
        <v>193</v>
      </c>
      <c r="AA53" s="91"/>
      <c r="AB53" s="19" t="s">
        <v>1535</v>
      </c>
      <c r="AD53" s="88" t="s">
        <v>1746</v>
      </c>
      <c r="AE53" s="19" t="s">
        <v>1745</v>
      </c>
    </row>
    <row r="54" spans="18:31">
      <c r="R54" s="86" t="s">
        <v>1634</v>
      </c>
      <c r="S54" s="19" t="s">
        <v>1535</v>
      </c>
      <c r="X54" s="88" t="s">
        <v>1747</v>
      </c>
      <c r="Y54" s="19" t="s">
        <v>213</v>
      </c>
      <c r="AA54" s="86" t="s">
        <v>1667</v>
      </c>
      <c r="AB54" s="19" t="s">
        <v>1535</v>
      </c>
      <c r="AD54" s="88" t="s">
        <v>1749</v>
      </c>
      <c r="AE54" s="19" t="s">
        <v>1748</v>
      </c>
    </row>
    <row r="55" spans="18:31">
      <c r="R55" s="88" t="s">
        <v>1737</v>
      </c>
      <c r="S55" s="19" t="s">
        <v>387</v>
      </c>
      <c r="X55" s="88" t="s">
        <v>1750</v>
      </c>
      <c r="Y55" s="19" t="s">
        <v>215</v>
      </c>
      <c r="AA55" s="88" t="s">
        <v>23</v>
      </c>
      <c r="AB55" s="19" t="s">
        <v>193</v>
      </c>
      <c r="AD55" s="88" t="s">
        <v>1752</v>
      </c>
      <c r="AE55" s="19" t="s">
        <v>1751</v>
      </c>
    </row>
    <row r="56" spans="18:31">
      <c r="R56" s="88" t="s">
        <v>1753</v>
      </c>
      <c r="S56" s="19" t="s">
        <v>1247</v>
      </c>
      <c r="X56" s="91"/>
      <c r="Y56" s="19" t="s">
        <v>1535</v>
      </c>
      <c r="AA56" s="91"/>
      <c r="AB56" s="19" t="s">
        <v>1535</v>
      </c>
      <c r="AD56" s="88" t="s">
        <v>1734</v>
      </c>
      <c r="AE56" s="19" t="s">
        <v>1733</v>
      </c>
    </row>
    <row r="57" spans="18:31">
      <c r="R57" s="88" t="s">
        <v>1754</v>
      </c>
      <c r="S57" s="19" t="s">
        <v>953</v>
      </c>
      <c r="X57" s="86" t="s">
        <v>1662</v>
      </c>
      <c r="Y57" s="19" t="s">
        <v>1535</v>
      </c>
      <c r="AA57" s="86" t="s">
        <v>1669</v>
      </c>
      <c r="AB57" s="19" t="s">
        <v>1535</v>
      </c>
      <c r="AD57" s="88" t="s">
        <v>1756</v>
      </c>
      <c r="AE57" s="19" t="s">
        <v>1755</v>
      </c>
    </row>
    <row r="58" spans="18:31">
      <c r="R58" s="88" t="s">
        <v>1758</v>
      </c>
      <c r="S58" s="19" t="s">
        <v>1757</v>
      </c>
      <c r="X58" s="88" t="s">
        <v>1702</v>
      </c>
      <c r="Y58" s="19" t="s">
        <v>194</v>
      </c>
      <c r="AA58" s="88" t="s">
        <v>23</v>
      </c>
      <c r="AB58" s="19" t="s">
        <v>193</v>
      </c>
      <c r="AD58" s="88" t="s">
        <v>1760</v>
      </c>
      <c r="AE58" s="19" t="s">
        <v>1759</v>
      </c>
    </row>
    <row r="59" spans="18:31">
      <c r="R59" s="88" t="s">
        <v>1739</v>
      </c>
      <c r="S59" s="19" t="s">
        <v>1738</v>
      </c>
      <c r="X59" s="88" t="s">
        <v>23</v>
      </c>
      <c r="Y59" s="19" t="s">
        <v>193</v>
      </c>
      <c r="AA59" s="91"/>
      <c r="AB59" s="19" t="s">
        <v>1535</v>
      </c>
      <c r="AD59" s="88" t="s">
        <v>1762</v>
      </c>
      <c r="AE59" s="19" t="s">
        <v>1761</v>
      </c>
    </row>
    <row r="60" spans="18:31">
      <c r="R60" s="88" t="s">
        <v>1740</v>
      </c>
      <c r="S60" s="19" t="s">
        <v>4</v>
      </c>
      <c r="X60" s="88" t="s">
        <v>1722</v>
      </c>
      <c r="Y60" s="19" t="s">
        <v>211</v>
      </c>
      <c r="AA60" s="86" t="s">
        <v>1671</v>
      </c>
      <c r="AB60" s="19" t="s">
        <v>1535</v>
      </c>
      <c r="AD60" s="88" t="s">
        <v>1735</v>
      </c>
      <c r="AE60" s="19" t="s">
        <v>1114</v>
      </c>
    </row>
    <row r="61" spans="18:31">
      <c r="R61" s="88" t="s">
        <v>1742</v>
      </c>
      <c r="S61" s="19" t="s">
        <v>317</v>
      </c>
      <c r="X61" s="88" t="s">
        <v>1725</v>
      </c>
      <c r="Y61" s="19" t="s">
        <v>209</v>
      </c>
      <c r="AA61" s="88" t="s">
        <v>23</v>
      </c>
      <c r="AB61" s="19" t="s">
        <v>193</v>
      </c>
      <c r="AD61" s="88" t="s">
        <v>1764</v>
      </c>
      <c r="AE61" s="19" t="s">
        <v>1763</v>
      </c>
    </row>
    <row r="62" spans="18:31">
      <c r="R62" s="91"/>
      <c r="S62" s="19" t="s">
        <v>1535</v>
      </c>
      <c r="X62" s="91"/>
      <c r="Y62" s="19" t="s">
        <v>1535</v>
      </c>
      <c r="AA62" s="91"/>
      <c r="AB62" s="19" t="s">
        <v>1535</v>
      </c>
      <c r="AD62" s="88" t="s">
        <v>1666</v>
      </c>
      <c r="AE62" s="19" t="s">
        <v>1665</v>
      </c>
    </row>
    <row r="63" spans="18:31">
      <c r="R63" s="86" t="s">
        <v>1641</v>
      </c>
      <c r="S63" s="19" t="s">
        <v>1535</v>
      </c>
      <c r="X63" s="86" t="s">
        <v>1667</v>
      </c>
      <c r="Y63" s="19" t="s">
        <v>1535</v>
      </c>
      <c r="AA63" s="86" t="s">
        <v>1674</v>
      </c>
      <c r="AB63" s="19" t="s">
        <v>1535</v>
      </c>
      <c r="AD63" s="88" t="s">
        <v>1645</v>
      </c>
      <c r="AE63" s="19" t="s">
        <v>1644</v>
      </c>
    </row>
    <row r="64" spans="18:31">
      <c r="R64" s="88" t="s">
        <v>1737</v>
      </c>
      <c r="S64" s="19" t="s">
        <v>387</v>
      </c>
      <c r="X64" s="88" t="s">
        <v>23</v>
      </c>
      <c r="Y64" s="19" t="s">
        <v>193</v>
      </c>
      <c r="AA64" s="88" t="s">
        <v>23</v>
      </c>
      <c r="AB64" s="19" t="s">
        <v>193</v>
      </c>
      <c r="AD64" s="88" t="s">
        <v>1736</v>
      </c>
      <c r="AE64" s="19" t="s">
        <v>1091</v>
      </c>
    </row>
    <row r="65" spans="18:31">
      <c r="R65" s="91"/>
      <c r="S65" s="19" t="s">
        <v>1535</v>
      </c>
      <c r="X65" s="91"/>
      <c r="Y65" s="19" t="s">
        <v>1535</v>
      </c>
      <c r="AA65" s="91"/>
      <c r="AB65" s="19" t="s">
        <v>1535</v>
      </c>
      <c r="AD65" s="88" t="s">
        <v>777</v>
      </c>
      <c r="AE65" s="19" t="s">
        <v>776</v>
      </c>
    </row>
    <row r="66" spans="18:31">
      <c r="R66" s="86" t="s">
        <v>1647</v>
      </c>
      <c r="S66" s="19" t="s">
        <v>1535</v>
      </c>
      <c r="X66" s="86" t="s">
        <v>1669</v>
      </c>
      <c r="Y66" s="19" t="s">
        <v>1535</v>
      </c>
      <c r="AA66" s="86" t="s">
        <v>1677</v>
      </c>
      <c r="AB66" s="19" t="s">
        <v>1535</v>
      </c>
      <c r="AD66" s="88" t="s">
        <v>1766</v>
      </c>
      <c r="AE66" s="19" t="s">
        <v>1765</v>
      </c>
    </row>
    <row r="67" spans="18:31">
      <c r="R67" s="88" t="s">
        <v>1767</v>
      </c>
      <c r="S67" s="19" t="s">
        <v>255</v>
      </c>
      <c r="X67" s="88" t="s">
        <v>23</v>
      </c>
      <c r="Y67" s="19" t="s">
        <v>193</v>
      </c>
      <c r="AA67" s="88" t="s">
        <v>23</v>
      </c>
      <c r="AB67" s="19" t="s">
        <v>193</v>
      </c>
      <c r="AD67" s="88" t="s">
        <v>1769</v>
      </c>
      <c r="AE67" s="19" t="s">
        <v>1768</v>
      </c>
    </row>
    <row r="68" spans="18:31">
      <c r="R68" s="91"/>
      <c r="S68" s="19" t="s">
        <v>1535</v>
      </c>
      <c r="X68" s="91"/>
      <c r="Y68" s="19" t="s">
        <v>1535</v>
      </c>
      <c r="AA68" s="91"/>
      <c r="AB68" s="19" t="s">
        <v>1535</v>
      </c>
      <c r="AD68" s="91"/>
      <c r="AE68" s="19" t="s">
        <v>1535</v>
      </c>
    </row>
    <row r="69" spans="18:31">
      <c r="R69" s="86" t="s">
        <v>1655</v>
      </c>
      <c r="S69" s="19" t="s">
        <v>1535</v>
      </c>
      <c r="X69" s="86" t="s">
        <v>1671</v>
      </c>
      <c r="Y69" s="19" t="s">
        <v>1535</v>
      </c>
      <c r="AA69" s="86" t="s">
        <v>1680</v>
      </c>
      <c r="AB69" s="19" t="s">
        <v>1535</v>
      </c>
      <c r="AD69" s="86" t="s">
        <v>1641</v>
      </c>
      <c r="AE69" s="19" t="s">
        <v>1535</v>
      </c>
    </row>
    <row r="70" spans="18:31">
      <c r="R70" s="88" t="s">
        <v>1771</v>
      </c>
      <c r="S70" s="19" t="s">
        <v>1770</v>
      </c>
      <c r="X70" s="88" t="s">
        <v>23</v>
      </c>
      <c r="Y70" s="19" t="s">
        <v>193</v>
      </c>
      <c r="AA70" s="88" t="s">
        <v>23</v>
      </c>
      <c r="AB70" s="19" t="s">
        <v>193</v>
      </c>
      <c r="AD70" s="88" t="s">
        <v>1772</v>
      </c>
      <c r="AE70" s="19" t="s">
        <v>1110</v>
      </c>
    </row>
    <row r="71" spans="18:31">
      <c r="R71" s="91"/>
      <c r="S71" s="19" t="s">
        <v>1535</v>
      </c>
      <c r="X71" s="91"/>
      <c r="Y71" s="19" t="s">
        <v>1535</v>
      </c>
      <c r="AA71" s="91"/>
      <c r="AB71" s="19" t="s">
        <v>1535</v>
      </c>
      <c r="AD71" s="88" t="s">
        <v>1735</v>
      </c>
      <c r="AE71" s="19" t="s">
        <v>1114</v>
      </c>
    </row>
    <row r="72" spans="18:31">
      <c r="R72" s="86" t="s">
        <v>1660</v>
      </c>
      <c r="S72" s="19" t="s">
        <v>1535</v>
      </c>
      <c r="X72" s="86" t="s">
        <v>1674</v>
      </c>
      <c r="Y72" s="19" t="s">
        <v>1535</v>
      </c>
      <c r="AA72" s="86" t="s">
        <v>1682</v>
      </c>
      <c r="AB72" s="19" t="s">
        <v>1535</v>
      </c>
      <c r="AD72" s="88" t="s">
        <v>1773</v>
      </c>
      <c r="AE72" s="19" t="s">
        <v>1768</v>
      </c>
    </row>
    <row r="73" spans="18:31">
      <c r="R73" s="88" t="s">
        <v>1737</v>
      </c>
      <c r="S73" s="19" t="s">
        <v>387</v>
      </c>
      <c r="X73" s="88" t="s">
        <v>23</v>
      </c>
      <c r="Y73" s="19" t="s">
        <v>193</v>
      </c>
      <c r="AA73" s="88" t="s">
        <v>23</v>
      </c>
      <c r="AB73" s="19" t="s">
        <v>193</v>
      </c>
      <c r="AD73" s="88" t="s">
        <v>1736</v>
      </c>
      <c r="AE73" s="19" t="s">
        <v>1091</v>
      </c>
    </row>
    <row r="74" spans="18:31">
      <c r="R74" s="88" t="s">
        <v>1775</v>
      </c>
      <c r="S74" s="19" t="s">
        <v>1774</v>
      </c>
      <c r="X74" s="91"/>
      <c r="Y74" s="19" t="s">
        <v>1535</v>
      </c>
      <c r="AA74" s="91"/>
      <c r="AB74" s="19" t="s">
        <v>1535</v>
      </c>
      <c r="AD74" s="88" t="s">
        <v>1777</v>
      </c>
      <c r="AE74" s="19" t="s">
        <v>1776</v>
      </c>
    </row>
    <row r="75" spans="18:31">
      <c r="R75" s="88" t="s">
        <v>1778</v>
      </c>
      <c r="S75" s="19" t="s">
        <v>1738</v>
      </c>
      <c r="X75" s="86" t="s">
        <v>1677</v>
      </c>
      <c r="Y75" s="19" t="s">
        <v>1535</v>
      </c>
      <c r="AA75" s="86" t="s">
        <v>1684</v>
      </c>
      <c r="AB75" s="19" t="s">
        <v>1535</v>
      </c>
      <c r="AD75" s="91"/>
      <c r="AE75" s="19" t="s">
        <v>1535</v>
      </c>
    </row>
    <row r="76" spans="18:31">
      <c r="R76" s="88" t="s">
        <v>1779</v>
      </c>
      <c r="S76" s="19" t="s">
        <v>7</v>
      </c>
      <c r="X76" s="88" t="s">
        <v>1780</v>
      </c>
      <c r="Y76" s="19" t="s">
        <v>194</v>
      </c>
      <c r="AA76" s="88" t="s">
        <v>23</v>
      </c>
      <c r="AB76" s="19" t="s">
        <v>193</v>
      </c>
      <c r="AD76" s="86" t="s">
        <v>1647</v>
      </c>
      <c r="AE76" s="19" t="s">
        <v>1535</v>
      </c>
    </row>
    <row r="77" spans="18:31">
      <c r="R77" s="88" t="s">
        <v>1781</v>
      </c>
      <c r="S77" s="19" t="s">
        <v>321</v>
      </c>
      <c r="X77" s="91"/>
      <c r="Y77" s="19" t="s">
        <v>1535</v>
      </c>
      <c r="AA77" s="91"/>
      <c r="AB77" s="19" t="s">
        <v>1535</v>
      </c>
      <c r="AD77" s="88" t="s">
        <v>1782</v>
      </c>
      <c r="AE77" s="19" t="s">
        <v>1765</v>
      </c>
    </row>
    <row r="78" spans="18:31">
      <c r="R78" s="88" t="s">
        <v>1783</v>
      </c>
      <c r="S78" s="19" t="s">
        <v>1246</v>
      </c>
      <c r="X78" s="86" t="s">
        <v>1680</v>
      </c>
      <c r="Y78" s="19" t="s">
        <v>1535</v>
      </c>
      <c r="AA78" s="86" t="s">
        <v>1686</v>
      </c>
      <c r="AB78" s="19" t="s">
        <v>1535</v>
      </c>
      <c r="AD78" s="91"/>
      <c r="AE78" s="19" t="s">
        <v>1535</v>
      </c>
    </row>
    <row r="79" spans="18:31">
      <c r="R79" s="88" t="s">
        <v>1742</v>
      </c>
      <c r="S79" s="19" t="s">
        <v>317</v>
      </c>
      <c r="X79" s="88" t="s">
        <v>1780</v>
      </c>
      <c r="Y79" s="19" t="s">
        <v>194</v>
      </c>
      <c r="AA79" s="88" t="s">
        <v>23</v>
      </c>
      <c r="AB79" s="19" t="s">
        <v>193</v>
      </c>
      <c r="AD79" s="86" t="s">
        <v>1655</v>
      </c>
      <c r="AE79" s="19" t="s">
        <v>1535</v>
      </c>
    </row>
    <row r="80" spans="18:31">
      <c r="R80" s="91"/>
      <c r="S80" s="19" t="s">
        <v>1535</v>
      </c>
      <c r="X80" s="91"/>
      <c r="Y80" s="19" t="s">
        <v>1535</v>
      </c>
      <c r="AA80" s="91"/>
      <c r="AB80" s="19" t="s">
        <v>1535</v>
      </c>
      <c r="AD80" s="88" t="s">
        <v>436</v>
      </c>
      <c r="AE80" s="19" t="s">
        <v>1610</v>
      </c>
    </row>
    <row r="81" spans="18:31">
      <c r="R81" s="86" t="s">
        <v>1662</v>
      </c>
      <c r="S81" s="19" t="s">
        <v>1535</v>
      </c>
      <c r="X81" s="86" t="s">
        <v>1682</v>
      </c>
      <c r="Y81" s="19" t="s">
        <v>1535</v>
      </c>
      <c r="AA81" s="86" t="s">
        <v>1688</v>
      </c>
      <c r="AB81" s="19" t="s">
        <v>1535</v>
      </c>
      <c r="AD81" s="88" t="s">
        <v>439</v>
      </c>
      <c r="AE81" s="19" t="s">
        <v>1624</v>
      </c>
    </row>
    <row r="82" spans="18:31">
      <c r="R82" s="88" t="s">
        <v>1737</v>
      </c>
      <c r="S82" s="19" t="s">
        <v>387</v>
      </c>
      <c r="X82" s="88" t="s">
        <v>23</v>
      </c>
      <c r="Y82" s="19" t="s">
        <v>193</v>
      </c>
      <c r="AA82" s="88" t="s">
        <v>23</v>
      </c>
      <c r="AB82" s="19" t="s">
        <v>193</v>
      </c>
      <c r="AD82" s="91"/>
      <c r="AE82" s="19" t="s">
        <v>1535</v>
      </c>
    </row>
    <row r="83" spans="18:31">
      <c r="R83" s="88" t="s">
        <v>1754</v>
      </c>
      <c r="S83" s="19" t="s">
        <v>953</v>
      </c>
      <c r="X83" s="88" t="s">
        <v>1784</v>
      </c>
      <c r="Y83" s="19" t="s">
        <v>196</v>
      </c>
      <c r="AA83" s="91"/>
      <c r="AB83" s="19" t="s">
        <v>1535</v>
      </c>
      <c r="AD83" s="86" t="s">
        <v>1660</v>
      </c>
      <c r="AE83" s="19" t="s">
        <v>1535</v>
      </c>
    </row>
    <row r="84" spans="18:31">
      <c r="R84" s="91"/>
      <c r="S84" s="19" t="s">
        <v>1535</v>
      </c>
      <c r="X84" s="91"/>
      <c r="Y84" s="19" t="s">
        <v>1535</v>
      </c>
      <c r="AA84" s="86" t="s">
        <v>1691</v>
      </c>
      <c r="AB84" s="19" t="s">
        <v>1535</v>
      </c>
      <c r="AD84" s="88" t="s">
        <v>1785</v>
      </c>
      <c r="AE84" s="19" t="s">
        <v>700</v>
      </c>
    </row>
    <row r="85" spans="18:31">
      <c r="R85" s="86" t="s">
        <v>1667</v>
      </c>
      <c r="S85" s="19" t="s">
        <v>1535</v>
      </c>
      <c r="X85" s="86" t="s">
        <v>1684</v>
      </c>
      <c r="Y85" s="19" t="s">
        <v>1535</v>
      </c>
      <c r="AA85" s="88" t="s">
        <v>23</v>
      </c>
      <c r="AB85" s="19" t="s">
        <v>193</v>
      </c>
      <c r="AD85" s="88" t="s">
        <v>1741</v>
      </c>
      <c r="AE85" s="19" t="s">
        <v>708</v>
      </c>
    </row>
    <row r="86" spans="18:31">
      <c r="R86" s="88" t="s">
        <v>344</v>
      </c>
      <c r="S86" s="19" t="s">
        <v>344</v>
      </c>
      <c r="X86" s="88" t="s">
        <v>23</v>
      </c>
      <c r="Y86" s="19" t="s">
        <v>193</v>
      </c>
      <c r="AA86" s="91"/>
      <c r="AB86" s="19" t="s">
        <v>1535</v>
      </c>
      <c r="AD86" s="88" t="s">
        <v>1787</v>
      </c>
      <c r="AE86" s="19" t="s">
        <v>1786</v>
      </c>
    </row>
    <row r="87" spans="18:31">
      <c r="R87" s="91"/>
      <c r="S87" s="19" t="s">
        <v>1535</v>
      </c>
      <c r="X87" s="88" t="s">
        <v>1784</v>
      </c>
      <c r="Y87" s="19" t="s">
        <v>196</v>
      </c>
      <c r="AA87" s="86" t="s">
        <v>1694</v>
      </c>
      <c r="AB87" s="19" t="s">
        <v>1535</v>
      </c>
      <c r="AD87" s="88" t="s">
        <v>1789</v>
      </c>
      <c r="AE87" s="19" t="s">
        <v>1788</v>
      </c>
    </row>
    <row r="88" spans="18:31">
      <c r="R88" s="86" t="s">
        <v>1669</v>
      </c>
      <c r="S88" s="19" t="s">
        <v>1535</v>
      </c>
      <c r="X88" s="91"/>
      <c r="Y88" s="19" t="s">
        <v>1535</v>
      </c>
      <c r="AA88" s="88" t="s">
        <v>23</v>
      </c>
      <c r="AB88" s="19" t="s">
        <v>193</v>
      </c>
      <c r="AD88" s="88" t="s">
        <v>1734</v>
      </c>
      <c r="AE88" s="19" t="s">
        <v>1733</v>
      </c>
    </row>
    <row r="89" spans="18:31">
      <c r="R89" s="88" t="s">
        <v>344</v>
      </c>
      <c r="S89" s="19" t="s">
        <v>344</v>
      </c>
      <c r="X89" s="86" t="s">
        <v>1686</v>
      </c>
      <c r="Y89" s="19" t="s">
        <v>1535</v>
      </c>
      <c r="AA89" s="91"/>
      <c r="AB89" s="19" t="s">
        <v>1535</v>
      </c>
      <c r="AD89" s="88" t="s">
        <v>1791</v>
      </c>
      <c r="AE89" s="19" t="s">
        <v>1790</v>
      </c>
    </row>
    <row r="90" spans="18:31">
      <c r="R90" s="91"/>
      <c r="S90" s="19" t="s">
        <v>1535</v>
      </c>
      <c r="X90" s="88" t="s">
        <v>23</v>
      </c>
      <c r="Y90" s="19" t="s">
        <v>193</v>
      </c>
      <c r="AA90" s="86" t="s">
        <v>1695</v>
      </c>
      <c r="AB90" s="19" t="s">
        <v>1535</v>
      </c>
      <c r="AD90" s="88" t="s">
        <v>1793</v>
      </c>
      <c r="AE90" s="19" t="s">
        <v>1792</v>
      </c>
    </row>
    <row r="91" spans="18:31">
      <c r="R91" s="86" t="s">
        <v>1671</v>
      </c>
      <c r="S91" s="19" t="s">
        <v>1535</v>
      </c>
      <c r="X91" s="88" t="s">
        <v>1780</v>
      </c>
      <c r="Y91" s="19" t="s">
        <v>194</v>
      </c>
      <c r="AA91" s="88" t="s">
        <v>23</v>
      </c>
      <c r="AB91" s="19" t="s">
        <v>193</v>
      </c>
      <c r="AD91" s="88" t="s">
        <v>1795</v>
      </c>
      <c r="AE91" s="19" t="s">
        <v>1794</v>
      </c>
    </row>
    <row r="92" spans="18:31">
      <c r="R92" s="88" t="s">
        <v>344</v>
      </c>
      <c r="S92" s="19" t="s">
        <v>344</v>
      </c>
      <c r="X92" s="91"/>
      <c r="Y92" s="19" t="s">
        <v>1535</v>
      </c>
      <c r="AA92" s="91"/>
      <c r="AB92" s="19" t="s">
        <v>1535</v>
      </c>
      <c r="AD92" s="88" t="s">
        <v>1797</v>
      </c>
      <c r="AE92" s="19" t="s">
        <v>1796</v>
      </c>
    </row>
    <row r="93" spans="18:31">
      <c r="R93" s="91"/>
      <c r="S93" s="19" t="s">
        <v>1535</v>
      </c>
      <c r="X93" s="86" t="s">
        <v>1688</v>
      </c>
      <c r="Y93" s="19" t="s">
        <v>1535</v>
      </c>
      <c r="AA93" s="86" t="s">
        <v>1697</v>
      </c>
      <c r="AB93" s="19" t="s">
        <v>1535</v>
      </c>
      <c r="AD93" s="88" t="s">
        <v>1799</v>
      </c>
      <c r="AE93" s="19" t="s">
        <v>1798</v>
      </c>
    </row>
    <row r="94" spans="18:31">
      <c r="R94" s="86" t="s">
        <v>1674</v>
      </c>
      <c r="S94" s="19" t="s">
        <v>1535</v>
      </c>
      <c r="X94" s="88" t="s">
        <v>23</v>
      </c>
      <c r="Y94" s="19" t="s">
        <v>193</v>
      </c>
      <c r="AA94" s="88" t="s">
        <v>23</v>
      </c>
      <c r="AB94" s="19" t="s">
        <v>193</v>
      </c>
      <c r="AD94" s="88" t="s">
        <v>1801</v>
      </c>
      <c r="AE94" s="19" t="s">
        <v>1800</v>
      </c>
    </row>
    <row r="95" spans="18:31">
      <c r="R95" s="88" t="s">
        <v>23</v>
      </c>
      <c r="S95" s="19" t="s">
        <v>23</v>
      </c>
      <c r="X95" s="88" t="s">
        <v>1780</v>
      </c>
      <c r="Y95" s="19" t="s">
        <v>194</v>
      </c>
      <c r="AA95" s="91"/>
      <c r="AB95" s="19" t="s">
        <v>1535</v>
      </c>
      <c r="AD95" s="88" t="s">
        <v>1802</v>
      </c>
      <c r="AE95" s="19" t="s">
        <v>772</v>
      </c>
    </row>
    <row r="96" spans="18:31">
      <c r="R96" s="91"/>
      <c r="S96" s="19" t="s">
        <v>1535</v>
      </c>
      <c r="X96" s="91"/>
      <c r="Y96" s="19" t="s">
        <v>1535</v>
      </c>
      <c r="AA96" s="86" t="s">
        <v>1700</v>
      </c>
      <c r="AB96" s="19" t="s">
        <v>1535</v>
      </c>
      <c r="AD96" s="88" t="s">
        <v>23</v>
      </c>
      <c r="AE96" s="19" t="s">
        <v>24</v>
      </c>
    </row>
    <row r="97" spans="18:31">
      <c r="R97" s="86" t="s">
        <v>1677</v>
      </c>
      <c r="S97" s="19" t="s">
        <v>1535</v>
      </c>
      <c r="X97" s="86" t="s">
        <v>1691</v>
      </c>
      <c r="Y97" s="19" t="s">
        <v>1535</v>
      </c>
      <c r="AA97" s="88" t="s">
        <v>23</v>
      </c>
      <c r="AB97" s="19" t="s">
        <v>193</v>
      </c>
      <c r="AD97" s="91"/>
      <c r="AE97" s="19" t="s">
        <v>1535</v>
      </c>
    </row>
    <row r="98" spans="18:31">
      <c r="R98" s="88" t="s">
        <v>23</v>
      </c>
      <c r="S98" s="19" t="s">
        <v>23</v>
      </c>
      <c r="X98" s="88" t="s">
        <v>23</v>
      </c>
      <c r="Y98" s="19" t="s">
        <v>193</v>
      </c>
      <c r="AA98" s="91"/>
      <c r="AB98" s="19" t="s">
        <v>1535</v>
      </c>
      <c r="AD98" s="86" t="s">
        <v>1662</v>
      </c>
      <c r="AE98" s="19" t="s">
        <v>1535</v>
      </c>
    </row>
    <row r="99" spans="18:31">
      <c r="R99" s="91"/>
      <c r="S99" s="19" t="s">
        <v>1535</v>
      </c>
      <c r="X99" s="91"/>
      <c r="Y99" s="19" t="s">
        <v>1535</v>
      </c>
      <c r="AA99" s="86" t="s">
        <v>1704</v>
      </c>
      <c r="AB99" s="19" t="s">
        <v>1535</v>
      </c>
      <c r="AD99" s="88" t="s">
        <v>707</v>
      </c>
      <c r="AE99" s="19" t="s">
        <v>1103</v>
      </c>
    </row>
    <row r="100" spans="18:31">
      <c r="R100" s="86" t="s">
        <v>1680</v>
      </c>
      <c r="S100" s="19" t="s">
        <v>1535</v>
      </c>
      <c r="X100" s="86" t="s">
        <v>1694</v>
      </c>
      <c r="Y100" s="19" t="s">
        <v>1535</v>
      </c>
      <c r="AA100" s="88" t="s">
        <v>23</v>
      </c>
      <c r="AB100" s="19" t="s">
        <v>193</v>
      </c>
      <c r="AD100" s="88" t="s">
        <v>1804</v>
      </c>
      <c r="AE100" s="19" t="s">
        <v>1803</v>
      </c>
    </row>
    <row r="101" spans="18:31">
      <c r="R101" s="88" t="s">
        <v>23</v>
      </c>
      <c r="S101" s="19" t="s">
        <v>23</v>
      </c>
      <c r="X101" s="88" t="s">
        <v>1784</v>
      </c>
      <c r="Y101" s="19" t="s">
        <v>196</v>
      </c>
      <c r="AA101" s="91"/>
      <c r="AB101" s="19" t="s">
        <v>1535</v>
      </c>
      <c r="AD101" s="88" t="s">
        <v>1661</v>
      </c>
      <c r="AE101" s="19" t="s">
        <v>1108</v>
      </c>
    </row>
    <row r="102" spans="18:31">
      <c r="R102" s="91"/>
      <c r="S102" s="19" t="s">
        <v>1535</v>
      </c>
      <c r="X102" s="91"/>
      <c r="Y102" s="19" t="s">
        <v>1535</v>
      </c>
      <c r="AA102" s="86" t="s">
        <v>1706</v>
      </c>
      <c r="AB102" s="19" t="s">
        <v>1535</v>
      </c>
      <c r="AD102" s="88" t="s">
        <v>1772</v>
      </c>
      <c r="AE102" s="19" t="s">
        <v>1110</v>
      </c>
    </row>
    <row r="103" spans="18:31">
      <c r="R103" s="86" t="s">
        <v>1682</v>
      </c>
      <c r="S103" s="19" t="s">
        <v>1535</v>
      </c>
      <c r="X103" s="86" t="s">
        <v>1695</v>
      </c>
      <c r="Y103" s="19" t="s">
        <v>1535</v>
      </c>
      <c r="AA103" s="88" t="s">
        <v>23</v>
      </c>
      <c r="AB103" s="19" t="s">
        <v>193</v>
      </c>
      <c r="AD103" s="88" t="s">
        <v>1735</v>
      </c>
      <c r="AE103" s="19" t="s">
        <v>1114</v>
      </c>
    </row>
    <row r="104" spans="18:31">
      <c r="R104" s="88" t="s">
        <v>23</v>
      </c>
      <c r="S104" s="19" t="s">
        <v>23</v>
      </c>
      <c r="X104" s="88" t="s">
        <v>1670</v>
      </c>
      <c r="Y104" s="19" t="s">
        <v>194</v>
      </c>
      <c r="AA104" s="91"/>
      <c r="AB104" s="19" t="s">
        <v>1535</v>
      </c>
      <c r="AD104" s="88" t="s">
        <v>1773</v>
      </c>
      <c r="AE104" s="19" t="s">
        <v>1768</v>
      </c>
    </row>
    <row r="105" spans="18:31">
      <c r="R105" s="91"/>
      <c r="S105" s="19" t="s">
        <v>1535</v>
      </c>
      <c r="X105" s="88" t="s">
        <v>1805</v>
      </c>
      <c r="Y105" s="19" t="s">
        <v>198</v>
      </c>
      <c r="AA105" s="86" t="s">
        <v>1710</v>
      </c>
      <c r="AB105" s="19" t="s">
        <v>1535</v>
      </c>
      <c r="AD105" s="88" t="s">
        <v>1807</v>
      </c>
      <c r="AE105" s="19" t="s">
        <v>1806</v>
      </c>
    </row>
    <row r="106" spans="18:31">
      <c r="R106" s="86" t="s">
        <v>1684</v>
      </c>
      <c r="S106" s="19" t="s">
        <v>1535</v>
      </c>
      <c r="X106" s="88" t="s">
        <v>23</v>
      </c>
      <c r="Y106" s="19" t="s">
        <v>193</v>
      </c>
      <c r="AA106" s="88" t="s">
        <v>23</v>
      </c>
      <c r="AB106" s="19" t="s">
        <v>193</v>
      </c>
      <c r="AD106" s="88" t="s">
        <v>1666</v>
      </c>
      <c r="AE106" s="19" t="s">
        <v>1665</v>
      </c>
    </row>
    <row r="107" spans="18:31">
      <c r="R107" s="88" t="s">
        <v>23</v>
      </c>
      <c r="S107" s="19" t="s">
        <v>23</v>
      </c>
      <c r="X107" s="91"/>
      <c r="Y107" s="19" t="s">
        <v>1535</v>
      </c>
      <c r="AA107" s="91"/>
      <c r="AB107" s="19" t="s">
        <v>1535</v>
      </c>
      <c r="AD107" s="88" t="s">
        <v>1645</v>
      </c>
      <c r="AE107" s="19" t="s">
        <v>1644</v>
      </c>
    </row>
    <row r="108" spans="18:31">
      <c r="R108" s="91"/>
      <c r="S108" s="19" t="s">
        <v>1535</v>
      </c>
      <c r="X108" s="86" t="s">
        <v>1697</v>
      </c>
      <c r="Y108" s="19" t="s">
        <v>1535</v>
      </c>
      <c r="AA108" s="86" t="s">
        <v>1716</v>
      </c>
      <c r="AB108" s="19" t="s">
        <v>1535</v>
      </c>
      <c r="AD108" s="88" t="s">
        <v>1736</v>
      </c>
      <c r="AE108" s="19" t="s">
        <v>1091</v>
      </c>
    </row>
    <row r="109" spans="18:31">
      <c r="R109" s="86" t="s">
        <v>1686</v>
      </c>
      <c r="S109" s="19" t="s">
        <v>1535</v>
      </c>
      <c r="X109" s="88" t="s">
        <v>1805</v>
      </c>
      <c r="Y109" s="19" t="s">
        <v>198</v>
      </c>
      <c r="AA109" s="88" t="s">
        <v>23</v>
      </c>
      <c r="AB109" s="19" t="s">
        <v>193</v>
      </c>
      <c r="AD109" s="91"/>
      <c r="AE109" s="19" t="s">
        <v>1535</v>
      </c>
    </row>
    <row r="110" spans="18:31">
      <c r="R110" s="88" t="s">
        <v>23</v>
      </c>
      <c r="S110" s="19" t="s">
        <v>23</v>
      </c>
      <c r="X110" s="88" t="s">
        <v>23</v>
      </c>
      <c r="Y110" s="19" t="s">
        <v>193</v>
      </c>
      <c r="AA110" s="91"/>
      <c r="AB110" s="19" t="s">
        <v>1535</v>
      </c>
      <c r="AD110" s="86" t="s">
        <v>1667</v>
      </c>
      <c r="AE110" s="19" t="s">
        <v>1535</v>
      </c>
    </row>
    <row r="111" spans="18:31">
      <c r="R111" s="91"/>
      <c r="S111" s="19" t="s">
        <v>1535</v>
      </c>
      <c r="X111" s="91"/>
      <c r="Y111" s="19" t="s">
        <v>1535</v>
      </c>
      <c r="AA111" s="86" t="s">
        <v>1808</v>
      </c>
      <c r="AB111" s="19" t="s">
        <v>1535</v>
      </c>
      <c r="AD111" s="88" t="s">
        <v>436</v>
      </c>
      <c r="AE111" s="19" t="s">
        <v>1610</v>
      </c>
    </row>
    <row r="112" spans="18:31">
      <c r="R112" s="86" t="s">
        <v>1688</v>
      </c>
      <c r="S112" s="19" t="s">
        <v>1535</v>
      </c>
      <c r="X112" s="86" t="s">
        <v>1700</v>
      </c>
      <c r="Y112" s="19" t="s">
        <v>1535</v>
      </c>
      <c r="AA112" s="88" t="s">
        <v>23</v>
      </c>
      <c r="AB112" s="19" t="s">
        <v>193</v>
      </c>
      <c r="AD112" s="88" t="s">
        <v>439</v>
      </c>
      <c r="AE112" s="19" t="s">
        <v>1624</v>
      </c>
    </row>
    <row r="113" spans="18:31">
      <c r="R113" s="88" t="s">
        <v>23</v>
      </c>
      <c r="S113" s="19" t="s">
        <v>23</v>
      </c>
      <c r="X113" s="88" t="s">
        <v>23</v>
      </c>
      <c r="Y113" s="19" t="s">
        <v>193</v>
      </c>
      <c r="AD113" s="91"/>
      <c r="AE113" s="19" t="s">
        <v>1535</v>
      </c>
    </row>
    <row r="114" spans="18:31">
      <c r="R114" s="91"/>
      <c r="S114" s="19" t="s">
        <v>1535</v>
      </c>
      <c r="X114" s="91"/>
      <c r="Y114" s="19" t="s">
        <v>1535</v>
      </c>
      <c r="AD114" s="86" t="s">
        <v>1669</v>
      </c>
      <c r="AE114" s="19" t="s">
        <v>1535</v>
      </c>
    </row>
    <row r="115" spans="18:31">
      <c r="R115" s="86" t="s">
        <v>1691</v>
      </c>
      <c r="S115" s="19" t="s">
        <v>1535</v>
      </c>
      <c r="X115" s="86" t="s">
        <v>1704</v>
      </c>
      <c r="Y115" s="19" t="s">
        <v>1535</v>
      </c>
      <c r="AD115" s="88" t="s">
        <v>1723</v>
      </c>
      <c r="AE115" s="19" t="s">
        <v>419</v>
      </c>
    </row>
    <row r="116" spans="18:31">
      <c r="R116" s="88" t="s">
        <v>23</v>
      </c>
      <c r="S116" s="19" t="s">
        <v>23</v>
      </c>
      <c r="X116" s="88" t="s">
        <v>23</v>
      </c>
      <c r="Y116" s="19" t="s">
        <v>193</v>
      </c>
      <c r="AD116" s="88" t="s">
        <v>1809</v>
      </c>
      <c r="AE116" s="19" t="s">
        <v>421</v>
      </c>
    </row>
    <row r="117" spans="18:31">
      <c r="R117" s="91"/>
      <c r="S117" s="19" t="s">
        <v>1535</v>
      </c>
      <c r="X117" s="91"/>
      <c r="Y117" s="19" t="s">
        <v>1535</v>
      </c>
      <c r="AD117" s="91"/>
      <c r="AE117" s="19" t="s">
        <v>1535</v>
      </c>
    </row>
    <row r="118" spans="18:31">
      <c r="R118" s="86" t="s">
        <v>1694</v>
      </c>
      <c r="S118" s="19" t="s">
        <v>1535</v>
      </c>
      <c r="X118" s="86" t="s">
        <v>1706</v>
      </c>
      <c r="Y118" s="19" t="s">
        <v>1535</v>
      </c>
      <c r="AD118" s="86" t="s">
        <v>1671</v>
      </c>
      <c r="AE118" s="19" t="s">
        <v>1535</v>
      </c>
    </row>
    <row r="119" spans="18:31">
      <c r="R119" s="88" t="s">
        <v>23</v>
      </c>
      <c r="S119" s="19" t="s">
        <v>23</v>
      </c>
      <c r="X119" s="88" t="s">
        <v>23</v>
      </c>
      <c r="Y119" s="19" t="s">
        <v>193</v>
      </c>
      <c r="AD119" s="88" t="s">
        <v>436</v>
      </c>
      <c r="AE119" s="19" t="s">
        <v>1610</v>
      </c>
    </row>
    <row r="120" spans="18:31">
      <c r="R120" s="91"/>
      <c r="S120" s="19" t="s">
        <v>1535</v>
      </c>
      <c r="X120" s="91"/>
      <c r="Y120" s="19" t="s">
        <v>1535</v>
      </c>
      <c r="AD120" s="88" t="s">
        <v>439</v>
      </c>
      <c r="AE120" s="19" t="s">
        <v>1624</v>
      </c>
    </row>
    <row r="121" spans="18:31">
      <c r="R121" s="86" t="s">
        <v>1695</v>
      </c>
      <c r="S121" s="19" t="s">
        <v>1535</v>
      </c>
      <c r="X121" s="86" t="s">
        <v>1710</v>
      </c>
      <c r="Y121" s="19" t="s">
        <v>1535</v>
      </c>
      <c r="AD121" s="91"/>
      <c r="AE121" s="19" t="s">
        <v>1535</v>
      </c>
    </row>
    <row r="122" spans="18:31">
      <c r="R122" s="88" t="s">
        <v>23</v>
      </c>
      <c r="S122" s="19" t="s">
        <v>23</v>
      </c>
      <c r="X122" s="88" t="s">
        <v>23</v>
      </c>
      <c r="Y122" s="19" t="s">
        <v>193</v>
      </c>
      <c r="AD122" s="86" t="s">
        <v>1674</v>
      </c>
      <c r="AE122" s="19" t="s">
        <v>1535</v>
      </c>
    </row>
    <row r="123" spans="18:31">
      <c r="R123" s="91"/>
      <c r="S123" s="19" t="s">
        <v>1535</v>
      </c>
      <c r="X123" s="91"/>
      <c r="Y123" s="19" t="s">
        <v>1535</v>
      </c>
      <c r="AD123" s="88" t="s">
        <v>1811</v>
      </c>
      <c r="AE123" s="19" t="s">
        <v>1810</v>
      </c>
    </row>
    <row r="124" spans="18:31">
      <c r="R124" s="86" t="s">
        <v>1697</v>
      </c>
      <c r="S124" s="19" t="s">
        <v>1535</v>
      </c>
      <c r="X124" s="86" t="s">
        <v>1716</v>
      </c>
      <c r="Y124" s="19" t="s">
        <v>1535</v>
      </c>
      <c r="AD124" s="88" t="s">
        <v>1813</v>
      </c>
      <c r="AE124" s="19" t="s">
        <v>1812</v>
      </c>
    </row>
    <row r="125" spans="18:31">
      <c r="R125" s="88" t="s">
        <v>23</v>
      </c>
      <c r="S125" s="19" t="s">
        <v>23</v>
      </c>
      <c r="X125" s="88" t="s">
        <v>23</v>
      </c>
      <c r="Y125" s="19" t="s">
        <v>193</v>
      </c>
      <c r="AD125" s="91"/>
      <c r="AE125" s="19" t="s">
        <v>1535</v>
      </c>
    </row>
    <row r="126" spans="18:31">
      <c r="R126" s="91"/>
      <c r="S126" s="19" t="s">
        <v>1535</v>
      </c>
      <c r="X126" s="91"/>
      <c r="Y126" s="19" t="s">
        <v>1535</v>
      </c>
      <c r="AD126" s="86" t="s">
        <v>1677</v>
      </c>
      <c r="AE126" s="19" t="s">
        <v>1535</v>
      </c>
    </row>
    <row r="127" spans="18:31">
      <c r="R127" s="86" t="s">
        <v>1700</v>
      </c>
      <c r="S127" s="19" t="s">
        <v>1535</v>
      </c>
      <c r="X127" s="86" t="s">
        <v>1808</v>
      </c>
      <c r="Y127" s="19" t="s">
        <v>1535</v>
      </c>
      <c r="AD127" s="88" t="s">
        <v>1815</v>
      </c>
      <c r="AE127" s="19" t="s">
        <v>1814</v>
      </c>
    </row>
    <row r="128" spans="18:31">
      <c r="R128" s="88" t="s">
        <v>23</v>
      </c>
      <c r="S128" s="19" t="s">
        <v>23</v>
      </c>
      <c r="X128" s="88" t="s">
        <v>23</v>
      </c>
      <c r="Y128" s="19" t="s">
        <v>193</v>
      </c>
      <c r="AD128" s="88" t="s">
        <v>1817</v>
      </c>
      <c r="AE128" s="19" t="s">
        <v>1816</v>
      </c>
    </row>
    <row r="129" spans="18:31">
      <c r="R129" s="91"/>
      <c r="S129" s="19" t="s">
        <v>1535</v>
      </c>
      <c r="AD129" s="88" t="s">
        <v>1819</v>
      </c>
      <c r="AE129" s="19" t="s">
        <v>1818</v>
      </c>
    </row>
    <row r="130" spans="18:31">
      <c r="R130" s="86" t="s">
        <v>1704</v>
      </c>
      <c r="S130" s="19" t="s">
        <v>1535</v>
      </c>
      <c r="AD130" s="88" t="s">
        <v>23</v>
      </c>
      <c r="AE130" s="19" t="s">
        <v>24</v>
      </c>
    </row>
    <row r="131" spans="18:31">
      <c r="R131" s="88" t="s">
        <v>23</v>
      </c>
      <c r="S131" s="19" t="s">
        <v>23</v>
      </c>
      <c r="AD131" s="91"/>
      <c r="AE131" s="19" t="s">
        <v>1535</v>
      </c>
    </row>
    <row r="132" spans="18:31">
      <c r="R132" s="91"/>
      <c r="S132" s="19" t="s">
        <v>1535</v>
      </c>
      <c r="AD132" s="86" t="s">
        <v>1680</v>
      </c>
      <c r="AE132" s="19" t="s">
        <v>1535</v>
      </c>
    </row>
    <row r="133" spans="18:31">
      <c r="R133" s="86" t="s">
        <v>1706</v>
      </c>
      <c r="S133" s="19" t="s">
        <v>1535</v>
      </c>
      <c r="AD133" s="88" t="s">
        <v>1821</v>
      </c>
      <c r="AE133" s="19" t="s">
        <v>1820</v>
      </c>
    </row>
    <row r="134" spans="18:31">
      <c r="R134" s="88" t="s">
        <v>23</v>
      </c>
      <c r="S134" s="19" t="s">
        <v>23</v>
      </c>
      <c r="AD134" s="88" t="s">
        <v>1823</v>
      </c>
      <c r="AE134" s="19" t="s">
        <v>1822</v>
      </c>
    </row>
    <row r="135" spans="18:31">
      <c r="R135" s="91"/>
      <c r="S135" s="19" t="s">
        <v>1535</v>
      </c>
      <c r="AD135" s="88" t="s">
        <v>1825</v>
      </c>
      <c r="AE135" s="19" t="s">
        <v>1824</v>
      </c>
    </row>
    <row r="136" spans="18:31">
      <c r="R136" s="86" t="s">
        <v>1710</v>
      </c>
      <c r="S136" s="19" t="s">
        <v>1535</v>
      </c>
      <c r="AD136" s="91"/>
      <c r="AE136" s="19" t="s">
        <v>1535</v>
      </c>
    </row>
    <row r="137" spans="18:31">
      <c r="R137" s="88" t="s">
        <v>344</v>
      </c>
      <c r="S137" s="19" t="s">
        <v>344</v>
      </c>
      <c r="AD137" s="86" t="s">
        <v>1682</v>
      </c>
      <c r="AE137" s="19" t="s">
        <v>1535</v>
      </c>
    </row>
    <row r="138" spans="18:31">
      <c r="R138" s="91"/>
      <c r="S138" s="19" t="s">
        <v>1535</v>
      </c>
      <c r="AD138" s="88" t="s">
        <v>1811</v>
      </c>
      <c r="AE138" s="19" t="s">
        <v>1810</v>
      </c>
    </row>
    <row r="139" spans="18:31">
      <c r="R139" s="86" t="s">
        <v>1716</v>
      </c>
      <c r="S139" s="19" t="s">
        <v>1535</v>
      </c>
      <c r="AD139" s="88" t="s">
        <v>1817</v>
      </c>
      <c r="AE139" s="19" t="s">
        <v>1816</v>
      </c>
    </row>
    <row r="140" spans="18:31">
      <c r="R140" s="88" t="s">
        <v>344</v>
      </c>
      <c r="S140" s="19" t="s">
        <v>344</v>
      </c>
      <c r="AD140" s="88" t="s">
        <v>1827</v>
      </c>
      <c r="AE140" s="19" t="s">
        <v>1826</v>
      </c>
    </row>
    <row r="141" spans="18:31">
      <c r="R141" s="91"/>
      <c r="S141" s="19" t="s">
        <v>1535</v>
      </c>
      <c r="AD141" s="88" t="s">
        <v>1819</v>
      </c>
      <c r="AE141" s="19" t="s">
        <v>1818</v>
      </c>
    </row>
    <row r="142" spans="18:31">
      <c r="R142" s="86" t="s">
        <v>1808</v>
      </c>
      <c r="S142" s="19" t="s">
        <v>1535</v>
      </c>
      <c r="AD142" s="88" t="s">
        <v>1829</v>
      </c>
      <c r="AE142" s="19" t="s">
        <v>1828</v>
      </c>
    </row>
    <row r="143" spans="18:31">
      <c r="R143" s="88" t="s">
        <v>23</v>
      </c>
      <c r="S143" s="19" t="s">
        <v>23</v>
      </c>
      <c r="AD143" s="88" t="s">
        <v>1831</v>
      </c>
      <c r="AE143" s="19" t="s">
        <v>1830</v>
      </c>
    </row>
    <row r="144" spans="18:31">
      <c r="AD144" s="91"/>
      <c r="AE144" s="19" t="s">
        <v>1535</v>
      </c>
    </row>
    <row r="145" spans="30:31">
      <c r="AD145" s="86" t="s">
        <v>1684</v>
      </c>
      <c r="AE145" s="19" t="s">
        <v>1535</v>
      </c>
    </row>
    <row r="146" spans="30:31">
      <c r="AD146" s="88" t="s">
        <v>1735</v>
      </c>
      <c r="AE146" s="19" t="s">
        <v>1114</v>
      </c>
    </row>
    <row r="147" spans="30:31">
      <c r="AD147" s="88" t="s">
        <v>1833</v>
      </c>
      <c r="AE147" s="19" t="s">
        <v>1832</v>
      </c>
    </row>
    <row r="148" spans="30:31">
      <c r="AD148" s="88" t="s">
        <v>1666</v>
      </c>
      <c r="AE148" s="19" t="s">
        <v>1665</v>
      </c>
    </row>
    <row r="149" spans="30:31">
      <c r="AD149" s="88" t="s">
        <v>1823</v>
      </c>
      <c r="AE149" s="19" t="s">
        <v>1822</v>
      </c>
    </row>
    <row r="150" spans="30:31">
      <c r="AD150" s="88" t="s">
        <v>1815</v>
      </c>
      <c r="AE150" s="19" t="s">
        <v>1814</v>
      </c>
    </row>
    <row r="151" spans="30:31">
      <c r="AD151" s="88" t="s">
        <v>1825</v>
      </c>
      <c r="AE151" s="19" t="s">
        <v>1824</v>
      </c>
    </row>
    <row r="152" spans="30:31">
      <c r="AD152" s="88" t="s">
        <v>1811</v>
      </c>
      <c r="AE152" s="19" t="s">
        <v>1810</v>
      </c>
    </row>
    <row r="153" spans="30:31">
      <c r="AD153" s="88" t="s">
        <v>1835</v>
      </c>
      <c r="AE153" s="19" t="s">
        <v>1834</v>
      </c>
    </row>
    <row r="154" spans="30:31">
      <c r="AD154" s="88" t="s">
        <v>1288</v>
      </c>
      <c r="AE154" s="19" t="s">
        <v>1836</v>
      </c>
    </row>
    <row r="155" spans="30:31">
      <c r="AD155" s="91"/>
      <c r="AE155" s="19" t="s">
        <v>1535</v>
      </c>
    </row>
    <row r="156" spans="30:31">
      <c r="AD156" s="86" t="s">
        <v>1686</v>
      </c>
      <c r="AE156" s="19" t="s">
        <v>1535</v>
      </c>
    </row>
    <row r="157" spans="30:31">
      <c r="AD157" s="88" t="s">
        <v>1811</v>
      </c>
      <c r="AE157" s="19" t="s">
        <v>1810</v>
      </c>
    </row>
    <row r="158" spans="30:31">
      <c r="AD158" s="88" t="s">
        <v>1819</v>
      </c>
      <c r="AE158" s="19" t="s">
        <v>1818</v>
      </c>
    </row>
    <row r="159" spans="30:31">
      <c r="AD159" s="88" t="s">
        <v>1829</v>
      </c>
      <c r="AE159" s="19" t="s">
        <v>1828</v>
      </c>
    </row>
    <row r="160" spans="30:31">
      <c r="AD160" s="91"/>
      <c r="AE160" s="19" t="s">
        <v>1535</v>
      </c>
    </row>
    <row r="161" spans="30:31">
      <c r="AD161" s="86" t="s">
        <v>1688</v>
      </c>
      <c r="AE161" s="19" t="s">
        <v>1535</v>
      </c>
    </row>
    <row r="162" spans="30:31">
      <c r="AD162" s="88" t="s">
        <v>1666</v>
      </c>
      <c r="AE162" s="19" t="s">
        <v>1665</v>
      </c>
    </row>
    <row r="163" spans="30:31">
      <c r="AD163" s="88" t="s">
        <v>1815</v>
      </c>
      <c r="AE163" s="19" t="s">
        <v>1814</v>
      </c>
    </row>
    <row r="164" spans="30:31">
      <c r="AD164" s="88" t="s">
        <v>1825</v>
      </c>
      <c r="AE164" s="19" t="s">
        <v>1824</v>
      </c>
    </row>
    <row r="165" spans="30:31">
      <c r="AD165" s="91"/>
      <c r="AE165" s="19" t="s">
        <v>1535</v>
      </c>
    </row>
    <row r="166" spans="30:31">
      <c r="AD166" s="86" t="s">
        <v>1691</v>
      </c>
      <c r="AE166" s="19" t="s">
        <v>1535</v>
      </c>
    </row>
    <row r="167" spans="30:31">
      <c r="AD167" s="88" t="s">
        <v>1815</v>
      </c>
      <c r="AE167" s="19" t="s">
        <v>1814</v>
      </c>
    </row>
    <row r="168" spans="30:31">
      <c r="AD168" s="88" t="s">
        <v>1829</v>
      </c>
      <c r="AE168" s="19" t="s">
        <v>1828</v>
      </c>
    </row>
    <row r="169" spans="30:31">
      <c r="AD169" s="91"/>
      <c r="AE169" s="19" t="s">
        <v>1535</v>
      </c>
    </row>
    <row r="170" spans="30:31">
      <c r="AD170" s="86" t="s">
        <v>1694</v>
      </c>
      <c r="AE170" s="19" t="s">
        <v>1535</v>
      </c>
    </row>
    <row r="171" spans="30:31">
      <c r="AD171" s="88" t="s">
        <v>1815</v>
      </c>
      <c r="AE171" s="19" t="s">
        <v>1814</v>
      </c>
    </row>
    <row r="172" spans="30:31">
      <c r="AD172" s="88" t="s">
        <v>1825</v>
      </c>
      <c r="AE172" s="19" t="s">
        <v>1824</v>
      </c>
    </row>
    <row r="173" spans="30:31">
      <c r="AD173" s="88" t="s">
        <v>1811</v>
      </c>
      <c r="AE173" s="19" t="s">
        <v>1810</v>
      </c>
    </row>
    <row r="174" spans="30:31">
      <c r="AD174" s="91"/>
      <c r="AE174" s="19" t="s">
        <v>1535</v>
      </c>
    </row>
    <row r="175" spans="30:31">
      <c r="AD175" s="86" t="s">
        <v>1695</v>
      </c>
      <c r="AE175" s="19" t="s">
        <v>1535</v>
      </c>
    </row>
    <row r="176" spans="30:31">
      <c r="AD176" s="88" t="s">
        <v>1837</v>
      </c>
      <c r="AE176" s="19">
        <v>3060</v>
      </c>
    </row>
    <row r="177" spans="30:31">
      <c r="AD177" s="88" t="s">
        <v>1811</v>
      </c>
      <c r="AE177" s="19" t="s">
        <v>1810</v>
      </c>
    </row>
    <row r="178" spans="30:31">
      <c r="AD178" s="88" t="s">
        <v>1817</v>
      </c>
      <c r="AE178" s="19" t="s">
        <v>1816</v>
      </c>
    </row>
    <row r="179" spans="30:31">
      <c r="AD179" s="88" t="s">
        <v>1819</v>
      </c>
      <c r="AE179" s="19" t="s">
        <v>1818</v>
      </c>
    </row>
    <row r="180" spans="30:31">
      <c r="AD180" s="88" t="s">
        <v>1838</v>
      </c>
      <c r="AE180" s="19">
        <v>5454</v>
      </c>
    </row>
    <row r="181" spans="30:31">
      <c r="AD181" s="88" t="s">
        <v>1288</v>
      </c>
      <c r="AE181" s="19" t="s">
        <v>1836</v>
      </c>
    </row>
    <row r="182" spans="30:31">
      <c r="AD182" s="91"/>
      <c r="AE182" s="19" t="s">
        <v>1535</v>
      </c>
    </row>
    <row r="183" spans="30:31">
      <c r="AD183" s="86" t="s">
        <v>1697</v>
      </c>
      <c r="AE183" s="19" t="s">
        <v>1535</v>
      </c>
    </row>
    <row r="184" spans="30:31">
      <c r="AD184" s="88" t="s">
        <v>1735</v>
      </c>
      <c r="AE184" s="19" t="s">
        <v>1114</v>
      </c>
    </row>
    <row r="185" spans="30:31">
      <c r="AD185" s="88" t="s">
        <v>1797</v>
      </c>
      <c r="AE185" s="19" t="s">
        <v>1796</v>
      </c>
    </row>
    <row r="186" spans="30:31">
      <c r="AD186" s="88" t="s">
        <v>1666</v>
      </c>
      <c r="AE186" s="19" t="s">
        <v>1665</v>
      </c>
    </row>
    <row r="187" spans="30:31">
      <c r="AD187" s="88" t="s">
        <v>1823</v>
      </c>
      <c r="AE187" s="19" t="s">
        <v>1822</v>
      </c>
    </row>
    <row r="188" spans="30:31">
      <c r="AD188" s="88" t="s">
        <v>1840</v>
      </c>
      <c r="AE188" s="19" t="s">
        <v>1839</v>
      </c>
    </row>
    <row r="189" spans="30:31">
      <c r="AD189" s="88" t="s">
        <v>1815</v>
      </c>
      <c r="AE189" s="19" t="s">
        <v>1814</v>
      </c>
    </row>
    <row r="190" spans="30:31">
      <c r="AD190" s="88" t="s">
        <v>1825</v>
      </c>
      <c r="AE190" s="19" t="s">
        <v>1824</v>
      </c>
    </row>
    <row r="191" spans="30:31">
      <c r="AD191" s="91"/>
      <c r="AE191" s="19" t="s">
        <v>1535</v>
      </c>
    </row>
    <row r="192" spans="30:31">
      <c r="AD192" s="86" t="s">
        <v>1700</v>
      </c>
      <c r="AE192" s="19" t="s">
        <v>1535</v>
      </c>
    </row>
    <row r="193" spans="30:31">
      <c r="AD193" s="88" t="s">
        <v>1825</v>
      </c>
      <c r="AE193" s="19" t="s">
        <v>1824</v>
      </c>
    </row>
    <row r="194" spans="30:31">
      <c r="AD194" s="88" t="s">
        <v>1811</v>
      </c>
      <c r="AE194" s="19" t="s">
        <v>1810</v>
      </c>
    </row>
    <row r="195" spans="30:31">
      <c r="AD195" s="91"/>
      <c r="AE195" s="19" t="s">
        <v>1535</v>
      </c>
    </row>
    <row r="196" spans="30:31">
      <c r="AD196" s="86" t="s">
        <v>1704</v>
      </c>
      <c r="AE196" s="19" t="s">
        <v>1535</v>
      </c>
    </row>
    <row r="197" spans="30:31">
      <c r="AD197" s="88" t="s">
        <v>23</v>
      </c>
      <c r="AE197" s="19" t="s">
        <v>24</v>
      </c>
    </row>
    <row r="198" spans="30:31">
      <c r="AD198" s="91"/>
      <c r="AE198" s="19" t="s">
        <v>1535</v>
      </c>
    </row>
    <row r="199" spans="30:31">
      <c r="AD199" s="86" t="s">
        <v>1706</v>
      </c>
      <c r="AE199" s="19" t="s">
        <v>1535</v>
      </c>
    </row>
    <row r="200" spans="30:31">
      <c r="AD200" s="88" t="s">
        <v>1735</v>
      </c>
      <c r="AE200" s="19" t="s">
        <v>1114</v>
      </c>
    </row>
    <row r="201" spans="30:31">
      <c r="AD201" s="88" t="s">
        <v>1842</v>
      </c>
      <c r="AE201" s="19" t="s">
        <v>1841</v>
      </c>
    </row>
    <row r="202" spans="30:31">
      <c r="AD202" s="88" t="s">
        <v>1666</v>
      </c>
      <c r="AE202" s="19" t="s">
        <v>1665</v>
      </c>
    </row>
    <row r="203" spans="30:31">
      <c r="AD203" s="88" t="s">
        <v>1823</v>
      </c>
      <c r="AE203" s="19" t="s">
        <v>1822</v>
      </c>
    </row>
    <row r="204" spans="30:31">
      <c r="AD204" s="88" t="s">
        <v>1815</v>
      </c>
      <c r="AE204" s="19" t="s">
        <v>1814</v>
      </c>
    </row>
    <row r="205" spans="30:31">
      <c r="AD205" s="88" t="s">
        <v>1837</v>
      </c>
      <c r="AE205" s="19">
        <v>3060</v>
      </c>
    </row>
    <row r="206" spans="30:31">
      <c r="AD206" s="88" t="s">
        <v>1843</v>
      </c>
      <c r="AE206" s="19" t="s">
        <v>1839</v>
      </c>
    </row>
    <row r="207" spans="30:31">
      <c r="AD207" s="88" t="s">
        <v>1844</v>
      </c>
      <c r="AE207" s="19">
        <v>3646</v>
      </c>
    </row>
    <row r="208" spans="30:31">
      <c r="AD208" s="88" t="s">
        <v>1811</v>
      </c>
      <c r="AE208" s="19" t="s">
        <v>1810</v>
      </c>
    </row>
    <row r="209" spans="30:31">
      <c r="AD209" s="88" t="s">
        <v>1817</v>
      </c>
      <c r="AE209" s="19" t="s">
        <v>1816</v>
      </c>
    </row>
    <row r="210" spans="30:31">
      <c r="AD210" s="88" t="s">
        <v>1827</v>
      </c>
      <c r="AE210" s="19" t="s">
        <v>1826</v>
      </c>
    </row>
    <row r="211" spans="30:31">
      <c r="AD211" s="88" t="s">
        <v>1845</v>
      </c>
      <c r="AE211" s="19">
        <v>4230</v>
      </c>
    </row>
    <row r="212" spans="30:31">
      <c r="AD212" s="88" t="s">
        <v>1819</v>
      </c>
      <c r="AE212" s="19" t="s">
        <v>1818</v>
      </c>
    </row>
    <row r="213" spans="30:31">
      <c r="AD213" s="88" t="s">
        <v>1829</v>
      </c>
      <c r="AE213" s="19" t="s">
        <v>1828</v>
      </c>
    </row>
    <row r="214" spans="30:31">
      <c r="AD214" s="91"/>
      <c r="AE214" s="19" t="s">
        <v>1535</v>
      </c>
    </row>
    <row r="215" spans="30:31">
      <c r="AD215" s="86" t="s">
        <v>1710</v>
      </c>
      <c r="AE215" s="19" t="s">
        <v>1535</v>
      </c>
    </row>
    <row r="216" spans="30:31">
      <c r="AD216" s="88" t="s">
        <v>436</v>
      </c>
      <c r="AE216" s="19" t="s">
        <v>1610</v>
      </c>
    </row>
    <row r="217" spans="30:31">
      <c r="AD217" s="91"/>
      <c r="AE217" s="19" t="s">
        <v>1535</v>
      </c>
    </row>
    <row r="218" spans="30:31">
      <c r="AD218" s="86" t="s">
        <v>1716</v>
      </c>
      <c r="AE218" s="19" t="s">
        <v>1535</v>
      </c>
    </row>
    <row r="219" spans="30:31">
      <c r="AD219" s="88" t="s">
        <v>1846</v>
      </c>
      <c r="AE219" s="19" t="s">
        <v>1563</v>
      </c>
    </row>
    <row r="220" spans="30:31">
      <c r="AD220" s="88" t="s">
        <v>1848</v>
      </c>
      <c r="AE220" s="19" t="s">
        <v>1847</v>
      </c>
    </row>
    <row r="221" spans="30:31">
      <c r="AD221" s="91"/>
      <c r="AE221" s="19" t="s">
        <v>1535</v>
      </c>
    </row>
    <row r="222" spans="30:31">
      <c r="AD222" s="86" t="s">
        <v>1808</v>
      </c>
      <c r="AE222" s="19" t="s">
        <v>1535</v>
      </c>
    </row>
    <row r="223" spans="30:31">
      <c r="AD223" s="88" t="s">
        <v>1760</v>
      </c>
      <c r="AE223" s="19" t="s">
        <v>1759</v>
      </c>
    </row>
    <row r="224" spans="30:31">
      <c r="AD224" s="88" t="s">
        <v>804</v>
      </c>
      <c r="AE224" s="19" t="s">
        <v>803</v>
      </c>
    </row>
  </sheetData>
  <pageMargins left="0.7" right="0.7" top="0.75" bottom="0.75" header="0.3" footer="0.3"/>
  <pageSetup orientation="portrait" r:id="rId1"/>
  <legacyDrawing r:id="rId2"/>
  <tableParts count="10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88747A-B4CF-4D2E-A0C3-060970CB4FC8}">
  <sheetPr codeName="Sheet13"/>
  <dimension ref="A1:T33"/>
  <sheetViews>
    <sheetView workbookViewId="0"/>
  </sheetViews>
  <sheetFormatPr defaultColWidth="9.140625" defaultRowHeight="15"/>
  <cols>
    <col min="1" max="1" width="18.28515625" style="15" bestFit="1" customWidth="1"/>
    <col min="2" max="2" width="8.5703125" style="15" bestFit="1" customWidth="1"/>
    <col min="3" max="3" width="9.140625" style="15"/>
    <col min="4" max="4" width="29" style="15" bestFit="1" customWidth="1"/>
    <col min="5" max="5" width="8.5703125" style="15" bestFit="1" customWidth="1"/>
    <col min="6" max="6" width="9.140625" style="15"/>
    <col min="7" max="7" width="20.85546875" style="15" bestFit="1" customWidth="1"/>
    <col min="8" max="8" width="8.28515625" style="15" bestFit="1" customWidth="1"/>
    <col min="9" max="9" width="9.140625" style="15"/>
    <col min="10" max="10" width="24.85546875" style="15" bestFit="1" customWidth="1"/>
    <col min="11" max="11" width="7.85546875" style="15" bestFit="1" customWidth="1"/>
    <col min="12" max="12" width="9.140625" style="15"/>
    <col min="13" max="13" width="30.28515625" style="15" bestFit="1" customWidth="1"/>
    <col min="14" max="14" width="8.140625" style="15" bestFit="1" customWidth="1"/>
    <col min="15" max="15" width="9.140625" style="15"/>
    <col min="16" max="16" width="39.42578125" style="15" bestFit="1" customWidth="1"/>
    <col min="17" max="17" width="8.5703125" style="15" bestFit="1" customWidth="1"/>
    <col min="18" max="18" width="9.140625" style="15"/>
    <col min="19" max="19" width="34.140625" style="15" bestFit="1" customWidth="1"/>
    <col min="20" max="20" width="14.5703125" style="15" bestFit="1" customWidth="1"/>
    <col min="21" max="16384" width="9.140625" style="15"/>
  </cols>
  <sheetData>
    <row r="1" spans="1:20">
      <c r="A1" s="110" t="s">
        <v>2111</v>
      </c>
      <c r="B1" s="110" t="s">
        <v>2110</v>
      </c>
      <c r="D1" s="111" t="s">
        <v>2493</v>
      </c>
      <c r="E1" s="111" t="s">
        <v>2425</v>
      </c>
      <c r="G1" s="111" t="s">
        <v>2426</v>
      </c>
      <c r="H1" s="111" t="s">
        <v>2120</v>
      </c>
      <c r="J1" s="111" t="s">
        <v>2431</v>
      </c>
      <c r="K1" s="111" t="s">
        <v>7</v>
      </c>
      <c r="M1" s="111" t="s">
        <v>2432</v>
      </c>
      <c r="N1" s="111" t="s">
        <v>370</v>
      </c>
      <c r="P1" s="111" t="s">
        <v>2441</v>
      </c>
      <c r="Q1" s="111" t="s">
        <v>900</v>
      </c>
      <c r="S1" s="111" t="s">
        <v>2455</v>
      </c>
      <c r="T1" s="111" t="s">
        <v>2454</v>
      </c>
    </row>
    <row r="2" spans="1:20">
      <c r="A2" s="112" t="s">
        <v>20</v>
      </c>
      <c r="B2" s="112">
        <v>10</v>
      </c>
      <c r="D2" s="113" t="s">
        <v>22</v>
      </c>
      <c r="E2" s="114" t="s">
        <v>21</v>
      </c>
      <c r="G2" s="115" t="s">
        <v>2427</v>
      </c>
      <c r="H2" s="116" t="s">
        <v>23</v>
      </c>
      <c r="J2" s="117" t="s">
        <v>1202</v>
      </c>
      <c r="K2" s="118" t="s">
        <v>2</v>
      </c>
      <c r="M2" s="119" t="s">
        <v>2427</v>
      </c>
      <c r="N2" s="120" t="s">
        <v>23</v>
      </c>
      <c r="P2" s="121" t="s">
        <v>2427</v>
      </c>
      <c r="Q2" s="122" t="s">
        <v>902</v>
      </c>
      <c r="S2" s="144" t="s">
        <v>2433</v>
      </c>
      <c r="T2" s="135" t="s">
        <v>902</v>
      </c>
    </row>
    <row r="3" spans="1:20">
      <c r="A3" s="123" t="s">
        <v>25</v>
      </c>
      <c r="B3" s="123">
        <v>20</v>
      </c>
      <c r="D3" s="124" t="s">
        <v>27</v>
      </c>
      <c r="E3" s="125" t="s">
        <v>26</v>
      </c>
      <c r="G3" s="126" t="s">
        <v>2429</v>
      </c>
      <c r="H3" s="127" t="s">
        <v>2428</v>
      </c>
      <c r="J3" s="117" t="s">
        <v>169</v>
      </c>
      <c r="K3" s="118" t="s">
        <v>168</v>
      </c>
      <c r="M3" s="128" t="s">
        <v>2434</v>
      </c>
      <c r="N3" s="120" t="s">
        <v>379</v>
      </c>
      <c r="P3" s="129" t="s">
        <v>2443</v>
      </c>
      <c r="Q3" s="98" t="s">
        <v>2442</v>
      </c>
      <c r="S3" s="145" t="s">
        <v>2456</v>
      </c>
      <c r="T3" s="152"/>
    </row>
    <row r="4" spans="1:20">
      <c r="A4" s="130" t="s">
        <v>42</v>
      </c>
      <c r="B4" s="131">
        <v>30</v>
      </c>
      <c r="D4" s="124" t="s">
        <v>44</v>
      </c>
      <c r="E4" s="125" t="s">
        <v>43</v>
      </c>
      <c r="G4" s="132" t="s">
        <v>2430</v>
      </c>
      <c r="H4" s="133" t="s">
        <v>170</v>
      </c>
      <c r="J4" s="117" t="s">
        <v>62</v>
      </c>
      <c r="K4" s="118" t="s">
        <v>61</v>
      </c>
      <c r="M4" s="119" t="s">
        <v>2449</v>
      </c>
      <c r="N4" s="120" t="s">
        <v>1238</v>
      </c>
      <c r="P4" s="129" t="s">
        <v>2445</v>
      </c>
      <c r="Q4" s="125" t="s">
        <v>2444</v>
      </c>
      <c r="S4" s="146" t="s">
        <v>2433</v>
      </c>
      <c r="T4" s="135" t="s">
        <v>2457</v>
      </c>
    </row>
    <row r="5" spans="1:20">
      <c r="A5" s="123" t="s">
        <v>58</v>
      </c>
      <c r="B5" s="123">
        <v>40</v>
      </c>
      <c r="D5" s="124" t="s">
        <v>60</v>
      </c>
      <c r="E5" s="125" t="s">
        <v>59</v>
      </c>
      <c r="J5" s="117" t="s">
        <v>178</v>
      </c>
      <c r="K5" s="118" t="s">
        <v>850</v>
      </c>
      <c r="M5" s="128" t="s">
        <v>2498</v>
      </c>
      <c r="N5" s="120" t="s">
        <v>2435</v>
      </c>
      <c r="P5" s="124" t="s">
        <v>2447</v>
      </c>
      <c r="Q5" s="125" t="s">
        <v>2446</v>
      </c>
      <c r="S5" s="146" t="s">
        <v>2459</v>
      </c>
      <c r="T5" s="136" t="s">
        <v>2458</v>
      </c>
    </row>
    <row r="6" spans="1:20">
      <c r="D6" s="124" t="s">
        <v>72</v>
      </c>
      <c r="E6" s="125" t="s">
        <v>71</v>
      </c>
      <c r="J6" s="117" t="s">
        <v>848</v>
      </c>
      <c r="K6" s="118" t="s">
        <v>847</v>
      </c>
      <c r="M6" s="128" t="s">
        <v>2494</v>
      </c>
      <c r="N6" s="120" t="s">
        <v>2436</v>
      </c>
      <c r="P6" s="124" t="s">
        <v>2449</v>
      </c>
      <c r="Q6" s="125" t="s">
        <v>2448</v>
      </c>
      <c r="S6" s="147">
        <v>125</v>
      </c>
      <c r="T6" s="135" t="s">
        <v>2460</v>
      </c>
    </row>
    <row r="7" spans="1:20">
      <c r="D7" s="124" t="s">
        <v>83</v>
      </c>
      <c r="E7" s="125" t="s">
        <v>82</v>
      </c>
      <c r="M7" s="119" t="s">
        <v>2437</v>
      </c>
      <c r="N7" s="137" t="s">
        <v>389</v>
      </c>
      <c r="P7" s="124" t="s">
        <v>2451</v>
      </c>
      <c r="Q7" s="125" t="s">
        <v>2450</v>
      </c>
      <c r="S7" s="147" t="s">
        <v>2462</v>
      </c>
      <c r="T7" s="136" t="s">
        <v>2461</v>
      </c>
    </row>
    <row r="8" spans="1:20">
      <c r="D8" s="124" t="s">
        <v>1891</v>
      </c>
      <c r="E8" s="125" t="s">
        <v>93</v>
      </c>
      <c r="M8" s="128" t="s">
        <v>2439</v>
      </c>
      <c r="N8" s="98" t="s">
        <v>2438</v>
      </c>
      <c r="P8" s="129" t="s">
        <v>2453</v>
      </c>
      <c r="Q8" s="98" t="s">
        <v>2452</v>
      </c>
      <c r="S8" s="147" t="s">
        <v>2464</v>
      </c>
      <c r="T8" s="135" t="s">
        <v>2463</v>
      </c>
    </row>
    <row r="9" spans="1:20">
      <c r="D9" s="142" t="s">
        <v>103</v>
      </c>
      <c r="E9" s="138" t="s">
        <v>102</v>
      </c>
      <c r="M9" s="128" t="s">
        <v>2440</v>
      </c>
      <c r="N9" s="120" t="s">
        <v>305</v>
      </c>
      <c r="S9" s="147">
        <v>150</v>
      </c>
      <c r="T9" s="135" t="s">
        <v>2465</v>
      </c>
    </row>
    <row r="10" spans="1:20">
      <c r="D10" s="124" t="s">
        <v>107</v>
      </c>
      <c r="E10" s="125" t="s">
        <v>106</v>
      </c>
      <c r="S10" s="147" t="s">
        <v>2467</v>
      </c>
      <c r="T10" s="135" t="s">
        <v>2466</v>
      </c>
    </row>
    <row r="11" spans="1:20">
      <c r="D11" s="124" t="s">
        <v>111</v>
      </c>
      <c r="E11" s="125" t="s">
        <v>110</v>
      </c>
      <c r="S11" s="146">
        <v>200</v>
      </c>
      <c r="T11" s="135" t="s">
        <v>2468</v>
      </c>
    </row>
    <row r="12" spans="1:20">
      <c r="D12" s="124" t="s">
        <v>1915</v>
      </c>
      <c r="E12" s="125" t="s">
        <v>114</v>
      </c>
      <c r="S12" s="146" t="s">
        <v>2470</v>
      </c>
      <c r="T12" s="135" t="s">
        <v>2469</v>
      </c>
    </row>
    <row r="13" spans="1:20">
      <c r="D13" s="124" t="s">
        <v>120</v>
      </c>
      <c r="E13" s="125" t="s">
        <v>119</v>
      </c>
      <c r="S13" s="146">
        <v>300</v>
      </c>
      <c r="T13" s="153">
        <v>300000</v>
      </c>
    </row>
    <row r="14" spans="1:20">
      <c r="D14" s="124" t="s">
        <v>1927</v>
      </c>
      <c r="E14" s="125">
        <v>72</v>
      </c>
      <c r="S14" s="146" t="s">
        <v>2472</v>
      </c>
      <c r="T14" s="135" t="s">
        <v>2471</v>
      </c>
    </row>
    <row r="15" spans="1:20">
      <c r="D15" s="124" t="s">
        <v>123</v>
      </c>
      <c r="E15" s="125" t="s">
        <v>122</v>
      </c>
      <c r="S15" s="146">
        <v>33</v>
      </c>
      <c r="T15" s="153">
        <v>330000</v>
      </c>
    </row>
    <row r="16" spans="1:20">
      <c r="D16" s="124" t="s">
        <v>127</v>
      </c>
      <c r="E16" s="125" t="s">
        <v>126</v>
      </c>
      <c r="S16" s="148" t="s">
        <v>2474</v>
      </c>
      <c r="T16" s="135" t="s">
        <v>2473</v>
      </c>
    </row>
    <row r="17" spans="19:20">
      <c r="S17" s="149">
        <v>44</v>
      </c>
      <c r="T17" s="140" t="s">
        <v>2475</v>
      </c>
    </row>
    <row r="18" spans="19:20">
      <c r="S18" s="149">
        <v>15</v>
      </c>
      <c r="T18" s="140" t="s">
        <v>2476</v>
      </c>
    </row>
    <row r="19" spans="19:20">
      <c r="S19" s="151" t="s">
        <v>2496</v>
      </c>
      <c r="T19" s="140" t="s">
        <v>2477</v>
      </c>
    </row>
    <row r="20" spans="19:20">
      <c r="S20" s="149" t="s">
        <v>2479</v>
      </c>
      <c r="T20" s="140" t="s">
        <v>2478</v>
      </c>
    </row>
    <row r="21" spans="19:20">
      <c r="S21" s="148">
        <v>66</v>
      </c>
      <c r="T21" s="135" t="s">
        <v>2480</v>
      </c>
    </row>
    <row r="22" spans="19:20">
      <c r="S22" s="148" t="s">
        <v>2482</v>
      </c>
      <c r="T22" s="135" t="s">
        <v>2481</v>
      </c>
    </row>
    <row r="23" spans="19:20">
      <c r="S23" s="148"/>
      <c r="T23" s="135"/>
    </row>
    <row r="24" spans="19:20">
      <c r="S24" s="150" t="s">
        <v>2483</v>
      </c>
      <c r="T24" s="152"/>
    </row>
    <row r="25" spans="19:20">
      <c r="S25" s="141" t="s">
        <v>57</v>
      </c>
      <c r="T25" s="140" t="s">
        <v>2484</v>
      </c>
    </row>
    <row r="26" spans="19:20">
      <c r="S26" s="141" t="s">
        <v>92</v>
      </c>
      <c r="T26" s="140" t="s">
        <v>2485</v>
      </c>
    </row>
    <row r="27" spans="19:20">
      <c r="S27" s="141" t="s">
        <v>105</v>
      </c>
      <c r="T27" s="140" t="s">
        <v>2486</v>
      </c>
    </row>
    <row r="28" spans="19:20">
      <c r="S28" s="141" t="s">
        <v>445</v>
      </c>
      <c r="T28" s="140" t="s">
        <v>2487</v>
      </c>
    </row>
    <row r="29" spans="19:20">
      <c r="S29" s="141" t="s">
        <v>113</v>
      </c>
      <c r="T29" s="140" t="s">
        <v>2488</v>
      </c>
    </row>
    <row r="30" spans="19:20">
      <c r="S30" s="141" t="s">
        <v>121</v>
      </c>
      <c r="T30" s="140" t="s">
        <v>2489</v>
      </c>
    </row>
    <row r="31" spans="19:20">
      <c r="S31" s="141" t="s">
        <v>434</v>
      </c>
      <c r="T31" s="140" t="s">
        <v>2490</v>
      </c>
    </row>
    <row r="32" spans="19:20">
      <c r="S32" s="141" t="s">
        <v>436</v>
      </c>
      <c r="T32" s="140" t="s">
        <v>2491</v>
      </c>
    </row>
    <row r="33" spans="19:20">
      <c r="S33" s="154" t="s">
        <v>2497</v>
      </c>
      <c r="T33" s="140" t="s">
        <v>2492</v>
      </c>
    </row>
  </sheetData>
  <conditionalFormatting sqref="S21">
    <cfRule type="duplicateValues" dxfId="364" priority="4"/>
    <cfRule type="duplicateValues" dxfId="363" priority="5"/>
  </conditionalFormatting>
  <conditionalFormatting sqref="S22:S23">
    <cfRule type="duplicateValues" dxfId="362" priority="2"/>
    <cfRule type="duplicateValues" dxfId="361" priority="3"/>
  </conditionalFormatting>
  <conditionalFormatting sqref="S16:S20">
    <cfRule type="duplicateValues" dxfId="360" priority="6"/>
    <cfRule type="duplicateValues" dxfId="359" priority="7"/>
  </conditionalFormatting>
  <conditionalFormatting sqref="T4:T23">
    <cfRule type="duplicateValues" dxfId="358" priority="8"/>
  </conditionalFormatting>
  <conditionalFormatting sqref="T25:T33">
    <cfRule type="duplicateValues" dxfId="357" priority="9"/>
  </conditionalFormatting>
  <pageMargins left="0.7" right="0.7" top="0.75" bottom="0.75" header="0.3" footer="0.3"/>
  <pageSetup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854353-E743-401D-BF1F-EEDE3EB5D880}">
  <sheetPr codeName="Sheet17"/>
  <dimension ref="A1:N17"/>
  <sheetViews>
    <sheetView workbookViewId="0"/>
  </sheetViews>
  <sheetFormatPr defaultColWidth="9.140625" defaultRowHeight="15"/>
  <cols>
    <col min="1" max="1" width="18.28515625" style="15" bestFit="1" customWidth="1"/>
    <col min="2" max="2" width="8.5703125" style="15" bestFit="1" customWidth="1"/>
    <col min="3" max="3" width="9.140625" style="15"/>
    <col min="4" max="4" width="37.28515625" style="15" bestFit="1" customWidth="1"/>
    <col min="5" max="5" width="8.5703125" style="15" bestFit="1" customWidth="1"/>
    <col min="6" max="6" width="9.140625" style="15"/>
    <col min="7" max="7" width="20.85546875" style="15" bestFit="1" customWidth="1"/>
    <col min="8" max="8" width="8.28515625" style="15" bestFit="1" customWidth="1"/>
    <col min="9" max="9" width="9.140625" style="15"/>
    <col min="10" max="10" width="38.28515625" style="15" bestFit="1" customWidth="1"/>
    <col min="11" max="11" width="7.85546875" style="15" bestFit="1" customWidth="1"/>
    <col min="12" max="12" width="9.140625" style="15"/>
    <col min="13" max="13" width="21.140625" style="15" bestFit="1" customWidth="1"/>
    <col min="14" max="14" width="26" style="15" bestFit="1" customWidth="1"/>
    <col min="15" max="16384" width="9.140625" style="15"/>
  </cols>
  <sheetData>
    <row r="1" spans="1:14">
      <c r="A1" s="110" t="s">
        <v>2111</v>
      </c>
      <c r="B1" s="110" t="s">
        <v>2110</v>
      </c>
      <c r="D1" s="111" t="s">
        <v>2113</v>
      </c>
      <c r="E1" s="302" t="s">
        <v>2425</v>
      </c>
      <c r="G1" s="111" t="s">
        <v>2426</v>
      </c>
      <c r="H1" s="111" t="s">
        <v>2120</v>
      </c>
      <c r="J1" s="111" t="s">
        <v>3761</v>
      </c>
      <c r="K1" s="111" t="s">
        <v>7</v>
      </c>
      <c r="M1" s="111" t="s">
        <v>3773</v>
      </c>
      <c r="N1" s="111" t="s">
        <v>3768</v>
      </c>
    </row>
    <row r="2" spans="1:14">
      <c r="A2" s="113" t="s">
        <v>20</v>
      </c>
      <c r="B2" s="112">
        <v>10</v>
      </c>
      <c r="D2" s="113" t="s">
        <v>22</v>
      </c>
      <c r="E2" s="303" t="s">
        <v>21</v>
      </c>
      <c r="G2" s="313" t="s">
        <v>23</v>
      </c>
      <c r="H2" s="116" t="s">
        <v>23</v>
      </c>
      <c r="J2" s="117" t="s">
        <v>22</v>
      </c>
      <c r="K2" s="118" t="s">
        <v>174</v>
      </c>
      <c r="M2" s="120"/>
      <c r="N2" s="119"/>
    </row>
    <row r="3" spans="1:14">
      <c r="A3" s="124" t="s">
        <v>25</v>
      </c>
      <c r="B3" s="123">
        <v>20</v>
      </c>
      <c r="D3" s="124" t="s">
        <v>27</v>
      </c>
      <c r="E3" s="304" t="s">
        <v>26</v>
      </c>
      <c r="G3" s="126" t="s">
        <v>2429</v>
      </c>
      <c r="H3" s="127" t="s">
        <v>174</v>
      </c>
      <c r="J3" s="117" t="s">
        <v>27</v>
      </c>
      <c r="K3" s="118" t="s">
        <v>401</v>
      </c>
    </row>
    <row r="4" spans="1:14">
      <c r="A4" s="305" t="s">
        <v>42</v>
      </c>
      <c r="B4" s="131">
        <v>30</v>
      </c>
      <c r="D4" s="124" t="s">
        <v>44</v>
      </c>
      <c r="E4" s="304" t="s">
        <v>43</v>
      </c>
      <c r="G4" s="132" t="s">
        <v>3758</v>
      </c>
      <c r="H4" s="133" t="s">
        <v>401</v>
      </c>
      <c r="J4" s="117" t="s">
        <v>44</v>
      </c>
      <c r="K4" s="118" t="s">
        <v>3762</v>
      </c>
    </row>
    <row r="5" spans="1:14">
      <c r="A5" s="123" t="s">
        <v>58</v>
      </c>
      <c r="B5" s="123">
        <v>40</v>
      </c>
      <c r="D5" s="124" t="s">
        <v>60</v>
      </c>
      <c r="E5" s="304" t="s">
        <v>59</v>
      </c>
      <c r="G5" s="132" t="s">
        <v>2430</v>
      </c>
      <c r="H5" s="306" t="s">
        <v>170</v>
      </c>
      <c r="J5" s="117" t="s">
        <v>60</v>
      </c>
      <c r="K5" s="118" t="s">
        <v>347</v>
      </c>
    </row>
    <row r="6" spans="1:14">
      <c r="D6" s="124" t="s">
        <v>72</v>
      </c>
      <c r="E6" s="125" t="s">
        <v>71</v>
      </c>
      <c r="G6" s="132" t="s">
        <v>3760</v>
      </c>
      <c r="H6" s="116" t="s">
        <v>3759</v>
      </c>
      <c r="J6" s="117" t="s">
        <v>72</v>
      </c>
      <c r="K6" s="118" t="s">
        <v>876</v>
      </c>
    </row>
    <row r="7" spans="1:14">
      <c r="D7" s="124" t="s">
        <v>2500</v>
      </c>
      <c r="E7" s="125" t="s">
        <v>82</v>
      </c>
      <c r="J7" s="307" t="s">
        <v>3763</v>
      </c>
      <c r="K7" s="308" t="s">
        <v>339</v>
      </c>
    </row>
    <row r="8" spans="1:14">
      <c r="D8" s="124" t="s">
        <v>1891</v>
      </c>
      <c r="E8" s="125" t="s">
        <v>93</v>
      </c>
      <c r="J8" s="307" t="s">
        <v>3764</v>
      </c>
      <c r="K8" s="308" t="s">
        <v>391</v>
      </c>
    </row>
    <row r="9" spans="1:14">
      <c r="D9" s="124" t="s">
        <v>103</v>
      </c>
      <c r="E9" s="125" t="s">
        <v>102</v>
      </c>
      <c r="J9" s="307" t="s">
        <v>1915</v>
      </c>
      <c r="K9" s="308" t="s">
        <v>1403</v>
      </c>
    </row>
    <row r="10" spans="1:14">
      <c r="D10" s="309" t="s">
        <v>107</v>
      </c>
      <c r="E10" s="138" t="s">
        <v>106</v>
      </c>
      <c r="J10" s="307" t="s">
        <v>120</v>
      </c>
      <c r="K10" s="308" t="s">
        <v>350</v>
      </c>
      <c r="M10" s="49"/>
    </row>
    <row r="11" spans="1:14">
      <c r="D11" s="124" t="s">
        <v>111</v>
      </c>
      <c r="E11" s="125" t="s">
        <v>110</v>
      </c>
      <c r="J11" s="307" t="s">
        <v>2117</v>
      </c>
      <c r="K11" s="308" t="s">
        <v>189</v>
      </c>
    </row>
    <row r="12" spans="1:14">
      <c r="D12" s="124" t="s">
        <v>1915</v>
      </c>
      <c r="E12" s="125" t="s">
        <v>114</v>
      </c>
      <c r="J12" s="307" t="s">
        <v>2118</v>
      </c>
      <c r="K12" s="308" t="s">
        <v>2508</v>
      </c>
    </row>
    <row r="13" spans="1:14">
      <c r="D13" s="124" t="s">
        <v>120</v>
      </c>
      <c r="E13" s="125" t="s">
        <v>119</v>
      </c>
      <c r="J13" s="307" t="s">
        <v>123</v>
      </c>
      <c r="K13" s="308" t="s">
        <v>3765</v>
      </c>
    </row>
    <row r="14" spans="1:14">
      <c r="D14" s="124" t="s">
        <v>1927</v>
      </c>
      <c r="E14" s="125">
        <v>72</v>
      </c>
      <c r="J14" s="307" t="s">
        <v>2119</v>
      </c>
      <c r="K14" s="308" t="s">
        <v>7</v>
      </c>
    </row>
    <row r="15" spans="1:14">
      <c r="D15" s="124" t="s">
        <v>123</v>
      </c>
      <c r="E15" s="125" t="s">
        <v>122</v>
      </c>
      <c r="J15" s="307" t="s">
        <v>3766</v>
      </c>
      <c r="K15" s="308" t="s">
        <v>170</v>
      </c>
    </row>
    <row r="16" spans="1:14">
      <c r="D16" s="124" t="s">
        <v>127</v>
      </c>
      <c r="E16" s="125" t="s">
        <v>126</v>
      </c>
      <c r="J16" s="307" t="s">
        <v>175</v>
      </c>
      <c r="K16" s="308" t="s">
        <v>385</v>
      </c>
    </row>
    <row r="17" spans="10:11">
      <c r="J17" s="307" t="s">
        <v>3376</v>
      </c>
      <c r="K17" s="308" t="s">
        <v>3767</v>
      </c>
    </row>
  </sheetData>
  <conditionalFormatting sqref="K2:K17">
    <cfRule type="duplicateValues" dxfId="321" priority="1"/>
  </conditionalFormatting>
  <pageMargins left="0.7" right="0.7" top="0.75" bottom="0.75" header="0.3" footer="0.3"/>
  <pageSetup orientation="portrait" r:id="rId1"/>
  <tableParts count="5">
    <tablePart r:id="rId2"/>
    <tablePart r:id="rId3"/>
    <tablePart r:id="rId4"/>
    <tablePart r:id="rId5"/>
    <tablePart r:id="rId6"/>
  </tableParts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0839C7-864A-4A7F-A4D9-E91EF4389ED7}">
  <sheetPr codeName="Sheet18"/>
  <dimension ref="A1:K42"/>
  <sheetViews>
    <sheetView workbookViewId="0"/>
  </sheetViews>
  <sheetFormatPr defaultColWidth="9.140625" defaultRowHeight="15"/>
  <cols>
    <col min="1" max="1" width="18.28515625" style="15" bestFit="1" customWidth="1"/>
    <col min="2" max="2" width="8.5703125" style="15" bestFit="1" customWidth="1"/>
    <col min="3" max="3" width="9.140625" style="15"/>
    <col min="4" max="4" width="37.28515625" style="15" bestFit="1" customWidth="1"/>
    <col min="5" max="5" width="8.5703125" style="15" bestFit="1" customWidth="1"/>
    <col min="6" max="6" width="9.140625" style="15"/>
    <col min="7" max="7" width="20.85546875" style="15" bestFit="1" customWidth="1"/>
    <col min="8" max="8" width="7.85546875" style="15" bestFit="1" customWidth="1"/>
    <col min="9" max="9" width="9.140625" style="15"/>
    <col min="10" max="10" width="27.28515625" style="15" bestFit="1" customWidth="1"/>
    <col min="11" max="11" width="81.85546875" style="318" bestFit="1" customWidth="1"/>
    <col min="12" max="16384" width="9.140625" style="15"/>
  </cols>
  <sheetData>
    <row r="1" spans="1:11">
      <c r="A1" s="110" t="s">
        <v>2111</v>
      </c>
      <c r="B1" s="110" t="s">
        <v>2110</v>
      </c>
      <c r="D1" s="111" t="s">
        <v>2113</v>
      </c>
      <c r="E1" s="302" t="s">
        <v>2425</v>
      </c>
      <c r="G1" s="111" t="s">
        <v>2426</v>
      </c>
      <c r="H1" s="111" t="s">
        <v>4</v>
      </c>
      <c r="J1" s="111" t="s">
        <v>3820</v>
      </c>
      <c r="K1" s="315" t="s">
        <v>156</v>
      </c>
    </row>
    <row r="2" spans="1:11">
      <c r="A2" s="113" t="s">
        <v>20</v>
      </c>
      <c r="B2" s="112">
        <v>10</v>
      </c>
      <c r="D2" s="113" t="s">
        <v>22</v>
      </c>
      <c r="E2" s="303" t="s">
        <v>21</v>
      </c>
      <c r="G2" s="126" t="s">
        <v>2429</v>
      </c>
      <c r="H2" s="127" t="s">
        <v>2428</v>
      </c>
      <c r="J2" s="307" t="s">
        <v>3780</v>
      </c>
      <c r="K2" s="316" t="s">
        <v>3821</v>
      </c>
    </row>
    <row r="3" spans="1:11">
      <c r="A3" s="124" t="s">
        <v>25</v>
      </c>
      <c r="B3" s="123">
        <v>20</v>
      </c>
      <c r="D3" s="124" t="s">
        <v>27</v>
      </c>
      <c r="E3" s="304" t="s">
        <v>26</v>
      </c>
      <c r="G3" s="132" t="s">
        <v>2430</v>
      </c>
      <c r="H3" s="133" t="s">
        <v>170</v>
      </c>
      <c r="J3" s="307" t="s">
        <v>3781</v>
      </c>
      <c r="K3" s="317" t="s">
        <v>3822</v>
      </c>
    </row>
    <row r="4" spans="1:11">
      <c r="A4" s="305" t="s">
        <v>42</v>
      </c>
      <c r="B4" s="131">
        <v>30</v>
      </c>
      <c r="D4" s="124" t="s">
        <v>44</v>
      </c>
      <c r="E4" s="304" t="s">
        <v>43</v>
      </c>
      <c r="G4" s="115" t="s">
        <v>2733</v>
      </c>
      <c r="H4" s="314" t="s">
        <v>1424</v>
      </c>
      <c r="J4" s="307" t="s">
        <v>3782</v>
      </c>
      <c r="K4" s="317" t="s">
        <v>3871</v>
      </c>
    </row>
    <row r="5" spans="1:11">
      <c r="A5" s="123" t="s">
        <v>58</v>
      </c>
      <c r="B5" s="123">
        <v>40</v>
      </c>
      <c r="D5" s="124" t="s">
        <v>60</v>
      </c>
      <c r="E5" s="304" t="s">
        <v>59</v>
      </c>
      <c r="G5" s="132" t="s">
        <v>3775</v>
      </c>
      <c r="H5" s="133" t="s">
        <v>3774</v>
      </c>
      <c r="J5" s="307" t="s">
        <v>3783</v>
      </c>
      <c r="K5" s="317" t="s">
        <v>3823</v>
      </c>
    </row>
    <row r="6" spans="1:11">
      <c r="D6" s="124" t="s">
        <v>72</v>
      </c>
      <c r="E6" s="125" t="s">
        <v>71</v>
      </c>
      <c r="G6" s="132" t="s">
        <v>3776</v>
      </c>
      <c r="H6" s="314" t="s">
        <v>953</v>
      </c>
      <c r="J6" s="307" t="s">
        <v>3784</v>
      </c>
      <c r="K6" s="317" t="s">
        <v>3824</v>
      </c>
    </row>
    <row r="7" spans="1:11">
      <c r="D7" s="124" t="s">
        <v>2500</v>
      </c>
      <c r="E7" s="125" t="s">
        <v>82</v>
      </c>
      <c r="G7" s="124" t="s">
        <v>3777</v>
      </c>
      <c r="H7" s="125" t="s">
        <v>1709</v>
      </c>
      <c r="J7" s="307" t="s">
        <v>3785</v>
      </c>
      <c r="K7" s="317" t="s">
        <v>3825</v>
      </c>
    </row>
    <row r="8" spans="1:11">
      <c r="D8" s="309" t="s">
        <v>1891</v>
      </c>
      <c r="E8" s="138" t="s">
        <v>93</v>
      </c>
      <c r="J8" s="307" t="s">
        <v>3786</v>
      </c>
      <c r="K8" s="317" t="s">
        <v>3826</v>
      </c>
    </row>
    <row r="9" spans="1:11">
      <c r="D9" s="124" t="s">
        <v>103</v>
      </c>
      <c r="E9" s="125" t="s">
        <v>102</v>
      </c>
      <c r="J9" s="307" t="s">
        <v>3787</v>
      </c>
      <c r="K9" s="317" t="s">
        <v>3827</v>
      </c>
    </row>
    <row r="10" spans="1:11">
      <c r="D10" s="124" t="s">
        <v>107</v>
      </c>
      <c r="E10" s="125" t="s">
        <v>106</v>
      </c>
      <c r="J10" s="307" t="s">
        <v>3788</v>
      </c>
      <c r="K10" s="317" t="s">
        <v>3828</v>
      </c>
    </row>
    <row r="11" spans="1:11">
      <c r="D11" s="124" t="s">
        <v>111</v>
      </c>
      <c r="E11" s="125" t="s">
        <v>110</v>
      </c>
      <c r="J11" s="307" t="s">
        <v>3789</v>
      </c>
      <c r="K11" s="317" t="s">
        <v>3829</v>
      </c>
    </row>
    <row r="12" spans="1:11">
      <c r="D12" s="124" t="s">
        <v>1915</v>
      </c>
      <c r="E12" s="125" t="s">
        <v>114</v>
      </c>
      <c r="J12" s="307" t="s">
        <v>3790</v>
      </c>
      <c r="K12" s="317" t="s">
        <v>3830</v>
      </c>
    </row>
    <row r="13" spans="1:11">
      <c r="D13" s="124" t="s">
        <v>120</v>
      </c>
      <c r="E13" s="125" t="s">
        <v>119</v>
      </c>
      <c r="J13" s="307" t="s">
        <v>3791</v>
      </c>
      <c r="K13" s="317" t="s">
        <v>3831</v>
      </c>
    </row>
    <row r="14" spans="1:11">
      <c r="D14" s="124" t="s">
        <v>1927</v>
      </c>
      <c r="E14" s="125">
        <v>72</v>
      </c>
      <c r="J14" s="307" t="s">
        <v>3792</v>
      </c>
      <c r="K14" s="317" t="s">
        <v>3832</v>
      </c>
    </row>
    <row r="15" spans="1:11">
      <c r="D15" s="124" t="s">
        <v>123</v>
      </c>
      <c r="E15" s="125" t="s">
        <v>122</v>
      </c>
      <c r="J15" s="307" t="s">
        <v>3793</v>
      </c>
      <c r="K15" s="317" t="s">
        <v>3833</v>
      </c>
    </row>
    <row r="16" spans="1:11">
      <c r="D16" s="124" t="s">
        <v>127</v>
      </c>
      <c r="E16" s="125" t="s">
        <v>126</v>
      </c>
      <c r="J16" s="307" t="s">
        <v>3794</v>
      </c>
      <c r="K16" s="317" t="s">
        <v>3834</v>
      </c>
    </row>
    <row r="17" spans="10:11">
      <c r="J17" s="307" t="s">
        <v>3795</v>
      </c>
      <c r="K17" s="317" t="s">
        <v>3835</v>
      </c>
    </row>
    <row r="18" spans="10:11">
      <c r="J18" s="307" t="s">
        <v>3796</v>
      </c>
      <c r="K18" s="317" t="s">
        <v>3836</v>
      </c>
    </row>
    <row r="19" spans="10:11">
      <c r="J19" s="307" t="s">
        <v>3797</v>
      </c>
      <c r="K19" s="317" t="s">
        <v>3837</v>
      </c>
    </row>
    <row r="20" spans="10:11">
      <c r="J20" s="307" t="s">
        <v>3798</v>
      </c>
      <c r="K20" s="317" t="s">
        <v>3838</v>
      </c>
    </row>
    <row r="21" spans="10:11">
      <c r="J21" s="307" t="s">
        <v>3799</v>
      </c>
      <c r="K21" s="317" t="s">
        <v>3839</v>
      </c>
    </row>
    <row r="22" spans="10:11">
      <c r="J22" s="307" t="s">
        <v>3800</v>
      </c>
      <c r="K22" s="317" t="s">
        <v>3840</v>
      </c>
    </row>
    <row r="23" spans="10:11">
      <c r="J23" s="307" t="s">
        <v>3801</v>
      </c>
      <c r="K23" s="317" t="s">
        <v>3841</v>
      </c>
    </row>
    <row r="24" spans="10:11">
      <c r="J24" s="307" t="s">
        <v>3802</v>
      </c>
      <c r="K24" s="317" t="s">
        <v>3842</v>
      </c>
    </row>
    <row r="25" spans="10:11">
      <c r="J25" s="307" t="s">
        <v>3803</v>
      </c>
      <c r="K25" s="317" t="s">
        <v>3843</v>
      </c>
    </row>
    <row r="26" spans="10:11">
      <c r="J26" s="307" t="s">
        <v>3804</v>
      </c>
      <c r="K26" s="317" t="s">
        <v>3844</v>
      </c>
    </row>
    <row r="27" spans="10:11">
      <c r="J27" s="307" t="s">
        <v>3805</v>
      </c>
      <c r="K27" s="317" t="s">
        <v>3845</v>
      </c>
    </row>
    <row r="28" spans="10:11">
      <c r="J28" s="307" t="s">
        <v>3806</v>
      </c>
      <c r="K28" s="317" t="s">
        <v>3846</v>
      </c>
    </row>
    <row r="29" spans="10:11">
      <c r="J29" s="307" t="s">
        <v>3807</v>
      </c>
      <c r="K29" s="317" t="s">
        <v>3847</v>
      </c>
    </row>
    <row r="30" spans="10:11">
      <c r="J30" s="307" t="s">
        <v>3808</v>
      </c>
      <c r="K30" s="317" t="s">
        <v>3848</v>
      </c>
    </row>
    <row r="31" spans="10:11">
      <c r="J31" s="307" t="s">
        <v>3809</v>
      </c>
      <c r="K31" s="317" t="s">
        <v>3849</v>
      </c>
    </row>
    <row r="32" spans="10:11">
      <c r="J32" s="307" t="s">
        <v>3810</v>
      </c>
      <c r="K32" s="317" t="s">
        <v>3850</v>
      </c>
    </row>
    <row r="33" spans="10:11">
      <c r="J33" s="307" t="s">
        <v>3811</v>
      </c>
      <c r="K33" s="317" t="s">
        <v>3851</v>
      </c>
    </row>
    <row r="34" spans="10:11">
      <c r="J34" s="307" t="s">
        <v>3812</v>
      </c>
      <c r="K34" s="317" t="s">
        <v>3852</v>
      </c>
    </row>
    <row r="35" spans="10:11">
      <c r="J35" s="307" t="s">
        <v>3813</v>
      </c>
      <c r="K35" s="317" t="s">
        <v>3853</v>
      </c>
    </row>
    <row r="36" spans="10:11">
      <c r="J36" s="307" t="s">
        <v>3814</v>
      </c>
      <c r="K36" s="317" t="s">
        <v>3854</v>
      </c>
    </row>
    <row r="37" spans="10:11">
      <c r="J37" s="307" t="s">
        <v>3815</v>
      </c>
      <c r="K37" s="317" t="s">
        <v>3849</v>
      </c>
    </row>
    <row r="38" spans="10:11">
      <c r="J38" s="307" t="s">
        <v>3816</v>
      </c>
      <c r="K38" s="317" t="s">
        <v>3855</v>
      </c>
    </row>
    <row r="39" spans="10:11">
      <c r="J39" s="307" t="s">
        <v>3817</v>
      </c>
      <c r="K39" s="317" t="s">
        <v>3856</v>
      </c>
    </row>
    <row r="40" spans="10:11">
      <c r="J40" s="307" t="s">
        <v>3818</v>
      </c>
      <c r="K40" s="317" t="s">
        <v>3857</v>
      </c>
    </row>
    <row r="41" spans="10:11">
      <c r="J41" s="307" t="s">
        <v>3819</v>
      </c>
      <c r="K41" s="317" t="s">
        <v>3858</v>
      </c>
    </row>
    <row r="42" spans="10:11">
      <c r="J42" s="307" t="s">
        <v>3859</v>
      </c>
      <c r="K42" s="319" t="s">
        <v>3860</v>
      </c>
    </row>
  </sheetData>
  <pageMargins left="0.7" right="0.7" top="0.75" bottom="0.75" header="0.3" footer="0.3"/>
  <pageSetup orientation="portrait" r:id="rId1"/>
  <legacyDrawing r:id="rId2"/>
  <tableParts count="4">
    <tablePart r:id="rId3"/>
    <tablePart r:id="rId4"/>
    <tablePart r:id="rId5"/>
    <tablePart r:id="rId6"/>
  </tableParts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0D39ED-CF0D-477C-B2BC-F958AC01AD56}">
  <sheetPr codeName="Sheet21"/>
  <dimension ref="A1:BS256"/>
  <sheetViews>
    <sheetView topLeftCell="C1" workbookViewId="0"/>
  </sheetViews>
  <sheetFormatPr defaultRowHeight="15"/>
  <cols>
    <col min="1" max="1" width="18.28515625" hidden="1" customWidth="1"/>
    <col min="2" max="2" width="0" hidden="1" customWidth="1"/>
    <col min="4" max="4" width="29" bestFit="1" customWidth="1"/>
    <col min="7" max="7" width="13.42578125" bestFit="1" customWidth="1"/>
    <col min="8" max="8" width="4.140625" bestFit="1" customWidth="1"/>
    <col min="9" max="9" width="32.42578125" bestFit="1" customWidth="1"/>
    <col min="10" max="10" width="14.5703125" bestFit="1" customWidth="1"/>
    <col min="12" max="12" width="25" bestFit="1" customWidth="1"/>
    <col min="13" max="13" width="3.28515625" bestFit="1" customWidth="1"/>
    <col min="15" max="15" width="25" bestFit="1" customWidth="1"/>
    <col min="16" max="16" width="25.5703125" bestFit="1" customWidth="1"/>
    <col min="17" max="18" width="9.140625" style="68"/>
    <col min="19" max="19" width="15.7109375" style="68" bestFit="1" customWidth="1"/>
    <col min="20" max="20" width="25.140625" style="68" bestFit="1" customWidth="1"/>
    <col min="21" max="21" width="3.5703125" bestFit="1" customWidth="1"/>
    <col min="23" max="23" width="25" bestFit="1" customWidth="1"/>
    <col min="24" max="24" width="25.5703125" bestFit="1" customWidth="1"/>
    <col min="25" max="25" width="8.5703125" bestFit="1" customWidth="1"/>
    <col min="26" max="26" width="9.140625" style="34"/>
    <col min="28" max="28" width="21.85546875" bestFit="1" customWidth="1"/>
    <col min="29" max="29" width="25.140625" bestFit="1" customWidth="1"/>
    <col min="30" max="30" width="6.5703125" bestFit="1" customWidth="1"/>
    <col min="31" max="31" width="5" bestFit="1" customWidth="1"/>
    <col min="33" max="33" width="25" bestFit="1" customWidth="1"/>
    <col min="34" max="34" width="25.5703125" bestFit="1" customWidth="1"/>
    <col min="35" max="35" width="9.28515625" style="16" bestFit="1" customWidth="1"/>
    <col min="36" max="36" width="9.140625" style="34"/>
    <col min="38" max="38" width="15.140625" bestFit="1" customWidth="1"/>
    <col min="39" max="39" width="18.140625" bestFit="1" customWidth="1"/>
    <col min="43" max="43" width="25" bestFit="1" customWidth="1"/>
    <col min="44" max="44" width="25.5703125" bestFit="1" customWidth="1"/>
    <col min="46" max="46" width="9.140625" style="34"/>
    <col min="48" max="48" width="13.140625" bestFit="1" customWidth="1"/>
    <col min="49" max="49" width="25.140625" bestFit="1" customWidth="1"/>
    <col min="53" max="53" width="25" bestFit="1" customWidth="1"/>
    <col min="54" max="54" width="25.5703125" bestFit="1" customWidth="1"/>
    <col min="55" max="55" width="11.85546875" bestFit="1" customWidth="1"/>
    <col min="59" max="59" width="25.140625" bestFit="1" customWidth="1"/>
    <col min="60" max="60" width="10.7109375" bestFit="1" customWidth="1"/>
    <col min="63" max="63" width="25" bestFit="1" customWidth="1"/>
    <col min="64" max="64" width="25.5703125" bestFit="1" customWidth="1"/>
    <col min="65" max="65" width="11.28515625" customWidth="1"/>
    <col min="69" max="69" width="25.140625" bestFit="1" customWidth="1"/>
  </cols>
  <sheetData>
    <row r="1" spans="1:71">
      <c r="A1" t="s">
        <v>1</v>
      </c>
      <c r="B1" s="20" t="s">
        <v>0</v>
      </c>
      <c r="D1" t="s">
        <v>3</v>
      </c>
      <c r="E1" s="20" t="s">
        <v>2</v>
      </c>
      <c r="G1" t="s">
        <v>1558</v>
      </c>
      <c r="H1" s="20" t="s">
        <v>4</v>
      </c>
      <c r="I1" t="s">
        <v>116</v>
      </c>
      <c r="J1" s="28" t="s">
        <v>1559</v>
      </c>
      <c r="L1" t="s">
        <v>141</v>
      </c>
      <c r="M1" s="20" t="s">
        <v>7</v>
      </c>
      <c r="O1" t="s">
        <v>141</v>
      </c>
      <c r="P1" t="s">
        <v>901</v>
      </c>
      <c r="Q1" s="68" t="s">
        <v>370</v>
      </c>
      <c r="S1" s="69" t="s">
        <v>141</v>
      </c>
      <c r="T1" s="70" t="s">
        <v>901</v>
      </c>
      <c r="U1" s="72" t="s">
        <v>370</v>
      </c>
      <c r="W1" t="s">
        <v>141</v>
      </c>
      <c r="X1" t="s">
        <v>901</v>
      </c>
      <c r="Y1" t="s">
        <v>1138</v>
      </c>
      <c r="Z1" s="34" t="s">
        <v>1293</v>
      </c>
      <c r="AB1" s="69" t="s">
        <v>141</v>
      </c>
      <c r="AC1" s="70" t="s">
        <v>901</v>
      </c>
      <c r="AD1" s="70" t="s">
        <v>1138</v>
      </c>
      <c r="AE1" s="41" t="s">
        <v>1293</v>
      </c>
      <c r="AG1" t="s">
        <v>141</v>
      </c>
      <c r="AH1" t="s">
        <v>901</v>
      </c>
      <c r="AI1" s="16" t="s">
        <v>1139</v>
      </c>
      <c r="AJ1" s="34" t="s">
        <v>1350</v>
      </c>
      <c r="AL1" s="69" t="s">
        <v>141</v>
      </c>
      <c r="AM1" s="70" t="s">
        <v>901</v>
      </c>
      <c r="AN1" s="70" t="s">
        <v>1139</v>
      </c>
      <c r="AO1" s="41" t="s">
        <v>1350</v>
      </c>
      <c r="AQ1" t="s">
        <v>141</v>
      </c>
      <c r="AR1" t="s">
        <v>901</v>
      </c>
      <c r="AS1" t="s">
        <v>1140</v>
      </c>
      <c r="AT1" s="34" t="s">
        <v>1377</v>
      </c>
      <c r="AV1" s="69" t="s">
        <v>141</v>
      </c>
      <c r="AW1" s="70" t="s">
        <v>901</v>
      </c>
      <c r="AX1" s="70" t="s">
        <v>1140</v>
      </c>
      <c r="AY1" s="41" t="s">
        <v>1377</v>
      </c>
      <c r="BA1" t="s">
        <v>141</v>
      </c>
      <c r="BB1" t="s">
        <v>901</v>
      </c>
      <c r="BC1" t="s">
        <v>1141</v>
      </c>
      <c r="BD1" t="s">
        <v>1379</v>
      </c>
      <c r="BF1" s="69" t="s">
        <v>141</v>
      </c>
      <c r="BG1" s="70" t="s">
        <v>901</v>
      </c>
      <c r="BH1" s="70" t="s">
        <v>1141</v>
      </c>
      <c r="BI1" s="71" t="s">
        <v>1379</v>
      </c>
      <c r="BK1" t="s">
        <v>141</v>
      </c>
      <c r="BL1" t="s">
        <v>901</v>
      </c>
      <c r="BM1" t="s">
        <v>1142</v>
      </c>
      <c r="BN1" t="s">
        <v>1397</v>
      </c>
      <c r="BP1" s="69" t="s">
        <v>141</v>
      </c>
      <c r="BQ1" s="70" t="s">
        <v>901</v>
      </c>
      <c r="BR1" s="70" t="s">
        <v>1142</v>
      </c>
      <c r="BS1" s="71" t="s">
        <v>1397</v>
      </c>
    </row>
    <row r="2" spans="1:71">
      <c r="A2" t="s">
        <v>20</v>
      </c>
      <c r="B2" s="20">
        <v>10</v>
      </c>
      <c r="D2" t="s">
        <v>22</v>
      </c>
      <c r="E2" s="20" t="s">
        <v>21</v>
      </c>
      <c r="G2" t="s">
        <v>23</v>
      </c>
      <c r="H2" s="20" t="s">
        <v>23</v>
      </c>
      <c r="I2" t="s">
        <v>23</v>
      </c>
      <c r="J2" s="64"/>
      <c r="L2" t="s">
        <v>1157</v>
      </c>
      <c r="M2" s="20" t="s">
        <v>1156</v>
      </c>
      <c r="O2" t="s">
        <v>1192</v>
      </c>
      <c r="P2" t="s">
        <v>1193</v>
      </c>
      <c r="Q2" s="68" t="s">
        <v>1156</v>
      </c>
      <c r="S2" t="s">
        <v>1185</v>
      </c>
      <c r="T2" t="s">
        <v>1217</v>
      </c>
      <c r="U2" s="68" t="s">
        <v>1244</v>
      </c>
      <c r="W2" t="s">
        <v>1192</v>
      </c>
      <c r="X2" t="s">
        <v>1193</v>
      </c>
      <c r="Y2" t="s">
        <v>23</v>
      </c>
      <c r="Z2" s="34" t="s">
        <v>23</v>
      </c>
      <c r="AB2" t="s">
        <v>1185</v>
      </c>
      <c r="AC2" t="s">
        <v>1214</v>
      </c>
      <c r="AD2" t="s">
        <v>1280</v>
      </c>
      <c r="AE2" s="34">
        <v>30</v>
      </c>
      <c r="AG2" t="s">
        <v>1192</v>
      </c>
      <c r="AH2" t="s">
        <v>1193</v>
      </c>
      <c r="AI2" s="16" t="s">
        <v>23</v>
      </c>
      <c r="AJ2" s="34" t="s">
        <v>23</v>
      </c>
      <c r="AL2" t="s">
        <v>1185</v>
      </c>
      <c r="AM2" t="s">
        <v>1217</v>
      </c>
      <c r="AN2" s="16" t="s">
        <v>1340</v>
      </c>
      <c r="AO2" s="34" t="s">
        <v>1369</v>
      </c>
      <c r="AQ2" t="s">
        <v>1192</v>
      </c>
      <c r="AR2" t="s">
        <v>1193</v>
      </c>
      <c r="AS2" s="16" t="s">
        <v>23</v>
      </c>
      <c r="AT2" s="34" t="s">
        <v>23</v>
      </c>
      <c r="AV2" t="s">
        <v>1185</v>
      </c>
      <c r="AW2" t="s">
        <v>1217</v>
      </c>
      <c r="AX2" s="16" t="s">
        <v>1275</v>
      </c>
      <c r="AY2" s="34">
        <v>36</v>
      </c>
      <c r="BA2" t="s">
        <v>1192</v>
      </c>
      <c r="BB2" t="s">
        <v>1193</v>
      </c>
      <c r="BC2" t="s">
        <v>23</v>
      </c>
      <c r="BD2" t="s">
        <v>193</v>
      </c>
      <c r="BF2" t="s">
        <v>1185</v>
      </c>
      <c r="BG2" t="s">
        <v>1217</v>
      </c>
      <c r="BH2" t="s">
        <v>1378</v>
      </c>
      <c r="BI2" t="s">
        <v>229</v>
      </c>
      <c r="BK2" t="s">
        <v>1192</v>
      </c>
      <c r="BL2" t="s">
        <v>1193</v>
      </c>
      <c r="BM2" t="s">
        <v>23</v>
      </c>
      <c r="BN2" t="s">
        <v>23</v>
      </c>
      <c r="BP2" t="s">
        <v>1185</v>
      </c>
      <c r="BQ2" t="s">
        <v>1217</v>
      </c>
      <c r="BR2" t="s">
        <v>23</v>
      </c>
      <c r="BS2" t="s">
        <v>23</v>
      </c>
    </row>
    <row r="3" spans="1:71">
      <c r="A3" t="s">
        <v>25</v>
      </c>
      <c r="B3" s="20">
        <v>20</v>
      </c>
      <c r="D3" t="s">
        <v>27</v>
      </c>
      <c r="E3" s="20" t="s">
        <v>26</v>
      </c>
      <c r="G3" t="s">
        <v>1552</v>
      </c>
      <c r="H3" s="20" t="s">
        <v>1143</v>
      </c>
      <c r="I3" t="s">
        <v>1145</v>
      </c>
      <c r="J3" s="64" t="s">
        <v>1144</v>
      </c>
      <c r="L3" t="s">
        <v>1159</v>
      </c>
      <c r="M3" s="20" t="s">
        <v>1158</v>
      </c>
      <c r="O3" t="s">
        <v>1192</v>
      </c>
      <c r="P3" t="s">
        <v>1194</v>
      </c>
      <c r="Q3" s="68" t="s">
        <v>1158</v>
      </c>
      <c r="S3" t="s">
        <v>1185</v>
      </c>
      <c r="T3" t="s">
        <v>1218</v>
      </c>
      <c r="U3" s="68" t="s">
        <v>14</v>
      </c>
      <c r="W3" t="s">
        <v>1192</v>
      </c>
      <c r="X3" t="s">
        <v>1194</v>
      </c>
      <c r="Y3" t="s">
        <v>23</v>
      </c>
      <c r="Z3" s="34" t="s">
        <v>23</v>
      </c>
      <c r="AB3" t="s">
        <v>1185</v>
      </c>
      <c r="AC3" t="s">
        <v>1214</v>
      </c>
      <c r="AD3" t="s">
        <v>1275</v>
      </c>
      <c r="AE3" s="34">
        <v>36</v>
      </c>
      <c r="AG3" t="s">
        <v>1192</v>
      </c>
      <c r="AH3" t="s">
        <v>1194</v>
      </c>
      <c r="AI3" s="16" t="s">
        <v>23</v>
      </c>
      <c r="AJ3" s="34" t="s">
        <v>23</v>
      </c>
      <c r="AL3" t="s">
        <v>1185</v>
      </c>
      <c r="AM3" t="s">
        <v>1217</v>
      </c>
      <c r="AN3" s="16" t="s">
        <v>1341</v>
      </c>
      <c r="AO3" s="34" t="s">
        <v>1370</v>
      </c>
      <c r="AQ3" t="s">
        <v>1192</v>
      </c>
      <c r="AR3" t="s">
        <v>1194</v>
      </c>
      <c r="AS3" s="16" t="s">
        <v>23</v>
      </c>
      <c r="AT3" s="34" t="s">
        <v>23</v>
      </c>
      <c r="AV3" t="s">
        <v>1185</v>
      </c>
      <c r="AW3" t="s">
        <v>1217</v>
      </c>
      <c r="AX3" s="16" t="s">
        <v>1281</v>
      </c>
      <c r="AY3" s="34">
        <v>42</v>
      </c>
      <c r="BA3" t="s">
        <v>1192</v>
      </c>
      <c r="BB3" t="s">
        <v>1194</v>
      </c>
      <c r="BC3" t="s">
        <v>23</v>
      </c>
      <c r="BD3" t="s">
        <v>193</v>
      </c>
      <c r="BF3" t="s">
        <v>1185</v>
      </c>
      <c r="BG3" t="s">
        <v>1218</v>
      </c>
      <c r="BH3" t="s">
        <v>1378</v>
      </c>
      <c r="BI3" t="s">
        <v>229</v>
      </c>
      <c r="BK3" t="s">
        <v>1192</v>
      </c>
      <c r="BL3" t="s">
        <v>1194</v>
      </c>
      <c r="BM3" t="s">
        <v>23</v>
      </c>
      <c r="BN3" t="s">
        <v>23</v>
      </c>
      <c r="BP3" t="s">
        <v>1185</v>
      </c>
      <c r="BQ3" t="s">
        <v>1218</v>
      </c>
      <c r="BR3" t="s">
        <v>23</v>
      </c>
      <c r="BS3" t="s">
        <v>23</v>
      </c>
    </row>
    <row r="4" spans="1:71">
      <c r="A4" t="s">
        <v>42</v>
      </c>
      <c r="B4" s="20">
        <v>30</v>
      </c>
      <c r="D4" t="s">
        <v>44</v>
      </c>
      <c r="E4" s="20" t="s">
        <v>43</v>
      </c>
      <c r="G4" t="s">
        <v>1553</v>
      </c>
      <c r="H4" s="20" t="s">
        <v>352</v>
      </c>
      <c r="I4" t="s">
        <v>1530</v>
      </c>
      <c r="J4" s="64" t="s">
        <v>1146</v>
      </c>
      <c r="L4" t="s">
        <v>1161</v>
      </c>
      <c r="M4" s="20" t="s">
        <v>1160</v>
      </c>
      <c r="O4" t="s">
        <v>1159</v>
      </c>
      <c r="P4" t="s">
        <v>1195</v>
      </c>
      <c r="Q4" s="68" t="s">
        <v>401</v>
      </c>
      <c r="S4" t="s">
        <v>1185</v>
      </c>
      <c r="T4" t="s">
        <v>1219</v>
      </c>
      <c r="U4" s="68" t="s">
        <v>1245</v>
      </c>
      <c r="W4" t="s">
        <v>1159</v>
      </c>
      <c r="X4" t="s">
        <v>1195</v>
      </c>
      <c r="Y4" t="s">
        <v>23</v>
      </c>
      <c r="Z4" s="34" t="s">
        <v>23</v>
      </c>
      <c r="AB4" t="s">
        <v>1185</v>
      </c>
      <c r="AC4" t="s">
        <v>1214</v>
      </c>
      <c r="AD4" t="s">
        <v>1281</v>
      </c>
      <c r="AE4" s="34">
        <v>42</v>
      </c>
      <c r="AG4" t="s">
        <v>1159</v>
      </c>
      <c r="AH4" t="s">
        <v>1195</v>
      </c>
      <c r="AI4" s="16" t="s">
        <v>23</v>
      </c>
      <c r="AJ4" s="34" t="s">
        <v>23</v>
      </c>
      <c r="AL4" t="s">
        <v>1185</v>
      </c>
      <c r="AM4" t="s">
        <v>1217</v>
      </c>
      <c r="AN4" s="16" t="s">
        <v>1342</v>
      </c>
      <c r="AO4" s="34">
        <v>94</v>
      </c>
      <c r="AQ4" t="s">
        <v>1159</v>
      </c>
      <c r="AR4" t="s">
        <v>1195</v>
      </c>
      <c r="AS4" s="16" t="s">
        <v>23</v>
      </c>
      <c r="AT4" s="34" t="s">
        <v>23</v>
      </c>
      <c r="AV4" t="s">
        <v>1185</v>
      </c>
      <c r="AW4" t="s">
        <v>1217</v>
      </c>
      <c r="AX4" s="16" t="s">
        <v>1276</v>
      </c>
      <c r="AY4" s="34">
        <v>48</v>
      </c>
      <c r="BA4" t="s">
        <v>1159</v>
      </c>
      <c r="BB4" t="s">
        <v>1195</v>
      </c>
      <c r="BC4" t="s">
        <v>1378</v>
      </c>
      <c r="BD4" t="s">
        <v>229</v>
      </c>
      <c r="BF4" t="s">
        <v>1185</v>
      </c>
      <c r="BG4" t="s">
        <v>1219</v>
      </c>
      <c r="BH4" t="s">
        <v>1378</v>
      </c>
      <c r="BI4" t="s">
        <v>229</v>
      </c>
      <c r="BK4" t="s">
        <v>1159</v>
      </c>
      <c r="BL4" t="s">
        <v>1195</v>
      </c>
      <c r="BM4" t="s">
        <v>23</v>
      </c>
      <c r="BN4" t="s">
        <v>23</v>
      </c>
      <c r="BP4" t="s">
        <v>1185</v>
      </c>
      <c r="BQ4" t="s">
        <v>1219</v>
      </c>
      <c r="BR4" t="s">
        <v>23</v>
      </c>
      <c r="BS4" t="s">
        <v>23</v>
      </c>
    </row>
    <row r="5" spans="1:71">
      <c r="A5" t="s">
        <v>58</v>
      </c>
      <c r="B5" s="20">
        <v>40</v>
      </c>
      <c r="D5" t="s">
        <v>60</v>
      </c>
      <c r="E5" s="20" t="s">
        <v>59</v>
      </c>
      <c r="G5" t="s">
        <v>1554</v>
      </c>
      <c r="H5" s="20" t="s">
        <v>234</v>
      </c>
      <c r="I5" t="s">
        <v>1148</v>
      </c>
      <c r="J5" s="64" t="s">
        <v>1147</v>
      </c>
      <c r="L5" t="s">
        <v>1163</v>
      </c>
      <c r="M5" s="20" t="s">
        <v>1162</v>
      </c>
      <c r="O5" t="s">
        <v>1159</v>
      </c>
      <c r="P5" t="s">
        <v>1196</v>
      </c>
      <c r="Q5" s="68" t="s">
        <v>2</v>
      </c>
      <c r="S5" t="s">
        <v>1185</v>
      </c>
      <c r="T5" t="s">
        <v>1214</v>
      </c>
      <c r="U5" s="68" t="s">
        <v>1242</v>
      </c>
      <c r="W5" t="s">
        <v>1159</v>
      </c>
      <c r="X5" t="s">
        <v>1196</v>
      </c>
      <c r="Y5" t="s">
        <v>23</v>
      </c>
      <c r="Z5" s="34" t="s">
        <v>23</v>
      </c>
      <c r="AB5" t="s">
        <v>1185</v>
      </c>
      <c r="AC5" t="s">
        <v>1214</v>
      </c>
      <c r="AD5" t="s">
        <v>1276</v>
      </c>
      <c r="AE5" s="34">
        <v>48</v>
      </c>
      <c r="AG5" t="s">
        <v>1159</v>
      </c>
      <c r="AH5" t="s">
        <v>1196</v>
      </c>
      <c r="AI5" s="16" t="s">
        <v>23</v>
      </c>
      <c r="AJ5" s="34" t="s">
        <v>23</v>
      </c>
      <c r="AL5" t="s">
        <v>1185</v>
      </c>
      <c r="AM5" t="s">
        <v>1217</v>
      </c>
      <c r="AN5" s="16" t="s">
        <v>1343</v>
      </c>
      <c r="AO5" s="34" t="s">
        <v>1371</v>
      </c>
      <c r="AQ5" t="s">
        <v>1159</v>
      </c>
      <c r="AR5" t="s">
        <v>1196</v>
      </c>
      <c r="AS5" s="16" t="s">
        <v>23</v>
      </c>
      <c r="AT5" s="34" t="s">
        <v>23</v>
      </c>
      <c r="AV5" t="s">
        <v>1185</v>
      </c>
      <c r="AW5" t="s">
        <v>1217</v>
      </c>
      <c r="AX5" s="16" t="s">
        <v>1354</v>
      </c>
      <c r="AY5" s="34">
        <v>54</v>
      </c>
      <c r="BA5" t="s">
        <v>1159</v>
      </c>
      <c r="BB5" t="s">
        <v>1196</v>
      </c>
      <c r="BC5" t="s">
        <v>1378</v>
      </c>
      <c r="BD5" t="s">
        <v>229</v>
      </c>
      <c r="BF5" t="s">
        <v>1185</v>
      </c>
      <c r="BG5" t="s">
        <v>1214</v>
      </c>
      <c r="BH5" t="s">
        <v>1378</v>
      </c>
      <c r="BI5" t="s">
        <v>229</v>
      </c>
      <c r="BK5" t="s">
        <v>1159</v>
      </c>
      <c r="BL5" t="s">
        <v>1196</v>
      </c>
      <c r="BM5" t="s">
        <v>23</v>
      </c>
      <c r="BN5" t="s">
        <v>23</v>
      </c>
      <c r="BP5" t="s">
        <v>1185</v>
      </c>
      <c r="BQ5" t="s">
        <v>1214</v>
      </c>
      <c r="BR5" t="s">
        <v>23</v>
      </c>
      <c r="BS5" t="s">
        <v>23</v>
      </c>
    </row>
    <row r="6" spans="1:71">
      <c r="D6" t="s">
        <v>72</v>
      </c>
      <c r="E6" s="20" t="s">
        <v>71</v>
      </c>
      <c r="G6" t="s">
        <v>1555</v>
      </c>
      <c r="H6" s="20" t="s">
        <v>1149</v>
      </c>
      <c r="I6" t="s">
        <v>1531</v>
      </c>
      <c r="J6" s="64" t="s">
        <v>1150</v>
      </c>
      <c r="L6" t="s">
        <v>1165</v>
      </c>
      <c r="M6" s="20" t="s">
        <v>1164</v>
      </c>
      <c r="O6" t="s">
        <v>1159</v>
      </c>
      <c r="P6" t="s">
        <v>1197</v>
      </c>
      <c r="Q6" s="68" t="s">
        <v>231</v>
      </c>
      <c r="S6"/>
      <c r="T6"/>
      <c r="U6" s="68"/>
      <c r="W6" t="s">
        <v>1159</v>
      </c>
      <c r="X6" t="s">
        <v>1197</v>
      </c>
      <c r="Y6" t="s">
        <v>23</v>
      </c>
      <c r="Z6" s="34" t="s">
        <v>23</v>
      </c>
      <c r="AB6" t="s">
        <v>1185</v>
      </c>
      <c r="AC6" t="s">
        <v>1217</v>
      </c>
      <c r="AD6" t="s">
        <v>1277</v>
      </c>
      <c r="AE6" s="34">
        <v>52</v>
      </c>
      <c r="AG6" t="s">
        <v>1159</v>
      </c>
      <c r="AH6" t="s">
        <v>1197</v>
      </c>
      <c r="AI6" s="16" t="s">
        <v>23</v>
      </c>
      <c r="AJ6" s="34" t="s">
        <v>23</v>
      </c>
      <c r="AL6" t="s">
        <v>1185</v>
      </c>
      <c r="AM6" t="s">
        <v>1217</v>
      </c>
      <c r="AN6" s="16" t="s">
        <v>1286</v>
      </c>
      <c r="AO6" s="34" t="s">
        <v>1306</v>
      </c>
      <c r="AQ6" t="s">
        <v>1159</v>
      </c>
      <c r="AR6" t="s">
        <v>1197</v>
      </c>
      <c r="AS6" s="16" t="s">
        <v>23</v>
      </c>
      <c r="AT6" s="34" t="s">
        <v>23</v>
      </c>
      <c r="AV6" t="s">
        <v>1185</v>
      </c>
      <c r="AW6" t="s">
        <v>1217</v>
      </c>
      <c r="AX6" s="16" t="s">
        <v>1355</v>
      </c>
      <c r="AY6" s="34">
        <v>66</v>
      </c>
      <c r="BA6" t="s">
        <v>1159</v>
      </c>
      <c r="BB6" t="s">
        <v>1197</v>
      </c>
      <c r="BC6" t="s">
        <v>1378</v>
      </c>
      <c r="BD6" t="s">
        <v>229</v>
      </c>
      <c r="BK6" t="s">
        <v>1159</v>
      </c>
      <c r="BL6" t="s">
        <v>1197</v>
      </c>
      <c r="BM6" t="s">
        <v>23</v>
      </c>
      <c r="BN6" t="s">
        <v>23</v>
      </c>
    </row>
    <row r="7" spans="1:71">
      <c r="D7" t="s">
        <v>83</v>
      </c>
      <c r="E7" s="20" t="s">
        <v>82</v>
      </c>
      <c r="G7" t="s">
        <v>1556</v>
      </c>
      <c r="H7" s="20" t="s">
        <v>1151</v>
      </c>
      <c r="I7" t="s">
        <v>1532</v>
      </c>
      <c r="J7" s="64" t="s">
        <v>1152</v>
      </c>
      <c r="L7" t="s">
        <v>1167</v>
      </c>
      <c r="M7" s="20" t="s">
        <v>1166</v>
      </c>
      <c r="O7" t="s">
        <v>1159</v>
      </c>
      <c r="P7" t="s">
        <v>1198</v>
      </c>
      <c r="Q7" s="68" t="s">
        <v>1235</v>
      </c>
      <c r="S7"/>
      <c r="T7"/>
      <c r="U7" s="68"/>
      <c r="W7" t="s">
        <v>1159</v>
      </c>
      <c r="X7" t="s">
        <v>1198</v>
      </c>
      <c r="Y7" t="s">
        <v>23</v>
      </c>
      <c r="Z7" s="34" t="s">
        <v>23</v>
      </c>
      <c r="AB7" t="s">
        <v>1185</v>
      </c>
      <c r="AC7" t="s">
        <v>1218</v>
      </c>
      <c r="AD7" t="s">
        <v>1277</v>
      </c>
      <c r="AE7" s="34">
        <v>52</v>
      </c>
      <c r="AG7" t="s">
        <v>1159</v>
      </c>
      <c r="AH7" t="s">
        <v>1198</v>
      </c>
      <c r="AI7" s="16" t="s">
        <v>23</v>
      </c>
      <c r="AJ7" s="34" t="s">
        <v>23</v>
      </c>
      <c r="AL7" t="s">
        <v>1185</v>
      </c>
      <c r="AM7" t="s">
        <v>1217</v>
      </c>
      <c r="AN7" s="16" t="s">
        <v>1344</v>
      </c>
      <c r="AO7" s="34" t="s">
        <v>1372</v>
      </c>
      <c r="AQ7" t="s">
        <v>1159</v>
      </c>
      <c r="AR7" t="s">
        <v>1198</v>
      </c>
      <c r="AS7" s="16" t="s">
        <v>23</v>
      </c>
      <c r="AT7" s="34" t="s">
        <v>23</v>
      </c>
      <c r="AV7" t="s">
        <v>1185</v>
      </c>
      <c r="AW7" t="s">
        <v>1217</v>
      </c>
      <c r="AX7" s="16" t="s">
        <v>1287</v>
      </c>
      <c r="AY7" s="34">
        <v>78</v>
      </c>
      <c r="BA7" t="s">
        <v>1159</v>
      </c>
      <c r="BB7" t="s">
        <v>1198</v>
      </c>
      <c r="BC7" t="s">
        <v>1378</v>
      </c>
      <c r="BD7" t="s">
        <v>229</v>
      </c>
      <c r="BK7" t="s">
        <v>1159</v>
      </c>
      <c r="BL7" t="s">
        <v>1198</v>
      </c>
      <c r="BM7" t="s">
        <v>23</v>
      </c>
      <c r="BN7" t="s">
        <v>23</v>
      </c>
    </row>
    <row r="8" spans="1:71">
      <c r="D8" t="s">
        <v>94</v>
      </c>
      <c r="E8" s="20" t="s">
        <v>93</v>
      </c>
      <c r="G8" t="s">
        <v>1535</v>
      </c>
      <c r="H8" s="20" t="s">
        <v>259</v>
      </c>
      <c r="I8" t="s">
        <v>1153</v>
      </c>
      <c r="J8" s="64"/>
      <c r="L8" t="s">
        <v>1169</v>
      </c>
      <c r="M8" s="20" t="s">
        <v>1168</v>
      </c>
      <c r="O8" t="s">
        <v>1159</v>
      </c>
      <c r="P8" t="s">
        <v>1199</v>
      </c>
      <c r="Q8" s="68" t="s">
        <v>1236</v>
      </c>
      <c r="S8"/>
      <c r="T8"/>
      <c r="U8" s="68"/>
      <c r="W8" t="s">
        <v>1159</v>
      </c>
      <c r="X8" t="s">
        <v>1199</v>
      </c>
      <c r="Y8" t="s">
        <v>23</v>
      </c>
      <c r="Z8" s="34" t="s">
        <v>23</v>
      </c>
      <c r="AB8" t="s">
        <v>1185</v>
      </c>
      <c r="AC8" t="s">
        <v>1217</v>
      </c>
      <c r="AD8" t="s">
        <v>1278</v>
      </c>
      <c r="AE8" s="34">
        <v>60</v>
      </c>
      <c r="AG8" t="s">
        <v>1159</v>
      </c>
      <c r="AH8" t="s">
        <v>1199</v>
      </c>
      <c r="AI8" s="16" t="s">
        <v>23</v>
      </c>
      <c r="AJ8" s="34" t="s">
        <v>23</v>
      </c>
      <c r="AL8" t="s">
        <v>1185</v>
      </c>
      <c r="AM8" t="s">
        <v>1218</v>
      </c>
      <c r="AN8" s="16" t="s">
        <v>1340</v>
      </c>
      <c r="AO8" s="34" t="s">
        <v>1369</v>
      </c>
      <c r="AQ8" t="s">
        <v>1159</v>
      </c>
      <c r="AR8" t="s">
        <v>1199</v>
      </c>
      <c r="AS8" s="16" t="s">
        <v>23</v>
      </c>
      <c r="AT8" s="34" t="s">
        <v>23</v>
      </c>
      <c r="AV8" t="s">
        <v>1185</v>
      </c>
      <c r="AW8" t="s">
        <v>1217</v>
      </c>
      <c r="AX8" s="16" t="s">
        <v>1356</v>
      </c>
      <c r="AY8" s="34">
        <v>90</v>
      </c>
      <c r="BA8" t="s">
        <v>1159</v>
      </c>
      <c r="BB8" t="s">
        <v>1199</v>
      </c>
      <c r="BC8" t="s">
        <v>1378</v>
      </c>
      <c r="BD8" t="s">
        <v>229</v>
      </c>
      <c r="BK8" t="s">
        <v>1159</v>
      </c>
      <c r="BL8" t="s">
        <v>1199</v>
      </c>
      <c r="BM8" t="s">
        <v>23</v>
      </c>
      <c r="BN8" t="s">
        <v>23</v>
      </c>
    </row>
    <row r="9" spans="1:71">
      <c r="D9" t="s">
        <v>103</v>
      </c>
      <c r="E9" s="20" t="s">
        <v>102</v>
      </c>
      <c r="G9" t="s">
        <v>1557</v>
      </c>
      <c r="H9" s="20" t="s">
        <v>885</v>
      </c>
      <c r="I9" t="s">
        <v>1155</v>
      </c>
      <c r="J9" s="64" t="s">
        <v>1154</v>
      </c>
      <c r="L9" t="s">
        <v>1171</v>
      </c>
      <c r="M9" s="20" t="s">
        <v>1170</v>
      </c>
      <c r="O9" t="s">
        <v>1157</v>
      </c>
      <c r="P9" t="s">
        <v>1195</v>
      </c>
      <c r="Q9" s="68" t="s">
        <v>401</v>
      </c>
      <c r="S9"/>
      <c r="T9"/>
      <c r="U9" s="68"/>
      <c r="W9" t="s">
        <v>1157</v>
      </c>
      <c r="X9" t="s">
        <v>1201</v>
      </c>
      <c r="Y9" t="s">
        <v>441</v>
      </c>
      <c r="Z9" s="34">
        <v>36</v>
      </c>
      <c r="AB9" t="s">
        <v>1185</v>
      </c>
      <c r="AC9" t="s">
        <v>1218</v>
      </c>
      <c r="AD9" t="s">
        <v>1278</v>
      </c>
      <c r="AE9" s="34">
        <v>60</v>
      </c>
      <c r="AG9" t="s">
        <v>1157</v>
      </c>
      <c r="AH9" t="s">
        <v>1195</v>
      </c>
      <c r="AI9" s="16" t="s">
        <v>23</v>
      </c>
      <c r="AJ9" s="34" t="s">
        <v>23</v>
      </c>
      <c r="AL9" t="s">
        <v>1185</v>
      </c>
      <c r="AM9" t="s">
        <v>1218</v>
      </c>
      <c r="AN9" s="16" t="s">
        <v>1341</v>
      </c>
      <c r="AO9" s="34" t="s">
        <v>1370</v>
      </c>
      <c r="AQ9" t="s">
        <v>1157</v>
      </c>
      <c r="AR9" t="s">
        <v>1195</v>
      </c>
      <c r="AS9" s="16" t="s">
        <v>23</v>
      </c>
      <c r="AT9" s="34" t="s">
        <v>23</v>
      </c>
      <c r="AV9" t="s">
        <v>1185</v>
      </c>
      <c r="AW9" t="s">
        <v>1218</v>
      </c>
      <c r="AX9" s="16" t="s">
        <v>1357</v>
      </c>
      <c r="AY9" s="34">
        <v>34</v>
      </c>
      <c r="BA9" t="s">
        <v>1157</v>
      </c>
      <c r="BB9" t="s">
        <v>1195</v>
      </c>
      <c r="BC9" t="s">
        <v>1378</v>
      </c>
      <c r="BD9" t="s">
        <v>229</v>
      </c>
      <c r="BK9" t="s">
        <v>1157</v>
      </c>
      <c r="BL9" t="s">
        <v>1195</v>
      </c>
      <c r="BM9" t="s">
        <v>23</v>
      </c>
      <c r="BN9" t="s">
        <v>23</v>
      </c>
    </row>
    <row r="10" spans="1:71">
      <c r="D10" t="s">
        <v>107</v>
      </c>
      <c r="E10" s="20" t="s">
        <v>106</v>
      </c>
      <c r="L10" t="s">
        <v>1173</v>
      </c>
      <c r="M10" s="20" t="s">
        <v>1172</v>
      </c>
      <c r="O10" t="s">
        <v>1157</v>
      </c>
      <c r="P10" t="s">
        <v>1196</v>
      </c>
      <c r="Q10" s="68" t="s">
        <v>2</v>
      </c>
      <c r="S10"/>
      <c r="T10"/>
      <c r="U10" s="68"/>
      <c r="W10" t="s">
        <v>1157</v>
      </c>
      <c r="X10" t="s">
        <v>1195</v>
      </c>
      <c r="Y10" t="s">
        <v>23</v>
      </c>
      <c r="Z10" s="34" t="s">
        <v>23</v>
      </c>
      <c r="AB10" t="s">
        <v>1185</v>
      </c>
      <c r="AC10" t="s">
        <v>1214</v>
      </c>
      <c r="AD10" t="s">
        <v>1278</v>
      </c>
      <c r="AE10" s="34">
        <v>60</v>
      </c>
      <c r="AG10" t="s">
        <v>1157</v>
      </c>
      <c r="AH10" t="s">
        <v>1196</v>
      </c>
      <c r="AI10" s="16" t="s">
        <v>23</v>
      </c>
      <c r="AJ10" s="34" t="s">
        <v>23</v>
      </c>
      <c r="AL10" t="s">
        <v>1185</v>
      </c>
      <c r="AM10" t="s">
        <v>1218</v>
      </c>
      <c r="AN10" s="16" t="s">
        <v>1345</v>
      </c>
      <c r="AO10" s="34" t="s">
        <v>1373</v>
      </c>
      <c r="AQ10" t="s">
        <v>1157</v>
      </c>
      <c r="AR10" t="s">
        <v>1196</v>
      </c>
      <c r="AS10" s="16" t="s">
        <v>23</v>
      </c>
      <c r="AT10" s="34" t="s">
        <v>23</v>
      </c>
      <c r="AV10" t="s">
        <v>1185</v>
      </c>
      <c r="AW10" t="s">
        <v>1218</v>
      </c>
      <c r="AX10" s="16" t="s">
        <v>1275</v>
      </c>
      <c r="AY10" s="34">
        <v>36</v>
      </c>
      <c r="BA10" t="s">
        <v>1157</v>
      </c>
      <c r="BB10" t="s">
        <v>1196</v>
      </c>
      <c r="BC10" t="s">
        <v>1378</v>
      </c>
      <c r="BD10" t="s">
        <v>229</v>
      </c>
      <c r="BK10" t="s">
        <v>1157</v>
      </c>
      <c r="BL10" t="s">
        <v>1196</v>
      </c>
      <c r="BM10" t="s">
        <v>23</v>
      </c>
      <c r="BN10" t="s">
        <v>23</v>
      </c>
    </row>
    <row r="11" spans="1:71">
      <c r="D11" t="s">
        <v>111</v>
      </c>
      <c r="E11" s="20" t="s">
        <v>110</v>
      </c>
      <c r="L11" t="s">
        <v>1174</v>
      </c>
      <c r="M11" s="20" t="s">
        <v>21</v>
      </c>
      <c r="O11" t="s">
        <v>1157</v>
      </c>
      <c r="P11" t="s">
        <v>1200</v>
      </c>
      <c r="Q11" s="68" t="s">
        <v>1237</v>
      </c>
      <c r="S11"/>
      <c r="T11"/>
      <c r="U11" s="68"/>
      <c r="W11" t="s">
        <v>1157</v>
      </c>
      <c r="X11" t="s">
        <v>1196</v>
      </c>
      <c r="Y11" t="s">
        <v>23</v>
      </c>
      <c r="Z11" s="34" t="s">
        <v>23</v>
      </c>
      <c r="AB11" t="s">
        <v>1185</v>
      </c>
      <c r="AC11" t="s">
        <v>1217</v>
      </c>
      <c r="AD11" t="s">
        <v>1282</v>
      </c>
      <c r="AE11" s="34">
        <v>68</v>
      </c>
      <c r="AG11" t="s">
        <v>1157</v>
      </c>
      <c r="AH11" t="s">
        <v>1200</v>
      </c>
      <c r="AI11" s="16" t="s">
        <v>23</v>
      </c>
      <c r="AJ11" s="34" t="s">
        <v>23</v>
      </c>
      <c r="AL11" t="s">
        <v>1185</v>
      </c>
      <c r="AM11" t="s">
        <v>1218</v>
      </c>
      <c r="AN11" s="16" t="s">
        <v>1346</v>
      </c>
      <c r="AO11" s="34" t="s">
        <v>1374</v>
      </c>
      <c r="AQ11" t="s">
        <v>1157</v>
      </c>
      <c r="AR11" t="s">
        <v>1200</v>
      </c>
      <c r="AS11" s="16" t="s">
        <v>23</v>
      </c>
      <c r="AT11" s="34" t="s">
        <v>23</v>
      </c>
      <c r="AV11" t="s">
        <v>1185</v>
      </c>
      <c r="AW11" t="s">
        <v>1218</v>
      </c>
      <c r="AX11" s="16" t="s">
        <v>1281</v>
      </c>
      <c r="AY11" s="34">
        <v>42</v>
      </c>
      <c r="BA11" t="s">
        <v>1157</v>
      </c>
      <c r="BB11" t="s">
        <v>1200</v>
      </c>
      <c r="BC11" t="s">
        <v>1378</v>
      </c>
      <c r="BD11" t="s">
        <v>229</v>
      </c>
      <c r="BK11" t="s">
        <v>1157</v>
      </c>
      <c r="BL11" t="s">
        <v>1200</v>
      </c>
      <c r="BM11" t="s">
        <v>23</v>
      </c>
      <c r="BN11" t="s">
        <v>23</v>
      </c>
    </row>
    <row r="12" spans="1:71">
      <c r="D12" t="s">
        <v>115</v>
      </c>
      <c r="E12" s="20" t="s">
        <v>114</v>
      </c>
      <c r="L12" t="s">
        <v>1176</v>
      </c>
      <c r="M12" s="20" t="s">
        <v>1175</v>
      </c>
      <c r="O12" t="s">
        <v>1157</v>
      </c>
      <c r="P12" t="s">
        <v>1197</v>
      </c>
      <c r="Q12" s="68" t="s">
        <v>231</v>
      </c>
      <c r="S12"/>
      <c r="T12"/>
      <c r="U12" s="68"/>
      <c r="W12" t="s">
        <v>1157</v>
      </c>
      <c r="X12" t="s">
        <v>1200</v>
      </c>
      <c r="Y12" t="s">
        <v>23</v>
      </c>
      <c r="Z12" s="34" t="s">
        <v>23</v>
      </c>
      <c r="AB12" t="s">
        <v>1185</v>
      </c>
      <c r="AC12" t="s">
        <v>1218</v>
      </c>
      <c r="AD12" t="s">
        <v>1282</v>
      </c>
      <c r="AE12" s="34">
        <v>68</v>
      </c>
      <c r="AG12" t="s">
        <v>1157</v>
      </c>
      <c r="AH12" t="s">
        <v>1197</v>
      </c>
      <c r="AI12" s="16" t="s">
        <v>23</v>
      </c>
      <c r="AJ12" s="34" t="s">
        <v>23</v>
      </c>
      <c r="AL12" t="s">
        <v>1185</v>
      </c>
      <c r="AM12" t="s">
        <v>1218</v>
      </c>
      <c r="AN12" s="16" t="s">
        <v>1342</v>
      </c>
      <c r="AO12" s="34">
        <v>94</v>
      </c>
      <c r="AQ12" t="s">
        <v>1157</v>
      </c>
      <c r="AR12" t="s">
        <v>1197</v>
      </c>
      <c r="AS12" s="16" t="s">
        <v>23</v>
      </c>
      <c r="AT12" s="34" t="s">
        <v>23</v>
      </c>
      <c r="AV12" t="s">
        <v>1185</v>
      </c>
      <c r="AW12" t="s">
        <v>1218</v>
      </c>
      <c r="AX12" s="16" t="s">
        <v>1276</v>
      </c>
      <c r="AY12" s="34">
        <v>48</v>
      </c>
      <c r="BA12" t="s">
        <v>1157</v>
      </c>
      <c r="BB12" t="s">
        <v>1197</v>
      </c>
      <c r="BC12" t="s">
        <v>1378</v>
      </c>
      <c r="BD12" t="s">
        <v>229</v>
      </c>
      <c r="BK12" t="s">
        <v>1157</v>
      </c>
      <c r="BL12" t="s">
        <v>1197</v>
      </c>
      <c r="BM12" t="s">
        <v>23</v>
      </c>
      <c r="BN12" t="s">
        <v>23</v>
      </c>
    </row>
    <row r="13" spans="1:71">
      <c r="D13" t="s">
        <v>120</v>
      </c>
      <c r="E13" s="20" t="s">
        <v>119</v>
      </c>
      <c r="L13" t="s">
        <v>1178</v>
      </c>
      <c r="M13" s="20" t="s">
        <v>1177</v>
      </c>
      <c r="O13" t="s">
        <v>1157</v>
      </c>
      <c r="P13" t="s">
        <v>1198</v>
      </c>
      <c r="Q13" s="68" t="s">
        <v>1235</v>
      </c>
      <c r="S13"/>
      <c r="T13"/>
      <c r="U13" s="68"/>
      <c r="W13" t="s">
        <v>1157</v>
      </c>
      <c r="X13" t="s">
        <v>1197</v>
      </c>
      <c r="Y13" t="s">
        <v>23</v>
      </c>
      <c r="Z13" s="34" t="s">
        <v>23</v>
      </c>
      <c r="AB13" t="s">
        <v>1185</v>
      </c>
      <c r="AC13" t="s">
        <v>1214</v>
      </c>
      <c r="AD13" t="s">
        <v>1282</v>
      </c>
      <c r="AE13" s="34">
        <v>68</v>
      </c>
      <c r="AG13" t="s">
        <v>1157</v>
      </c>
      <c r="AH13" t="s">
        <v>1198</v>
      </c>
      <c r="AI13" s="16" t="s">
        <v>23</v>
      </c>
      <c r="AJ13" s="34" t="s">
        <v>23</v>
      </c>
      <c r="AL13" t="s">
        <v>1185</v>
      </c>
      <c r="AM13" t="s">
        <v>1218</v>
      </c>
      <c r="AN13" s="16" t="s">
        <v>1343</v>
      </c>
      <c r="AO13" s="34" t="s">
        <v>1371</v>
      </c>
      <c r="AQ13" t="s">
        <v>1157</v>
      </c>
      <c r="AR13" t="s">
        <v>1198</v>
      </c>
      <c r="AS13" s="16" t="s">
        <v>23</v>
      </c>
      <c r="AT13" s="34" t="s">
        <v>23</v>
      </c>
      <c r="AV13" t="s">
        <v>1185</v>
      </c>
      <c r="AW13" t="s">
        <v>1218</v>
      </c>
      <c r="AX13" s="16" t="s">
        <v>1354</v>
      </c>
      <c r="AY13" s="34">
        <v>54</v>
      </c>
      <c r="BA13" t="s">
        <v>1157</v>
      </c>
      <c r="BB13" t="s">
        <v>1198</v>
      </c>
      <c r="BC13" t="s">
        <v>1378</v>
      </c>
      <c r="BD13" t="s">
        <v>229</v>
      </c>
      <c r="BK13" t="s">
        <v>1157</v>
      </c>
      <c r="BL13" t="s">
        <v>1198</v>
      </c>
      <c r="BM13" t="s">
        <v>23</v>
      </c>
      <c r="BN13" t="s">
        <v>23</v>
      </c>
    </row>
    <row r="14" spans="1:71">
      <c r="D14" t="s">
        <v>123</v>
      </c>
      <c r="E14" s="20" t="s">
        <v>122</v>
      </c>
      <c r="L14" t="s">
        <v>1180</v>
      </c>
      <c r="M14" s="20" t="s">
        <v>1179</v>
      </c>
      <c r="O14" t="s">
        <v>1157</v>
      </c>
      <c r="P14" t="s">
        <v>1199</v>
      </c>
      <c r="Q14" s="68" t="s">
        <v>1236</v>
      </c>
      <c r="S14"/>
      <c r="T14"/>
      <c r="U14" s="68"/>
      <c r="W14" t="s">
        <v>1157</v>
      </c>
      <c r="X14" t="s">
        <v>1198</v>
      </c>
      <c r="Y14" t="s">
        <v>23</v>
      </c>
      <c r="Z14" s="34" t="s">
        <v>23</v>
      </c>
      <c r="AB14" t="s">
        <v>1185</v>
      </c>
      <c r="AC14" t="s">
        <v>1217</v>
      </c>
      <c r="AD14" t="s">
        <v>1283</v>
      </c>
      <c r="AE14" s="34">
        <v>72</v>
      </c>
      <c r="AG14" t="s">
        <v>1157</v>
      </c>
      <c r="AH14" t="s">
        <v>1199</v>
      </c>
      <c r="AI14" s="16" t="s">
        <v>23</v>
      </c>
      <c r="AJ14" s="34" t="s">
        <v>23</v>
      </c>
      <c r="AL14" t="s">
        <v>1185</v>
      </c>
      <c r="AM14" t="s">
        <v>1218</v>
      </c>
      <c r="AN14" s="16" t="s">
        <v>1286</v>
      </c>
      <c r="AO14" s="34" t="s">
        <v>1306</v>
      </c>
      <c r="AQ14" t="s">
        <v>1157</v>
      </c>
      <c r="AR14" t="s">
        <v>1199</v>
      </c>
      <c r="AS14" s="16" t="s">
        <v>23</v>
      </c>
      <c r="AT14" s="34" t="s">
        <v>23</v>
      </c>
      <c r="AV14" t="s">
        <v>1185</v>
      </c>
      <c r="AW14" t="s">
        <v>1218</v>
      </c>
      <c r="AX14" s="16" t="s">
        <v>1355</v>
      </c>
      <c r="AY14" s="34">
        <v>66</v>
      </c>
      <c r="BA14" t="s">
        <v>1157</v>
      </c>
      <c r="BB14" t="s">
        <v>1199</v>
      </c>
      <c r="BC14" t="s">
        <v>1378</v>
      </c>
      <c r="BD14" t="s">
        <v>229</v>
      </c>
      <c r="BK14" t="s">
        <v>1157</v>
      </c>
      <c r="BL14" t="s">
        <v>1199</v>
      </c>
      <c r="BM14" t="s">
        <v>23</v>
      </c>
      <c r="BN14" t="s">
        <v>23</v>
      </c>
    </row>
    <row r="15" spans="1:71">
      <c r="D15" t="s">
        <v>127</v>
      </c>
      <c r="E15" s="20" t="s">
        <v>126</v>
      </c>
      <c r="L15" t="s">
        <v>1182</v>
      </c>
      <c r="M15" s="20" t="s">
        <v>1181</v>
      </c>
      <c r="O15" t="s">
        <v>1157</v>
      </c>
      <c r="P15" t="s">
        <v>1201</v>
      </c>
      <c r="Q15" s="68" t="s">
        <v>4</v>
      </c>
      <c r="S15"/>
      <c r="T15"/>
      <c r="U15" s="68"/>
      <c r="W15" t="s">
        <v>1157</v>
      </c>
      <c r="X15" t="s">
        <v>1199</v>
      </c>
      <c r="Y15" t="s">
        <v>23</v>
      </c>
      <c r="Z15" s="34" t="s">
        <v>23</v>
      </c>
      <c r="AB15" t="s">
        <v>1185</v>
      </c>
      <c r="AC15" t="s">
        <v>1218</v>
      </c>
      <c r="AD15" t="s">
        <v>1283</v>
      </c>
      <c r="AE15" s="34">
        <v>72</v>
      </c>
      <c r="AG15" t="s">
        <v>1157</v>
      </c>
      <c r="AH15" t="s">
        <v>1201</v>
      </c>
      <c r="AI15" s="16" t="s">
        <v>441</v>
      </c>
      <c r="AJ15" s="34" t="s">
        <v>1297</v>
      </c>
      <c r="AL15" t="s">
        <v>1185</v>
      </c>
      <c r="AM15" t="s">
        <v>1218</v>
      </c>
      <c r="AN15" s="16" t="s">
        <v>1344</v>
      </c>
      <c r="AO15" s="34" t="s">
        <v>1372</v>
      </c>
      <c r="AQ15" t="s">
        <v>1157</v>
      </c>
      <c r="AR15" t="s">
        <v>1201</v>
      </c>
      <c r="AS15" s="16" t="s">
        <v>23</v>
      </c>
      <c r="AT15" s="34" t="s">
        <v>23</v>
      </c>
      <c r="AV15" t="s">
        <v>1185</v>
      </c>
      <c r="AW15" t="s">
        <v>1218</v>
      </c>
      <c r="AX15" s="16" t="s">
        <v>1287</v>
      </c>
      <c r="AY15" s="34">
        <v>78</v>
      </c>
      <c r="BA15" t="s">
        <v>1157</v>
      </c>
      <c r="BB15" t="s">
        <v>1201</v>
      </c>
      <c r="BC15" t="s">
        <v>1378</v>
      </c>
      <c r="BD15" t="s">
        <v>229</v>
      </c>
      <c r="BK15" t="s">
        <v>1157</v>
      </c>
      <c r="BL15" t="s">
        <v>1201</v>
      </c>
      <c r="BM15" t="s">
        <v>1380</v>
      </c>
      <c r="BN15" t="s">
        <v>1151</v>
      </c>
    </row>
    <row r="16" spans="1:71">
      <c r="L16" t="s">
        <v>1183</v>
      </c>
      <c r="M16" s="20">
        <v>15</v>
      </c>
      <c r="O16" t="s">
        <v>1161</v>
      </c>
      <c r="P16" t="s">
        <v>23</v>
      </c>
      <c r="Q16" s="68" t="s">
        <v>23</v>
      </c>
      <c r="S16"/>
      <c r="T16"/>
      <c r="U16" s="68"/>
      <c r="W16" t="s">
        <v>1186</v>
      </c>
      <c r="X16" t="s">
        <v>1202</v>
      </c>
      <c r="Y16" t="s">
        <v>1260</v>
      </c>
      <c r="Z16" s="34" t="s">
        <v>1294</v>
      </c>
      <c r="AB16" t="s">
        <v>1185</v>
      </c>
      <c r="AC16" t="s">
        <v>1214</v>
      </c>
      <c r="AD16" t="s">
        <v>1283</v>
      </c>
      <c r="AE16" s="34">
        <v>72</v>
      </c>
      <c r="AG16" t="s">
        <v>1186</v>
      </c>
      <c r="AH16" t="s">
        <v>23</v>
      </c>
      <c r="AI16" s="16" t="s">
        <v>23</v>
      </c>
      <c r="AJ16" s="34" t="s">
        <v>23</v>
      </c>
      <c r="AL16" t="s">
        <v>1185</v>
      </c>
      <c r="AM16" t="s">
        <v>1219</v>
      </c>
      <c r="AN16" s="16" t="s">
        <v>1345</v>
      </c>
      <c r="AO16" s="34" t="s">
        <v>1373</v>
      </c>
      <c r="AQ16" t="s">
        <v>1186</v>
      </c>
      <c r="AR16" t="s">
        <v>23</v>
      </c>
      <c r="AS16" s="16" t="s">
        <v>105</v>
      </c>
      <c r="AT16" s="34" t="s">
        <v>1160</v>
      </c>
      <c r="AV16" t="s">
        <v>1185</v>
      </c>
      <c r="AW16" t="s">
        <v>1218</v>
      </c>
      <c r="AX16" s="16" t="s">
        <v>1356</v>
      </c>
      <c r="AY16" s="34">
        <v>90</v>
      </c>
      <c r="BA16" t="s">
        <v>1186</v>
      </c>
      <c r="BB16" t="s">
        <v>23</v>
      </c>
      <c r="BC16" t="s">
        <v>1378</v>
      </c>
      <c r="BD16" t="s">
        <v>229</v>
      </c>
      <c r="BK16" t="s">
        <v>1186</v>
      </c>
      <c r="BL16" t="s">
        <v>23</v>
      </c>
      <c r="BM16" t="s">
        <v>23</v>
      </c>
      <c r="BN16" t="s">
        <v>23</v>
      </c>
    </row>
    <row r="17" spans="12:66">
      <c r="L17" t="s">
        <v>1184</v>
      </c>
      <c r="M17" s="20">
        <v>16</v>
      </c>
      <c r="O17" t="s">
        <v>1163</v>
      </c>
      <c r="P17" t="s">
        <v>23</v>
      </c>
      <c r="Q17" s="68" t="s">
        <v>23</v>
      </c>
      <c r="S17"/>
      <c r="T17"/>
      <c r="U17" s="68"/>
      <c r="W17" t="s">
        <v>1186</v>
      </c>
      <c r="X17" t="s">
        <v>23</v>
      </c>
      <c r="Y17" t="s">
        <v>1261</v>
      </c>
      <c r="Z17" s="34" t="s">
        <v>59</v>
      </c>
      <c r="AB17" t="s">
        <v>1185</v>
      </c>
      <c r="AC17" t="s">
        <v>1217</v>
      </c>
      <c r="AD17" t="s">
        <v>1284</v>
      </c>
      <c r="AE17" s="34">
        <v>84</v>
      </c>
      <c r="AG17" t="s">
        <v>1186</v>
      </c>
      <c r="AH17" t="s">
        <v>1202</v>
      </c>
      <c r="AI17" s="16" t="s">
        <v>23</v>
      </c>
      <c r="AJ17" s="34" t="s">
        <v>23</v>
      </c>
      <c r="AL17" t="s">
        <v>1185</v>
      </c>
      <c r="AM17" t="s">
        <v>1219</v>
      </c>
      <c r="AN17" s="16" t="s">
        <v>1346</v>
      </c>
      <c r="AO17" s="34" t="s">
        <v>1374</v>
      </c>
      <c r="AQ17" t="s">
        <v>1186</v>
      </c>
      <c r="AR17" t="s">
        <v>23</v>
      </c>
      <c r="AS17" s="16" t="s">
        <v>109</v>
      </c>
      <c r="AT17" s="34" t="s">
        <v>1162</v>
      </c>
      <c r="AV17" t="s">
        <v>1185</v>
      </c>
      <c r="AW17" t="s">
        <v>1219</v>
      </c>
      <c r="AX17" s="16" t="s">
        <v>1357</v>
      </c>
      <c r="AY17" s="34">
        <v>34</v>
      </c>
      <c r="BA17" t="s">
        <v>1186</v>
      </c>
      <c r="BB17" t="s">
        <v>1202</v>
      </c>
      <c r="BC17" t="s">
        <v>1378</v>
      </c>
      <c r="BD17" t="s">
        <v>229</v>
      </c>
      <c r="BK17" t="s">
        <v>1186</v>
      </c>
      <c r="BL17" t="s">
        <v>1202</v>
      </c>
      <c r="BM17" t="s">
        <v>23</v>
      </c>
      <c r="BN17" t="s">
        <v>23</v>
      </c>
    </row>
    <row r="18" spans="12:66">
      <c r="L18" t="s">
        <v>1185</v>
      </c>
      <c r="M18" s="20">
        <v>17</v>
      </c>
      <c r="O18" t="s">
        <v>1186</v>
      </c>
      <c r="P18" t="s">
        <v>23</v>
      </c>
      <c r="Q18" s="68" t="s">
        <v>23</v>
      </c>
      <c r="S18"/>
      <c r="T18"/>
      <c r="U18" s="68"/>
      <c r="W18" t="s">
        <v>1188</v>
      </c>
      <c r="X18" t="s">
        <v>1202</v>
      </c>
      <c r="Y18" t="s">
        <v>1262</v>
      </c>
      <c r="Z18" s="34" t="s">
        <v>1177</v>
      </c>
      <c r="AB18" t="s">
        <v>1185</v>
      </c>
      <c r="AC18" t="s">
        <v>1218</v>
      </c>
      <c r="AD18" t="s">
        <v>1284</v>
      </c>
      <c r="AE18" s="34">
        <v>84</v>
      </c>
      <c r="AG18" t="s">
        <v>1188</v>
      </c>
      <c r="AH18" t="s">
        <v>23</v>
      </c>
      <c r="AI18" s="16" t="s">
        <v>23</v>
      </c>
      <c r="AJ18" s="34" t="s">
        <v>23</v>
      </c>
      <c r="AL18" t="s">
        <v>1185</v>
      </c>
      <c r="AM18" t="s">
        <v>1214</v>
      </c>
      <c r="AN18" s="16" t="s">
        <v>1347</v>
      </c>
      <c r="AO18" s="34" t="s">
        <v>1375</v>
      </c>
      <c r="AQ18" t="s">
        <v>1186</v>
      </c>
      <c r="AR18" t="s">
        <v>1202</v>
      </c>
      <c r="AS18" s="16" t="s">
        <v>105</v>
      </c>
      <c r="AT18" s="34" t="s">
        <v>1160</v>
      </c>
      <c r="AV18" t="s">
        <v>1185</v>
      </c>
      <c r="AW18" t="s">
        <v>1219</v>
      </c>
      <c r="AX18" s="16" t="s">
        <v>1281</v>
      </c>
      <c r="AY18" s="34">
        <v>42</v>
      </c>
      <c r="BA18" t="s">
        <v>1188</v>
      </c>
      <c r="BB18" t="s">
        <v>23</v>
      </c>
      <c r="BC18" t="s">
        <v>1378</v>
      </c>
      <c r="BD18" t="s">
        <v>229</v>
      </c>
      <c r="BK18" t="s">
        <v>1188</v>
      </c>
      <c r="BL18" t="s">
        <v>23</v>
      </c>
      <c r="BM18" t="s">
        <v>23</v>
      </c>
      <c r="BN18" t="s">
        <v>23</v>
      </c>
    </row>
    <row r="19" spans="12:66">
      <c r="L19" t="s">
        <v>955</v>
      </c>
      <c r="M19" s="20">
        <v>18</v>
      </c>
      <c r="O19" t="s">
        <v>1188</v>
      </c>
      <c r="P19" t="s">
        <v>23</v>
      </c>
      <c r="Q19" s="68" t="s">
        <v>23</v>
      </c>
      <c r="S19"/>
      <c r="T19"/>
      <c r="U19" s="68"/>
      <c r="W19" t="s">
        <v>1188</v>
      </c>
      <c r="X19" t="s">
        <v>1202</v>
      </c>
      <c r="Y19" t="s">
        <v>1263</v>
      </c>
      <c r="Z19" s="34" t="s">
        <v>26</v>
      </c>
      <c r="AB19" t="s">
        <v>1185</v>
      </c>
      <c r="AC19" t="s">
        <v>1217</v>
      </c>
      <c r="AD19" t="s">
        <v>1285</v>
      </c>
      <c r="AE19" s="34" t="s">
        <v>1305</v>
      </c>
      <c r="AG19" t="s">
        <v>1188</v>
      </c>
      <c r="AH19" t="s">
        <v>1202</v>
      </c>
      <c r="AI19" s="16" t="s">
        <v>23</v>
      </c>
      <c r="AJ19" s="34" t="s">
        <v>23</v>
      </c>
      <c r="AL19" t="s">
        <v>1185</v>
      </c>
      <c r="AM19" t="s">
        <v>1214</v>
      </c>
      <c r="AN19" s="16" t="s">
        <v>1348</v>
      </c>
      <c r="AO19" s="34" t="s">
        <v>1376</v>
      </c>
      <c r="AQ19" t="s">
        <v>1188</v>
      </c>
      <c r="AR19" t="s">
        <v>23</v>
      </c>
      <c r="AS19" s="16" t="s">
        <v>23</v>
      </c>
      <c r="AT19" s="34" t="s">
        <v>23</v>
      </c>
      <c r="AV19" t="s">
        <v>1185</v>
      </c>
      <c r="AW19" t="s">
        <v>1214</v>
      </c>
      <c r="AX19" s="16" t="s">
        <v>1275</v>
      </c>
      <c r="AY19" s="34">
        <v>36</v>
      </c>
      <c r="BA19" t="s">
        <v>1188</v>
      </c>
      <c r="BB19" t="s">
        <v>1202</v>
      </c>
      <c r="BC19" t="s">
        <v>1378</v>
      </c>
      <c r="BD19" t="s">
        <v>229</v>
      </c>
      <c r="BK19" t="s">
        <v>1188</v>
      </c>
      <c r="BL19" t="s">
        <v>1202</v>
      </c>
      <c r="BM19" t="s">
        <v>23</v>
      </c>
      <c r="BN19" t="s">
        <v>23</v>
      </c>
    </row>
    <row r="20" spans="12:66">
      <c r="L20" t="s">
        <v>1186</v>
      </c>
      <c r="M20" s="20">
        <v>19</v>
      </c>
      <c r="O20" t="s">
        <v>955</v>
      </c>
      <c r="P20" t="s">
        <v>1203</v>
      </c>
      <c r="Q20" s="68" t="s">
        <v>1238</v>
      </c>
      <c r="S20"/>
      <c r="T20"/>
      <c r="U20" s="68"/>
      <c r="W20" t="s">
        <v>1188</v>
      </c>
      <c r="X20" t="s">
        <v>23</v>
      </c>
      <c r="Y20" t="s">
        <v>1264</v>
      </c>
      <c r="Z20" s="34" t="s">
        <v>1295</v>
      </c>
      <c r="AB20" t="s">
        <v>1185</v>
      </c>
      <c r="AC20" t="s">
        <v>1218</v>
      </c>
      <c r="AD20" t="s">
        <v>1285</v>
      </c>
      <c r="AE20" s="34" t="s">
        <v>1305</v>
      </c>
      <c r="AG20" t="s">
        <v>955</v>
      </c>
      <c r="AH20" t="s">
        <v>1203</v>
      </c>
      <c r="AI20" s="16" t="s">
        <v>23</v>
      </c>
      <c r="AJ20" s="34" t="s">
        <v>23</v>
      </c>
      <c r="AL20" t="s">
        <v>1185</v>
      </c>
      <c r="AM20" t="s">
        <v>1214</v>
      </c>
      <c r="AN20" s="16" t="s">
        <v>1341</v>
      </c>
      <c r="AO20" s="34" t="s">
        <v>1370</v>
      </c>
      <c r="AQ20" t="s">
        <v>1188</v>
      </c>
      <c r="AR20" t="s">
        <v>1202</v>
      </c>
      <c r="AS20" s="16" t="s">
        <v>23</v>
      </c>
      <c r="AT20" s="34" t="s">
        <v>23</v>
      </c>
      <c r="AV20" t="s">
        <v>1185</v>
      </c>
      <c r="AW20" t="s">
        <v>1214</v>
      </c>
      <c r="AX20" s="16" t="s">
        <v>439</v>
      </c>
      <c r="AY20" s="34">
        <v>32</v>
      </c>
      <c r="BA20" t="s">
        <v>955</v>
      </c>
      <c r="BB20" t="s">
        <v>1203</v>
      </c>
      <c r="BC20" t="s">
        <v>1378</v>
      </c>
      <c r="BD20" t="s">
        <v>229</v>
      </c>
      <c r="BK20" t="s">
        <v>955</v>
      </c>
      <c r="BL20" t="s">
        <v>1203</v>
      </c>
      <c r="BM20" t="s">
        <v>1381</v>
      </c>
      <c r="BN20" t="s">
        <v>1400</v>
      </c>
    </row>
    <row r="21" spans="12:66">
      <c r="L21" t="s">
        <v>1187</v>
      </c>
      <c r="M21" s="20">
        <v>20</v>
      </c>
      <c r="O21" t="s">
        <v>955</v>
      </c>
      <c r="P21" t="s">
        <v>1204</v>
      </c>
      <c r="Q21" s="68" t="s">
        <v>1239</v>
      </c>
      <c r="S21"/>
      <c r="T21"/>
      <c r="U21" s="68"/>
      <c r="W21" t="s">
        <v>1188</v>
      </c>
      <c r="X21" t="s">
        <v>1202</v>
      </c>
      <c r="Y21" t="s">
        <v>1264</v>
      </c>
      <c r="Z21" s="34" t="s">
        <v>1295</v>
      </c>
      <c r="AB21" t="s">
        <v>1185</v>
      </c>
      <c r="AC21" t="s">
        <v>1214</v>
      </c>
      <c r="AD21" t="s">
        <v>1285</v>
      </c>
      <c r="AE21" s="34" t="s">
        <v>1305</v>
      </c>
      <c r="AG21" t="s">
        <v>955</v>
      </c>
      <c r="AH21" t="s">
        <v>1204</v>
      </c>
      <c r="AI21" s="16" t="s">
        <v>23</v>
      </c>
      <c r="AJ21" s="34" t="s">
        <v>23</v>
      </c>
      <c r="AL21" t="s">
        <v>1185</v>
      </c>
      <c r="AM21" t="s">
        <v>1214</v>
      </c>
      <c r="AN21" s="16" t="s">
        <v>1345</v>
      </c>
      <c r="AO21" s="34" t="s">
        <v>1373</v>
      </c>
      <c r="AQ21" t="s">
        <v>955</v>
      </c>
      <c r="AR21" t="s">
        <v>1203</v>
      </c>
      <c r="AS21" s="16" t="s">
        <v>436</v>
      </c>
      <c r="AT21" s="34">
        <v>24</v>
      </c>
      <c r="AV21" t="s">
        <v>1185</v>
      </c>
      <c r="AW21" t="s">
        <v>1214</v>
      </c>
      <c r="AX21" s="16" t="s">
        <v>1353</v>
      </c>
      <c r="AY21" s="34">
        <v>34</v>
      </c>
      <c r="BA21" t="s">
        <v>955</v>
      </c>
      <c r="BB21" t="s">
        <v>1204</v>
      </c>
      <c r="BC21" t="s">
        <v>1378</v>
      </c>
      <c r="BD21" t="s">
        <v>229</v>
      </c>
      <c r="BK21" t="s">
        <v>955</v>
      </c>
      <c r="BL21" t="s">
        <v>1203</v>
      </c>
      <c r="BM21" t="s">
        <v>1382</v>
      </c>
      <c r="BN21" t="s">
        <v>1401</v>
      </c>
    </row>
    <row r="22" spans="12:66">
      <c r="L22" t="s">
        <v>1188</v>
      </c>
      <c r="M22" s="20">
        <v>21</v>
      </c>
      <c r="O22" t="s">
        <v>955</v>
      </c>
      <c r="P22" t="s">
        <v>1206</v>
      </c>
      <c r="Q22" s="68" t="s">
        <v>1240</v>
      </c>
      <c r="S22"/>
      <c r="T22"/>
      <c r="U22" s="68"/>
      <c r="W22" t="s">
        <v>1188</v>
      </c>
      <c r="X22" t="s">
        <v>1202</v>
      </c>
      <c r="Y22" t="s">
        <v>1265</v>
      </c>
      <c r="Z22" s="34" t="s">
        <v>1296</v>
      </c>
      <c r="AB22" t="s">
        <v>1185</v>
      </c>
      <c r="AC22" t="s">
        <v>1218</v>
      </c>
      <c r="AD22" t="s">
        <v>1286</v>
      </c>
      <c r="AE22" s="34" t="s">
        <v>1306</v>
      </c>
      <c r="AG22" t="s">
        <v>955</v>
      </c>
      <c r="AH22" t="s">
        <v>1205</v>
      </c>
      <c r="AI22" s="16" t="s">
        <v>23</v>
      </c>
      <c r="AJ22" s="34" t="s">
        <v>23</v>
      </c>
      <c r="AL22" t="s">
        <v>1185</v>
      </c>
      <c r="AM22" t="s">
        <v>1214</v>
      </c>
      <c r="AN22" s="16" t="s">
        <v>1346</v>
      </c>
      <c r="AO22" s="34" t="s">
        <v>1374</v>
      </c>
      <c r="AQ22" t="s">
        <v>955</v>
      </c>
      <c r="AR22" t="s">
        <v>1203</v>
      </c>
      <c r="AS22" s="16" t="s">
        <v>441</v>
      </c>
      <c r="AT22" s="34">
        <v>36</v>
      </c>
      <c r="AV22" t="s">
        <v>1185</v>
      </c>
      <c r="AW22" t="s">
        <v>1214</v>
      </c>
      <c r="AX22" s="16" t="s">
        <v>441</v>
      </c>
      <c r="AY22" s="34">
        <v>36</v>
      </c>
      <c r="BA22" t="s">
        <v>955</v>
      </c>
      <c r="BB22" t="s">
        <v>1205</v>
      </c>
      <c r="BC22" t="s">
        <v>23</v>
      </c>
      <c r="BD22" t="s">
        <v>193</v>
      </c>
      <c r="BK22" t="s">
        <v>955</v>
      </c>
      <c r="BL22" t="s">
        <v>1204</v>
      </c>
      <c r="BM22" t="s">
        <v>23</v>
      </c>
      <c r="BN22" t="s">
        <v>23</v>
      </c>
    </row>
    <row r="23" spans="12:66">
      <c r="L23" t="s">
        <v>1189</v>
      </c>
      <c r="M23" s="20">
        <v>22</v>
      </c>
      <c r="O23" t="s">
        <v>1259</v>
      </c>
      <c r="P23" t="s">
        <v>23</v>
      </c>
      <c r="Q23" s="68" t="s">
        <v>23</v>
      </c>
      <c r="S23"/>
      <c r="T23"/>
      <c r="U23" s="68"/>
      <c r="W23" t="s">
        <v>1188</v>
      </c>
      <c r="X23" t="s">
        <v>23</v>
      </c>
      <c r="Y23" t="s">
        <v>1260</v>
      </c>
      <c r="Z23" s="34" t="s">
        <v>1294</v>
      </c>
      <c r="AB23" t="s">
        <v>1185</v>
      </c>
      <c r="AC23" t="s">
        <v>1219</v>
      </c>
      <c r="AD23" t="s">
        <v>1286</v>
      </c>
      <c r="AE23" s="34" t="s">
        <v>1306</v>
      </c>
      <c r="AG23" t="s">
        <v>955</v>
      </c>
      <c r="AH23" t="s">
        <v>1206</v>
      </c>
      <c r="AI23" s="16" t="s">
        <v>23</v>
      </c>
      <c r="AJ23" s="34" t="s">
        <v>23</v>
      </c>
      <c r="AL23" t="s">
        <v>1185</v>
      </c>
      <c r="AM23" t="s">
        <v>1214</v>
      </c>
      <c r="AN23" s="16" t="s">
        <v>1276</v>
      </c>
      <c r="AO23" s="34" t="s">
        <v>1299</v>
      </c>
      <c r="AQ23" t="s">
        <v>955</v>
      </c>
      <c r="AR23" t="s">
        <v>1204</v>
      </c>
      <c r="AS23" s="16" t="s">
        <v>125</v>
      </c>
      <c r="AT23" s="34">
        <v>12</v>
      </c>
      <c r="AV23" t="s">
        <v>1185</v>
      </c>
      <c r="AW23" t="s">
        <v>1214</v>
      </c>
      <c r="AX23" s="16" t="s">
        <v>1358</v>
      </c>
      <c r="AY23" s="34">
        <v>40</v>
      </c>
      <c r="BA23" t="s">
        <v>955</v>
      </c>
      <c r="BB23" t="s">
        <v>1206</v>
      </c>
      <c r="BC23" t="s">
        <v>1378</v>
      </c>
      <c r="BD23" t="s">
        <v>229</v>
      </c>
      <c r="BK23" t="s">
        <v>955</v>
      </c>
      <c r="BL23" t="s">
        <v>1205</v>
      </c>
      <c r="BM23" t="s">
        <v>23</v>
      </c>
      <c r="BN23" t="s">
        <v>23</v>
      </c>
    </row>
    <row r="24" spans="12:66">
      <c r="L24" t="s">
        <v>1190</v>
      </c>
      <c r="M24" s="20">
        <v>23</v>
      </c>
      <c r="O24" t="s">
        <v>1207</v>
      </c>
      <c r="P24" t="s">
        <v>1208</v>
      </c>
      <c r="Q24" s="68" t="s">
        <v>1156</v>
      </c>
      <c r="S24"/>
      <c r="T24"/>
      <c r="U24" s="68"/>
      <c r="W24" t="s">
        <v>1188</v>
      </c>
      <c r="X24" t="s">
        <v>1202</v>
      </c>
      <c r="Y24" t="s">
        <v>1260</v>
      </c>
      <c r="Z24" s="34" t="s">
        <v>1294</v>
      </c>
      <c r="AB24" t="s">
        <v>1185</v>
      </c>
      <c r="AC24" t="s">
        <v>1214</v>
      </c>
      <c r="AD24" t="s">
        <v>1286</v>
      </c>
      <c r="AE24" s="34" t="s">
        <v>1306</v>
      </c>
      <c r="AG24" t="s">
        <v>1207</v>
      </c>
      <c r="AH24" t="s">
        <v>1208</v>
      </c>
      <c r="AI24" s="16" t="s">
        <v>23</v>
      </c>
      <c r="AJ24" s="34" t="s">
        <v>23</v>
      </c>
      <c r="AL24" t="s">
        <v>1185</v>
      </c>
      <c r="AM24" t="s">
        <v>1214</v>
      </c>
      <c r="AN24" s="16" t="s">
        <v>1278</v>
      </c>
      <c r="AO24" s="34" t="s">
        <v>110</v>
      </c>
      <c r="AQ24" t="s">
        <v>955</v>
      </c>
      <c r="AR24" t="s">
        <v>1204</v>
      </c>
      <c r="AS24" s="16" t="s">
        <v>432</v>
      </c>
      <c r="AT24" s="34">
        <v>18</v>
      </c>
      <c r="AV24" t="s">
        <v>1185</v>
      </c>
      <c r="AW24" t="s">
        <v>1214</v>
      </c>
      <c r="AX24" s="16" t="s">
        <v>1276</v>
      </c>
      <c r="AY24" s="34">
        <v>48</v>
      </c>
      <c r="BA24" t="s">
        <v>1207</v>
      </c>
      <c r="BB24" t="s">
        <v>1208</v>
      </c>
      <c r="BC24" t="s">
        <v>23</v>
      </c>
      <c r="BD24" t="s">
        <v>193</v>
      </c>
      <c r="BK24" t="s">
        <v>955</v>
      </c>
      <c r="BL24" t="s">
        <v>1206</v>
      </c>
      <c r="BM24" t="s">
        <v>1382</v>
      </c>
      <c r="BN24" t="s">
        <v>1401</v>
      </c>
    </row>
    <row r="25" spans="12:66">
      <c r="L25" t="s">
        <v>952</v>
      </c>
      <c r="M25" s="20">
        <v>24</v>
      </c>
      <c r="O25" t="s">
        <v>1207</v>
      </c>
      <c r="P25" t="s">
        <v>1209</v>
      </c>
      <c r="Q25" s="68" t="s">
        <v>1158</v>
      </c>
      <c r="S25"/>
      <c r="T25"/>
      <c r="U25" s="68"/>
      <c r="W25" t="s">
        <v>1188</v>
      </c>
      <c r="X25" t="s">
        <v>23</v>
      </c>
      <c r="Y25" t="s">
        <v>1261</v>
      </c>
      <c r="Z25" s="34" t="s">
        <v>59</v>
      </c>
      <c r="AB25" t="s">
        <v>1185</v>
      </c>
      <c r="AC25" t="s">
        <v>1218</v>
      </c>
      <c r="AD25" t="s">
        <v>1279</v>
      </c>
      <c r="AE25" s="34" t="s">
        <v>1304</v>
      </c>
      <c r="AG25" t="s">
        <v>1207</v>
      </c>
      <c r="AH25" t="s">
        <v>1209</v>
      </c>
      <c r="AI25" s="16" t="s">
        <v>23</v>
      </c>
      <c r="AJ25" s="34" t="s">
        <v>23</v>
      </c>
      <c r="AL25" t="s">
        <v>1185</v>
      </c>
      <c r="AM25" t="s">
        <v>1214</v>
      </c>
      <c r="AN25" s="16" t="s">
        <v>1283</v>
      </c>
      <c r="AO25" s="34" t="s">
        <v>1301</v>
      </c>
      <c r="AQ25" t="s">
        <v>955</v>
      </c>
      <c r="AR25" t="s">
        <v>1204</v>
      </c>
      <c r="AS25" s="16" t="s">
        <v>1352</v>
      </c>
      <c r="AT25" s="34" t="s">
        <v>1398</v>
      </c>
      <c r="AV25" t="s">
        <v>1185</v>
      </c>
      <c r="AW25" t="s">
        <v>1214</v>
      </c>
      <c r="AX25" s="16" t="s">
        <v>1359</v>
      </c>
      <c r="AY25" s="34">
        <v>42</v>
      </c>
      <c r="BA25" t="s">
        <v>1207</v>
      </c>
      <c r="BB25" t="s">
        <v>1209</v>
      </c>
      <c r="BC25" t="s">
        <v>23</v>
      </c>
      <c r="BD25" t="s">
        <v>193</v>
      </c>
      <c r="BK25" t="s">
        <v>955</v>
      </c>
      <c r="BL25" t="s">
        <v>1206</v>
      </c>
      <c r="BM25" t="s">
        <v>23</v>
      </c>
      <c r="BN25" t="s">
        <v>23</v>
      </c>
    </row>
    <row r="26" spans="12:66">
      <c r="L26" t="s">
        <v>1207</v>
      </c>
      <c r="M26" s="20" t="s">
        <v>1351</v>
      </c>
      <c r="O26" t="s">
        <v>1187</v>
      </c>
      <c r="P26" t="s">
        <v>1210</v>
      </c>
      <c r="Q26" s="68" t="s">
        <v>285</v>
      </c>
      <c r="S26"/>
      <c r="T26"/>
      <c r="U26" s="68"/>
      <c r="W26" t="s">
        <v>1188</v>
      </c>
      <c r="X26" t="s">
        <v>1202</v>
      </c>
      <c r="Y26" t="s">
        <v>1261</v>
      </c>
      <c r="Z26" s="34" t="s">
        <v>59</v>
      </c>
      <c r="AB26" t="s">
        <v>1185</v>
      </c>
      <c r="AC26" t="s">
        <v>1219</v>
      </c>
      <c r="AD26" t="s">
        <v>1279</v>
      </c>
      <c r="AE26" s="34" t="s">
        <v>1304</v>
      </c>
      <c r="AG26" t="s">
        <v>1187</v>
      </c>
      <c r="AH26" t="s">
        <v>1210</v>
      </c>
      <c r="AI26" s="16" t="s">
        <v>1308</v>
      </c>
      <c r="AJ26" s="34">
        <v>23</v>
      </c>
      <c r="AL26" t="s">
        <v>1185</v>
      </c>
      <c r="AM26" t="s">
        <v>1214</v>
      </c>
      <c r="AN26" s="16" t="s">
        <v>1342</v>
      </c>
      <c r="AO26" s="34">
        <v>94</v>
      </c>
      <c r="AQ26" t="s">
        <v>955</v>
      </c>
      <c r="AR26" t="s">
        <v>1204</v>
      </c>
      <c r="AS26" s="16" t="s">
        <v>436</v>
      </c>
      <c r="AT26" s="34">
        <v>24</v>
      </c>
      <c r="AV26" t="s">
        <v>1185</v>
      </c>
      <c r="AW26" t="s">
        <v>1214</v>
      </c>
      <c r="AX26" s="16" t="s">
        <v>1360</v>
      </c>
      <c r="AY26" s="34" t="s">
        <v>1399</v>
      </c>
      <c r="BA26" t="s">
        <v>1187</v>
      </c>
      <c r="BB26" t="s">
        <v>1210</v>
      </c>
      <c r="BC26" t="s">
        <v>1378</v>
      </c>
      <c r="BD26" t="s">
        <v>229</v>
      </c>
      <c r="BK26" t="s">
        <v>1191</v>
      </c>
      <c r="BL26" t="s">
        <v>1202</v>
      </c>
      <c r="BM26" t="s">
        <v>23</v>
      </c>
      <c r="BN26" t="s">
        <v>23</v>
      </c>
    </row>
    <row r="27" spans="12:66">
      <c r="L27" t="s">
        <v>1259</v>
      </c>
      <c r="M27" s="20" t="s">
        <v>1256</v>
      </c>
      <c r="O27" t="s">
        <v>1187</v>
      </c>
      <c r="P27" t="s">
        <v>1211</v>
      </c>
      <c r="Q27" s="68" t="s">
        <v>1241</v>
      </c>
      <c r="S27"/>
      <c r="T27"/>
      <c r="U27" s="68"/>
      <c r="W27" t="s">
        <v>1188</v>
      </c>
      <c r="X27" t="s">
        <v>23</v>
      </c>
      <c r="Y27" t="s">
        <v>1266</v>
      </c>
      <c r="Z27" s="34" t="s">
        <v>1297</v>
      </c>
      <c r="AB27" t="s">
        <v>1185</v>
      </c>
      <c r="AC27" t="s">
        <v>1214</v>
      </c>
      <c r="AD27" t="s">
        <v>1279</v>
      </c>
      <c r="AE27" s="34" t="s">
        <v>1304</v>
      </c>
      <c r="AG27" t="s">
        <v>1187</v>
      </c>
      <c r="AH27" t="s">
        <v>1210</v>
      </c>
      <c r="AI27" s="16" t="s">
        <v>1309</v>
      </c>
      <c r="AJ27" s="34">
        <v>28</v>
      </c>
      <c r="AL27" t="s">
        <v>1185</v>
      </c>
      <c r="AM27" t="s">
        <v>1214</v>
      </c>
      <c r="AN27" s="16" t="s">
        <v>1343</v>
      </c>
      <c r="AO27" s="34" t="s">
        <v>1371</v>
      </c>
      <c r="AQ27" t="s">
        <v>955</v>
      </c>
      <c r="AR27" t="s">
        <v>1204</v>
      </c>
      <c r="AS27" s="16" t="s">
        <v>1353</v>
      </c>
      <c r="AT27" s="34">
        <v>34</v>
      </c>
      <c r="AV27" t="s">
        <v>1185</v>
      </c>
      <c r="AW27" t="s">
        <v>1214</v>
      </c>
      <c r="AX27" s="16" t="s">
        <v>443</v>
      </c>
      <c r="AY27" s="34">
        <v>48</v>
      </c>
      <c r="BA27" t="s">
        <v>1187</v>
      </c>
      <c r="BB27" t="s">
        <v>1211</v>
      </c>
      <c r="BC27" t="s">
        <v>1378</v>
      </c>
      <c r="BD27" t="s">
        <v>229</v>
      </c>
      <c r="BK27" t="s">
        <v>1207</v>
      </c>
      <c r="BL27" t="s">
        <v>1208</v>
      </c>
      <c r="BM27" t="s">
        <v>23</v>
      </c>
      <c r="BN27" t="s">
        <v>23</v>
      </c>
    </row>
    <row r="28" spans="12:66">
      <c r="L28" t="s">
        <v>1192</v>
      </c>
      <c r="M28" s="20" t="s">
        <v>1257</v>
      </c>
      <c r="O28" t="s">
        <v>1187</v>
      </c>
      <c r="P28" t="s">
        <v>1212</v>
      </c>
      <c r="Q28" s="68" t="s">
        <v>7</v>
      </c>
      <c r="S28"/>
      <c r="T28"/>
      <c r="U28" s="68"/>
      <c r="W28" t="s">
        <v>1188</v>
      </c>
      <c r="X28" t="s">
        <v>1202</v>
      </c>
      <c r="Y28" t="s">
        <v>1266</v>
      </c>
      <c r="Z28" s="34" t="s">
        <v>1297</v>
      </c>
      <c r="AE28" s="34"/>
      <c r="AG28" t="s">
        <v>1187</v>
      </c>
      <c r="AH28" t="s">
        <v>1211</v>
      </c>
      <c r="AI28" s="16" t="s">
        <v>125</v>
      </c>
      <c r="AJ28" s="34">
        <v>12</v>
      </c>
      <c r="AL28" t="s">
        <v>1185</v>
      </c>
      <c r="AM28" t="s">
        <v>1214</v>
      </c>
      <c r="AN28" s="16" t="s">
        <v>1286</v>
      </c>
      <c r="AO28" s="34" t="s">
        <v>1306</v>
      </c>
      <c r="AQ28" t="s">
        <v>955</v>
      </c>
      <c r="AR28" t="s">
        <v>1204</v>
      </c>
      <c r="AS28" s="16" t="s">
        <v>441</v>
      </c>
      <c r="AT28" s="34">
        <v>36</v>
      </c>
      <c r="AV28" t="s">
        <v>1185</v>
      </c>
      <c r="AW28" t="s">
        <v>1214</v>
      </c>
      <c r="AX28" s="16" t="s">
        <v>1278</v>
      </c>
      <c r="AY28" s="34">
        <v>60</v>
      </c>
      <c r="BA28" t="s">
        <v>1187</v>
      </c>
      <c r="BB28" t="s">
        <v>1212</v>
      </c>
      <c r="BC28" t="s">
        <v>1378</v>
      </c>
      <c r="BD28" t="s">
        <v>229</v>
      </c>
      <c r="BK28" t="s">
        <v>1207</v>
      </c>
      <c r="BL28" t="s">
        <v>1209</v>
      </c>
      <c r="BM28" t="s">
        <v>23</v>
      </c>
      <c r="BN28" t="s">
        <v>23</v>
      </c>
    </row>
    <row r="29" spans="12:66">
      <c r="O29" t="s">
        <v>1187</v>
      </c>
      <c r="P29" t="s">
        <v>1213</v>
      </c>
      <c r="Q29" s="68" t="s">
        <v>177</v>
      </c>
      <c r="S29"/>
      <c r="T29"/>
      <c r="U29" s="68"/>
      <c r="W29" t="s">
        <v>1188</v>
      </c>
      <c r="X29" t="s">
        <v>23</v>
      </c>
      <c r="Y29" t="s">
        <v>1267</v>
      </c>
      <c r="Z29" s="34" t="s">
        <v>1298</v>
      </c>
      <c r="AE29" s="34"/>
      <c r="AG29" t="s">
        <v>1187</v>
      </c>
      <c r="AH29" t="s">
        <v>1211</v>
      </c>
      <c r="AI29" s="16" t="s">
        <v>23</v>
      </c>
      <c r="AJ29" s="34" t="s">
        <v>23</v>
      </c>
      <c r="AL29" t="s">
        <v>1185</v>
      </c>
      <c r="AM29" t="s">
        <v>1214</v>
      </c>
      <c r="AN29" s="16" t="s">
        <v>1344</v>
      </c>
      <c r="AO29" s="34" t="s">
        <v>1372</v>
      </c>
      <c r="AQ29" t="s">
        <v>955</v>
      </c>
      <c r="AR29" t="s">
        <v>1204</v>
      </c>
      <c r="AS29" s="16" t="s">
        <v>443</v>
      </c>
      <c r="AT29" s="34">
        <v>48</v>
      </c>
      <c r="AV29" t="s">
        <v>1185</v>
      </c>
      <c r="AW29" t="s">
        <v>1214</v>
      </c>
      <c r="AX29" s="16" t="s">
        <v>1355</v>
      </c>
      <c r="AY29" s="34">
        <v>66</v>
      </c>
      <c r="BA29" t="s">
        <v>1187</v>
      </c>
      <c r="BB29" t="s">
        <v>1213</v>
      </c>
      <c r="BC29" t="s">
        <v>1378</v>
      </c>
      <c r="BD29" t="s">
        <v>229</v>
      </c>
      <c r="BK29" t="s">
        <v>1187</v>
      </c>
      <c r="BL29" t="s">
        <v>1210</v>
      </c>
      <c r="BM29" t="s">
        <v>23</v>
      </c>
      <c r="BN29" t="s">
        <v>23</v>
      </c>
    </row>
    <row r="30" spans="12:66">
      <c r="O30" t="s">
        <v>1182</v>
      </c>
      <c r="P30" t="s">
        <v>1214</v>
      </c>
      <c r="Q30" s="68" t="s">
        <v>1242</v>
      </c>
      <c r="S30"/>
      <c r="T30"/>
      <c r="U30" s="68"/>
      <c r="W30" t="s">
        <v>1188</v>
      </c>
      <c r="X30" t="s">
        <v>1202</v>
      </c>
      <c r="Y30" t="s">
        <v>1267</v>
      </c>
      <c r="Z30" s="34" t="s">
        <v>1298</v>
      </c>
      <c r="AE30" s="34"/>
      <c r="AG30" t="s">
        <v>1187</v>
      </c>
      <c r="AH30" t="s">
        <v>1212</v>
      </c>
      <c r="AI30" s="16" t="s">
        <v>436</v>
      </c>
      <c r="AJ30" s="34" t="s">
        <v>1294</v>
      </c>
      <c r="AN30" s="16"/>
      <c r="AO30" s="34"/>
      <c r="AQ30" t="s">
        <v>955</v>
      </c>
      <c r="AR30" t="s">
        <v>1204</v>
      </c>
      <c r="AS30" s="16" t="s">
        <v>1289</v>
      </c>
      <c r="AT30" s="34">
        <v>60</v>
      </c>
      <c r="AV30" t="s">
        <v>1185</v>
      </c>
      <c r="AW30" t="s">
        <v>1214</v>
      </c>
      <c r="AX30" s="16" t="s">
        <v>1289</v>
      </c>
      <c r="AY30" s="34">
        <v>60</v>
      </c>
      <c r="BA30" t="s">
        <v>1182</v>
      </c>
      <c r="BB30" t="s">
        <v>1214</v>
      </c>
      <c r="BC30" t="s">
        <v>1378</v>
      </c>
      <c r="BD30" t="s">
        <v>229</v>
      </c>
      <c r="BK30" t="s">
        <v>1187</v>
      </c>
      <c r="BL30" t="s">
        <v>1211</v>
      </c>
      <c r="BM30" t="s">
        <v>23</v>
      </c>
      <c r="BN30" t="s">
        <v>23</v>
      </c>
    </row>
    <row r="31" spans="12:66">
      <c r="O31" t="s">
        <v>1182</v>
      </c>
      <c r="P31" t="s">
        <v>1215</v>
      </c>
      <c r="Q31" s="68" t="s">
        <v>45</v>
      </c>
      <c r="S31"/>
      <c r="T31"/>
      <c r="U31" s="68"/>
      <c r="W31" t="s">
        <v>1188</v>
      </c>
      <c r="X31" t="s">
        <v>23</v>
      </c>
      <c r="Y31" t="s">
        <v>1268</v>
      </c>
      <c r="Z31" s="34" t="s">
        <v>1299</v>
      </c>
      <c r="AE31" s="34"/>
      <c r="AG31" t="s">
        <v>1187</v>
      </c>
      <c r="AH31" t="s">
        <v>1212</v>
      </c>
      <c r="AI31" s="16" t="s">
        <v>441</v>
      </c>
      <c r="AJ31" s="34" t="s">
        <v>1297</v>
      </c>
      <c r="AN31" s="16"/>
      <c r="AO31" s="34"/>
      <c r="AQ31" t="s">
        <v>955</v>
      </c>
      <c r="AR31" t="s">
        <v>1204</v>
      </c>
      <c r="AS31" s="16" t="s">
        <v>1290</v>
      </c>
      <c r="AT31" s="34">
        <v>72</v>
      </c>
      <c r="AV31" t="s">
        <v>1185</v>
      </c>
      <c r="AW31" t="s">
        <v>1214</v>
      </c>
      <c r="AX31" s="16" t="s">
        <v>1283</v>
      </c>
      <c r="AY31" s="34">
        <v>72</v>
      </c>
      <c r="BA31" t="s">
        <v>1182</v>
      </c>
      <c r="BB31" t="s">
        <v>1215</v>
      </c>
      <c r="BC31" t="s">
        <v>1378</v>
      </c>
      <c r="BD31" t="s">
        <v>229</v>
      </c>
      <c r="BK31" t="s">
        <v>1187</v>
      </c>
      <c r="BL31" t="s">
        <v>1212</v>
      </c>
      <c r="BM31" t="s">
        <v>23</v>
      </c>
      <c r="BN31" t="s">
        <v>23</v>
      </c>
    </row>
    <row r="32" spans="12:66">
      <c r="O32" t="s">
        <v>1171</v>
      </c>
      <c r="P32" t="s">
        <v>1216</v>
      </c>
      <c r="Q32" s="68" t="s">
        <v>1243</v>
      </c>
      <c r="S32"/>
      <c r="T32"/>
      <c r="U32" s="68"/>
      <c r="W32" t="s">
        <v>1188</v>
      </c>
      <c r="X32" t="s">
        <v>1202</v>
      </c>
      <c r="Y32" t="s">
        <v>1268</v>
      </c>
      <c r="Z32" s="34" t="s">
        <v>1299</v>
      </c>
      <c r="AE32" s="34"/>
      <c r="AG32" t="s">
        <v>1187</v>
      </c>
      <c r="AH32" t="s">
        <v>1213</v>
      </c>
      <c r="AI32" s="16" t="s">
        <v>23</v>
      </c>
      <c r="AJ32" s="34" t="s">
        <v>23</v>
      </c>
      <c r="AN32" s="16"/>
      <c r="AO32" s="34"/>
      <c r="AQ32" t="s">
        <v>955</v>
      </c>
      <c r="AR32" t="s">
        <v>1205</v>
      </c>
      <c r="AS32" s="16" t="s">
        <v>428</v>
      </c>
      <c r="AT32" s="34" t="s">
        <v>1181</v>
      </c>
      <c r="AV32" t="s">
        <v>1185</v>
      </c>
      <c r="AW32" t="s">
        <v>1214</v>
      </c>
      <c r="AX32" s="16" t="s">
        <v>1287</v>
      </c>
      <c r="AY32" s="34">
        <v>78</v>
      </c>
      <c r="BA32" t="s">
        <v>1171</v>
      </c>
      <c r="BB32" t="s">
        <v>1216</v>
      </c>
      <c r="BC32" t="s">
        <v>1378</v>
      </c>
      <c r="BD32" t="s">
        <v>229</v>
      </c>
      <c r="BK32" t="s">
        <v>1187</v>
      </c>
      <c r="BL32" t="s">
        <v>1213</v>
      </c>
      <c r="BM32" t="s">
        <v>23</v>
      </c>
      <c r="BN32" t="s">
        <v>23</v>
      </c>
    </row>
    <row r="33" spans="15:66">
      <c r="O33" t="s">
        <v>1165</v>
      </c>
      <c r="P33" t="s">
        <v>23</v>
      </c>
      <c r="Q33" s="68" t="s">
        <v>23</v>
      </c>
      <c r="S33"/>
      <c r="T33"/>
      <c r="U33" s="68"/>
      <c r="W33" t="s">
        <v>955</v>
      </c>
      <c r="X33" t="s">
        <v>1206</v>
      </c>
      <c r="Y33" t="s">
        <v>1266</v>
      </c>
      <c r="Z33" s="34" t="s">
        <v>1297</v>
      </c>
      <c r="AE33" s="34"/>
      <c r="AG33" t="s">
        <v>1182</v>
      </c>
      <c r="AH33" t="s">
        <v>1214</v>
      </c>
      <c r="AI33" s="16" t="s">
        <v>1310</v>
      </c>
      <c r="AJ33" s="34" t="s">
        <v>1164</v>
      </c>
      <c r="AN33" s="16"/>
      <c r="AO33" s="34"/>
      <c r="AQ33" t="s">
        <v>955</v>
      </c>
      <c r="AR33" t="s">
        <v>1206</v>
      </c>
      <c r="AS33" s="16" t="s">
        <v>125</v>
      </c>
      <c r="AT33" s="34">
        <v>12</v>
      </c>
      <c r="AX33" s="16"/>
      <c r="AY33" s="34"/>
      <c r="BA33" t="s">
        <v>1185</v>
      </c>
      <c r="BB33" t="s">
        <v>1217</v>
      </c>
      <c r="BC33" t="s">
        <v>1378</v>
      </c>
      <c r="BD33" t="s">
        <v>229</v>
      </c>
      <c r="BK33" t="s">
        <v>1182</v>
      </c>
      <c r="BL33" t="s">
        <v>1214</v>
      </c>
      <c r="BM33" t="s">
        <v>23</v>
      </c>
      <c r="BN33" t="s">
        <v>23</v>
      </c>
    </row>
    <row r="34" spans="15:66">
      <c r="O34" t="s">
        <v>1185</v>
      </c>
      <c r="P34" t="s">
        <v>1217</v>
      </c>
      <c r="Q34" s="68" t="s">
        <v>1244</v>
      </c>
      <c r="S34"/>
      <c r="T34"/>
      <c r="U34" s="68"/>
      <c r="W34" t="s">
        <v>955</v>
      </c>
      <c r="X34" t="s">
        <v>1203</v>
      </c>
      <c r="Y34" t="s">
        <v>1268</v>
      </c>
      <c r="Z34" s="34" t="s">
        <v>1299</v>
      </c>
      <c r="AE34" s="34"/>
      <c r="AG34" t="s">
        <v>1182</v>
      </c>
      <c r="AH34" t="s">
        <v>1214</v>
      </c>
      <c r="AI34" s="16" t="s">
        <v>1311</v>
      </c>
      <c r="AJ34" s="34" t="s">
        <v>43</v>
      </c>
      <c r="AN34" s="16"/>
      <c r="AO34" s="34"/>
      <c r="AQ34" t="s">
        <v>955</v>
      </c>
      <c r="AR34" t="s">
        <v>1206</v>
      </c>
      <c r="AS34" s="16" t="s">
        <v>23</v>
      </c>
      <c r="AT34" s="34" t="s">
        <v>23</v>
      </c>
      <c r="AX34" s="16"/>
      <c r="AY34" s="34"/>
      <c r="BA34" t="s">
        <v>1185</v>
      </c>
      <c r="BB34" t="s">
        <v>1218</v>
      </c>
      <c r="BC34" t="s">
        <v>1378</v>
      </c>
      <c r="BD34" t="s">
        <v>229</v>
      </c>
      <c r="BK34" t="s">
        <v>1182</v>
      </c>
      <c r="BL34" t="s">
        <v>1215</v>
      </c>
      <c r="BM34" t="s">
        <v>23</v>
      </c>
      <c r="BN34" t="s">
        <v>23</v>
      </c>
    </row>
    <row r="35" spans="15:66">
      <c r="O35" t="s">
        <v>1185</v>
      </c>
      <c r="P35" t="s">
        <v>1218</v>
      </c>
      <c r="Q35" s="68" t="s">
        <v>14</v>
      </c>
      <c r="S35"/>
      <c r="T35"/>
      <c r="U35" s="68"/>
      <c r="W35" t="s">
        <v>955</v>
      </c>
      <c r="X35" t="s">
        <v>1204</v>
      </c>
      <c r="Y35" t="s">
        <v>1268</v>
      </c>
      <c r="Z35" s="34" t="s">
        <v>1299</v>
      </c>
      <c r="AE35" s="34"/>
      <c r="AG35" t="s">
        <v>1182</v>
      </c>
      <c r="AH35" t="s">
        <v>1214</v>
      </c>
      <c r="AI35" s="16" t="s">
        <v>1312</v>
      </c>
      <c r="AJ35" s="34" t="s">
        <v>1296</v>
      </c>
      <c r="AN35" s="16"/>
      <c r="AO35" s="34"/>
      <c r="AQ35" t="s">
        <v>1191</v>
      </c>
      <c r="AR35" t="s">
        <v>1202</v>
      </c>
      <c r="AS35" s="16" t="s">
        <v>113</v>
      </c>
      <c r="AT35" s="34" t="s">
        <v>1166</v>
      </c>
      <c r="AX35" s="16"/>
      <c r="AY35" s="34"/>
      <c r="BA35" t="s">
        <v>1185</v>
      </c>
      <c r="BB35" t="s">
        <v>1219</v>
      </c>
      <c r="BC35" t="s">
        <v>1378</v>
      </c>
      <c r="BD35" t="s">
        <v>229</v>
      </c>
      <c r="BK35" t="s">
        <v>1171</v>
      </c>
      <c r="BL35" t="s">
        <v>1216</v>
      </c>
      <c r="BM35" t="s">
        <v>1381</v>
      </c>
      <c r="BN35" t="s">
        <v>1400</v>
      </c>
    </row>
    <row r="36" spans="15:66">
      <c r="O36" t="s">
        <v>1185</v>
      </c>
      <c r="P36" t="s">
        <v>1219</v>
      </c>
      <c r="Q36" s="68" t="s">
        <v>1245</v>
      </c>
      <c r="S36"/>
      <c r="T36"/>
      <c r="U36" s="68"/>
      <c r="W36" t="s">
        <v>955</v>
      </c>
      <c r="X36" t="s">
        <v>1206</v>
      </c>
      <c r="Y36" t="s">
        <v>1268</v>
      </c>
      <c r="Z36" s="34" t="s">
        <v>1299</v>
      </c>
      <c r="AE36" s="34"/>
      <c r="AG36" t="s">
        <v>1182</v>
      </c>
      <c r="AH36" t="s">
        <v>1214</v>
      </c>
      <c r="AI36" s="16" t="s">
        <v>1313</v>
      </c>
      <c r="AJ36" s="34" t="s">
        <v>1156</v>
      </c>
      <c r="AN36" s="16"/>
      <c r="AO36" s="34"/>
      <c r="AQ36" t="s">
        <v>1207</v>
      </c>
      <c r="AR36" t="s">
        <v>1208</v>
      </c>
      <c r="AS36" s="16" t="s">
        <v>23</v>
      </c>
      <c r="AT36" s="34" t="s">
        <v>23</v>
      </c>
      <c r="AX36" s="16"/>
      <c r="AY36" s="34"/>
      <c r="BA36" t="s">
        <v>1185</v>
      </c>
      <c r="BB36" t="s">
        <v>1214</v>
      </c>
      <c r="BC36" t="s">
        <v>1378</v>
      </c>
      <c r="BD36" t="s">
        <v>229</v>
      </c>
      <c r="BK36" t="s">
        <v>1171</v>
      </c>
      <c r="BL36" t="s">
        <v>1216</v>
      </c>
      <c r="BM36" t="s">
        <v>1383</v>
      </c>
      <c r="BN36" t="s">
        <v>1402</v>
      </c>
    </row>
    <row r="37" spans="15:66">
      <c r="O37" t="s">
        <v>1185</v>
      </c>
      <c r="P37" t="s">
        <v>1214</v>
      </c>
      <c r="Q37" s="68" t="s">
        <v>1242</v>
      </c>
      <c r="S37"/>
      <c r="T37"/>
      <c r="U37" s="68"/>
      <c r="W37" t="s">
        <v>955</v>
      </c>
      <c r="X37" t="s">
        <v>1203</v>
      </c>
      <c r="Y37" t="s">
        <v>1271</v>
      </c>
      <c r="Z37" s="34" t="s">
        <v>110</v>
      </c>
      <c r="AE37" s="34"/>
      <c r="AG37" t="s">
        <v>1182</v>
      </c>
      <c r="AH37" t="s">
        <v>1214</v>
      </c>
      <c r="AI37" s="16" t="s">
        <v>1314</v>
      </c>
      <c r="AJ37" s="34" t="s">
        <v>1166</v>
      </c>
      <c r="AN37" s="16"/>
      <c r="AO37" s="34"/>
      <c r="AQ37" t="s">
        <v>1207</v>
      </c>
      <c r="AR37" t="s">
        <v>1209</v>
      </c>
      <c r="AS37" s="16" t="s">
        <v>23</v>
      </c>
      <c r="AT37" s="34" t="s">
        <v>23</v>
      </c>
      <c r="AX37" s="16"/>
      <c r="AY37" s="34"/>
      <c r="BA37" t="s">
        <v>1174</v>
      </c>
      <c r="BB37" t="s">
        <v>1220</v>
      </c>
      <c r="BC37" t="s">
        <v>1378</v>
      </c>
      <c r="BD37" t="s">
        <v>229</v>
      </c>
      <c r="BK37" t="s">
        <v>1171</v>
      </c>
      <c r="BL37" t="s">
        <v>1216</v>
      </c>
      <c r="BM37" t="s">
        <v>1384</v>
      </c>
      <c r="BN37" t="s">
        <v>1403</v>
      </c>
    </row>
    <row r="38" spans="15:66">
      <c r="O38" t="s">
        <v>1174</v>
      </c>
      <c r="P38" t="s">
        <v>1220</v>
      </c>
      <c r="Q38" s="68" t="s">
        <v>1246</v>
      </c>
      <c r="S38"/>
      <c r="T38"/>
      <c r="U38" s="68"/>
      <c r="W38" t="s">
        <v>955</v>
      </c>
      <c r="X38" t="s">
        <v>1204</v>
      </c>
      <c r="Y38" t="s">
        <v>1271</v>
      </c>
      <c r="Z38" s="34" t="s">
        <v>110</v>
      </c>
      <c r="AE38" s="34"/>
      <c r="AG38" t="s">
        <v>1182</v>
      </c>
      <c r="AH38" t="s">
        <v>1214</v>
      </c>
      <c r="AI38" s="16" t="s">
        <v>1315</v>
      </c>
      <c r="AJ38" s="34" t="s">
        <v>1363</v>
      </c>
      <c r="AN38" s="16"/>
      <c r="AO38" s="34"/>
      <c r="AQ38" t="s">
        <v>1187</v>
      </c>
      <c r="AR38" t="s">
        <v>1210</v>
      </c>
      <c r="AS38" s="16" t="s">
        <v>23</v>
      </c>
      <c r="AT38" s="34" t="s">
        <v>23</v>
      </c>
      <c r="AX38" s="16"/>
      <c r="AY38" s="34"/>
      <c r="BA38" t="s">
        <v>1174</v>
      </c>
      <c r="BB38" t="s">
        <v>1216</v>
      </c>
      <c r="BC38" t="s">
        <v>1378</v>
      </c>
      <c r="BD38" t="s">
        <v>229</v>
      </c>
      <c r="BK38" t="s">
        <v>1165</v>
      </c>
      <c r="BL38" t="s">
        <v>1202</v>
      </c>
      <c r="BM38" t="s">
        <v>23</v>
      </c>
      <c r="BN38" t="s">
        <v>23</v>
      </c>
    </row>
    <row r="39" spans="15:66">
      <c r="O39" t="s">
        <v>1174</v>
      </c>
      <c r="P39" t="s">
        <v>1216</v>
      </c>
      <c r="Q39" s="68" t="s">
        <v>1243</v>
      </c>
      <c r="S39"/>
      <c r="T39"/>
      <c r="U39" s="68"/>
      <c r="W39" t="s">
        <v>955</v>
      </c>
      <c r="X39" t="s">
        <v>1206</v>
      </c>
      <c r="Y39" t="s">
        <v>1271</v>
      </c>
      <c r="Z39" s="34" t="s">
        <v>110</v>
      </c>
      <c r="AE39" s="34"/>
      <c r="AG39" t="s">
        <v>1182</v>
      </c>
      <c r="AH39" t="s">
        <v>1214</v>
      </c>
      <c r="AI39" s="16" t="s">
        <v>1316</v>
      </c>
      <c r="AJ39" s="34" t="s">
        <v>1168</v>
      </c>
      <c r="AN39" s="16"/>
      <c r="AO39" s="34"/>
      <c r="AQ39" t="s">
        <v>1187</v>
      </c>
      <c r="AR39" t="s">
        <v>1211</v>
      </c>
      <c r="AS39" s="16" t="s">
        <v>113</v>
      </c>
      <c r="AT39" s="34" t="s">
        <v>1166</v>
      </c>
      <c r="AX39" s="16"/>
      <c r="AY39" s="34"/>
      <c r="BA39" t="s">
        <v>1174</v>
      </c>
      <c r="BB39" t="s">
        <v>1221</v>
      </c>
      <c r="BC39" t="s">
        <v>1378</v>
      </c>
      <c r="BD39" t="s">
        <v>229</v>
      </c>
      <c r="BK39" t="s">
        <v>1185</v>
      </c>
      <c r="BL39" t="s">
        <v>1217</v>
      </c>
      <c r="BM39" t="s">
        <v>23</v>
      </c>
      <c r="BN39" t="s">
        <v>23</v>
      </c>
    </row>
    <row r="40" spans="15:66">
      <c r="O40" t="s">
        <v>1174</v>
      </c>
      <c r="P40" t="s">
        <v>1221</v>
      </c>
      <c r="Q40" s="68" t="s">
        <v>370</v>
      </c>
      <c r="S40"/>
      <c r="T40"/>
      <c r="U40" s="68"/>
      <c r="W40" t="s">
        <v>955</v>
      </c>
      <c r="X40" t="s">
        <v>1203</v>
      </c>
      <c r="Y40" t="s">
        <v>1272</v>
      </c>
      <c r="Z40" s="34" t="s">
        <v>1301</v>
      </c>
      <c r="AE40" s="34"/>
      <c r="AG40" t="s">
        <v>1182</v>
      </c>
      <c r="AH40" t="s">
        <v>1214</v>
      </c>
      <c r="AI40" s="16" t="s">
        <v>1317</v>
      </c>
      <c r="AJ40" s="34" t="s">
        <v>1294</v>
      </c>
      <c r="AN40" s="16"/>
      <c r="AO40" s="34"/>
      <c r="AQ40" t="s">
        <v>1187</v>
      </c>
      <c r="AR40" t="s">
        <v>1211</v>
      </c>
      <c r="AS40" s="16" t="s">
        <v>23</v>
      </c>
      <c r="AT40" s="34" t="s">
        <v>23</v>
      </c>
      <c r="AX40" s="16"/>
      <c r="AY40" s="34"/>
      <c r="BA40" t="s">
        <v>1169</v>
      </c>
      <c r="BB40" t="s">
        <v>1202</v>
      </c>
      <c r="BC40" t="s">
        <v>1378</v>
      </c>
      <c r="BD40" t="s">
        <v>229</v>
      </c>
      <c r="BK40" t="s">
        <v>1185</v>
      </c>
      <c r="BL40" t="s">
        <v>1218</v>
      </c>
      <c r="BM40" t="s">
        <v>23</v>
      </c>
      <c r="BN40" t="s">
        <v>23</v>
      </c>
    </row>
    <row r="41" spans="15:66">
      <c r="O41" t="s">
        <v>1176</v>
      </c>
      <c r="P41" t="s">
        <v>23</v>
      </c>
      <c r="Q41" s="68" t="s">
        <v>23</v>
      </c>
      <c r="S41"/>
      <c r="T41"/>
      <c r="U41" s="68"/>
      <c r="W41" t="s">
        <v>955</v>
      </c>
      <c r="X41" t="s">
        <v>1204</v>
      </c>
      <c r="Y41" t="s">
        <v>1272</v>
      </c>
      <c r="Z41" s="34" t="s">
        <v>1301</v>
      </c>
      <c r="AE41" s="34"/>
      <c r="AG41" t="s">
        <v>1182</v>
      </c>
      <c r="AH41" t="s">
        <v>1214</v>
      </c>
      <c r="AI41" s="16" t="s">
        <v>1318</v>
      </c>
      <c r="AJ41" s="34" t="s">
        <v>1351</v>
      </c>
      <c r="AN41" s="16"/>
      <c r="AO41" s="34"/>
      <c r="AQ41" t="s">
        <v>1187</v>
      </c>
      <c r="AR41" t="s">
        <v>1212</v>
      </c>
      <c r="AS41" s="16" t="s">
        <v>23</v>
      </c>
      <c r="AT41" s="34" t="s">
        <v>23</v>
      </c>
      <c r="AX41" s="16"/>
      <c r="AY41" s="34"/>
      <c r="BA41" t="s">
        <v>1169</v>
      </c>
      <c r="BB41" t="s">
        <v>1222</v>
      </c>
      <c r="BC41" t="s">
        <v>1378</v>
      </c>
      <c r="BD41" t="s">
        <v>229</v>
      </c>
      <c r="BK41" t="s">
        <v>1185</v>
      </c>
      <c r="BL41" t="s">
        <v>1219</v>
      </c>
      <c r="BM41" t="s">
        <v>23</v>
      </c>
      <c r="BN41" t="s">
        <v>23</v>
      </c>
    </row>
    <row r="42" spans="15:66">
      <c r="O42" t="s">
        <v>1178</v>
      </c>
      <c r="P42" t="s">
        <v>23</v>
      </c>
      <c r="Q42" s="68" t="s">
        <v>23</v>
      </c>
      <c r="S42"/>
      <c r="T42"/>
      <c r="U42" s="68"/>
      <c r="W42" t="s">
        <v>955</v>
      </c>
      <c r="X42" t="s">
        <v>1206</v>
      </c>
      <c r="Y42" t="s">
        <v>1272</v>
      </c>
      <c r="Z42" s="34" t="s">
        <v>1301</v>
      </c>
      <c r="AE42" s="34"/>
      <c r="AG42" t="s">
        <v>1182</v>
      </c>
      <c r="AH42" t="s">
        <v>1214</v>
      </c>
      <c r="AI42" s="16" t="s">
        <v>1319</v>
      </c>
      <c r="AJ42" s="34" t="s">
        <v>1172</v>
      </c>
      <c r="AN42" s="16"/>
      <c r="AO42" s="34"/>
      <c r="AQ42" t="s">
        <v>1187</v>
      </c>
      <c r="AR42" t="s">
        <v>1213</v>
      </c>
      <c r="AS42" s="16" t="s">
        <v>23</v>
      </c>
      <c r="AT42" s="34" t="s">
        <v>23</v>
      </c>
      <c r="AX42" s="16"/>
      <c r="AY42" s="34"/>
      <c r="BA42" t="s">
        <v>1169</v>
      </c>
      <c r="BB42" t="s">
        <v>1223</v>
      </c>
      <c r="BC42" t="s">
        <v>1378</v>
      </c>
      <c r="BD42" t="s">
        <v>229</v>
      </c>
      <c r="BK42" t="s">
        <v>1185</v>
      </c>
      <c r="BL42" t="s">
        <v>1214</v>
      </c>
      <c r="BM42" t="s">
        <v>23</v>
      </c>
      <c r="BN42" t="s">
        <v>23</v>
      </c>
    </row>
    <row r="43" spans="15:66">
      <c r="O43" t="s">
        <v>1169</v>
      </c>
      <c r="P43" t="s">
        <v>23</v>
      </c>
      <c r="Q43" s="68" t="s">
        <v>23</v>
      </c>
      <c r="S43"/>
      <c r="T43"/>
      <c r="U43" s="68"/>
      <c r="W43" t="s">
        <v>955</v>
      </c>
      <c r="X43" t="s">
        <v>1203</v>
      </c>
      <c r="Y43" t="s">
        <v>1273</v>
      </c>
      <c r="Z43" s="34" t="s">
        <v>1302</v>
      </c>
      <c r="AE43" s="34"/>
      <c r="AG43" t="s">
        <v>1182</v>
      </c>
      <c r="AH43" t="s">
        <v>1214</v>
      </c>
      <c r="AI43" s="16" t="s">
        <v>1320</v>
      </c>
      <c r="AJ43" s="34" t="s">
        <v>1158</v>
      </c>
      <c r="AN43" s="16"/>
      <c r="AO43" s="34"/>
      <c r="AQ43" t="s">
        <v>1182</v>
      </c>
      <c r="AR43" t="s">
        <v>1214</v>
      </c>
      <c r="AS43" s="16" t="s">
        <v>1289</v>
      </c>
      <c r="AT43" s="34">
        <v>60</v>
      </c>
      <c r="AX43" s="16"/>
      <c r="AY43" s="34"/>
      <c r="BA43" t="s">
        <v>1180</v>
      </c>
      <c r="BB43" t="s">
        <v>1224</v>
      </c>
      <c r="BC43" t="s">
        <v>1378</v>
      </c>
      <c r="BD43" t="s">
        <v>229</v>
      </c>
      <c r="BK43" t="s">
        <v>1174</v>
      </c>
      <c r="BL43" t="s">
        <v>1220</v>
      </c>
      <c r="BM43" t="s">
        <v>23</v>
      </c>
      <c r="BN43" t="s">
        <v>23</v>
      </c>
    </row>
    <row r="44" spans="15:66">
      <c r="O44" t="s">
        <v>1169</v>
      </c>
      <c r="P44" t="s">
        <v>1222</v>
      </c>
      <c r="Q44" s="68" t="s">
        <v>255</v>
      </c>
      <c r="S44"/>
      <c r="T44"/>
      <c r="U44" s="68"/>
      <c r="W44" t="s">
        <v>955</v>
      </c>
      <c r="X44" t="s">
        <v>1204</v>
      </c>
      <c r="Y44" t="s">
        <v>1273</v>
      </c>
      <c r="Z44" s="34" t="s">
        <v>1302</v>
      </c>
      <c r="AE44" s="34"/>
      <c r="AG44" t="s">
        <v>1182</v>
      </c>
      <c r="AH44" t="s">
        <v>1214</v>
      </c>
      <c r="AI44" s="16" t="s">
        <v>1321</v>
      </c>
      <c r="AJ44" s="34" t="s">
        <v>1177</v>
      </c>
      <c r="AN44" s="16"/>
      <c r="AO44" s="34"/>
      <c r="AQ44" t="s">
        <v>1182</v>
      </c>
      <c r="AR44" t="s">
        <v>1214</v>
      </c>
      <c r="AS44" s="16" t="s">
        <v>23</v>
      </c>
      <c r="AT44" s="34" t="s">
        <v>23</v>
      </c>
      <c r="AX44" s="16"/>
      <c r="AY44" s="34"/>
      <c r="BA44" t="s">
        <v>1180</v>
      </c>
      <c r="BB44" t="s">
        <v>1225</v>
      </c>
      <c r="BC44" t="s">
        <v>1378</v>
      </c>
      <c r="BD44" t="s">
        <v>229</v>
      </c>
      <c r="BK44" t="s">
        <v>1174</v>
      </c>
      <c r="BL44" t="s">
        <v>1216</v>
      </c>
      <c r="BM44" t="s">
        <v>1385</v>
      </c>
      <c r="BN44" t="s">
        <v>1404</v>
      </c>
    </row>
    <row r="45" spans="15:66">
      <c r="O45" t="s">
        <v>1169</v>
      </c>
      <c r="P45" t="s">
        <v>1223</v>
      </c>
      <c r="Q45" s="68" t="s">
        <v>1247</v>
      </c>
      <c r="S45"/>
      <c r="T45"/>
      <c r="U45" s="68"/>
      <c r="W45" t="s">
        <v>955</v>
      </c>
      <c r="X45" t="s">
        <v>1206</v>
      </c>
      <c r="Y45" t="s">
        <v>1273</v>
      </c>
      <c r="Z45" s="34" t="s">
        <v>1302</v>
      </c>
      <c r="AE45" s="34"/>
      <c r="AG45" t="s">
        <v>1182</v>
      </c>
      <c r="AH45" t="s">
        <v>1214</v>
      </c>
      <c r="AI45" s="16" t="s">
        <v>1322</v>
      </c>
      <c r="AJ45" s="34" t="s">
        <v>26</v>
      </c>
      <c r="AN45" s="16"/>
      <c r="AO45" s="34"/>
      <c r="AQ45" t="s">
        <v>1182</v>
      </c>
      <c r="AR45" t="s">
        <v>1215</v>
      </c>
      <c r="AS45" s="16" t="s">
        <v>23</v>
      </c>
      <c r="AT45" s="34" t="s">
        <v>23</v>
      </c>
      <c r="AX45" s="16"/>
      <c r="AY45" s="34"/>
      <c r="BA45" t="s">
        <v>952</v>
      </c>
      <c r="BB45" t="s">
        <v>1202</v>
      </c>
      <c r="BC45" t="s">
        <v>1378</v>
      </c>
      <c r="BD45" t="s">
        <v>229</v>
      </c>
      <c r="BK45" t="s">
        <v>1174</v>
      </c>
      <c r="BL45" t="s">
        <v>1216</v>
      </c>
      <c r="BM45" t="s">
        <v>1386</v>
      </c>
      <c r="BN45" t="s">
        <v>1405</v>
      </c>
    </row>
    <row r="46" spans="15:66">
      <c r="O46" t="s">
        <v>1180</v>
      </c>
      <c r="P46" t="s">
        <v>1224</v>
      </c>
      <c r="Q46" s="68" t="s">
        <v>1248</v>
      </c>
      <c r="S46"/>
      <c r="T46"/>
      <c r="U46" s="68"/>
      <c r="W46" t="s">
        <v>955</v>
      </c>
      <c r="X46" t="s">
        <v>1203</v>
      </c>
      <c r="Y46" t="s">
        <v>1274</v>
      </c>
      <c r="Z46" s="34" t="s">
        <v>1303</v>
      </c>
      <c r="AE46" s="34"/>
      <c r="AG46" t="s">
        <v>1182</v>
      </c>
      <c r="AH46" t="s">
        <v>1214</v>
      </c>
      <c r="AI46" s="16" t="s">
        <v>1323</v>
      </c>
      <c r="AJ46" s="34" t="s">
        <v>1162</v>
      </c>
      <c r="AN46" s="16"/>
      <c r="AO46" s="34"/>
      <c r="AQ46" t="s">
        <v>1171</v>
      </c>
      <c r="AR46" t="s">
        <v>1216</v>
      </c>
      <c r="AS46" s="16" t="s">
        <v>23</v>
      </c>
      <c r="AT46" s="34" t="s">
        <v>23</v>
      </c>
      <c r="AX46" s="16"/>
      <c r="AY46" s="34"/>
      <c r="BA46" t="s">
        <v>1189</v>
      </c>
      <c r="BB46" t="s">
        <v>1226</v>
      </c>
      <c r="BC46" t="s">
        <v>1378</v>
      </c>
      <c r="BD46" t="s">
        <v>229</v>
      </c>
      <c r="BK46" t="s">
        <v>1174</v>
      </c>
      <c r="BL46" t="s">
        <v>1216</v>
      </c>
      <c r="BM46" t="s">
        <v>1387</v>
      </c>
      <c r="BN46" t="s">
        <v>310</v>
      </c>
    </row>
    <row r="47" spans="15:66">
      <c r="O47" t="s">
        <v>1180</v>
      </c>
      <c r="P47" t="s">
        <v>1225</v>
      </c>
      <c r="Q47" s="68" t="s">
        <v>1249</v>
      </c>
      <c r="S47"/>
      <c r="T47"/>
      <c r="U47" s="68"/>
      <c r="W47" t="s">
        <v>955</v>
      </c>
      <c r="X47" t="s">
        <v>1204</v>
      </c>
      <c r="Y47" t="s">
        <v>1274</v>
      </c>
      <c r="Z47" s="34" t="s">
        <v>1303</v>
      </c>
      <c r="AE47" s="34"/>
      <c r="AG47" t="s">
        <v>1182</v>
      </c>
      <c r="AH47" t="s">
        <v>1214</v>
      </c>
      <c r="AI47" s="16" t="s">
        <v>1324</v>
      </c>
      <c r="AJ47" s="34" t="s">
        <v>1364</v>
      </c>
      <c r="AN47" s="16"/>
      <c r="AO47" s="34"/>
      <c r="AQ47" t="s">
        <v>1165</v>
      </c>
      <c r="AR47" t="s">
        <v>1202</v>
      </c>
      <c r="AS47" s="16" t="s">
        <v>125</v>
      </c>
      <c r="AT47" s="34">
        <v>12</v>
      </c>
      <c r="AX47" s="16"/>
      <c r="AY47" s="34"/>
      <c r="BA47" t="s">
        <v>1189</v>
      </c>
      <c r="BB47" t="s">
        <v>1227</v>
      </c>
      <c r="BC47" t="s">
        <v>1378</v>
      </c>
      <c r="BD47" t="s">
        <v>229</v>
      </c>
      <c r="BK47" t="s">
        <v>1174</v>
      </c>
      <c r="BL47" t="s">
        <v>1216</v>
      </c>
      <c r="BM47" t="s">
        <v>1388</v>
      </c>
      <c r="BN47" t="s">
        <v>1406</v>
      </c>
    </row>
    <row r="48" spans="15:66">
      <c r="O48" t="s">
        <v>952</v>
      </c>
      <c r="P48" t="s">
        <v>23</v>
      </c>
      <c r="Q48" s="68" t="s">
        <v>23</v>
      </c>
      <c r="S48"/>
      <c r="T48"/>
      <c r="U48" s="68"/>
      <c r="W48" t="s">
        <v>955</v>
      </c>
      <c r="X48" t="s">
        <v>1206</v>
      </c>
      <c r="Y48" t="s">
        <v>1274</v>
      </c>
      <c r="Z48" s="34" t="s">
        <v>1303</v>
      </c>
      <c r="AE48" s="34"/>
      <c r="AG48" t="s">
        <v>1182</v>
      </c>
      <c r="AH48" t="s">
        <v>1214</v>
      </c>
      <c r="AI48" s="16" t="s">
        <v>1325</v>
      </c>
      <c r="AJ48" s="34" t="s">
        <v>1365</v>
      </c>
      <c r="AN48" s="16"/>
      <c r="AO48" s="34"/>
      <c r="AQ48" t="s">
        <v>1165</v>
      </c>
      <c r="AR48" t="s">
        <v>1202</v>
      </c>
      <c r="AS48" s="16" t="s">
        <v>436</v>
      </c>
      <c r="AT48" s="34">
        <v>24</v>
      </c>
      <c r="AX48" s="16"/>
      <c r="AY48" s="34"/>
      <c r="BA48" t="s">
        <v>1189</v>
      </c>
      <c r="BB48" t="s">
        <v>1228</v>
      </c>
      <c r="BC48" t="s">
        <v>1378</v>
      </c>
      <c r="BD48" t="s">
        <v>229</v>
      </c>
      <c r="BK48" t="s">
        <v>1174</v>
      </c>
      <c r="BL48" t="s">
        <v>1216</v>
      </c>
      <c r="BM48" t="s">
        <v>1389</v>
      </c>
      <c r="BN48" t="s">
        <v>858</v>
      </c>
    </row>
    <row r="49" spans="15:66">
      <c r="O49" t="s">
        <v>1189</v>
      </c>
      <c r="P49" t="s">
        <v>1226</v>
      </c>
      <c r="Q49" s="68" t="s">
        <v>1250</v>
      </c>
      <c r="S49"/>
      <c r="T49"/>
      <c r="U49" s="68"/>
      <c r="W49" t="s">
        <v>955</v>
      </c>
      <c r="X49" t="s">
        <v>1203</v>
      </c>
      <c r="Y49" t="s">
        <v>1269</v>
      </c>
      <c r="Z49" s="34" t="s">
        <v>1300</v>
      </c>
      <c r="AE49" s="34"/>
      <c r="AG49" t="s">
        <v>1182</v>
      </c>
      <c r="AH49" t="s">
        <v>1214</v>
      </c>
      <c r="AI49" s="16" t="s">
        <v>1326</v>
      </c>
      <c r="AJ49" s="34" t="s">
        <v>1295</v>
      </c>
      <c r="AN49" s="16"/>
      <c r="AO49" s="34"/>
      <c r="AQ49" t="s">
        <v>1185</v>
      </c>
      <c r="AR49" t="s">
        <v>1217</v>
      </c>
      <c r="AS49" s="16" t="s">
        <v>1275</v>
      </c>
      <c r="AT49" s="34">
        <v>36</v>
      </c>
      <c r="AX49" s="16"/>
      <c r="AY49" s="34"/>
      <c r="BA49" t="s">
        <v>1189</v>
      </c>
      <c r="BB49" t="s">
        <v>1229</v>
      </c>
      <c r="BC49" t="s">
        <v>1378</v>
      </c>
      <c r="BD49" t="s">
        <v>229</v>
      </c>
      <c r="BK49" t="s">
        <v>1174</v>
      </c>
      <c r="BL49" t="s">
        <v>1216</v>
      </c>
      <c r="BM49" t="s">
        <v>1390</v>
      </c>
      <c r="BN49" t="s">
        <v>312</v>
      </c>
    </row>
    <row r="50" spans="15:66">
      <c r="O50" t="s">
        <v>1189</v>
      </c>
      <c r="P50" t="s">
        <v>1227</v>
      </c>
      <c r="Q50" s="68" t="s">
        <v>1251</v>
      </c>
      <c r="S50"/>
      <c r="T50"/>
      <c r="U50" s="68"/>
      <c r="W50" t="s">
        <v>955</v>
      </c>
      <c r="X50" t="s">
        <v>1204</v>
      </c>
      <c r="Y50" t="s">
        <v>1269</v>
      </c>
      <c r="Z50" s="34" t="s">
        <v>1300</v>
      </c>
      <c r="AE50" s="34"/>
      <c r="AG50" t="s">
        <v>1182</v>
      </c>
      <c r="AH50" t="s">
        <v>1214</v>
      </c>
      <c r="AI50" s="16" t="s">
        <v>1327</v>
      </c>
      <c r="AJ50" s="34" t="s">
        <v>1366</v>
      </c>
      <c r="AN50" s="16"/>
      <c r="AO50" s="34"/>
      <c r="AQ50" t="s">
        <v>1185</v>
      </c>
      <c r="AR50" t="s">
        <v>1217</v>
      </c>
      <c r="AS50" s="16" t="s">
        <v>1281</v>
      </c>
      <c r="AT50" s="34">
        <v>42</v>
      </c>
      <c r="AX50" s="16"/>
      <c r="AY50" s="34"/>
      <c r="BA50" t="s">
        <v>1189</v>
      </c>
      <c r="BB50" t="s">
        <v>1230</v>
      </c>
      <c r="BC50" t="s">
        <v>1378</v>
      </c>
      <c r="BD50" t="s">
        <v>229</v>
      </c>
      <c r="BK50" t="s">
        <v>1174</v>
      </c>
      <c r="BL50" t="s">
        <v>1216</v>
      </c>
      <c r="BM50" t="s">
        <v>1391</v>
      </c>
      <c r="BN50" t="s">
        <v>1407</v>
      </c>
    </row>
    <row r="51" spans="15:66">
      <c r="O51" t="s">
        <v>1189</v>
      </c>
      <c r="P51" t="s">
        <v>1228</v>
      </c>
      <c r="Q51" s="68" t="s">
        <v>1252</v>
      </c>
      <c r="S51"/>
      <c r="T51"/>
      <c r="U51" s="68"/>
      <c r="W51" t="s">
        <v>955</v>
      </c>
      <c r="X51" t="s">
        <v>1206</v>
      </c>
      <c r="Y51" t="s">
        <v>1269</v>
      </c>
      <c r="Z51" s="34" t="s">
        <v>1300</v>
      </c>
      <c r="AE51" s="34"/>
      <c r="AG51" t="s">
        <v>1182</v>
      </c>
      <c r="AH51" t="s">
        <v>1214</v>
      </c>
      <c r="AI51" s="16" t="s">
        <v>23</v>
      </c>
      <c r="AJ51" s="34" t="s">
        <v>23</v>
      </c>
      <c r="AN51" s="16"/>
      <c r="AO51" s="34"/>
      <c r="AQ51" t="s">
        <v>1185</v>
      </c>
      <c r="AR51" t="s">
        <v>1217</v>
      </c>
      <c r="AS51" s="16" t="s">
        <v>1276</v>
      </c>
      <c r="AT51" s="34">
        <v>48</v>
      </c>
      <c r="AX51" s="16"/>
      <c r="AY51" s="34"/>
      <c r="BA51" t="s">
        <v>1189</v>
      </c>
      <c r="BB51" t="s">
        <v>1231</v>
      </c>
      <c r="BC51" t="s">
        <v>1378</v>
      </c>
      <c r="BD51" t="s">
        <v>229</v>
      </c>
      <c r="BK51" t="s">
        <v>1174</v>
      </c>
      <c r="BL51" t="s">
        <v>1216</v>
      </c>
      <c r="BM51" t="s">
        <v>1392</v>
      </c>
      <c r="BN51" t="s">
        <v>1408</v>
      </c>
    </row>
    <row r="52" spans="15:66">
      <c r="O52" t="s">
        <v>1189</v>
      </c>
      <c r="P52" t="s">
        <v>1229</v>
      </c>
      <c r="Q52" s="68" t="s">
        <v>179</v>
      </c>
      <c r="S52"/>
      <c r="T52"/>
      <c r="U52" s="68"/>
      <c r="W52" t="s">
        <v>955</v>
      </c>
      <c r="X52" t="s">
        <v>1203</v>
      </c>
      <c r="Y52" t="s">
        <v>1270</v>
      </c>
      <c r="Z52" s="34" t="s">
        <v>132</v>
      </c>
      <c r="AE52" s="34"/>
      <c r="AG52" t="s">
        <v>1182</v>
      </c>
      <c r="AH52" t="s">
        <v>1215</v>
      </c>
      <c r="AI52" s="16" t="s">
        <v>1310</v>
      </c>
      <c r="AJ52" s="34" t="s">
        <v>1164</v>
      </c>
      <c r="AN52" s="16"/>
      <c r="AO52" s="34"/>
      <c r="AQ52" t="s">
        <v>1185</v>
      </c>
      <c r="AR52" t="s">
        <v>1217</v>
      </c>
      <c r="AS52" s="16" t="s">
        <v>1354</v>
      </c>
      <c r="AT52" s="34">
        <v>54</v>
      </c>
      <c r="AX52" s="16"/>
      <c r="AY52" s="34"/>
      <c r="BA52" t="s">
        <v>1183</v>
      </c>
      <c r="BB52" t="s">
        <v>1232</v>
      </c>
      <c r="BC52" t="s">
        <v>1378</v>
      </c>
      <c r="BD52" t="s">
        <v>229</v>
      </c>
      <c r="BK52" t="s">
        <v>1174</v>
      </c>
      <c r="BL52" t="s">
        <v>1216</v>
      </c>
      <c r="BM52" t="s">
        <v>1393</v>
      </c>
      <c r="BN52" t="s">
        <v>885</v>
      </c>
    </row>
    <row r="53" spans="15:66">
      <c r="O53" t="s">
        <v>1189</v>
      </c>
      <c r="P53" t="s">
        <v>1230</v>
      </c>
      <c r="Q53" s="68" t="s">
        <v>1253</v>
      </c>
      <c r="S53"/>
      <c r="T53"/>
      <c r="U53" s="68"/>
      <c r="W53" t="s">
        <v>955</v>
      </c>
      <c r="X53" t="s">
        <v>1204</v>
      </c>
      <c r="Y53" t="s">
        <v>1270</v>
      </c>
      <c r="Z53" s="34" t="s">
        <v>132</v>
      </c>
      <c r="AE53" s="34"/>
      <c r="AG53" t="s">
        <v>1182</v>
      </c>
      <c r="AH53" t="s">
        <v>1215</v>
      </c>
      <c r="AI53" s="16" t="s">
        <v>1311</v>
      </c>
      <c r="AJ53" s="34" t="s">
        <v>43</v>
      </c>
      <c r="AN53" s="16"/>
      <c r="AO53" s="34"/>
      <c r="AQ53" t="s">
        <v>1185</v>
      </c>
      <c r="AR53" t="s">
        <v>1217</v>
      </c>
      <c r="AS53" s="16" t="s">
        <v>1355</v>
      </c>
      <c r="AT53" s="34">
        <v>66</v>
      </c>
      <c r="AX53" s="16"/>
      <c r="AY53" s="34"/>
      <c r="BA53" t="s">
        <v>1183</v>
      </c>
      <c r="BB53" t="s">
        <v>1233</v>
      </c>
      <c r="BC53" t="s">
        <v>1378</v>
      </c>
      <c r="BD53" t="s">
        <v>229</v>
      </c>
      <c r="BK53" t="s">
        <v>1174</v>
      </c>
      <c r="BL53" t="s">
        <v>1216</v>
      </c>
      <c r="BM53" t="s">
        <v>23</v>
      </c>
      <c r="BN53" t="s">
        <v>23</v>
      </c>
    </row>
    <row r="54" spans="15:66">
      <c r="O54" t="s">
        <v>1189</v>
      </c>
      <c r="P54" t="s">
        <v>1231</v>
      </c>
      <c r="Q54" s="68" t="s">
        <v>1254</v>
      </c>
      <c r="S54"/>
      <c r="T54"/>
      <c r="U54" s="68"/>
      <c r="W54" t="s">
        <v>955</v>
      </c>
      <c r="X54" t="s">
        <v>1205</v>
      </c>
      <c r="Y54" t="s">
        <v>23</v>
      </c>
      <c r="Z54" s="34" t="s">
        <v>23</v>
      </c>
      <c r="AE54" s="34"/>
      <c r="AG54" t="s">
        <v>1182</v>
      </c>
      <c r="AH54" t="s">
        <v>1215</v>
      </c>
      <c r="AI54" s="16" t="s">
        <v>1312</v>
      </c>
      <c r="AJ54" s="34" t="s">
        <v>1296</v>
      </c>
      <c r="AN54" s="16"/>
      <c r="AO54" s="34"/>
      <c r="AQ54" t="s">
        <v>1185</v>
      </c>
      <c r="AR54" t="s">
        <v>1217</v>
      </c>
      <c r="AS54" s="16" t="s">
        <v>1287</v>
      </c>
      <c r="AT54" s="34">
        <v>78</v>
      </c>
      <c r="AX54" s="16"/>
      <c r="AY54" s="34"/>
      <c r="BA54" t="s">
        <v>1184</v>
      </c>
      <c r="BB54" t="s">
        <v>1232</v>
      </c>
      <c r="BC54" t="s">
        <v>1378</v>
      </c>
      <c r="BD54" t="s">
        <v>229</v>
      </c>
      <c r="BK54" t="s">
        <v>1174</v>
      </c>
      <c r="BL54" t="s">
        <v>1221</v>
      </c>
      <c r="BM54" t="s">
        <v>23</v>
      </c>
      <c r="BN54" t="s">
        <v>23</v>
      </c>
    </row>
    <row r="55" spans="15:66">
      <c r="O55" t="s">
        <v>1183</v>
      </c>
      <c r="P55" t="s">
        <v>1232</v>
      </c>
      <c r="Q55" s="68" t="s">
        <v>241</v>
      </c>
      <c r="S55"/>
      <c r="T55"/>
      <c r="U55" s="68"/>
      <c r="W55" t="s">
        <v>1207</v>
      </c>
      <c r="X55" t="s">
        <v>1208</v>
      </c>
      <c r="Y55" t="s">
        <v>57</v>
      </c>
      <c r="Z55" s="34" t="s">
        <v>1156</v>
      </c>
      <c r="AE55" s="34"/>
      <c r="AG55" t="s">
        <v>1182</v>
      </c>
      <c r="AH55" t="s">
        <v>1215</v>
      </c>
      <c r="AI55" s="16" t="s">
        <v>1313</v>
      </c>
      <c r="AJ55" s="34" t="s">
        <v>1156</v>
      </c>
      <c r="AN55" s="16"/>
      <c r="AO55" s="34"/>
      <c r="AQ55" t="s">
        <v>1185</v>
      </c>
      <c r="AR55" t="s">
        <v>1217</v>
      </c>
      <c r="AS55" s="16" t="s">
        <v>1356</v>
      </c>
      <c r="AT55" s="34">
        <v>90</v>
      </c>
      <c r="AX55" s="16"/>
      <c r="AY55" s="34"/>
      <c r="BA55" t="s">
        <v>1184</v>
      </c>
      <c r="BB55" t="s">
        <v>1233</v>
      </c>
      <c r="BC55" t="s">
        <v>1378</v>
      </c>
      <c r="BD55" t="s">
        <v>229</v>
      </c>
      <c r="BK55" t="s">
        <v>1169</v>
      </c>
      <c r="BL55" t="s">
        <v>1202</v>
      </c>
      <c r="BM55" t="s">
        <v>23</v>
      </c>
      <c r="BN55" t="s">
        <v>23</v>
      </c>
    </row>
    <row r="56" spans="15:66">
      <c r="O56" t="s">
        <v>1183</v>
      </c>
      <c r="P56" t="s">
        <v>1233</v>
      </c>
      <c r="Q56" s="68" t="s">
        <v>387</v>
      </c>
      <c r="S56"/>
      <c r="T56"/>
      <c r="U56" s="68"/>
      <c r="W56" t="s">
        <v>1207</v>
      </c>
      <c r="X56" t="s">
        <v>1208</v>
      </c>
      <c r="Y56" t="s">
        <v>92</v>
      </c>
      <c r="Z56" s="34" t="s">
        <v>1158</v>
      </c>
      <c r="AE56" s="34"/>
      <c r="AG56" t="s">
        <v>1182</v>
      </c>
      <c r="AH56" t="s">
        <v>1215</v>
      </c>
      <c r="AI56" s="16" t="s">
        <v>1314</v>
      </c>
      <c r="AJ56" s="34" t="s">
        <v>1166</v>
      </c>
      <c r="AN56" s="16"/>
      <c r="AO56" s="34"/>
      <c r="AQ56" t="s">
        <v>1185</v>
      </c>
      <c r="AR56" t="s">
        <v>1218</v>
      </c>
      <c r="AS56" s="16" t="s">
        <v>1357</v>
      </c>
      <c r="AT56" s="34">
        <v>34</v>
      </c>
      <c r="AX56" s="16"/>
      <c r="AY56" s="34"/>
      <c r="BA56" t="s">
        <v>1184</v>
      </c>
      <c r="BB56" t="s">
        <v>1214</v>
      </c>
      <c r="BC56" t="s">
        <v>1378</v>
      </c>
      <c r="BD56" t="s">
        <v>229</v>
      </c>
      <c r="BK56" t="s">
        <v>1169</v>
      </c>
      <c r="BL56" t="s">
        <v>1222</v>
      </c>
      <c r="BM56" t="s">
        <v>23</v>
      </c>
      <c r="BN56" t="s">
        <v>23</v>
      </c>
    </row>
    <row r="57" spans="15:66">
      <c r="O57" t="s">
        <v>1184</v>
      </c>
      <c r="P57" t="s">
        <v>1232</v>
      </c>
      <c r="Q57" s="68" t="s">
        <v>241</v>
      </c>
      <c r="S57"/>
      <c r="T57"/>
      <c r="U57" s="68"/>
      <c r="W57" t="s">
        <v>1207</v>
      </c>
      <c r="X57" t="s">
        <v>1209</v>
      </c>
      <c r="Y57" t="s">
        <v>92</v>
      </c>
      <c r="Z57" s="34" t="s">
        <v>1158</v>
      </c>
      <c r="AE57" s="34"/>
      <c r="AG57" t="s">
        <v>1182</v>
      </c>
      <c r="AH57" t="s">
        <v>1215</v>
      </c>
      <c r="AI57" s="16" t="s">
        <v>1315</v>
      </c>
      <c r="AJ57" s="34" t="s">
        <v>1363</v>
      </c>
      <c r="AN57" s="16"/>
      <c r="AO57" s="34"/>
      <c r="AQ57" t="s">
        <v>1185</v>
      </c>
      <c r="AR57" t="s">
        <v>1218</v>
      </c>
      <c r="AS57" s="16" t="s">
        <v>1275</v>
      </c>
      <c r="AT57" s="34">
        <v>36</v>
      </c>
      <c r="AX57" s="16"/>
      <c r="AY57" s="34"/>
      <c r="BA57" t="s">
        <v>1173</v>
      </c>
      <c r="BB57" t="s">
        <v>1234</v>
      </c>
      <c r="BC57" t="s">
        <v>1378</v>
      </c>
      <c r="BD57" t="s">
        <v>229</v>
      </c>
      <c r="BK57" t="s">
        <v>1169</v>
      </c>
      <c r="BL57" t="s">
        <v>1223</v>
      </c>
      <c r="BM57" t="s">
        <v>23</v>
      </c>
      <c r="BN57" t="s">
        <v>23</v>
      </c>
    </row>
    <row r="58" spans="15:66">
      <c r="O58" t="s">
        <v>1184</v>
      </c>
      <c r="P58" t="s">
        <v>1233</v>
      </c>
      <c r="Q58" s="68" t="s">
        <v>387</v>
      </c>
      <c r="S58"/>
      <c r="T58"/>
      <c r="U58" s="68"/>
      <c r="W58" t="s">
        <v>1207</v>
      </c>
      <c r="X58" t="s">
        <v>1208</v>
      </c>
      <c r="Y58" t="s">
        <v>81</v>
      </c>
      <c r="Z58" s="34" t="s">
        <v>26</v>
      </c>
      <c r="AE58" s="34"/>
      <c r="AG58" t="s">
        <v>1182</v>
      </c>
      <c r="AH58" t="s">
        <v>1215</v>
      </c>
      <c r="AI58" s="16" t="s">
        <v>1316</v>
      </c>
      <c r="AJ58" s="34" t="s">
        <v>1168</v>
      </c>
      <c r="AN58" s="16"/>
      <c r="AO58" s="34"/>
      <c r="AQ58" t="s">
        <v>1185</v>
      </c>
      <c r="AR58" t="s">
        <v>1218</v>
      </c>
      <c r="AS58" s="16" t="s">
        <v>1281</v>
      </c>
      <c r="AT58" s="34">
        <v>42</v>
      </c>
      <c r="AX58" s="16"/>
      <c r="AY58" s="34"/>
      <c r="BA58" t="s">
        <v>1173</v>
      </c>
      <c r="BB58" t="s">
        <v>1216</v>
      </c>
      <c r="BC58" t="s">
        <v>1378</v>
      </c>
      <c r="BD58" t="s">
        <v>229</v>
      </c>
      <c r="BK58" t="s">
        <v>1180</v>
      </c>
      <c r="BL58" t="s">
        <v>1224</v>
      </c>
      <c r="BM58" t="s">
        <v>23</v>
      </c>
      <c r="BN58" t="s">
        <v>23</v>
      </c>
    </row>
    <row r="59" spans="15:66">
      <c r="O59" t="s">
        <v>1184</v>
      </c>
      <c r="P59" t="s">
        <v>1214</v>
      </c>
      <c r="Q59" s="68" t="s">
        <v>1242</v>
      </c>
      <c r="S59"/>
      <c r="T59"/>
      <c r="U59" s="68"/>
      <c r="W59" t="s">
        <v>1207</v>
      </c>
      <c r="X59" t="s">
        <v>1209</v>
      </c>
      <c r="Y59" t="s">
        <v>81</v>
      </c>
      <c r="Z59" s="34" t="s">
        <v>26</v>
      </c>
      <c r="AE59" s="34"/>
      <c r="AG59" t="s">
        <v>1182</v>
      </c>
      <c r="AH59" t="s">
        <v>1215</v>
      </c>
      <c r="AI59" s="16" t="s">
        <v>1317</v>
      </c>
      <c r="AJ59" s="34" t="s">
        <v>1294</v>
      </c>
      <c r="AN59" s="16"/>
      <c r="AO59" s="34"/>
      <c r="AQ59" t="s">
        <v>1185</v>
      </c>
      <c r="AR59" t="s">
        <v>1218</v>
      </c>
      <c r="AS59" s="16" t="s">
        <v>1276</v>
      </c>
      <c r="AT59" s="34">
        <v>48</v>
      </c>
      <c r="AX59" s="16"/>
      <c r="AY59" s="34"/>
      <c r="BA59" t="s">
        <v>1167</v>
      </c>
      <c r="BB59" t="s">
        <v>1232</v>
      </c>
      <c r="BC59" t="s">
        <v>1378</v>
      </c>
      <c r="BD59" t="s">
        <v>229</v>
      </c>
      <c r="BK59" t="s">
        <v>1180</v>
      </c>
      <c r="BL59" t="s">
        <v>1225</v>
      </c>
      <c r="BM59" t="s">
        <v>23</v>
      </c>
      <c r="BN59" t="s">
        <v>23</v>
      </c>
    </row>
    <row r="60" spans="15:66">
      <c r="O60" t="s">
        <v>1173</v>
      </c>
      <c r="P60" t="s">
        <v>1234</v>
      </c>
      <c r="Q60" s="68" t="s">
        <v>1255</v>
      </c>
      <c r="S60"/>
      <c r="T60"/>
      <c r="U60" s="68"/>
      <c r="W60" t="s">
        <v>1187</v>
      </c>
      <c r="X60" t="s">
        <v>1213</v>
      </c>
      <c r="Y60" t="s">
        <v>1262</v>
      </c>
      <c r="Z60" s="34" t="s">
        <v>1177</v>
      </c>
      <c r="AE60" s="34"/>
      <c r="AG60" t="s">
        <v>1182</v>
      </c>
      <c r="AH60" t="s">
        <v>1215</v>
      </c>
      <c r="AI60" s="16" t="s">
        <v>1328</v>
      </c>
      <c r="AJ60" s="34" t="s">
        <v>1170</v>
      </c>
      <c r="AN60" s="16"/>
      <c r="AO60" s="34"/>
      <c r="AQ60" t="s">
        <v>1185</v>
      </c>
      <c r="AR60" t="s">
        <v>1218</v>
      </c>
      <c r="AS60" s="16" t="s">
        <v>1354</v>
      </c>
      <c r="AT60" s="34">
        <v>54</v>
      </c>
      <c r="AX60" s="16"/>
      <c r="AY60" s="34"/>
      <c r="BA60" t="s">
        <v>1167</v>
      </c>
      <c r="BB60" t="s">
        <v>1233</v>
      </c>
      <c r="BC60" t="s">
        <v>1378</v>
      </c>
      <c r="BD60" t="s">
        <v>229</v>
      </c>
      <c r="BK60" t="s">
        <v>952</v>
      </c>
      <c r="BL60" t="s">
        <v>1202</v>
      </c>
      <c r="BM60" t="s">
        <v>23</v>
      </c>
      <c r="BN60" t="s">
        <v>23</v>
      </c>
    </row>
    <row r="61" spans="15:66">
      <c r="O61" t="s">
        <v>1173</v>
      </c>
      <c r="P61" t="s">
        <v>1216</v>
      </c>
      <c r="Q61" s="68" t="s">
        <v>1243</v>
      </c>
      <c r="S61"/>
      <c r="T61"/>
      <c r="U61" s="68"/>
      <c r="W61" t="s">
        <v>1187</v>
      </c>
      <c r="X61" t="s">
        <v>1210</v>
      </c>
      <c r="Y61" t="s">
        <v>447</v>
      </c>
      <c r="Z61" s="34">
        <v>15</v>
      </c>
      <c r="AE61" s="34"/>
      <c r="AG61" t="s">
        <v>1182</v>
      </c>
      <c r="AH61" t="s">
        <v>1215</v>
      </c>
      <c r="AI61" s="16" t="s">
        <v>1318</v>
      </c>
      <c r="AJ61" s="34" t="s">
        <v>1351</v>
      </c>
      <c r="AN61" s="16"/>
      <c r="AO61" s="34"/>
      <c r="AQ61" t="s">
        <v>1185</v>
      </c>
      <c r="AR61" t="s">
        <v>1218</v>
      </c>
      <c r="AS61" s="16" t="s">
        <v>1355</v>
      </c>
      <c r="AT61" s="34">
        <v>66</v>
      </c>
      <c r="AX61" s="16"/>
      <c r="AY61" s="34"/>
      <c r="BA61" t="s">
        <v>1161</v>
      </c>
      <c r="BB61" t="s">
        <v>23</v>
      </c>
      <c r="BC61" t="s">
        <v>23</v>
      </c>
      <c r="BD61" t="s">
        <v>23</v>
      </c>
      <c r="BK61" t="s">
        <v>1189</v>
      </c>
      <c r="BL61" t="s">
        <v>1226</v>
      </c>
      <c r="BM61" t="s">
        <v>23</v>
      </c>
      <c r="BN61" t="s">
        <v>23</v>
      </c>
    </row>
    <row r="62" spans="15:66">
      <c r="O62" t="s">
        <v>1167</v>
      </c>
      <c r="P62" t="s">
        <v>1232</v>
      </c>
      <c r="Q62" s="68" t="s">
        <v>241</v>
      </c>
      <c r="S62"/>
      <c r="T62"/>
      <c r="U62" s="68"/>
      <c r="W62" t="s">
        <v>1187</v>
      </c>
      <c r="X62" t="s">
        <v>1213</v>
      </c>
      <c r="Y62" t="s">
        <v>1263</v>
      </c>
      <c r="Z62" s="34" t="s">
        <v>26</v>
      </c>
      <c r="AE62" s="34"/>
      <c r="AG62" t="s">
        <v>1182</v>
      </c>
      <c r="AH62" t="s">
        <v>1215</v>
      </c>
      <c r="AI62" s="16" t="s">
        <v>1319</v>
      </c>
      <c r="AJ62" s="34" t="s">
        <v>1172</v>
      </c>
      <c r="AN62" s="16"/>
      <c r="AO62" s="34"/>
      <c r="AQ62" t="s">
        <v>1185</v>
      </c>
      <c r="AR62" t="s">
        <v>1218</v>
      </c>
      <c r="AS62" s="16" t="s">
        <v>1287</v>
      </c>
      <c r="AT62" s="34">
        <v>78</v>
      </c>
      <c r="AX62" s="16"/>
      <c r="AY62" s="34"/>
      <c r="BA62" t="s">
        <v>1163</v>
      </c>
      <c r="BB62" t="s">
        <v>23</v>
      </c>
      <c r="BC62" t="s">
        <v>23</v>
      </c>
      <c r="BD62" t="s">
        <v>23</v>
      </c>
      <c r="BK62" t="s">
        <v>1189</v>
      </c>
      <c r="BL62" t="s">
        <v>1227</v>
      </c>
      <c r="BM62" t="s">
        <v>23</v>
      </c>
      <c r="BN62" t="s">
        <v>23</v>
      </c>
    </row>
    <row r="63" spans="15:66">
      <c r="O63" t="s">
        <v>1167</v>
      </c>
      <c r="P63" t="s">
        <v>1233</v>
      </c>
      <c r="Q63" s="68" t="s">
        <v>387</v>
      </c>
      <c r="S63"/>
      <c r="T63"/>
      <c r="U63" s="68"/>
      <c r="W63" t="s">
        <v>1187</v>
      </c>
      <c r="X63" t="s">
        <v>1210</v>
      </c>
      <c r="Y63" t="s">
        <v>432</v>
      </c>
      <c r="Z63" s="34">
        <v>18</v>
      </c>
      <c r="AE63" s="34"/>
      <c r="AG63" t="s">
        <v>1182</v>
      </c>
      <c r="AH63" t="s">
        <v>1215</v>
      </c>
      <c r="AI63" s="16" t="s">
        <v>1320</v>
      </c>
      <c r="AJ63" s="34" t="s">
        <v>1158</v>
      </c>
      <c r="AN63" s="16"/>
      <c r="AO63" s="34"/>
      <c r="AQ63" t="s">
        <v>1185</v>
      </c>
      <c r="AR63" t="s">
        <v>1218</v>
      </c>
      <c r="AS63" s="16" t="s">
        <v>1356</v>
      </c>
      <c r="AT63" s="34">
        <v>90</v>
      </c>
      <c r="AX63" s="16"/>
      <c r="AY63" s="34"/>
      <c r="BA63" t="s">
        <v>1165</v>
      </c>
      <c r="BB63" t="s">
        <v>23</v>
      </c>
      <c r="BC63" t="s">
        <v>23</v>
      </c>
      <c r="BD63" t="s">
        <v>23</v>
      </c>
      <c r="BK63" t="s">
        <v>1189</v>
      </c>
      <c r="BL63" t="s">
        <v>1228</v>
      </c>
      <c r="BM63" t="s">
        <v>23</v>
      </c>
      <c r="BN63" t="s">
        <v>23</v>
      </c>
    </row>
    <row r="64" spans="15:66">
      <c r="O64" t="s">
        <v>1190</v>
      </c>
      <c r="P64" t="s">
        <v>23</v>
      </c>
      <c r="Q64" s="68" t="s">
        <v>23</v>
      </c>
      <c r="S64"/>
      <c r="T64"/>
      <c r="U64" s="68"/>
      <c r="W64" t="s">
        <v>1187</v>
      </c>
      <c r="X64" t="s">
        <v>1213</v>
      </c>
      <c r="Y64" t="s">
        <v>1264</v>
      </c>
      <c r="Z64" s="34" t="s">
        <v>1295</v>
      </c>
      <c r="AE64" s="34"/>
      <c r="AG64" t="s">
        <v>1182</v>
      </c>
      <c r="AH64" t="s">
        <v>1215</v>
      </c>
      <c r="AI64" s="16" t="s">
        <v>1329</v>
      </c>
      <c r="AJ64" s="34" t="s">
        <v>21</v>
      </c>
      <c r="AN64" s="16"/>
      <c r="AO64" s="34"/>
      <c r="AQ64" t="s">
        <v>1185</v>
      </c>
      <c r="AR64" t="s">
        <v>1219</v>
      </c>
      <c r="AS64" s="16" t="s">
        <v>1357</v>
      </c>
      <c r="AT64" s="34">
        <v>34</v>
      </c>
      <c r="AX64" s="16"/>
      <c r="AY64" s="34"/>
      <c r="BA64" t="s">
        <v>1176</v>
      </c>
      <c r="BB64" t="s">
        <v>23</v>
      </c>
      <c r="BC64" t="s">
        <v>23</v>
      </c>
      <c r="BD64" t="s">
        <v>23</v>
      </c>
      <c r="BK64" t="s">
        <v>1189</v>
      </c>
      <c r="BL64" t="s">
        <v>1229</v>
      </c>
      <c r="BM64" t="s">
        <v>23</v>
      </c>
      <c r="BN64" t="s">
        <v>23</v>
      </c>
    </row>
    <row r="65" spans="23:66">
      <c r="W65" t="s">
        <v>1187</v>
      </c>
      <c r="X65" t="s">
        <v>1212</v>
      </c>
      <c r="Y65" t="s">
        <v>1260</v>
      </c>
      <c r="Z65" s="34" t="s">
        <v>1294</v>
      </c>
      <c r="AE65" s="34"/>
      <c r="AG65" t="s">
        <v>1182</v>
      </c>
      <c r="AH65" t="s">
        <v>1215</v>
      </c>
      <c r="AI65" s="16" t="s">
        <v>1330</v>
      </c>
      <c r="AJ65" s="34" t="s">
        <v>1256</v>
      </c>
      <c r="AN65" s="16"/>
      <c r="AO65" s="34"/>
      <c r="AQ65" t="s">
        <v>1185</v>
      </c>
      <c r="AR65" t="s">
        <v>1219</v>
      </c>
      <c r="AS65" s="16" t="s">
        <v>1281</v>
      </c>
      <c r="AT65" s="34">
        <v>42</v>
      </c>
      <c r="AX65" s="16"/>
      <c r="AY65" s="34"/>
      <c r="BA65" t="s">
        <v>1178</v>
      </c>
      <c r="BB65" t="s">
        <v>23</v>
      </c>
      <c r="BC65" t="s">
        <v>23</v>
      </c>
      <c r="BD65" t="s">
        <v>23</v>
      </c>
      <c r="BK65" t="s">
        <v>1189</v>
      </c>
      <c r="BL65" t="s">
        <v>1230</v>
      </c>
      <c r="BM65" t="s">
        <v>23</v>
      </c>
      <c r="BN65" t="s">
        <v>23</v>
      </c>
    </row>
    <row r="66" spans="23:66">
      <c r="W66" t="s">
        <v>1187</v>
      </c>
      <c r="X66" t="s">
        <v>1213</v>
      </c>
      <c r="Y66" t="s">
        <v>1260</v>
      </c>
      <c r="Z66" s="34" t="s">
        <v>1294</v>
      </c>
      <c r="AE66" s="34"/>
      <c r="AG66" t="s">
        <v>1182</v>
      </c>
      <c r="AH66" t="s">
        <v>1215</v>
      </c>
      <c r="AI66" s="16" t="s">
        <v>1331</v>
      </c>
      <c r="AJ66" s="34" t="s">
        <v>1175</v>
      </c>
      <c r="AN66" s="16"/>
      <c r="AO66" s="34"/>
      <c r="AQ66" t="s">
        <v>1185</v>
      </c>
      <c r="AR66" t="s">
        <v>1214</v>
      </c>
      <c r="AS66" s="16" t="s">
        <v>1275</v>
      </c>
      <c r="AT66" s="34">
        <v>36</v>
      </c>
      <c r="AX66" s="16"/>
      <c r="AY66" s="34"/>
      <c r="BA66" t="s">
        <v>1190</v>
      </c>
      <c r="BB66" t="s">
        <v>23</v>
      </c>
      <c r="BC66" t="s">
        <v>23</v>
      </c>
      <c r="BD66" t="s">
        <v>23</v>
      </c>
      <c r="BK66" t="s">
        <v>1189</v>
      </c>
      <c r="BL66" t="s">
        <v>1231</v>
      </c>
      <c r="BM66" t="s">
        <v>23</v>
      </c>
      <c r="BN66" t="s">
        <v>23</v>
      </c>
    </row>
    <row r="67" spans="23:66">
      <c r="W67" t="s">
        <v>1187</v>
      </c>
      <c r="X67" t="s">
        <v>1213</v>
      </c>
      <c r="Y67" t="s">
        <v>1261</v>
      </c>
      <c r="Z67" s="34" t="s">
        <v>59</v>
      </c>
      <c r="AE67" s="34"/>
      <c r="AG67" t="s">
        <v>1182</v>
      </c>
      <c r="AH67" t="s">
        <v>1215</v>
      </c>
      <c r="AI67" s="16" t="s">
        <v>1332</v>
      </c>
      <c r="AJ67" s="34" t="s">
        <v>1257</v>
      </c>
      <c r="AN67" s="16"/>
      <c r="AO67" s="34"/>
      <c r="AQ67" t="s">
        <v>1185</v>
      </c>
      <c r="AR67" t="s">
        <v>1214</v>
      </c>
      <c r="AS67" s="16" t="s">
        <v>439</v>
      </c>
      <c r="AT67" s="34">
        <v>32</v>
      </c>
      <c r="AX67" s="16"/>
      <c r="AY67" s="34"/>
      <c r="BA67" t="s">
        <v>1259</v>
      </c>
      <c r="BB67" t="s">
        <v>23</v>
      </c>
      <c r="BC67" t="s">
        <v>23</v>
      </c>
      <c r="BD67" t="s">
        <v>23</v>
      </c>
      <c r="BK67" t="s">
        <v>1183</v>
      </c>
      <c r="BL67" t="s">
        <v>1232</v>
      </c>
      <c r="BM67" t="s">
        <v>23</v>
      </c>
      <c r="BN67" t="s">
        <v>23</v>
      </c>
    </row>
    <row r="68" spans="23:66">
      <c r="W68" t="s">
        <v>1187</v>
      </c>
      <c r="X68" t="s">
        <v>1213</v>
      </c>
      <c r="Y68" t="s">
        <v>1266</v>
      </c>
      <c r="Z68" s="34" t="s">
        <v>1297</v>
      </c>
      <c r="AE68" s="34"/>
      <c r="AG68" t="s">
        <v>1182</v>
      </c>
      <c r="AH68" t="s">
        <v>1215</v>
      </c>
      <c r="AI68" s="16" t="s">
        <v>1333</v>
      </c>
      <c r="AJ68" s="34" t="s">
        <v>1179</v>
      </c>
      <c r="AN68" s="16"/>
      <c r="AO68" s="34"/>
      <c r="AQ68" t="s">
        <v>1185</v>
      </c>
      <c r="AR68" t="s">
        <v>1214</v>
      </c>
      <c r="AS68" s="16" t="s">
        <v>1353</v>
      </c>
      <c r="AT68" s="34">
        <v>34</v>
      </c>
      <c r="AX68" s="16"/>
      <c r="AY68" s="34"/>
      <c r="BK68" t="s">
        <v>1183</v>
      </c>
      <c r="BL68" t="s">
        <v>1233</v>
      </c>
      <c r="BM68" t="s">
        <v>23</v>
      </c>
      <c r="BN68" t="s">
        <v>23</v>
      </c>
    </row>
    <row r="69" spans="23:66">
      <c r="W69" t="s">
        <v>1187</v>
      </c>
      <c r="X69" t="s">
        <v>1213</v>
      </c>
      <c r="Y69" t="s">
        <v>1267</v>
      </c>
      <c r="Z69" s="34" t="s">
        <v>1298</v>
      </c>
      <c r="AE69" s="34"/>
      <c r="AG69" t="s">
        <v>1182</v>
      </c>
      <c r="AH69" t="s">
        <v>1215</v>
      </c>
      <c r="AI69" s="16" t="s">
        <v>1334</v>
      </c>
      <c r="AJ69" s="34" t="s">
        <v>1258</v>
      </c>
      <c r="AN69" s="16"/>
      <c r="AO69" s="34"/>
      <c r="AQ69" t="s">
        <v>1185</v>
      </c>
      <c r="AR69" t="s">
        <v>1214</v>
      </c>
      <c r="AS69" s="16" t="s">
        <v>441</v>
      </c>
      <c r="AT69" s="34">
        <v>36</v>
      </c>
      <c r="AX69" s="16"/>
      <c r="AY69" s="34"/>
      <c r="BK69" t="s">
        <v>1184</v>
      </c>
      <c r="BL69" t="s">
        <v>1232</v>
      </c>
      <c r="BM69" t="s">
        <v>23</v>
      </c>
      <c r="BN69" t="s">
        <v>23</v>
      </c>
    </row>
    <row r="70" spans="23:66">
      <c r="W70" t="s">
        <v>1187</v>
      </c>
      <c r="X70" t="s">
        <v>1213</v>
      </c>
      <c r="Y70" t="s">
        <v>1268</v>
      </c>
      <c r="Z70" s="34" t="s">
        <v>1299</v>
      </c>
      <c r="AE70" s="34"/>
      <c r="AG70" t="s">
        <v>1182</v>
      </c>
      <c r="AH70" t="s">
        <v>1215</v>
      </c>
      <c r="AI70" s="16" t="s">
        <v>1335</v>
      </c>
      <c r="AJ70" s="34" t="s">
        <v>1181</v>
      </c>
      <c r="AN70" s="16"/>
      <c r="AO70" s="34"/>
      <c r="AQ70" t="s">
        <v>1185</v>
      </c>
      <c r="AR70" t="s">
        <v>1214</v>
      </c>
      <c r="AS70" s="16" t="s">
        <v>1358</v>
      </c>
      <c r="AT70" s="34">
        <v>40</v>
      </c>
      <c r="AX70" s="16"/>
      <c r="AY70" s="34"/>
      <c r="BK70" t="s">
        <v>1184</v>
      </c>
      <c r="BL70" t="s">
        <v>1233</v>
      </c>
      <c r="BM70" t="s">
        <v>23</v>
      </c>
      <c r="BN70" t="s">
        <v>23</v>
      </c>
    </row>
    <row r="71" spans="23:66">
      <c r="W71" t="s">
        <v>1187</v>
      </c>
      <c r="X71" t="s">
        <v>1211</v>
      </c>
      <c r="Y71" t="s">
        <v>23</v>
      </c>
      <c r="Z71" s="34" t="s">
        <v>23</v>
      </c>
      <c r="AE71" s="34"/>
      <c r="AG71" t="s">
        <v>1182</v>
      </c>
      <c r="AH71" t="s">
        <v>1215</v>
      </c>
      <c r="AI71" s="16" t="s">
        <v>1336</v>
      </c>
      <c r="AJ71" s="34" t="s">
        <v>1367</v>
      </c>
      <c r="AN71" s="16"/>
      <c r="AO71" s="34"/>
      <c r="AQ71" t="s">
        <v>1185</v>
      </c>
      <c r="AR71" t="s">
        <v>1214</v>
      </c>
      <c r="AS71" s="16" t="s">
        <v>1276</v>
      </c>
      <c r="AT71" s="34">
        <v>48</v>
      </c>
      <c r="AX71" s="16"/>
      <c r="AY71" s="34"/>
      <c r="BK71" t="s">
        <v>1184</v>
      </c>
      <c r="BL71" t="s">
        <v>1214</v>
      </c>
      <c r="BM71" t="s">
        <v>23</v>
      </c>
      <c r="BN71" t="s">
        <v>23</v>
      </c>
    </row>
    <row r="72" spans="23:66">
      <c r="W72" t="s">
        <v>1182</v>
      </c>
      <c r="X72" t="s">
        <v>1214</v>
      </c>
      <c r="Y72" t="s">
        <v>1266</v>
      </c>
      <c r="Z72" s="34" t="s">
        <v>1297</v>
      </c>
      <c r="AE72" s="34"/>
      <c r="AG72" t="s">
        <v>1182</v>
      </c>
      <c r="AH72" t="s">
        <v>1215</v>
      </c>
      <c r="AI72" s="16" t="s">
        <v>1337</v>
      </c>
      <c r="AJ72" s="34" t="s">
        <v>1160</v>
      </c>
      <c r="AN72" s="16"/>
      <c r="AO72" s="34"/>
      <c r="AQ72" t="s">
        <v>1185</v>
      </c>
      <c r="AR72" t="s">
        <v>1214</v>
      </c>
      <c r="AS72" s="16" t="s">
        <v>1359</v>
      </c>
      <c r="AT72" s="34">
        <v>42</v>
      </c>
      <c r="AX72" s="16"/>
      <c r="AY72" s="34"/>
      <c r="BK72" t="s">
        <v>1173</v>
      </c>
      <c r="BL72" t="s">
        <v>1234</v>
      </c>
      <c r="BM72" t="s">
        <v>1394</v>
      </c>
      <c r="BN72" t="s">
        <v>1409</v>
      </c>
    </row>
    <row r="73" spans="23:66">
      <c r="W73" t="s">
        <v>1182</v>
      </c>
      <c r="X73" t="s">
        <v>1215</v>
      </c>
      <c r="Y73" t="s">
        <v>1266</v>
      </c>
      <c r="Z73" s="34" t="s">
        <v>1297</v>
      </c>
      <c r="AE73" s="34"/>
      <c r="AG73" t="s">
        <v>1182</v>
      </c>
      <c r="AH73" t="s">
        <v>1215</v>
      </c>
      <c r="AI73" s="16" t="s">
        <v>1322</v>
      </c>
      <c r="AJ73" s="34" t="s">
        <v>26</v>
      </c>
      <c r="AN73" s="16"/>
      <c r="AO73" s="34"/>
      <c r="AQ73" t="s">
        <v>1185</v>
      </c>
      <c r="AR73" t="s">
        <v>1214</v>
      </c>
      <c r="AS73" s="16" t="s">
        <v>1360</v>
      </c>
      <c r="AT73" s="34" t="s">
        <v>1399</v>
      </c>
      <c r="AX73" s="16"/>
      <c r="AY73" s="34"/>
      <c r="BK73" t="s">
        <v>1173</v>
      </c>
      <c r="BL73" t="s">
        <v>1216</v>
      </c>
      <c r="BM73" t="s">
        <v>1381</v>
      </c>
      <c r="BN73" t="s">
        <v>1400</v>
      </c>
    </row>
    <row r="74" spans="23:66">
      <c r="W74" t="s">
        <v>1182</v>
      </c>
      <c r="X74" t="s">
        <v>1214</v>
      </c>
      <c r="Y74" t="s">
        <v>1268</v>
      </c>
      <c r="Z74" s="34" t="s">
        <v>1299</v>
      </c>
      <c r="AE74" s="34"/>
      <c r="AG74" t="s">
        <v>1182</v>
      </c>
      <c r="AH74" t="s">
        <v>1215</v>
      </c>
      <c r="AI74" s="16" t="s">
        <v>1338</v>
      </c>
      <c r="AJ74" s="34" t="s">
        <v>59</v>
      </c>
      <c r="AN74" s="16"/>
      <c r="AO74" s="34"/>
      <c r="AQ74" t="s">
        <v>1185</v>
      </c>
      <c r="AR74" t="s">
        <v>1214</v>
      </c>
      <c r="AS74" s="16" t="s">
        <v>443</v>
      </c>
      <c r="AT74" s="34">
        <v>48</v>
      </c>
      <c r="AX74" s="16"/>
      <c r="AY74" s="34"/>
      <c r="BK74" t="s">
        <v>1173</v>
      </c>
      <c r="BL74" t="s">
        <v>1216</v>
      </c>
      <c r="BM74" t="s">
        <v>1382</v>
      </c>
      <c r="BN74" t="s">
        <v>1401</v>
      </c>
    </row>
    <row r="75" spans="23:66">
      <c r="W75" t="s">
        <v>1182</v>
      </c>
      <c r="X75" t="s">
        <v>1215</v>
      </c>
      <c r="Y75" t="s">
        <v>1268</v>
      </c>
      <c r="Z75" s="34" t="s">
        <v>1299</v>
      </c>
      <c r="AE75" s="34"/>
      <c r="AG75" t="s">
        <v>1182</v>
      </c>
      <c r="AH75" t="s">
        <v>1215</v>
      </c>
      <c r="AI75" s="16" t="s">
        <v>1324</v>
      </c>
      <c r="AJ75" s="34" t="s">
        <v>1364</v>
      </c>
      <c r="AN75" s="16"/>
      <c r="AO75" s="34"/>
      <c r="AQ75" t="s">
        <v>1185</v>
      </c>
      <c r="AR75" t="s">
        <v>1214</v>
      </c>
      <c r="AS75" s="16" t="s">
        <v>1278</v>
      </c>
      <c r="AT75" s="34">
        <v>60</v>
      </c>
      <c r="AX75" s="16"/>
      <c r="AY75" s="34"/>
      <c r="BK75" t="s">
        <v>1173</v>
      </c>
      <c r="BL75" t="s">
        <v>1216</v>
      </c>
      <c r="BM75" t="s">
        <v>1395</v>
      </c>
      <c r="BN75" t="s">
        <v>889</v>
      </c>
    </row>
    <row r="76" spans="23:66">
      <c r="W76" t="s">
        <v>1182</v>
      </c>
      <c r="X76" t="s">
        <v>1214</v>
      </c>
      <c r="Y76" t="s">
        <v>1271</v>
      </c>
      <c r="Z76" s="34" t="s">
        <v>110</v>
      </c>
      <c r="AE76" s="34"/>
      <c r="AG76" t="s">
        <v>1182</v>
      </c>
      <c r="AH76" t="s">
        <v>1215</v>
      </c>
      <c r="AI76" s="16" t="s">
        <v>1339</v>
      </c>
      <c r="AJ76" s="34" t="s">
        <v>1368</v>
      </c>
      <c r="AN76" s="16"/>
      <c r="AO76" s="34"/>
      <c r="AQ76" t="s">
        <v>1185</v>
      </c>
      <c r="AR76" t="s">
        <v>1214</v>
      </c>
      <c r="AS76" s="16" t="s">
        <v>1355</v>
      </c>
      <c r="AT76" s="34">
        <v>66</v>
      </c>
      <c r="AX76" s="16"/>
      <c r="AY76" s="34"/>
      <c r="BK76" t="s">
        <v>1173</v>
      </c>
      <c r="BL76" t="s">
        <v>1216</v>
      </c>
      <c r="BM76" t="s">
        <v>1394</v>
      </c>
      <c r="BN76" t="s">
        <v>1409</v>
      </c>
    </row>
    <row r="77" spans="23:66">
      <c r="W77" t="s">
        <v>1182</v>
      </c>
      <c r="X77" t="s">
        <v>1215</v>
      </c>
      <c r="Y77" t="s">
        <v>1271</v>
      </c>
      <c r="Z77" s="34" t="s">
        <v>110</v>
      </c>
      <c r="AE77" s="34"/>
      <c r="AG77" t="s">
        <v>1182</v>
      </c>
      <c r="AH77" t="s">
        <v>1215</v>
      </c>
      <c r="AI77" s="16" t="s">
        <v>1325</v>
      </c>
      <c r="AJ77" s="34" t="s">
        <v>1365</v>
      </c>
      <c r="AN77" s="16"/>
      <c r="AO77" s="34"/>
      <c r="AQ77" t="s">
        <v>1185</v>
      </c>
      <c r="AR77" t="s">
        <v>1214</v>
      </c>
      <c r="AS77" s="16" t="s">
        <v>1289</v>
      </c>
      <c r="AT77" s="34">
        <v>60</v>
      </c>
      <c r="AX77" s="16"/>
      <c r="AY77" s="34"/>
      <c r="BK77" t="s">
        <v>1173</v>
      </c>
      <c r="BL77" t="s">
        <v>1216</v>
      </c>
      <c r="BM77" t="s">
        <v>1396</v>
      </c>
      <c r="BN77" t="s">
        <v>166</v>
      </c>
    </row>
    <row r="78" spans="23:66">
      <c r="W78" t="s">
        <v>1182</v>
      </c>
      <c r="X78" t="s">
        <v>1214</v>
      </c>
      <c r="Y78" t="s">
        <v>1272</v>
      </c>
      <c r="Z78" s="34" t="s">
        <v>1301</v>
      </c>
      <c r="AE78" s="34"/>
      <c r="AG78" t="s">
        <v>1182</v>
      </c>
      <c r="AH78" t="s">
        <v>1215</v>
      </c>
      <c r="AI78" s="16" t="s">
        <v>1326</v>
      </c>
      <c r="AJ78" s="34" t="s">
        <v>1295</v>
      </c>
      <c r="AN78" s="16"/>
      <c r="AO78" s="34"/>
      <c r="AQ78" t="s">
        <v>1185</v>
      </c>
      <c r="AR78" t="s">
        <v>1214</v>
      </c>
      <c r="AS78" s="16" t="s">
        <v>1283</v>
      </c>
      <c r="AT78" s="34">
        <v>72</v>
      </c>
      <c r="AX78" s="16"/>
      <c r="AY78" s="34"/>
      <c r="BK78" t="s">
        <v>1173</v>
      </c>
      <c r="BL78" t="s">
        <v>1216</v>
      </c>
      <c r="BM78" t="s">
        <v>23</v>
      </c>
      <c r="BN78" t="s">
        <v>23</v>
      </c>
    </row>
    <row r="79" spans="23:66">
      <c r="W79" t="s">
        <v>1182</v>
      </c>
      <c r="X79" t="s">
        <v>1215</v>
      </c>
      <c r="Y79" t="s">
        <v>1272</v>
      </c>
      <c r="Z79" s="34" t="s">
        <v>1301</v>
      </c>
      <c r="AE79" s="34"/>
      <c r="AG79" t="s">
        <v>1182</v>
      </c>
      <c r="AH79" t="s">
        <v>1215</v>
      </c>
      <c r="AI79" s="16" t="s">
        <v>1327</v>
      </c>
      <c r="AJ79" s="34" t="s">
        <v>1366</v>
      </c>
      <c r="AN79" s="16"/>
      <c r="AO79" s="34"/>
      <c r="AQ79" t="s">
        <v>1185</v>
      </c>
      <c r="AR79" t="s">
        <v>1214</v>
      </c>
      <c r="AS79" s="16" t="s">
        <v>1287</v>
      </c>
      <c r="AT79" s="34">
        <v>78</v>
      </c>
      <c r="AX79" s="16"/>
      <c r="AY79" s="34"/>
      <c r="BK79" t="s">
        <v>1167</v>
      </c>
      <c r="BL79" t="s">
        <v>1232</v>
      </c>
      <c r="BM79" t="s">
        <v>23</v>
      </c>
      <c r="BN79" t="s">
        <v>23</v>
      </c>
    </row>
    <row r="80" spans="23:66">
      <c r="W80" t="s">
        <v>1182</v>
      </c>
      <c r="X80" t="s">
        <v>1214</v>
      </c>
      <c r="Y80" t="s">
        <v>1273</v>
      </c>
      <c r="Z80" s="34" t="s">
        <v>1302</v>
      </c>
      <c r="AE80" s="34"/>
      <c r="AG80" t="s">
        <v>1171</v>
      </c>
      <c r="AH80" t="s">
        <v>1216</v>
      </c>
      <c r="AI80" s="16" t="s">
        <v>23</v>
      </c>
      <c r="AJ80" s="34" t="s">
        <v>23</v>
      </c>
      <c r="AN80" s="16"/>
      <c r="AO80" s="34"/>
      <c r="AQ80" t="s">
        <v>1174</v>
      </c>
      <c r="AR80" t="s">
        <v>1220</v>
      </c>
      <c r="AS80" s="16" t="s">
        <v>113</v>
      </c>
      <c r="AT80" s="34" t="s">
        <v>1166</v>
      </c>
      <c r="AX80" s="16"/>
      <c r="AY80" s="34"/>
      <c r="BK80" t="s">
        <v>1167</v>
      </c>
      <c r="BL80" t="s">
        <v>1233</v>
      </c>
      <c r="BM80" t="s">
        <v>23</v>
      </c>
      <c r="BN80" t="s">
        <v>23</v>
      </c>
    </row>
    <row r="81" spans="23:66">
      <c r="W81" t="s">
        <v>1182</v>
      </c>
      <c r="X81" t="s">
        <v>1215</v>
      </c>
      <c r="Y81" t="s">
        <v>1273</v>
      </c>
      <c r="Z81" s="34" t="s">
        <v>1302</v>
      </c>
      <c r="AE81" s="34"/>
      <c r="AG81" t="s">
        <v>1165</v>
      </c>
      <c r="AH81" t="s">
        <v>1202</v>
      </c>
      <c r="AI81" s="16" t="s">
        <v>23</v>
      </c>
      <c r="AJ81" s="34" t="s">
        <v>23</v>
      </c>
      <c r="AN81" s="16"/>
      <c r="AO81" s="34"/>
      <c r="AQ81" t="s">
        <v>1174</v>
      </c>
      <c r="AR81" t="s">
        <v>1216</v>
      </c>
      <c r="AS81" s="16" t="s">
        <v>113</v>
      </c>
      <c r="AT81" s="34" t="s">
        <v>1166</v>
      </c>
      <c r="AX81" s="16"/>
      <c r="AY81" s="34"/>
      <c r="BK81" t="s">
        <v>1161</v>
      </c>
      <c r="BL81" t="s">
        <v>23</v>
      </c>
      <c r="BM81" t="s">
        <v>23</v>
      </c>
      <c r="BN81" t="s">
        <v>23</v>
      </c>
    </row>
    <row r="82" spans="23:66">
      <c r="W82" t="s">
        <v>1182</v>
      </c>
      <c r="X82" t="s">
        <v>1214</v>
      </c>
      <c r="Y82" t="s">
        <v>1274</v>
      </c>
      <c r="Z82" s="34" t="s">
        <v>1303</v>
      </c>
      <c r="AE82" s="34"/>
      <c r="AG82" t="s">
        <v>1185</v>
      </c>
      <c r="AH82" t="s">
        <v>1217</v>
      </c>
      <c r="AI82" s="16" t="s">
        <v>1340</v>
      </c>
      <c r="AJ82" s="34" t="s">
        <v>1369</v>
      </c>
      <c r="AN82" s="16"/>
      <c r="AO82" s="34"/>
      <c r="AQ82" t="s">
        <v>1174</v>
      </c>
      <c r="AR82" t="s">
        <v>1216</v>
      </c>
      <c r="AS82" s="16" t="s">
        <v>23</v>
      </c>
      <c r="AT82" s="34" t="s">
        <v>23</v>
      </c>
      <c r="AX82" s="16"/>
      <c r="AY82" s="34"/>
      <c r="BK82" t="s">
        <v>1163</v>
      </c>
      <c r="BL82" t="s">
        <v>23</v>
      </c>
      <c r="BM82" t="s">
        <v>23</v>
      </c>
      <c r="BN82" t="s">
        <v>23</v>
      </c>
    </row>
    <row r="83" spans="23:66">
      <c r="W83" t="s">
        <v>1182</v>
      </c>
      <c r="X83" t="s">
        <v>1215</v>
      </c>
      <c r="Y83" t="s">
        <v>1274</v>
      </c>
      <c r="Z83" s="34" t="s">
        <v>1303</v>
      </c>
      <c r="AE83" s="34"/>
      <c r="AG83" t="s">
        <v>1185</v>
      </c>
      <c r="AH83" t="s">
        <v>1217</v>
      </c>
      <c r="AI83" s="16" t="s">
        <v>1341</v>
      </c>
      <c r="AJ83" s="34" t="s">
        <v>1370</v>
      </c>
      <c r="AN83" s="16"/>
      <c r="AO83" s="34"/>
      <c r="AQ83" t="s">
        <v>1174</v>
      </c>
      <c r="AR83" t="s">
        <v>1221</v>
      </c>
      <c r="AS83" s="16" t="s">
        <v>113</v>
      </c>
      <c r="AT83" s="34" t="s">
        <v>1166</v>
      </c>
      <c r="AX83" s="16"/>
      <c r="AY83" s="34"/>
      <c r="BK83" t="s">
        <v>1176</v>
      </c>
      <c r="BL83" t="s">
        <v>23</v>
      </c>
      <c r="BM83" t="s">
        <v>23</v>
      </c>
      <c r="BN83" t="s">
        <v>23</v>
      </c>
    </row>
    <row r="84" spans="23:66">
      <c r="W84" t="s">
        <v>1182</v>
      </c>
      <c r="X84" t="s">
        <v>1215</v>
      </c>
      <c r="Y84" t="s">
        <v>1269</v>
      </c>
      <c r="Z84" s="34" t="s">
        <v>1300</v>
      </c>
      <c r="AE84" s="34"/>
      <c r="AG84" t="s">
        <v>1185</v>
      </c>
      <c r="AH84" t="s">
        <v>1217</v>
      </c>
      <c r="AI84" s="16" t="s">
        <v>1342</v>
      </c>
      <c r="AJ84" s="34">
        <v>94</v>
      </c>
      <c r="AN84" s="16"/>
      <c r="AO84" s="34"/>
      <c r="AQ84" t="s">
        <v>1169</v>
      </c>
      <c r="AR84" t="s">
        <v>1202</v>
      </c>
      <c r="AS84" s="16" t="s">
        <v>125</v>
      </c>
      <c r="AT84" s="34">
        <v>12</v>
      </c>
      <c r="AX84" s="16"/>
      <c r="AY84" s="34"/>
      <c r="BK84" t="s">
        <v>1178</v>
      </c>
      <c r="BL84" t="s">
        <v>23</v>
      </c>
      <c r="BM84" t="s">
        <v>23</v>
      </c>
      <c r="BN84" t="s">
        <v>23</v>
      </c>
    </row>
    <row r="85" spans="23:66">
      <c r="W85" t="s">
        <v>1171</v>
      </c>
      <c r="X85" t="s">
        <v>1216</v>
      </c>
      <c r="Y85" t="s">
        <v>1266</v>
      </c>
      <c r="Z85" s="34" t="s">
        <v>1297</v>
      </c>
      <c r="AE85" s="34"/>
      <c r="AG85" t="s">
        <v>1185</v>
      </c>
      <c r="AH85" t="s">
        <v>1217</v>
      </c>
      <c r="AI85" s="16" t="s">
        <v>1343</v>
      </c>
      <c r="AJ85" s="34" t="s">
        <v>1371</v>
      </c>
      <c r="AN85" s="16"/>
      <c r="AO85" s="34"/>
      <c r="AQ85" t="s">
        <v>1169</v>
      </c>
      <c r="AR85" t="s">
        <v>1202</v>
      </c>
      <c r="AS85" s="16" t="s">
        <v>432</v>
      </c>
      <c r="AT85" s="34">
        <v>18</v>
      </c>
      <c r="AX85" s="16"/>
      <c r="AY85" s="34"/>
      <c r="BK85" t="s">
        <v>1190</v>
      </c>
      <c r="BL85" t="s">
        <v>23</v>
      </c>
      <c r="BM85" t="s">
        <v>23</v>
      </c>
      <c r="BN85" t="s">
        <v>23</v>
      </c>
    </row>
    <row r="86" spans="23:66">
      <c r="W86" t="s">
        <v>1171</v>
      </c>
      <c r="X86" t="s">
        <v>1216</v>
      </c>
      <c r="Y86" t="s">
        <v>1268</v>
      </c>
      <c r="Z86" s="34" t="s">
        <v>1299</v>
      </c>
      <c r="AE86" s="34"/>
      <c r="AG86" t="s">
        <v>1185</v>
      </c>
      <c r="AH86" t="s">
        <v>1217</v>
      </c>
      <c r="AI86" s="16" t="s">
        <v>1286</v>
      </c>
      <c r="AJ86" s="34" t="s">
        <v>1306</v>
      </c>
      <c r="AN86" s="16"/>
      <c r="AO86" s="34"/>
      <c r="AQ86" t="s">
        <v>1169</v>
      </c>
      <c r="AR86" t="s">
        <v>1202</v>
      </c>
      <c r="AS86" s="16" t="s">
        <v>105</v>
      </c>
      <c r="AT86" s="34" t="s">
        <v>1160</v>
      </c>
      <c r="AX86" s="16"/>
      <c r="AY86" s="34"/>
      <c r="BK86" t="s">
        <v>1259</v>
      </c>
      <c r="BL86" t="s">
        <v>23</v>
      </c>
      <c r="BM86" t="s">
        <v>23</v>
      </c>
      <c r="BN86" t="s">
        <v>23</v>
      </c>
    </row>
    <row r="87" spans="23:66">
      <c r="W87" t="s">
        <v>1171</v>
      </c>
      <c r="X87" t="s">
        <v>1216</v>
      </c>
      <c r="Y87" t="s">
        <v>1271</v>
      </c>
      <c r="Z87" s="34" t="s">
        <v>110</v>
      </c>
      <c r="AE87" s="34"/>
      <c r="AG87" t="s">
        <v>1185</v>
      </c>
      <c r="AH87" t="s">
        <v>1217</v>
      </c>
      <c r="AI87" s="16" t="s">
        <v>1344</v>
      </c>
      <c r="AJ87" s="34" t="s">
        <v>1372</v>
      </c>
      <c r="AN87" s="16"/>
      <c r="AO87" s="34"/>
      <c r="AQ87" t="s">
        <v>1169</v>
      </c>
      <c r="AR87" t="s">
        <v>1202</v>
      </c>
      <c r="AS87" s="16" t="s">
        <v>113</v>
      </c>
      <c r="AT87" s="34" t="s">
        <v>1166</v>
      </c>
      <c r="AX87" s="16"/>
      <c r="AY87" s="34"/>
    </row>
    <row r="88" spans="23:66">
      <c r="W88" t="s">
        <v>1171</v>
      </c>
      <c r="X88" t="s">
        <v>1216</v>
      </c>
      <c r="Y88" t="s">
        <v>1272</v>
      </c>
      <c r="Z88" s="34" t="s">
        <v>1301</v>
      </c>
      <c r="AE88" s="34"/>
      <c r="AG88" t="s">
        <v>1185</v>
      </c>
      <c r="AH88" t="s">
        <v>1218</v>
      </c>
      <c r="AI88" s="16" t="s">
        <v>1340</v>
      </c>
      <c r="AJ88" s="34" t="s">
        <v>1369</v>
      </c>
      <c r="AN88" s="16"/>
      <c r="AO88" s="34"/>
      <c r="AQ88" t="s">
        <v>1169</v>
      </c>
      <c r="AR88" t="s">
        <v>1222</v>
      </c>
      <c r="AS88" s="16" t="s">
        <v>125</v>
      </c>
      <c r="AT88" s="34">
        <v>12</v>
      </c>
      <c r="AX88" s="16"/>
      <c r="AY88" s="34"/>
    </row>
    <row r="89" spans="23:66">
      <c r="W89" t="s">
        <v>1171</v>
      </c>
      <c r="X89" t="s">
        <v>1216</v>
      </c>
      <c r="Y89" t="s">
        <v>1273</v>
      </c>
      <c r="Z89" s="34" t="s">
        <v>1302</v>
      </c>
      <c r="AE89" s="34"/>
      <c r="AG89" t="s">
        <v>1185</v>
      </c>
      <c r="AH89" t="s">
        <v>1218</v>
      </c>
      <c r="AI89" s="16" t="s">
        <v>1341</v>
      </c>
      <c r="AJ89" s="34" t="s">
        <v>1370</v>
      </c>
      <c r="AN89" s="16"/>
      <c r="AO89" s="34"/>
      <c r="AQ89" t="s">
        <v>1169</v>
      </c>
      <c r="AR89" t="s">
        <v>1222</v>
      </c>
      <c r="AS89" s="16" t="s">
        <v>432</v>
      </c>
      <c r="AT89" s="34">
        <v>18</v>
      </c>
      <c r="AX89" s="16"/>
      <c r="AY89" s="34"/>
    </row>
    <row r="90" spans="23:66">
      <c r="W90" t="s">
        <v>1171</v>
      </c>
      <c r="X90" t="s">
        <v>1216</v>
      </c>
      <c r="Y90" t="s">
        <v>1274</v>
      </c>
      <c r="Z90" s="34" t="s">
        <v>1303</v>
      </c>
      <c r="AE90" s="34"/>
      <c r="AG90" t="s">
        <v>1185</v>
      </c>
      <c r="AH90" t="s">
        <v>1218</v>
      </c>
      <c r="AI90" s="16" t="s">
        <v>1345</v>
      </c>
      <c r="AJ90" s="34" t="s">
        <v>1373</v>
      </c>
      <c r="AN90" s="16"/>
      <c r="AO90" s="34"/>
      <c r="AQ90" t="s">
        <v>1169</v>
      </c>
      <c r="AR90" t="s">
        <v>1222</v>
      </c>
      <c r="AS90" s="16" t="s">
        <v>105</v>
      </c>
      <c r="AT90" s="34" t="s">
        <v>1160</v>
      </c>
      <c r="AX90" s="16"/>
      <c r="AY90" s="34"/>
    </row>
    <row r="91" spans="23:66">
      <c r="W91" t="s">
        <v>1171</v>
      </c>
      <c r="X91" t="s">
        <v>1216</v>
      </c>
      <c r="Y91" t="s">
        <v>1269</v>
      </c>
      <c r="Z91" s="34" t="s">
        <v>1300</v>
      </c>
      <c r="AE91" s="34"/>
      <c r="AG91" t="s">
        <v>1185</v>
      </c>
      <c r="AH91" t="s">
        <v>1218</v>
      </c>
      <c r="AI91" s="16" t="s">
        <v>1346</v>
      </c>
      <c r="AJ91" s="34" t="s">
        <v>1374</v>
      </c>
      <c r="AN91" s="16"/>
      <c r="AO91" s="34"/>
      <c r="AQ91" t="s">
        <v>1169</v>
      </c>
      <c r="AR91" t="s">
        <v>1222</v>
      </c>
      <c r="AS91" s="16" t="s">
        <v>113</v>
      </c>
      <c r="AT91" s="34" t="s">
        <v>1166</v>
      </c>
      <c r="AX91" s="16"/>
      <c r="AY91" s="34"/>
    </row>
    <row r="92" spans="23:66">
      <c r="W92" t="s">
        <v>1165</v>
      </c>
      <c r="X92" t="s">
        <v>1202</v>
      </c>
      <c r="Y92" t="s">
        <v>1273</v>
      </c>
      <c r="Z92" s="34" t="s">
        <v>1302</v>
      </c>
      <c r="AE92" s="34"/>
      <c r="AG92" t="s">
        <v>1185</v>
      </c>
      <c r="AH92" t="s">
        <v>1218</v>
      </c>
      <c r="AI92" s="16" t="s">
        <v>1342</v>
      </c>
      <c r="AJ92" s="34">
        <v>94</v>
      </c>
      <c r="AN92" s="16"/>
      <c r="AO92" s="34"/>
      <c r="AQ92" t="s">
        <v>1169</v>
      </c>
      <c r="AR92" t="s">
        <v>1223</v>
      </c>
      <c r="AS92" s="16" t="s">
        <v>125</v>
      </c>
      <c r="AT92" s="34">
        <v>12</v>
      </c>
      <c r="AX92" s="16"/>
      <c r="AY92" s="34"/>
    </row>
    <row r="93" spans="23:66">
      <c r="W93" t="s">
        <v>1185</v>
      </c>
      <c r="X93" t="s">
        <v>1214</v>
      </c>
      <c r="Y93" t="s">
        <v>1280</v>
      </c>
      <c r="Z93" s="34">
        <v>30</v>
      </c>
      <c r="AE93" s="34"/>
      <c r="AG93" t="s">
        <v>1185</v>
      </c>
      <c r="AH93" t="s">
        <v>1218</v>
      </c>
      <c r="AI93" s="16" t="s">
        <v>1343</v>
      </c>
      <c r="AJ93" s="34" t="s">
        <v>1371</v>
      </c>
      <c r="AN93" s="16"/>
      <c r="AO93" s="34"/>
      <c r="AQ93" t="s">
        <v>1169</v>
      </c>
      <c r="AR93" t="s">
        <v>1223</v>
      </c>
      <c r="AS93" s="16" t="s">
        <v>1353</v>
      </c>
      <c r="AT93" s="34">
        <v>34</v>
      </c>
      <c r="AX93" s="16"/>
      <c r="AY93" s="34"/>
    </row>
    <row r="94" spans="23:66">
      <c r="W94" t="s">
        <v>1185</v>
      </c>
      <c r="X94" t="s">
        <v>1214</v>
      </c>
      <c r="Y94" t="s">
        <v>1275</v>
      </c>
      <c r="Z94" s="34">
        <v>36</v>
      </c>
      <c r="AE94" s="34"/>
      <c r="AG94" t="s">
        <v>1185</v>
      </c>
      <c r="AH94" t="s">
        <v>1218</v>
      </c>
      <c r="AI94" s="16" t="s">
        <v>1286</v>
      </c>
      <c r="AJ94" s="34" t="s">
        <v>1306</v>
      </c>
      <c r="AN94" s="16"/>
      <c r="AO94" s="34"/>
      <c r="AQ94" t="s">
        <v>1169</v>
      </c>
      <c r="AR94" t="s">
        <v>1223</v>
      </c>
      <c r="AS94" s="16" t="s">
        <v>113</v>
      </c>
      <c r="AT94" s="34" t="s">
        <v>1166</v>
      </c>
      <c r="AX94" s="16"/>
      <c r="AY94" s="34"/>
    </row>
    <row r="95" spans="23:66">
      <c r="W95" t="s">
        <v>1185</v>
      </c>
      <c r="X95" t="s">
        <v>1214</v>
      </c>
      <c r="Y95" t="s">
        <v>1281</v>
      </c>
      <c r="Z95" s="34">
        <v>42</v>
      </c>
      <c r="AE95" s="34"/>
      <c r="AG95" t="s">
        <v>1185</v>
      </c>
      <c r="AH95" t="s">
        <v>1218</v>
      </c>
      <c r="AI95" s="16" t="s">
        <v>1344</v>
      </c>
      <c r="AJ95" s="34" t="s">
        <v>1372</v>
      </c>
      <c r="AN95" s="16"/>
      <c r="AO95" s="34"/>
      <c r="AQ95" t="s">
        <v>1180</v>
      </c>
      <c r="AR95" t="s">
        <v>1224</v>
      </c>
      <c r="AS95" s="16" t="s">
        <v>1361</v>
      </c>
      <c r="AT95" s="34">
        <v>32</v>
      </c>
      <c r="AX95" s="16"/>
      <c r="AY95" s="34"/>
    </row>
    <row r="96" spans="23:66">
      <c r="W96" t="s">
        <v>1185</v>
      </c>
      <c r="X96" t="s">
        <v>1214</v>
      </c>
      <c r="Y96" t="s">
        <v>1276</v>
      </c>
      <c r="Z96" s="34">
        <v>48</v>
      </c>
      <c r="AE96" s="34"/>
      <c r="AG96" t="s">
        <v>1185</v>
      </c>
      <c r="AH96" t="s">
        <v>1219</v>
      </c>
      <c r="AI96" s="16" t="s">
        <v>1345</v>
      </c>
      <c r="AJ96" s="34" t="s">
        <v>1373</v>
      </c>
      <c r="AN96" s="16"/>
      <c r="AO96" s="34"/>
      <c r="AQ96" t="s">
        <v>1180</v>
      </c>
      <c r="AR96" t="s">
        <v>1224</v>
      </c>
      <c r="AS96" s="16" t="s">
        <v>1275</v>
      </c>
      <c r="AT96" s="34">
        <v>36</v>
      </c>
      <c r="AX96" s="16"/>
      <c r="AY96" s="34"/>
    </row>
    <row r="97" spans="23:51">
      <c r="W97" t="s">
        <v>1185</v>
      </c>
      <c r="X97" t="s">
        <v>1217</v>
      </c>
      <c r="Y97" t="s">
        <v>1277</v>
      </c>
      <c r="Z97" s="34">
        <v>52</v>
      </c>
      <c r="AE97" s="34"/>
      <c r="AG97" t="s">
        <v>1185</v>
      </c>
      <c r="AH97" t="s">
        <v>1219</v>
      </c>
      <c r="AI97" s="16" t="s">
        <v>1346</v>
      </c>
      <c r="AJ97" s="34" t="s">
        <v>1374</v>
      </c>
      <c r="AN97" s="16"/>
      <c r="AO97" s="34"/>
      <c r="AQ97" t="s">
        <v>1180</v>
      </c>
      <c r="AR97" t="s">
        <v>1224</v>
      </c>
      <c r="AS97" s="16" t="s">
        <v>1362</v>
      </c>
      <c r="AT97" s="34">
        <v>40</v>
      </c>
      <c r="AX97" s="16"/>
      <c r="AY97" s="34"/>
    </row>
    <row r="98" spans="23:51">
      <c r="W98" t="s">
        <v>1185</v>
      </c>
      <c r="X98" t="s">
        <v>1218</v>
      </c>
      <c r="Y98" t="s">
        <v>1277</v>
      </c>
      <c r="Z98" s="34">
        <v>52</v>
      </c>
      <c r="AE98" s="34"/>
      <c r="AG98" t="s">
        <v>1185</v>
      </c>
      <c r="AH98" t="s">
        <v>1214</v>
      </c>
      <c r="AI98" s="16" t="s">
        <v>1347</v>
      </c>
      <c r="AJ98" s="34" t="s">
        <v>1375</v>
      </c>
      <c r="AN98" s="16"/>
      <c r="AO98" s="34"/>
      <c r="AQ98" t="s">
        <v>1180</v>
      </c>
      <c r="AR98" t="s">
        <v>1224</v>
      </c>
      <c r="AS98" s="16" t="s">
        <v>1281</v>
      </c>
      <c r="AT98" s="34">
        <v>42</v>
      </c>
      <c r="AX98" s="16"/>
      <c r="AY98" s="34"/>
    </row>
    <row r="99" spans="23:51">
      <c r="W99" t="s">
        <v>1185</v>
      </c>
      <c r="X99" t="s">
        <v>1217</v>
      </c>
      <c r="Y99" t="s">
        <v>1278</v>
      </c>
      <c r="Z99" s="34">
        <v>60</v>
      </c>
      <c r="AE99" s="34"/>
      <c r="AG99" t="s">
        <v>1185</v>
      </c>
      <c r="AH99" t="s">
        <v>1214</v>
      </c>
      <c r="AI99" s="16" t="s">
        <v>1348</v>
      </c>
      <c r="AJ99" s="34" t="s">
        <v>1376</v>
      </c>
      <c r="AN99" s="16"/>
      <c r="AO99" s="34"/>
      <c r="AQ99" t="s">
        <v>1180</v>
      </c>
      <c r="AR99" t="s">
        <v>1224</v>
      </c>
      <c r="AS99" s="16" t="s">
        <v>1276</v>
      </c>
      <c r="AT99" s="34">
        <v>48</v>
      </c>
      <c r="AX99" s="16"/>
      <c r="AY99" s="34"/>
    </row>
    <row r="100" spans="23:51">
      <c r="W100" t="s">
        <v>1185</v>
      </c>
      <c r="X100" t="s">
        <v>1218</v>
      </c>
      <c r="Y100" t="s">
        <v>1278</v>
      </c>
      <c r="Z100" s="34">
        <v>60</v>
      </c>
      <c r="AE100" s="34"/>
      <c r="AG100" t="s">
        <v>1185</v>
      </c>
      <c r="AH100" t="s">
        <v>1214</v>
      </c>
      <c r="AI100" s="16" t="s">
        <v>1341</v>
      </c>
      <c r="AJ100" s="34" t="s">
        <v>1370</v>
      </c>
      <c r="AN100" s="16"/>
      <c r="AO100" s="34"/>
      <c r="AQ100" t="s">
        <v>1180</v>
      </c>
      <c r="AR100" t="s">
        <v>1224</v>
      </c>
      <c r="AS100" s="16" t="s">
        <v>1354</v>
      </c>
      <c r="AT100" s="34">
        <v>54</v>
      </c>
      <c r="AX100" s="16"/>
      <c r="AY100" s="34"/>
    </row>
    <row r="101" spans="23:51">
      <c r="W101" t="s">
        <v>1185</v>
      </c>
      <c r="X101" t="s">
        <v>1214</v>
      </c>
      <c r="Y101" t="s">
        <v>1278</v>
      </c>
      <c r="Z101" s="34">
        <v>60</v>
      </c>
      <c r="AE101" s="34"/>
      <c r="AG101" t="s">
        <v>1185</v>
      </c>
      <c r="AH101" t="s">
        <v>1214</v>
      </c>
      <c r="AI101" s="16" t="s">
        <v>1345</v>
      </c>
      <c r="AJ101" s="34" t="s">
        <v>1373</v>
      </c>
      <c r="AN101" s="16"/>
      <c r="AO101" s="34"/>
      <c r="AQ101" t="s">
        <v>1180</v>
      </c>
      <c r="AR101" t="s">
        <v>1224</v>
      </c>
      <c r="AS101" s="16" t="s">
        <v>1278</v>
      </c>
      <c r="AT101" s="34">
        <v>60</v>
      </c>
      <c r="AX101" s="16"/>
      <c r="AY101" s="34"/>
    </row>
    <row r="102" spans="23:51">
      <c r="W102" t="s">
        <v>1185</v>
      </c>
      <c r="X102" t="s">
        <v>1217</v>
      </c>
      <c r="Y102" t="s">
        <v>1282</v>
      </c>
      <c r="Z102" s="34">
        <v>68</v>
      </c>
      <c r="AE102" s="34"/>
      <c r="AG102" t="s">
        <v>1185</v>
      </c>
      <c r="AH102" t="s">
        <v>1214</v>
      </c>
      <c r="AI102" s="16" t="s">
        <v>1346</v>
      </c>
      <c r="AJ102" s="34" t="s">
        <v>1374</v>
      </c>
      <c r="AN102" s="16"/>
      <c r="AO102" s="34"/>
      <c r="AQ102" t="s">
        <v>1180</v>
      </c>
      <c r="AR102" t="s">
        <v>1225</v>
      </c>
      <c r="AS102" s="16" t="s">
        <v>1361</v>
      </c>
      <c r="AT102" s="34">
        <v>32</v>
      </c>
      <c r="AX102" s="16"/>
      <c r="AY102" s="34"/>
    </row>
    <row r="103" spans="23:51">
      <c r="W103" t="s">
        <v>1185</v>
      </c>
      <c r="X103" t="s">
        <v>1218</v>
      </c>
      <c r="Y103" t="s">
        <v>1282</v>
      </c>
      <c r="Z103" s="34">
        <v>68</v>
      </c>
      <c r="AE103" s="34"/>
      <c r="AG103" t="s">
        <v>1185</v>
      </c>
      <c r="AH103" t="s">
        <v>1214</v>
      </c>
      <c r="AI103" s="16" t="s">
        <v>1276</v>
      </c>
      <c r="AJ103" s="34" t="s">
        <v>1299</v>
      </c>
      <c r="AN103" s="16"/>
      <c r="AO103" s="34"/>
      <c r="AQ103" t="s">
        <v>1180</v>
      </c>
      <c r="AR103" t="s">
        <v>1225</v>
      </c>
      <c r="AS103" s="16" t="s">
        <v>1362</v>
      </c>
      <c r="AT103" s="34">
        <v>40</v>
      </c>
      <c r="AX103" s="16"/>
      <c r="AY103" s="34"/>
    </row>
    <row r="104" spans="23:51">
      <c r="W104" t="s">
        <v>1185</v>
      </c>
      <c r="X104" t="s">
        <v>1214</v>
      </c>
      <c r="Y104" t="s">
        <v>1282</v>
      </c>
      <c r="Z104" s="34">
        <v>68</v>
      </c>
      <c r="AE104" s="34"/>
      <c r="AG104" t="s">
        <v>1185</v>
      </c>
      <c r="AH104" t="s">
        <v>1214</v>
      </c>
      <c r="AI104" s="16" t="s">
        <v>1278</v>
      </c>
      <c r="AJ104" s="34" t="s">
        <v>110</v>
      </c>
      <c r="AN104" s="16"/>
      <c r="AO104" s="34"/>
      <c r="AQ104" t="s">
        <v>952</v>
      </c>
      <c r="AR104" t="s">
        <v>1202</v>
      </c>
      <c r="AS104" s="16" t="s">
        <v>23</v>
      </c>
      <c r="AT104" s="34" t="s">
        <v>23</v>
      </c>
      <c r="AX104" s="16"/>
      <c r="AY104" s="34"/>
    </row>
    <row r="105" spans="23:51">
      <c r="W105" t="s">
        <v>1185</v>
      </c>
      <c r="X105" t="s">
        <v>1217</v>
      </c>
      <c r="Y105" t="s">
        <v>1283</v>
      </c>
      <c r="Z105" s="34">
        <v>72</v>
      </c>
      <c r="AE105" s="34"/>
      <c r="AG105" t="s">
        <v>1185</v>
      </c>
      <c r="AH105" t="s">
        <v>1214</v>
      </c>
      <c r="AI105" s="16" t="s">
        <v>1283</v>
      </c>
      <c r="AJ105" s="34" t="s">
        <v>1301</v>
      </c>
      <c r="AN105" s="16"/>
      <c r="AO105" s="34"/>
      <c r="AQ105" t="s">
        <v>1189</v>
      </c>
      <c r="AR105" t="s">
        <v>1226</v>
      </c>
      <c r="AS105" s="16" t="s">
        <v>23</v>
      </c>
      <c r="AT105" s="34" t="s">
        <v>23</v>
      </c>
      <c r="AX105" s="16"/>
      <c r="AY105" s="34"/>
    </row>
    <row r="106" spans="23:51">
      <c r="W106" t="s">
        <v>1185</v>
      </c>
      <c r="X106" t="s">
        <v>1218</v>
      </c>
      <c r="Y106" t="s">
        <v>1283</v>
      </c>
      <c r="Z106" s="34">
        <v>72</v>
      </c>
      <c r="AE106" s="34"/>
      <c r="AG106" t="s">
        <v>1185</v>
      </c>
      <c r="AH106" t="s">
        <v>1214</v>
      </c>
      <c r="AI106" s="16" t="s">
        <v>1342</v>
      </c>
      <c r="AJ106" s="34">
        <v>94</v>
      </c>
      <c r="AN106" s="16"/>
      <c r="AO106" s="34"/>
      <c r="AQ106" t="s">
        <v>1189</v>
      </c>
      <c r="AR106" t="s">
        <v>1227</v>
      </c>
      <c r="AS106" s="16" t="s">
        <v>23</v>
      </c>
      <c r="AT106" s="34" t="s">
        <v>23</v>
      </c>
      <c r="AX106" s="16"/>
      <c r="AY106" s="34"/>
    </row>
    <row r="107" spans="23:51">
      <c r="W107" t="s">
        <v>1185</v>
      </c>
      <c r="X107" t="s">
        <v>1214</v>
      </c>
      <c r="Y107" t="s">
        <v>1283</v>
      </c>
      <c r="Z107" s="34">
        <v>72</v>
      </c>
      <c r="AE107" s="34"/>
      <c r="AG107" t="s">
        <v>1185</v>
      </c>
      <c r="AH107" t="s">
        <v>1214</v>
      </c>
      <c r="AI107" s="16" t="s">
        <v>1343</v>
      </c>
      <c r="AJ107" s="34" t="s">
        <v>1371</v>
      </c>
      <c r="AN107" s="16"/>
      <c r="AO107" s="34"/>
      <c r="AQ107" t="s">
        <v>1189</v>
      </c>
      <c r="AR107" t="s">
        <v>1228</v>
      </c>
      <c r="AS107" s="16" t="s">
        <v>23</v>
      </c>
      <c r="AT107" s="34" t="s">
        <v>23</v>
      </c>
      <c r="AX107" s="16"/>
      <c r="AY107" s="34"/>
    </row>
    <row r="108" spans="23:51">
      <c r="W108" t="s">
        <v>1185</v>
      </c>
      <c r="X108" t="s">
        <v>1217</v>
      </c>
      <c r="Y108" t="s">
        <v>1284</v>
      </c>
      <c r="Z108" s="34">
        <v>84</v>
      </c>
      <c r="AE108" s="34"/>
      <c r="AG108" t="s">
        <v>1185</v>
      </c>
      <c r="AH108" t="s">
        <v>1214</v>
      </c>
      <c r="AI108" s="16" t="s">
        <v>1286</v>
      </c>
      <c r="AJ108" s="34" t="s">
        <v>1306</v>
      </c>
      <c r="AN108" s="16"/>
      <c r="AO108" s="34"/>
      <c r="AQ108" t="s">
        <v>1189</v>
      </c>
      <c r="AR108" t="s">
        <v>1229</v>
      </c>
      <c r="AS108" s="16" t="s">
        <v>23</v>
      </c>
      <c r="AT108" s="34" t="s">
        <v>23</v>
      </c>
      <c r="AX108" s="16"/>
      <c r="AY108" s="34"/>
    </row>
    <row r="109" spans="23:51">
      <c r="W109" t="s">
        <v>1185</v>
      </c>
      <c r="X109" t="s">
        <v>1218</v>
      </c>
      <c r="Y109" t="s">
        <v>1284</v>
      </c>
      <c r="Z109" s="34">
        <v>84</v>
      </c>
      <c r="AE109" s="34"/>
      <c r="AG109" t="s">
        <v>1185</v>
      </c>
      <c r="AH109" t="s">
        <v>1214</v>
      </c>
      <c r="AI109" s="16" t="s">
        <v>1344</v>
      </c>
      <c r="AJ109" s="34" t="s">
        <v>1372</v>
      </c>
      <c r="AN109" s="16"/>
      <c r="AO109" s="34"/>
      <c r="AQ109" t="s">
        <v>1189</v>
      </c>
      <c r="AR109" t="s">
        <v>1230</v>
      </c>
      <c r="AS109" s="16" t="s">
        <v>23</v>
      </c>
      <c r="AT109" s="34" t="s">
        <v>23</v>
      </c>
      <c r="AX109" s="16"/>
      <c r="AY109" s="34"/>
    </row>
    <row r="110" spans="23:51">
      <c r="W110" t="s">
        <v>1185</v>
      </c>
      <c r="X110" t="s">
        <v>1217</v>
      </c>
      <c r="Y110" t="s">
        <v>1285</v>
      </c>
      <c r="Z110" s="34" t="s">
        <v>1305</v>
      </c>
      <c r="AE110" s="34"/>
      <c r="AG110" t="s">
        <v>1174</v>
      </c>
      <c r="AH110" t="s">
        <v>1220</v>
      </c>
      <c r="AI110" s="16" t="s">
        <v>1342</v>
      </c>
      <c r="AJ110" s="34">
        <v>94</v>
      </c>
      <c r="AN110" s="16"/>
      <c r="AO110" s="34"/>
      <c r="AQ110" t="s">
        <v>1189</v>
      </c>
      <c r="AR110" t="s">
        <v>1231</v>
      </c>
      <c r="AS110" s="16" t="s">
        <v>23</v>
      </c>
      <c r="AT110" s="34" t="s">
        <v>23</v>
      </c>
      <c r="AX110" s="16"/>
      <c r="AY110" s="34"/>
    </row>
    <row r="111" spans="23:51">
      <c r="W111" t="s">
        <v>1185</v>
      </c>
      <c r="X111" t="s">
        <v>1218</v>
      </c>
      <c r="Y111" t="s">
        <v>1285</v>
      </c>
      <c r="Z111" s="34" t="s">
        <v>1305</v>
      </c>
      <c r="AE111" s="34"/>
      <c r="AG111" t="s">
        <v>1174</v>
      </c>
      <c r="AH111" t="s">
        <v>1220</v>
      </c>
      <c r="AI111" s="16" t="s">
        <v>1343</v>
      </c>
      <c r="AJ111" s="34" t="s">
        <v>1371</v>
      </c>
      <c r="AN111" s="16"/>
      <c r="AO111" s="34"/>
      <c r="AQ111" t="s">
        <v>1183</v>
      </c>
      <c r="AR111" t="s">
        <v>1232</v>
      </c>
      <c r="AS111" s="16" t="s">
        <v>432</v>
      </c>
      <c r="AT111" s="34">
        <v>18</v>
      </c>
      <c r="AX111" s="16"/>
      <c r="AY111" s="34"/>
    </row>
    <row r="112" spans="23:51">
      <c r="W112" t="s">
        <v>1185</v>
      </c>
      <c r="X112" t="s">
        <v>1214</v>
      </c>
      <c r="Y112" t="s">
        <v>1285</v>
      </c>
      <c r="Z112" s="34" t="s">
        <v>1305</v>
      </c>
      <c r="AE112" s="34"/>
      <c r="AG112" t="s">
        <v>1174</v>
      </c>
      <c r="AH112" t="s">
        <v>1220</v>
      </c>
      <c r="AI112" s="16" t="s">
        <v>1286</v>
      </c>
      <c r="AJ112" s="34" t="s">
        <v>1306</v>
      </c>
      <c r="AN112" s="16"/>
      <c r="AO112" s="34"/>
      <c r="AQ112" t="s">
        <v>1183</v>
      </c>
      <c r="AR112" t="s">
        <v>1232</v>
      </c>
      <c r="AS112" s="16" t="s">
        <v>436</v>
      </c>
      <c r="AT112" s="34">
        <v>24</v>
      </c>
      <c r="AX112" s="16"/>
      <c r="AY112" s="34"/>
    </row>
    <row r="113" spans="23:51">
      <c r="W113" t="s">
        <v>1185</v>
      </c>
      <c r="X113" t="s">
        <v>1218</v>
      </c>
      <c r="Y113" t="s">
        <v>1286</v>
      </c>
      <c r="Z113" s="34" t="s">
        <v>1306</v>
      </c>
      <c r="AE113" s="34"/>
      <c r="AG113" t="s">
        <v>1174</v>
      </c>
      <c r="AH113" t="s">
        <v>1220</v>
      </c>
      <c r="AI113" s="16" t="s">
        <v>1344</v>
      </c>
      <c r="AJ113" s="34" t="s">
        <v>1372</v>
      </c>
      <c r="AN113" s="16"/>
      <c r="AO113" s="34"/>
      <c r="AQ113" t="s">
        <v>1183</v>
      </c>
      <c r="AR113" t="s">
        <v>1232</v>
      </c>
      <c r="AS113" s="16" t="s">
        <v>438</v>
      </c>
      <c r="AT113" s="34">
        <v>30</v>
      </c>
      <c r="AX113" s="16"/>
      <c r="AY113" s="34"/>
    </row>
    <row r="114" spans="23:51">
      <c r="W114" t="s">
        <v>1185</v>
      </c>
      <c r="X114" t="s">
        <v>1219</v>
      </c>
      <c r="Y114" t="s">
        <v>1286</v>
      </c>
      <c r="Z114" s="34" t="s">
        <v>1306</v>
      </c>
      <c r="AE114" s="34"/>
      <c r="AG114" t="s">
        <v>1174</v>
      </c>
      <c r="AH114" t="s">
        <v>1216</v>
      </c>
      <c r="AI114" s="16" t="s">
        <v>1307</v>
      </c>
      <c r="AJ114" s="34" t="s">
        <v>1300</v>
      </c>
      <c r="AN114" s="16"/>
      <c r="AO114" s="34"/>
      <c r="AQ114" t="s">
        <v>1183</v>
      </c>
      <c r="AR114" t="s">
        <v>1232</v>
      </c>
      <c r="AS114" s="16" t="s">
        <v>441</v>
      </c>
      <c r="AT114" s="34">
        <v>36</v>
      </c>
      <c r="AX114" s="16"/>
      <c r="AY114" s="34"/>
    </row>
    <row r="115" spans="23:51">
      <c r="W115" t="s">
        <v>1185</v>
      </c>
      <c r="X115" t="s">
        <v>1214</v>
      </c>
      <c r="Y115" t="s">
        <v>1286</v>
      </c>
      <c r="Z115" s="34" t="s">
        <v>1306</v>
      </c>
      <c r="AE115" s="34"/>
      <c r="AG115" t="s">
        <v>1174</v>
      </c>
      <c r="AH115" t="s">
        <v>1216</v>
      </c>
      <c r="AI115" s="16" t="s">
        <v>1349</v>
      </c>
      <c r="AJ115" s="34" t="s">
        <v>132</v>
      </c>
      <c r="AN115" s="16"/>
      <c r="AO115" s="34"/>
      <c r="AQ115" t="s">
        <v>1183</v>
      </c>
      <c r="AR115" t="s">
        <v>1232</v>
      </c>
      <c r="AS115" s="16" t="s">
        <v>1359</v>
      </c>
      <c r="AT115" s="34">
        <v>42</v>
      </c>
      <c r="AX115" s="16"/>
      <c r="AY115" s="34"/>
    </row>
    <row r="116" spans="23:51">
      <c r="W116" t="s">
        <v>1185</v>
      </c>
      <c r="X116" t="s">
        <v>1218</v>
      </c>
      <c r="Y116" t="s">
        <v>1279</v>
      </c>
      <c r="Z116" s="34" t="s">
        <v>1304</v>
      </c>
      <c r="AE116" s="34"/>
      <c r="AG116" t="s">
        <v>1174</v>
      </c>
      <c r="AH116" t="s">
        <v>1216</v>
      </c>
      <c r="AI116" s="16" t="s">
        <v>1348</v>
      </c>
      <c r="AJ116" s="34" t="s">
        <v>1376</v>
      </c>
      <c r="AN116" s="16"/>
      <c r="AO116" s="34"/>
      <c r="AQ116" t="s">
        <v>1183</v>
      </c>
      <c r="AR116" t="s">
        <v>1232</v>
      </c>
      <c r="AS116" s="16" t="s">
        <v>443</v>
      </c>
      <c r="AT116" s="34">
        <v>48</v>
      </c>
      <c r="AX116" s="16"/>
      <c r="AY116" s="34"/>
    </row>
    <row r="117" spans="23:51">
      <c r="W117" t="s">
        <v>1185</v>
      </c>
      <c r="X117" t="s">
        <v>1219</v>
      </c>
      <c r="Y117" t="s">
        <v>1279</v>
      </c>
      <c r="Z117" s="34" t="s">
        <v>1304</v>
      </c>
      <c r="AE117" s="34"/>
      <c r="AG117" t="s">
        <v>1174</v>
      </c>
      <c r="AH117" t="s">
        <v>1216</v>
      </c>
      <c r="AI117" s="16" t="s">
        <v>1341</v>
      </c>
      <c r="AJ117" s="34" t="s">
        <v>1370</v>
      </c>
      <c r="AN117" s="16"/>
      <c r="AO117" s="34"/>
      <c r="AQ117" t="s">
        <v>1183</v>
      </c>
      <c r="AR117" t="s">
        <v>1232</v>
      </c>
      <c r="AS117" s="16" t="s">
        <v>1288</v>
      </c>
      <c r="AT117" s="34" t="s">
        <v>869</v>
      </c>
      <c r="AX117" s="16"/>
      <c r="AY117" s="34"/>
    </row>
    <row r="118" spans="23:51">
      <c r="W118" t="s">
        <v>1185</v>
      </c>
      <c r="X118" t="s">
        <v>1214</v>
      </c>
      <c r="Y118" t="s">
        <v>1279</v>
      </c>
      <c r="Z118" s="34" t="s">
        <v>1304</v>
      </c>
      <c r="AE118" s="34"/>
      <c r="AG118" t="s">
        <v>1174</v>
      </c>
      <c r="AH118" t="s">
        <v>1216</v>
      </c>
      <c r="AI118" s="16" t="s">
        <v>1283</v>
      </c>
      <c r="AJ118" s="34" t="s">
        <v>1301</v>
      </c>
      <c r="AN118" s="16"/>
      <c r="AO118" s="34"/>
      <c r="AQ118" t="s">
        <v>1183</v>
      </c>
      <c r="AR118" t="s">
        <v>1233</v>
      </c>
      <c r="AS118" s="16" t="s">
        <v>432</v>
      </c>
      <c r="AT118" s="34">
        <v>18</v>
      </c>
      <c r="AX118" s="16"/>
      <c r="AY118" s="34"/>
    </row>
    <row r="119" spans="23:51">
      <c r="W119" t="s">
        <v>1174</v>
      </c>
      <c r="X119" t="s">
        <v>1216</v>
      </c>
      <c r="Y119" t="s">
        <v>1281</v>
      </c>
      <c r="Z119" s="34">
        <v>42</v>
      </c>
      <c r="AE119" s="34"/>
      <c r="AG119" t="s">
        <v>1174</v>
      </c>
      <c r="AH119" t="s">
        <v>1216</v>
      </c>
      <c r="AI119" s="16" t="s">
        <v>1284</v>
      </c>
      <c r="AJ119" s="34" t="s">
        <v>1302</v>
      </c>
      <c r="AN119" s="16"/>
      <c r="AO119" s="34"/>
      <c r="AQ119" t="s">
        <v>1183</v>
      </c>
      <c r="AR119" t="s">
        <v>1233</v>
      </c>
      <c r="AS119" s="16" t="s">
        <v>436</v>
      </c>
      <c r="AT119" s="34">
        <v>24</v>
      </c>
      <c r="AX119" s="16"/>
      <c r="AY119" s="34"/>
    </row>
    <row r="120" spans="23:51">
      <c r="W120" t="s">
        <v>1174</v>
      </c>
      <c r="X120" t="s">
        <v>1216</v>
      </c>
      <c r="Y120" t="s">
        <v>1276</v>
      </c>
      <c r="Z120" s="34">
        <v>48</v>
      </c>
      <c r="AE120" s="34"/>
      <c r="AG120" t="s">
        <v>1174</v>
      </c>
      <c r="AH120" t="s">
        <v>1216</v>
      </c>
      <c r="AI120" s="16" t="s">
        <v>1342</v>
      </c>
      <c r="AJ120" s="34">
        <v>94</v>
      </c>
      <c r="AN120" s="16"/>
      <c r="AO120" s="34"/>
      <c r="AQ120" t="s">
        <v>1183</v>
      </c>
      <c r="AR120" t="s">
        <v>1233</v>
      </c>
      <c r="AS120" s="16" t="s">
        <v>438</v>
      </c>
      <c r="AT120" s="34">
        <v>30</v>
      </c>
      <c r="AX120" s="16"/>
      <c r="AY120" s="34"/>
    </row>
    <row r="121" spans="23:51">
      <c r="W121" t="s">
        <v>1174</v>
      </c>
      <c r="X121" t="s">
        <v>1220</v>
      </c>
      <c r="Y121" t="s">
        <v>1277</v>
      </c>
      <c r="Z121" s="34">
        <v>52</v>
      </c>
      <c r="AE121" s="34"/>
      <c r="AG121" t="s">
        <v>1174</v>
      </c>
      <c r="AH121" t="s">
        <v>1216</v>
      </c>
      <c r="AI121" s="16" t="s">
        <v>1343</v>
      </c>
      <c r="AJ121" s="34" t="s">
        <v>1371</v>
      </c>
      <c r="AN121" s="16"/>
      <c r="AO121" s="34"/>
      <c r="AQ121" t="s">
        <v>1183</v>
      </c>
      <c r="AR121" t="s">
        <v>1233</v>
      </c>
      <c r="AS121" s="16" t="s">
        <v>441</v>
      </c>
      <c r="AT121" s="34">
        <v>36</v>
      </c>
      <c r="AX121" s="16"/>
      <c r="AY121" s="34"/>
    </row>
    <row r="122" spans="23:51">
      <c r="W122" t="s">
        <v>1174</v>
      </c>
      <c r="X122" t="s">
        <v>1216</v>
      </c>
      <c r="Y122" t="s">
        <v>1277</v>
      </c>
      <c r="Z122" s="34">
        <v>52</v>
      </c>
      <c r="AE122" s="34"/>
      <c r="AG122" t="s">
        <v>1174</v>
      </c>
      <c r="AH122" t="s">
        <v>1216</v>
      </c>
      <c r="AI122" s="16" t="s">
        <v>1286</v>
      </c>
      <c r="AJ122" s="34" t="s">
        <v>1306</v>
      </c>
      <c r="AN122" s="16"/>
      <c r="AO122" s="34"/>
      <c r="AQ122" t="s">
        <v>1183</v>
      </c>
      <c r="AR122" t="s">
        <v>1233</v>
      </c>
      <c r="AS122" s="16" t="s">
        <v>1359</v>
      </c>
      <c r="AT122" s="34">
        <v>42</v>
      </c>
      <c r="AX122" s="16"/>
      <c r="AY122" s="34"/>
    </row>
    <row r="123" spans="23:51">
      <c r="W123" t="s">
        <v>1174</v>
      </c>
      <c r="X123" t="s">
        <v>1221</v>
      </c>
      <c r="Y123" t="s">
        <v>1277</v>
      </c>
      <c r="Z123" s="34">
        <v>52</v>
      </c>
      <c r="AE123" s="34"/>
      <c r="AG123" t="s">
        <v>1174</v>
      </c>
      <c r="AH123" t="s">
        <v>1216</v>
      </c>
      <c r="AI123" s="16" t="s">
        <v>1344</v>
      </c>
      <c r="AJ123" s="34" t="s">
        <v>1372</v>
      </c>
      <c r="AN123" s="16"/>
      <c r="AO123" s="34"/>
      <c r="AQ123" t="s">
        <v>1183</v>
      </c>
      <c r="AR123" t="s">
        <v>1233</v>
      </c>
      <c r="AS123" s="16" t="s">
        <v>443</v>
      </c>
      <c r="AT123" s="34">
        <v>48</v>
      </c>
      <c r="AX123" s="16"/>
      <c r="AY123" s="34"/>
    </row>
    <row r="124" spans="23:51">
      <c r="W124" t="s">
        <v>1174</v>
      </c>
      <c r="X124" t="s">
        <v>1220</v>
      </c>
      <c r="Y124" t="s">
        <v>1278</v>
      </c>
      <c r="Z124" s="34">
        <v>60</v>
      </c>
      <c r="AE124" s="34"/>
      <c r="AG124" t="s">
        <v>1174</v>
      </c>
      <c r="AH124" t="s">
        <v>1221</v>
      </c>
      <c r="AI124" s="16" t="s">
        <v>1340</v>
      </c>
      <c r="AJ124" s="34" t="s">
        <v>1369</v>
      </c>
      <c r="AN124" s="16"/>
      <c r="AO124" s="34"/>
      <c r="AQ124" t="s">
        <v>1183</v>
      </c>
      <c r="AR124" t="s">
        <v>1233</v>
      </c>
      <c r="AS124" s="16" t="s">
        <v>1288</v>
      </c>
      <c r="AT124" s="34" t="s">
        <v>869</v>
      </c>
      <c r="AX124" s="16"/>
      <c r="AY124" s="34"/>
    </row>
    <row r="125" spans="23:51">
      <c r="W125" t="s">
        <v>1174</v>
      </c>
      <c r="X125" t="s">
        <v>1216</v>
      </c>
      <c r="Y125" t="s">
        <v>1278</v>
      </c>
      <c r="Z125" s="34">
        <v>60</v>
      </c>
      <c r="AE125" s="34"/>
      <c r="AG125" t="s">
        <v>1174</v>
      </c>
      <c r="AH125" t="s">
        <v>1221</v>
      </c>
      <c r="AI125" s="16" t="s">
        <v>1342</v>
      </c>
      <c r="AJ125" s="34">
        <v>94</v>
      </c>
      <c r="AN125" s="16"/>
      <c r="AO125" s="34"/>
      <c r="AQ125" t="s">
        <v>1184</v>
      </c>
      <c r="AR125" t="s">
        <v>1232</v>
      </c>
      <c r="AS125" s="16" t="s">
        <v>441</v>
      </c>
      <c r="AT125" s="34">
        <v>36</v>
      </c>
      <c r="AX125" s="16"/>
      <c r="AY125" s="34"/>
    </row>
    <row r="126" spans="23:51">
      <c r="W126" t="s">
        <v>1174</v>
      </c>
      <c r="X126" t="s">
        <v>1221</v>
      </c>
      <c r="Y126" t="s">
        <v>1278</v>
      </c>
      <c r="Z126" s="34">
        <v>60</v>
      </c>
      <c r="AE126" s="34"/>
      <c r="AG126" t="s">
        <v>1174</v>
      </c>
      <c r="AH126" t="s">
        <v>1221</v>
      </c>
      <c r="AI126" s="16" t="s">
        <v>1343</v>
      </c>
      <c r="AJ126" s="34" t="s">
        <v>1371</v>
      </c>
      <c r="AN126" s="16"/>
      <c r="AO126" s="34"/>
      <c r="AQ126" t="s">
        <v>1184</v>
      </c>
      <c r="AR126" t="s">
        <v>1232</v>
      </c>
      <c r="AS126" s="16" t="s">
        <v>443</v>
      </c>
      <c r="AT126" s="34">
        <v>48</v>
      </c>
      <c r="AX126" s="16"/>
      <c r="AY126" s="34"/>
    </row>
    <row r="127" spans="23:51">
      <c r="W127" t="s">
        <v>1174</v>
      </c>
      <c r="X127" t="s">
        <v>1220</v>
      </c>
      <c r="Y127" t="s">
        <v>1282</v>
      </c>
      <c r="Z127" s="34">
        <v>68</v>
      </c>
      <c r="AE127" s="34"/>
      <c r="AG127" t="s">
        <v>1174</v>
      </c>
      <c r="AH127" t="s">
        <v>1221</v>
      </c>
      <c r="AI127" s="16" t="s">
        <v>1286</v>
      </c>
      <c r="AJ127" s="34" t="s">
        <v>1306</v>
      </c>
      <c r="AN127" s="16"/>
      <c r="AO127" s="34"/>
      <c r="AQ127" t="s">
        <v>1184</v>
      </c>
      <c r="AR127" t="s">
        <v>1232</v>
      </c>
      <c r="AS127" s="16" t="s">
        <v>1289</v>
      </c>
      <c r="AT127" s="34">
        <v>60</v>
      </c>
      <c r="AX127" s="16"/>
      <c r="AY127" s="34"/>
    </row>
    <row r="128" spans="23:51">
      <c r="W128" t="s">
        <v>1174</v>
      </c>
      <c r="X128" t="s">
        <v>1216</v>
      </c>
      <c r="Y128" t="s">
        <v>1282</v>
      </c>
      <c r="Z128" s="34">
        <v>68</v>
      </c>
      <c r="AE128" s="34"/>
      <c r="AG128" t="s">
        <v>1174</v>
      </c>
      <c r="AH128" t="s">
        <v>1221</v>
      </c>
      <c r="AI128" s="16" t="s">
        <v>1344</v>
      </c>
      <c r="AJ128" s="34" t="s">
        <v>1372</v>
      </c>
      <c r="AN128" s="16"/>
      <c r="AO128" s="34"/>
      <c r="AQ128" t="s">
        <v>1184</v>
      </c>
      <c r="AR128" t="s">
        <v>1232</v>
      </c>
      <c r="AS128" s="16" t="s">
        <v>1290</v>
      </c>
      <c r="AT128" s="34">
        <v>72</v>
      </c>
      <c r="AX128" s="16"/>
      <c r="AY128" s="34"/>
    </row>
    <row r="129" spans="23:51">
      <c r="W129" t="s">
        <v>1174</v>
      </c>
      <c r="X129" t="s">
        <v>1221</v>
      </c>
      <c r="Y129" t="s">
        <v>1282</v>
      </c>
      <c r="Z129" s="34">
        <v>68</v>
      </c>
      <c r="AE129" s="34"/>
      <c r="AG129" t="s">
        <v>1169</v>
      </c>
      <c r="AH129" t="s">
        <v>1202</v>
      </c>
      <c r="AI129" s="16" t="s">
        <v>438</v>
      </c>
      <c r="AJ129" s="34" t="s">
        <v>59</v>
      </c>
      <c r="AN129" s="16"/>
      <c r="AO129" s="34"/>
      <c r="AQ129" t="s">
        <v>1184</v>
      </c>
      <c r="AR129" t="s">
        <v>1232</v>
      </c>
      <c r="AS129" s="16" t="s">
        <v>1288</v>
      </c>
      <c r="AT129" s="34" t="s">
        <v>869</v>
      </c>
      <c r="AX129" s="16"/>
      <c r="AY129" s="34"/>
    </row>
    <row r="130" spans="23:51">
      <c r="W130" t="s">
        <v>1174</v>
      </c>
      <c r="X130" t="s">
        <v>1220</v>
      </c>
      <c r="Y130" t="s">
        <v>1283</v>
      </c>
      <c r="Z130" s="34">
        <v>72</v>
      </c>
      <c r="AE130" s="34"/>
      <c r="AG130" t="s">
        <v>1169</v>
      </c>
      <c r="AH130" t="s">
        <v>1202</v>
      </c>
      <c r="AI130" s="16" t="s">
        <v>1278</v>
      </c>
      <c r="AJ130" s="34" t="s">
        <v>110</v>
      </c>
      <c r="AN130" s="16"/>
      <c r="AO130" s="34"/>
      <c r="AQ130" t="s">
        <v>1184</v>
      </c>
      <c r="AR130" t="s">
        <v>1233</v>
      </c>
      <c r="AS130" s="16" t="s">
        <v>441</v>
      </c>
      <c r="AT130" s="34">
        <v>36</v>
      </c>
      <c r="AX130" s="16"/>
      <c r="AY130" s="34"/>
    </row>
    <row r="131" spans="23:51">
      <c r="W131" t="s">
        <v>1174</v>
      </c>
      <c r="X131" t="s">
        <v>1216</v>
      </c>
      <c r="Y131" t="s">
        <v>1283</v>
      </c>
      <c r="Z131" s="34">
        <v>72</v>
      </c>
      <c r="AE131" s="34"/>
      <c r="AG131" t="s">
        <v>1169</v>
      </c>
      <c r="AH131" t="s">
        <v>1202</v>
      </c>
      <c r="AI131" s="16" t="s">
        <v>1289</v>
      </c>
      <c r="AJ131" s="34" t="s">
        <v>110</v>
      </c>
      <c r="AN131" s="16"/>
      <c r="AO131" s="34"/>
      <c r="AQ131" t="s">
        <v>1184</v>
      </c>
      <c r="AR131" t="s">
        <v>1233</v>
      </c>
      <c r="AS131" s="16" t="s">
        <v>443</v>
      </c>
      <c r="AT131" s="34">
        <v>48</v>
      </c>
      <c r="AX131" s="16"/>
      <c r="AY131" s="34"/>
    </row>
    <row r="132" spans="23:51">
      <c r="W132" t="s">
        <v>1174</v>
      </c>
      <c r="X132" t="s">
        <v>1221</v>
      </c>
      <c r="Y132" t="s">
        <v>1283</v>
      </c>
      <c r="Z132" s="34">
        <v>72</v>
      </c>
      <c r="AE132" s="34"/>
      <c r="AG132" t="s">
        <v>1169</v>
      </c>
      <c r="AH132" t="s">
        <v>1222</v>
      </c>
      <c r="AI132" s="16" t="s">
        <v>1340</v>
      </c>
      <c r="AJ132" s="34" t="s">
        <v>1369</v>
      </c>
      <c r="AN132" s="16"/>
      <c r="AO132" s="34"/>
      <c r="AQ132" t="s">
        <v>1184</v>
      </c>
      <c r="AR132" t="s">
        <v>1233</v>
      </c>
      <c r="AS132" s="16" t="s">
        <v>1289</v>
      </c>
      <c r="AT132" s="34">
        <v>60</v>
      </c>
      <c r="AX132" s="16"/>
      <c r="AY132" s="34"/>
    </row>
    <row r="133" spans="23:51">
      <c r="W133" t="s">
        <v>1174</v>
      </c>
      <c r="X133" t="s">
        <v>1216</v>
      </c>
      <c r="Y133" t="s">
        <v>1287</v>
      </c>
      <c r="Z133" s="34">
        <v>78</v>
      </c>
      <c r="AE133" s="34"/>
      <c r="AG133" t="s">
        <v>1169</v>
      </c>
      <c r="AH133" t="s">
        <v>1222</v>
      </c>
      <c r="AI133" s="16" t="s">
        <v>1345</v>
      </c>
      <c r="AJ133" s="34" t="s">
        <v>1373</v>
      </c>
      <c r="AN133" s="16"/>
      <c r="AO133" s="34"/>
      <c r="AQ133" t="s">
        <v>1184</v>
      </c>
      <c r="AR133" t="s">
        <v>1233</v>
      </c>
      <c r="AS133" s="16" t="s">
        <v>1290</v>
      </c>
      <c r="AT133" s="34">
        <v>72</v>
      </c>
      <c r="AX133" s="16"/>
      <c r="AY133" s="34"/>
    </row>
    <row r="134" spans="23:51">
      <c r="W134" t="s">
        <v>1174</v>
      </c>
      <c r="X134" t="s">
        <v>1221</v>
      </c>
      <c r="Y134" t="s">
        <v>1284</v>
      </c>
      <c r="Z134" s="34">
        <v>84</v>
      </c>
      <c r="AE134" s="34"/>
      <c r="AG134" t="s">
        <v>1169</v>
      </c>
      <c r="AH134" t="s">
        <v>1222</v>
      </c>
      <c r="AI134" s="16" t="s">
        <v>1346</v>
      </c>
      <c r="AJ134" s="34" t="s">
        <v>1374</v>
      </c>
      <c r="AN134" s="16"/>
      <c r="AO134" s="34"/>
      <c r="AQ134" t="s">
        <v>1184</v>
      </c>
      <c r="AR134" t="s">
        <v>1233</v>
      </c>
      <c r="AS134" s="16" t="s">
        <v>1288</v>
      </c>
      <c r="AT134" s="34" t="s">
        <v>869</v>
      </c>
      <c r="AX134" s="16"/>
      <c r="AY134" s="34"/>
    </row>
    <row r="135" spans="23:51">
      <c r="W135" t="s">
        <v>1174</v>
      </c>
      <c r="X135" t="s">
        <v>1216</v>
      </c>
      <c r="Y135" t="s">
        <v>1285</v>
      </c>
      <c r="Z135" s="34" t="s">
        <v>1305</v>
      </c>
      <c r="AE135" s="34"/>
      <c r="AG135" t="s">
        <v>1169</v>
      </c>
      <c r="AH135" t="s">
        <v>1223</v>
      </c>
      <c r="AI135" s="16" t="s">
        <v>1340</v>
      </c>
      <c r="AJ135" s="34" t="s">
        <v>1369</v>
      </c>
      <c r="AN135" s="16"/>
      <c r="AO135" s="34"/>
      <c r="AQ135" t="s">
        <v>1184</v>
      </c>
      <c r="AR135" t="s">
        <v>1214</v>
      </c>
      <c r="AS135" s="16" t="s">
        <v>1277</v>
      </c>
      <c r="AT135" s="34">
        <v>52</v>
      </c>
      <c r="AX135" s="16"/>
      <c r="AY135" s="34"/>
    </row>
    <row r="136" spans="23:51">
      <c r="W136" t="s">
        <v>1169</v>
      </c>
      <c r="X136" t="s">
        <v>1202</v>
      </c>
      <c r="Y136" t="s">
        <v>1280</v>
      </c>
      <c r="Z136" s="34">
        <v>30</v>
      </c>
      <c r="AE136" s="34"/>
      <c r="AG136" t="s">
        <v>1169</v>
      </c>
      <c r="AH136" t="s">
        <v>1223</v>
      </c>
      <c r="AI136" s="16" t="s">
        <v>1345</v>
      </c>
      <c r="AJ136" s="34" t="s">
        <v>1373</v>
      </c>
      <c r="AN136" s="16"/>
      <c r="AO136" s="34"/>
      <c r="AQ136" t="s">
        <v>1184</v>
      </c>
      <c r="AR136" t="s">
        <v>1214</v>
      </c>
      <c r="AS136" s="16" t="s">
        <v>1354</v>
      </c>
      <c r="AT136" s="34">
        <v>54</v>
      </c>
      <c r="AX136" s="16"/>
      <c r="AY136" s="34"/>
    </row>
    <row r="137" spans="23:51">
      <c r="W137" t="s">
        <v>1169</v>
      </c>
      <c r="X137" t="s">
        <v>1202</v>
      </c>
      <c r="Y137" t="s">
        <v>438</v>
      </c>
      <c r="Z137" s="34">
        <v>30</v>
      </c>
      <c r="AE137" s="34"/>
      <c r="AG137" t="s">
        <v>1169</v>
      </c>
      <c r="AH137" t="s">
        <v>1223</v>
      </c>
      <c r="AI137" s="16" t="s">
        <v>1346</v>
      </c>
      <c r="AJ137" s="34" t="s">
        <v>1374</v>
      </c>
      <c r="AN137" s="16"/>
      <c r="AO137" s="34"/>
      <c r="AQ137" t="s">
        <v>1184</v>
      </c>
      <c r="AR137" t="s">
        <v>1214</v>
      </c>
      <c r="AS137" s="16" t="s">
        <v>1278</v>
      </c>
      <c r="AT137" s="34">
        <v>60</v>
      </c>
      <c r="AX137" s="16"/>
      <c r="AY137" s="34"/>
    </row>
    <row r="138" spans="23:51">
      <c r="W138" t="s">
        <v>1169</v>
      </c>
      <c r="X138" t="s">
        <v>1202</v>
      </c>
      <c r="Y138" t="s">
        <v>441</v>
      </c>
      <c r="Z138" s="34">
        <v>36</v>
      </c>
      <c r="AE138" s="34"/>
      <c r="AG138" t="s">
        <v>1180</v>
      </c>
      <c r="AH138" t="s">
        <v>1224</v>
      </c>
      <c r="AI138" s="16" t="s">
        <v>1349</v>
      </c>
      <c r="AJ138" s="34" t="s">
        <v>132</v>
      </c>
      <c r="AN138" s="16"/>
      <c r="AO138" s="34"/>
      <c r="AQ138" t="s">
        <v>1173</v>
      </c>
      <c r="AR138" t="s">
        <v>1234</v>
      </c>
      <c r="AS138" s="16" t="s">
        <v>23</v>
      </c>
      <c r="AT138" s="34" t="s">
        <v>23</v>
      </c>
      <c r="AX138" s="16"/>
      <c r="AY138" s="34"/>
    </row>
    <row r="139" spans="23:51">
      <c r="W139" t="s">
        <v>1169</v>
      </c>
      <c r="X139" t="s">
        <v>1222</v>
      </c>
      <c r="Y139" t="s">
        <v>1284</v>
      </c>
      <c r="Z139" s="34">
        <v>84</v>
      </c>
      <c r="AE139" s="34"/>
      <c r="AG139" t="s">
        <v>1180</v>
      </c>
      <c r="AH139" t="s">
        <v>1224</v>
      </c>
      <c r="AI139" s="16" t="s">
        <v>1340</v>
      </c>
      <c r="AJ139" s="34" t="s">
        <v>1369</v>
      </c>
      <c r="AN139" s="16"/>
      <c r="AO139" s="34"/>
      <c r="AQ139" t="s">
        <v>1173</v>
      </c>
      <c r="AR139" t="s">
        <v>1216</v>
      </c>
      <c r="AS139" s="16" t="s">
        <v>113</v>
      </c>
      <c r="AT139" s="34" t="s">
        <v>1166</v>
      </c>
      <c r="AX139" s="16"/>
      <c r="AY139" s="34"/>
    </row>
    <row r="140" spans="23:51">
      <c r="W140" t="s">
        <v>1169</v>
      </c>
      <c r="X140" t="s">
        <v>1223</v>
      </c>
      <c r="Y140" t="s">
        <v>1284</v>
      </c>
      <c r="Z140" s="34">
        <v>84</v>
      </c>
      <c r="AE140" s="34"/>
      <c r="AG140" t="s">
        <v>1180</v>
      </c>
      <c r="AH140" t="s">
        <v>1224</v>
      </c>
      <c r="AI140" s="16" t="s">
        <v>1341</v>
      </c>
      <c r="AJ140" s="34" t="s">
        <v>1370</v>
      </c>
      <c r="AN140" s="16"/>
      <c r="AO140" s="34"/>
      <c r="AQ140" t="s">
        <v>1173</v>
      </c>
      <c r="AR140" t="s">
        <v>1216</v>
      </c>
      <c r="AS140" s="16" t="s">
        <v>23</v>
      </c>
      <c r="AT140" s="34" t="s">
        <v>23</v>
      </c>
      <c r="AX140" s="16"/>
      <c r="AY140" s="34"/>
    </row>
    <row r="141" spans="23:51">
      <c r="W141" t="s">
        <v>1169</v>
      </c>
      <c r="X141" t="s">
        <v>1222</v>
      </c>
      <c r="Y141" t="s">
        <v>1286</v>
      </c>
      <c r="Z141" s="34" t="s">
        <v>1306</v>
      </c>
      <c r="AE141" s="34"/>
      <c r="AG141" t="s">
        <v>1180</v>
      </c>
      <c r="AH141" t="s">
        <v>1224</v>
      </c>
      <c r="AI141" s="16" t="s">
        <v>1345</v>
      </c>
      <c r="AJ141" s="34" t="s">
        <v>1373</v>
      </c>
      <c r="AN141" s="16"/>
      <c r="AO141" s="34"/>
      <c r="AQ141" t="s">
        <v>1167</v>
      </c>
      <c r="AR141" t="s">
        <v>1232</v>
      </c>
      <c r="AS141" s="16" t="s">
        <v>125</v>
      </c>
      <c r="AT141" s="34">
        <v>12</v>
      </c>
      <c r="AX141" s="16"/>
      <c r="AY141" s="34"/>
    </row>
    <row r="142" spans="23:51">
      <c r="W142" t="s">
        <v>1169</v>
      </c>
      <c r="X142" t="s">
        <v>1223</v>
      </c>
      <c r="Y142" t="s">
        <v>1286</v>
      </c>
      <c r="Z142" s="34" t="s">
        <v>1306</v>
      </c>
      <c r="AE142" s="34"/>
      <c r="AG142" t="s">
        <v>1180</v>
      </c>
      <c r="AH142" t="s">
        <v>1224</v>
      </c>
      <c r="AI142" s="16" t="s">
        <v>1286</v>
      </c>
      <c r="AJ142" s="34" t="s">
        <v>1306</v>
      </c>
      <c r="AN142" s="16"/>
      <c r="AO142" s="34"/>
      <c r="AQ142" t="s">
        <v>1167</v>
      </c>
      <c r="AR142" t="s">
        <v>1232</v>
      </c>
      <c r="AS142" s="16" t="s">
        <v>432</v>
      </c>
      <c r="AT142" s="34">
        <v>18</v>
      </c>
      <c r="AX142" s="16"/>
      <c r="AY142" s="34"/>
    </row>
    <row r="143" spans="23:51">
      <c r="W143" t="s">
        <v>1169</v>
      </c>
      <c r="X143" t="s">
        <v>1222</v>
      </c>
      <c r="Y143" t="s">
        <v>1279</v>
      </c>
      <c r="Z143" s="34" t="s">
        <v>1304</v>
      </c>
      <c r="AE143" s="34"/>
      <c r="AG143" t="s">
        <v>1180</v>
      </c>
      <c r="AH143" t="s">
        <v>1225</v>
      </c>
      <c r="AI143" s="16" t="s">
        <v>1346</v>
      </c>
      <c r="AJ143" s="34" t="s">
        <v>1374</v>
      </c>
      <c r="AN143" s="16"/>
      <c r="AO143" s="34"/>
      <c r="AQ143" t="s">
        <v>1167</v>
      </c>
      <c r="AR143" t="s">
        <v>1232</v>
      </c>
      <c r="AS143" s="16" t="s">
        <v>436</v>
      </c>
      <c r="AT143" s="34">
        <v>24</v>
      </c>
      <c r="AX143" s="16"/>
      <c r="AY143" s="34"/>
    </row>
    <row r="144" spans="23:51">
      <c r="W144" t="s">
        <v>1169</v>
      </c>
      <c r="X144" t="s">
        <v>1223</v>
      </c>
      <c r="Y144" t="s">
        <v>1279</v>
      </c>
      <c r="Z144" s="34" t="s">
        <v>1304</v>
      </c>
      <c r="AE144" s="34"/>
      <c r="AG144" t="s">
        <v>952</v>
      </c>
      <c r="AH144" t="s">
        <v>1202</v>
      </c>
      <c r="AI144" s="16" t="s">
        <v>23</v>
      </c>
      <c r="AJ144" s="34" t="s">
        <v>23</v>
      </c>
      <c r="AN144" s="16"/>
      <c r="AO144" s="34"/>
      <c r="AQ144" t="s">
        <v>1167</v>
      </c>
      <c r="AR144" t="s">
        <v>1232</v>
      </c>
      <c r="AS144" s="16" t="s">
        <v>113</v>
      </c>
      <c r="AT144" s="34" t="s">
        <v>1166</v>
      </c>
      <c r="AX144" s="16"/>
      <c r="AY144" s="34"/>
    </row>
    <row r="145" spans="23:51">
      <c r="W145" t="s">
        <v>1180</v>
      </c>
      <c r="X145" t="s">
        <v>1224</v>
      </c>
      <c r="Y145" t="s">
        <v>1283</v>
      </c>
      <c r="Z145" s="34">
        <v>72</v>
      </c>
      <c r="AE145" s="34"/>
      <c r="AG145" t="s">
        <v>1189</v>
      </c>
      <c r="AH145" t="s">
        <v>1226</v>
      </c>
      <c r="AI145" s="16" t="s">
        <v>23</v>
      </c>
      <c r="AJ145" s="34" t="s">
        <v>23</v>
      </c>
      <c r="AN145" s="16"/>
      <c r="AO145" s="34"/>
      <c r="AQ145" t="s">
        <v>1167</v>
      </c>
      <c r="AR145" t="s">
        <v>1233</v>
      </c>
      <c r="AS145" s="16" t="s">
        <v>125</v>
      </c>
      <c r="AT145" s="34">
        <v>12</v>
      </c>
      <c r="AX145" s="16"/>
      <c r="AY145" s="34"/>
    </row>
    <row r="146" spans="23:51">
      <c r="W146" t="s">
        <v>1180</v>
      </c>
      <c r="X146" t="s">
        <v>1224</v>
      </c>
      <c r="Y146" t="s">
        <v>1284</v>
      </c>
      <c r="Z146" s="34">
        <v>84</v>
      </c>
      <c r="AE146" s="34"/>
      <c r="AG146" t="s">
        <v>1189</v>
      </c>
      <c r="AH146" t="s">
        <v>1227</v>
      </c>
      <c r="AI146" s="16" t="s">
        <v>23</v>
      </c>
      <c r="AJ146" s="34" t="s">
        <v>23</v>
      </c>
      <c r="AN146" s="16"/>
      <c r="AO146" s="34"/>
      <c r="AQ146" t="s">
        <v>1167</v>
      </c>
      <c r="AR146" t="s">
        <v>1233</v>
      </c>
      <c r="AS146" s="16" t="s">
        <v>432</v>
      </c>
      <c r="AT146" s="34">
        <v>18</v>
      </c>
      <c r="AX146" s="16"/>
      <c r="AY146" s="34"/>
    </row>
    <row r="147" spans="23:51">
      <c r="W147" t="s">
        <v>1180</v>
      </c>
      <c r="X147" t="s">
        <v>1224</v>
      </c>
      <c r="Y147" t="s">
        <v>1285</v>
      </c>
      <c r="Z147" s="34" t="s">
        <v>1305</v>
      </c>
      <c r="AE147" s="34"/>
      <c r="AG147" t="s">
        <v>1189</v>
      </c>
      <c r="AH147" t="s">
        <v>1228</v>
      </c>
      <c r="AI147" s="16" t="s">
        <v>23</v>
      </c>
      <c r="AJ147" s="34" t="s">
        <v>23</v>
      </c>
      <c r="AN147" s="16"/>
      <c r="AO147" s="34"/>
      <c r="AQ147" t="s">
        <v>1167</v>
      </c>
      <c r="AR147" t="s">
        <v>1233</v>
      </c>
      <c r="AS147" s="16" t="s">
        <v>436</v>
      </c>
      <c r="AT147" s="34">
        <v>24</v>
      </c>
      <c r="AX147" s="16"/>
      <c r="AY147" s="34"/>
    </row>
    <row r="148" spans="23:51">
      <c r="W148" t="s">
        <v>1180</v>
      </c>
      <c r="X148" t="s">
        <v>1224</v>
      </c>
      <c r="Y148" t="s">
        <v>1286</v>
      </c>
      <c r="Z148" s="34" t="s">
        <v>1306</v>
      </c>
      <c r="AE148" s="34"/>
      <c r="AG148" t="s">
        <v>1189</v>
      </c>
      <c r="AH148" t="s">
        <v>1229</v>
      </c>
      <c r="AI148" s="16" t="s">
        <v>23</v>
      </c>
      <c r="AJ148" s="34" t="s">
        <v>23</v>
      </c>
      <c r="AN148" s="16"/>
      <c r="AO148" s="34"/>
      <c r="AQ148" t="s">
        <v>1167</v>
      </c>
      <c r="AR148" t="s">
        <v>1233</v>
      </c>
      <c r="AS148" s="16" t="s">
        <v>113</v>
      </c>
      <c r="AT148" s="34" t="s">
        <v>1166</v>
      </c>
      <c r="AX148" s="16"/>
      <c r="AY148" s="34"/>
    </row>
    <row r="149" spans="23:51">
      <c r="W149" t="s">
        <v>1180</v>
      </c>
      <c r="X149" t="s">
        <v>1225</v>
      </c>
      <c r="Y149" t="s">
        <v>1279</v>
      </c>
      <c r="Z149" s="34" t="s">
        <v>1304</v>
      </c>
      <c r="AE149" s="34"/>
      <c r="AG149" t="s">
        <v>1189</v>
      </c>
      <c r="AH149" t="s">
        <v>1230</v>
      </c>
      <c r="AI149" s="16" t="s">
        <v>23</v>
      </c>
      <c r="AJ149" s="34" t="s">
        <v>23</v>
      </c>
      <c r="AN149" s="16"/>
      <c r="AO149" s="34"/>
      <c r="AQ149" t="s">
        <v>1167</v>
      </c>
      <c r="AR149" t="s">
        <v>1233</v>
      </c>
      <c r="AS149" s="16" t="s">
        <v>118</v>
      </c>
      <c r="AT149" s="34" t="s">
        <v>1170</v>
      </c>
      <c r="AX149" s="16"/>
      <c r="AY149" s="34"/>
    </row>
    <row r="150" spans="23:51">
      <c r="W150" t="s">
        <v>952</v>
      </c>
      <c r="X150" t="s">
        <v>1202</v>
      </c>
      <c r="Y150" t="s">
        <v>1263</v>
      </c>
      <c r="Z150" s="34" t="s">
        <v>26</v>
      </c>
      <c r="AE150" s="34"/>
      <c r="AG150" t="s">
        <v>1189</v>
      </c>
      <c r="AH150" t="s">
        <v>1231</v>
      </c>
      <c r="AI150" s="16" t="s">
        <v>23</v>
      </c>
      <c r="AJ150" s="34" t="s">
        <v>23</v>
      </c>
      <c r="AN150" s="16"/>
      <c r="AO150" s="34"/>
      <c r="AQ150" t="s">
        <v>1161</v>
      </c>
      <c r="AR150" t="s">
        <v>23</v>
      </c>
      <c r="AS150" s="16" t="s">
        <v>23</v>
      </c>
      <c r="AT150" s="75" t="s">
        <v>23</v>
      </c>
      <c r="AX150" s="16"/>
      <c r="AY150" s="75"/>
    </row>
    <row r="151" spans="23:51">
      <c r="W151" t="s">
        <v>952</v>
      </c>
      <c r="X151" t="s">
        <v>1202</v>
      </c>
      <c r="Y151" t="s">
        <v>1264</v>
      </c>
      <c r="Z151" s="34" t="s">
        <v>1295</v>
      </c>
      <c r="AE151" s="34"/>
      <c r="AG151" t="s">
        <v>1183</v>
      </c>
      <c r="AH151" t="s">
        <v>1232</v>
      </c>
      <c r="AI151" s="16" t="s">
        <v>125</v>
      </c>
      <c r="AJ151" s="34">
        <v>12</v>
      </c>
      <c r="AN151" s="16"/>
      <c r="AO151" s="34"/>
      <c r="AQ151" t="s">
        <v>1163</v>
      </c>
      <c r="AR151" t="s">
        <v>23</v>
      </c>
      <c r="AS151" s="16" t="s">
        <v>23</v>
      </c>
      <c r="AT151" s="75" t="s">
        <v>23</v>
      </c>
      <c r="AX151" s="16"/>
      <c r="AY151" s="75"/>
    </row>
    <row r="152" spans="23:51">
      <c r="W152" t="s">
        <v>952</v>
      </c>
      <c r="X152" t="s">
        <v>1202</v>
      </c>
      <c r="Y152" t="s">
        <v>1260</v>
      </c>
      <c r="Z152" s="34" t="s">
        <v>1294</v>
      </c>
      <c r="AE152" s="34"/>
      <c r="AG152" t="s">
        <v>1183</v>
      </c>
      <c r="AH152" t="s">
        <v>1232</v>
      </c>
      <c r="AI152" s="16" t="s">
        <v>428</v>
      </c>
      <c r="AJ152" s="34">
        <v>14</v>
      </c>
      <c r="AN152" s="16"/>
      <c r="AO152" s="34"/>
      <c r="AQ152" t="s">
        <v>1176</v>
      </c>
      <c r="AR152" t="s">
        <v>23</v>
      </c>
      <c r="AS152" s="16" t="s">
        <v>23</v>
      </c>
      <c r="AT152" s="75" t="s">
        <v>23</v>
      </c>
      <c r="AX152" s="16"/>
      <c r="AY152" s="75"/>
    </row>
    <row r="153" spans="23:51">
      <c r="W153" t="s">
        <v>1189</v>
      </c>
      <c r="X153" t="s">
        <v>1226</v>
      </c>
      <c r="Y153" t="s">
        <v>1262</v>
      </c>
      <c r="Z153" s="34" t="s">
        <v>1177</v>
      </c>
      <c r="AE153" s="34"/>
      <c r="AG153" t="s">
        <v>1183</v>
      </c>
      <c r="AH153" t="s">
        <v>1232</v>
      </c>
      <c r="AI153" s="16" t="s">
        <v>432</v>
      </c>
      <c r="AJ153" s="34" t="s">
        <v>1295</v>
      </c>
      <c r="AN153" s="16"/>
      <c r="AO153" s="34"/>
      <c r="AQ153" t="s">
        <v>1178</v>
      </c>
      <c r="AR153" t="s">
        <v>23</v>
      </c>
      <c r="AS153" s="16" t="s">
        <v>23</v>
      </c>
      <c r="AT153" s="75" t="s">
        <v>23</v>
      </c>
      <c r="AX153" s="16"/>
      <c r="AY153" s="75"/>
    </row>
    <row r="154" spans="23:51">
      <c r="W154" t="s">
        <v>1189</v>
      </c>
      <c r="X154" t="s">
        <v>1227</v>
      </c>
      <c r="Y154" t="s">
        <v>1262</v>
      </c>
      <c r="Z154" s="34" t="s">
        <v>1177</v>
      </c>
      <c r="AE154" s="34"/>
      <c r="AG154" t="s">
        <v>1183</v>
      </c>
      <c r="AH154" t="s">
        <v>1232</v>
      </c>
      <c r="AI154" s="16" t="s">
        <v>434</v>
      </c>
      <c r="AJ154" s="34">
        <v>20</v>
      </c>
      <c r="AN154" s="16"/>
      <c r="AO154" s="34"/>
      <c r="AQ154" t="s">
        <v>1190</v>
      </c>
      <c r="AR154" t="s">
        <v>23</v>
      </c>
      <c r="AS154" s="16" t="s">
        <v>23</v>
      </c>
      <c r="AT154" s="75" t="s">
        <v>23</v>
      </c>
      <c r="AX154" s="16"/>
      <c r="AY154" s="75"/>
    </row>
    <row r="155" spans="23:51">
      <c r="W155" t="s">
        <v>1189</v>
      </c>
      <c r="X155" t="s">
        <v>1228</v>
      </c>
      <c r="Y155" t="s">
        <v>1262</v>
      </c>
      <c r="Z155" s="34" t="s">
        <v>1177</v>
      </c>
      <c r="AE155" s="34"/>
      <c r="AG155" t="s">
        <v>1183</v>
      </c>
      <c r="AH155" t="s">
        <v>1232</v>
      </c>
      <c r="AI155" s="16" t="s">
        <v>436</v>
      </c>
      <c r="AJ155" s="34" t="s">
        <v>1294</v>
      </c>
      <c r="AN155" s="16"/>
      <c r="AO155" s="34"/>
      <c r="AQ155" t="s">
        <v>1259</v>
      </c>
      <c r="AR155" t="s">
        <v>23</v>
      </c>
      <c r="AS155" s="16" t="s">
        <v>428</v>
      </c>
      <c r="AT155" s="75">
        <v>14</v>
      </c>
      <c r="AX155" s="16"/>
      <c r="AY155" s="75"/>
    </row>
    <row r="156" spans="23:51">
      <c r="W156" t="s">
        <v>1189</v>
      </c>
      <c r="X156" t="s">
        <v>1229</v>
      </c>
      <c r="Y156" t="s">
        <v>1262</v>
      </c>
      <c r="Z156" s="34" t="s">
        <v>1177</v>
      </c>
      <c r="AE156" s="34"/>
      <c r="AG156" t="s">
        <v>1183</v>
      </c>
      <c r="AH156" t="s">
        <v>1232</v>
      </c>
      <c r="AI156" s="16" t="s">
        <v>1288</v>
      </c>
      <c r="AJ156" s="34" t="s">
        <v>869</v>
      </c>
      <c r="AN156" s="16"/>
      <c r="AO156" s="34"/>
    </row>
    <row r="157" spans="23:51">
      <c r="W157" t="s">
        <v>1189</v>
      </c>
      <c r="X157" t="s">
        <v>1230</v>
      </c>
      <c r="Y157" t="s">
        <v>1262</v>
      </c>
      <c r="Z157" s="34" t="s">
        <v>1177</v>
      </c>
      <c r="AE157" s="34"/>
      <c r="AG157" t="s">
        <v>1183</v>
      </c>
      <c r="AH157" t="s">
        <v>1233</v>
      </c>
      <c r="AI157" s="16" t="s">
        <v>125</v>
      </c>
      <c r="AJ157" s="34">
        <v>12</v>
      </c>
      <c r="AN157" s="16"/>
      <c r="AO157" s="34"/>
    </row>
    <row r="158" spans="23:51">
      <c r="W158" t="s">
        <v>1189</v>
      </c>
      <c r="X158" t="s">
        <v>1231</v>
      </c>
      <c r="Y158" t="s">
        <v>1262</v>
      </c>
      <c r="Z158" s="34" t="s">
        <v>1177</v>
      </c>
      <c r="AE158" s="34"/>
      <c r="AG158" t="s">
        <v>1183</v>
      </c>
      <c r="AH158" t="s">
        <v>1233</v>
      </c>
      <c r="AI158" s="16" t="s">
        <v>428</v>
      </c>
      <c r="AJ158" s="34">
        <v>14</v>
      </c>
      <c r="AN158" s="16"/>
      <c r="AO158" s="34"/>
    </row>
    <row r="159" spans="23:51">
      <c r="W159" t="s">
        <v>1189</v>
      </c>
      <c r="X159" t="s">
        <v>1226</v>
      </c>
      <c r="Y159" t="s">
        <v>1263</v>
      </c>
      <c r="Z159" s="34" t="s">
        <v>26</v>
      </c>
      <c r="AE159" s="34"/>
      <c r="AG159" t="s">
        <v>1183</v>
      </c>
      <c r="AH159" t="s">
        <v>1233</v>
      </c>
      <c r="AI159" s="16" t="s">
        <v>432</v>
      </c>
      <c r="AJ159" s="34" t="s">
        <v>1295</v>
      </c>
      <c r="AN159" s="16"/>
      <c r="AO159" s="34"/>
    </row>
    <row r="160" spans="23:51">
      <c r="W160" t="s">
        <v>1189</v>
      </c>
      <c r="X160" t="s">
        <v>1227</v>
      </c>
      <c r="Y160" t="s">
        <v>1263</v>
      </c>
      <c r="Z160" s="34" t="s">
        <v>26</v>
      </c>
      <c r="AE160" s="34"/>
      <c r="AG160" t="s">
        <v>1183</v>
      </c>
      <c r="AH160" t="s">
        <v>1233</v>
      </c>
      <c r="AI160" s="16" t="s">
        <v>434</v>
      </c>
      <c r="AJ160" s="34">
        <v>20</v>
      </c>
      <c r="AN160" s="16"/>
      <c r="AO160" s="34"/>
    </row>
    <row r="161" spans="23:41">
      <c r="W161" t="s">
        <v>1189</v>
      </c>
      <c r="X161" t="s">
        <v>1228</v>
      </c>
      <c r="Y161" t="s">
        <v>1263</v>
      </c>
      <c r="Z161" s="34" t="s">
        <v>26</v>
      </c>
      <c r="AE161" s="34"/>
      <c r="AG161" t="s">
        <v>1183</v>
      </c>
      <c r="AH161" t="s">
        <v>1233</v>
      </c>
      <c r="AI161" s="16" t="s">
        <v>436</v>
      </c>
      <c r="AJ161" s="34" t="s">
        <v>1294</v>
      </c>
      <c r="AN161" s="16"/>
      <c r="AO161" s="34"/>
    </row>
    <row r="162" spans="23:41">
      <c r="W162" t="s">
        <v>1189</v>
      </c>
      <c r="X162" t="s">
        <v>1229</v>
      </c>
      <c r="Y162" t="s">
        <v>1263</v>
      </c>
      <c r="Z162" s="34" t="s">
        <v>26</v>
      </c>
      <c r="AE162" s="34"/>
      <c r="AG162" t="s">
        <v>1183</v>
      </c>
      <c r="AH162" t="s">
        <v>1233</v>
      </c>
      <c r="AI162" s="16" t="s">
        <v>1288</v>
      </c>
      <c r="AJ162" s="34" t="s">
        <v>869</v>
      </c>
      <c r="AN162" s="16"/>
      <c r="AO162" s="34"/>
    </row>
    <row r="163" spans="23:41">
      <c r="W163" t="s">
        <v>1189</v>
      </c>
      <c r="X163" t="s">
        <v>1230</v>
      </c>
      <c r="Y163" t="s">
        <v>1263</v>
      </c>
      <c r="Z163" s="34" t="s">
        <v>26</v>
      </c>
      <c r="AE163" s="34"/>
      <c r="AG163" t="s">
        <v>1184</v>
      </c>
      <c r="AH163" t="s">
        <v>1232</v>
      </c>
      <c r="AI163" s="16" t="s">
        <v>438</v>
      </c>
      <c r="AJ163" s="34" t="s">
        <v>59</v>
      </c>
      <c r="AN163" s="16"/>
      <c r="AO163" s="34"/>
    </row>
    <row r="164" spans="23:41">
      <c r="W164" t="s">
        <v>1189</v>
      </c>
      <c r="X164" t="s">
        <v>1231</v>
      </c>
      <c r="Y164" t="s">
        <v>1263</v>
      </c>
      <c r="Z164" s="34" t="s">
        <v>26</v>
      </c>
      <c r="AE164" s="34"/>
      <c r="AG164" t="s">
        <v>1184</v>
      </c>
      <c r="AH164" t="s">
        <v>1232</v>
      </c>
      <c r="AI164" s="16" t="s">
        <v>441</v>
      </c>
      <c r="AJ164" s="34" t="s">
        <v>1297</v>
      </c>
      <c r="AN164" s="16"/>
      <c r="AO164" s="34"/>
    </row>
    <row r="165" spans="23:41">
      <c r="W165" t="s">
        <v>1189</v>
      </c>
      <c r="X165" t="s">
        <v>1226</v>
      </c>
      <c r="Y165" t="s">
        <v>1264</v>
      </c>
      <c r="Z165" s="34" t="s">
        <v>1295</v>
      </c>
      <c r="AE165" s="34"/>
      <c r="AG165" t="s">
        <v>1184</v>
      </c>
      <c r="AH165" t="s">
        <v>1232</v>
      </c>
      <c r="AI165" s="16" t="s">
        <v>443</v>
      </c>
      <c r="AJ165" s="34" t="s">
        <v>1299</v>
      </c>
      <c r="AN165" s="16"/>
      <c r="AO165" s="34"/>
    </row>
    <row r="166" spans="23:41">
      <c r="W166" t="s">
        <v>1189</v>
      </c>
      <c r="X166" t="s">
        <v>1227</v>
      </c>
      <c r="Y166" t="s">
        <v>1264</v>
      </c>
      <c r="Z166" s="34" t="s">
        <v>1295</v>
      </c>
      <c r="AE166" s="34"/>
      <c r="AG166" t="s">
        <v>1184</v>
      </c>
      <c r="AH166" t="s">
        <v>1232</v>
      </c>
      <c r="AI166" s="16" t="s">
        <v>1289</v>
      </c>
      <c r="AJ166" s="34" t="s">
        <v>110</v>
      </c>
      <c r="AN166" s="16"/>
      <c r="AO166" s="34"/>
    </row>
    <row r="167" spans="23:41">
      <c r="W167" t="s">
        <v>1189</v>
      </c>
      <c r="X167" t="s">
        <v>1228</v>
      </c>
      <c r="Y167" t="s">
        <v>1264</v>
      </c>
      <c r="Z167" s="34" t="s">
        <v>1295</v>
      </c>
      <c r="AE167" s="34"/>
      <c r="AG167" t="s">
        <v>1184</v>
      </c>
      <c r="AH167" t="s">
        <v>1232</v>
      </c>
      <c r="AI167" s="16" t="s">
        <v>1290</v>
      </c>
      <c r="AJ167" s="34" t="s">
        <v>1301</v>
      </c>
      <c r="AN167" s="16"/>
      <c r="AO167" s="34"/>
    </row>
    <row r="168" spans="23:41">
      <c r="W168" t="s">
        <v>1189</v>
      </c>
      <c r="X168" t="s">
        <v>1229</v>
      </c>
      <c r="Y168" t="s">
        <v>1264</v>
      </c>
      <c r="Z168" s="34" t="s">
        <v>1295</v>
      </c>
      <c r="AE168" s="34"/>
      <c r="AG168" t="s">
        <v>1184</v>
      </c>
      <c r="AH168" t="s">
        <v>1232</v>
      </c>
      <c r="AI168" s="16" t="s">
        <v>1291</v>
      </c>
      <c r="AJ168" s="34" t="s">
        <v>1302</v>
      </c>
      <c r="AN168" s="16"/>
      <c r="AO168" s="34"/>
    </row>
    <row r="169" spans="23:41">
      <c r="W169" t="s">
        <v>1189</v>
      </c>
      <c r="X169" t="s">
        <v>1230</v>
      </c>
      <c r="Y169" t="s">
        <v>1264</v>
      </c>
      <c r="Z169" s="34" t="s">
        <v>1295</v>
      </c>
      <c r="AE169" s="34"/>
      <c r="AG169" t="s">
        <v>1184</v>
      </c>
      <c r="AH169" t="s">
        <v>1233</v>
      </c>
      <c r="AI169" s="16" t="s">
        <v>438</v>
      </c>
      <c r="AJ169" s="34" t="s">
        <v>59</v>
      </c>
      <c r="AN169" s="16"/>
      <c r="AO169" s="34"/>
    </row>
    <row r="170" spans="23:41">
      <c r="W170" t="s">
        <v>1189</v>
      </c>
      <c r="X170" t="s">
        <v>1231</v>
      </c>
      <c r="Y170" t="s">
        <v>1264</v>
      </c>
      <c r="Z170" s="34" t="s">
        <v>1295</v>
      </c>
      <c r="AE170" s="34"/>
      <c r="AG170" t="s">
        <v>1184</v>
      </c>
      <c r="AH170" t="s">
        <v>1233</v>
      </c>
      <c r="AI170" s="16" t="s">
        <v>441</v>
      </c>
      <c r="AJ170" s="34" t="s">
        <v>1297</v>
      </c>
      <c r="AN170" s="16"/>
      <c r="AO170" s="34"/>
    </row>
    <row r="171" spans="23:41">
      <c r="W171" t="s">
        <v>1189</v>
      </c>
      <c r="X171" t="s">
        <v>1226</v>
      </c>
      <c r="Y171" t="s">
        <v>1260</v>
      </c>
      <c r="Z171" s="34" t="s">
        <v>1294</v>
      </c>
      <c r="AE171" s="34"/>
      <c r="AG171" t="s">
        <v>1184</v>
      </c>
      <c r="AH171" t="s">
        <v>1233</v>
      </c>
      <c r="AI171" s="16" t="s">
        <v>443</v>
      </c>
      <c r="AJ171" s="34" t="s">
        <v>1299</v>
      </c>
      <c r="AN171" s="16"/>
      <c r="AO171" s="34"/>
    </row>
    <row r="172" spans="23:41">
      <c r="W172" t="s">
        <v>1189</v>
      </c>
      <c r="X172" t="s">
        <v>1227</v>
      </c>
      <c r="Y172" t="s">
        <v>1260</v>
      </c>
      <c r="Z172" s="34" t="s">
        <v>1294</v>
      </c>
      <c r="AE172" s="34"/>
      <c r="AG172" t="s">
        <v>1184</v>
      </c>
      <c r="AH172" t="s">
        <v>1233</v>
      </c>
      <c r="AI172" s="16" t="s">
        <v>1289</v>
      </c>
      <c r="AJ172" s="34" t="s">
        <v>110</v>
      </c>
      <c r="AN172" s="16"/>
      <c r="AO172" s="34"/>
    </row>
    <row r="173" spans="23:41">
      <c r="W173" t="s">
        <v>1189</v>
      </c>
      <c r="X173" t="s">
        <v>1228</v>
      </c>
      <c r="Y173" t="s">
        <v>1260</v>
      </c>
      <c r="Z173" s="34" t="s">
        <v>1294</v>
      </c>
      <c r="AE173" s="34"/>
      <c r="AG173" t="s">
        <v>1184</v>
      </c>
      <c r="AH173" t="s">
        <v>1233</v>
      </c>
      <c r="AI173" s="16" t="s">
        <v>1290</v>
      </c>
      <c r="AJ173" s="34" t="s">
        <v>1301</v>
      </c>
      <c r="AN173" s="16"/>
      <c r="AO173" s="34"/>
    </row>
    <row r="174" spans="23:41">
      <c r="W174" t="s">
        <v>1189</v>
      </c>
      <c r="X174" t="s">
        <v>1229</v>
      </c>
      <c r="Y174" t="s">
        <v>1260</v>
      </c>
      <c r="Z174" s="34" t="s">
        <v>1294</v>
      </c>
      <c r="AE174" s="34"/>
      <c r="AG174" t="s">
        <v>1184</v>
      </c>
      <c r="AH174" t="s">
        <v>1233</v>
      </c>
      <c r="AI174" s="16" t="s">
        <v>1291</v>
      </c>
      <c r="AJ174" s="34" t="s">
        <v>1302</v>
      </c>
      <c r="AN174" s="16"/>
      <c r="AO174" s="34"/>
    </row>
    <row r="175" spans="23:41">
      <c r="W175" t="s">
        <v>1189</v>
      </c>
      <c r="X175" t="s">
        <v>1230</v>
      </c>
      <c r="Y175" t="s">
        <v>1260</v>
      </c>
      <c r="Z175" s="34" t="s">
        <v>1294</v>
      </c>
      <c r="AE175" s="34"/>
      <c r="AG175" t="s">
        <v>1184</v>
      </c>
      <c r="AH175" t="s">
        <v>1214</v>
      </c>
      <c r="AI175" s="16" t="s">
        <v>1280</v>
      </c>
      <c r="AJ175" s="34" t="s">
        <v>59</v>
      </c>
      <c r="AN175" s="16"/>
      <c r="AO175" s="34"/>
    </row>
    <row r="176" spans="23:41">
      <c r="W176" t="s">
        <v>1189</v>
      </c>
      <c r="X176" t="s">
        <v>1231</v>
      </c>
      <c r="Y176" t="s">
        <v>1260</v>
      </c>
      <c r="Z176" s="34" t="s">
        <v>1294</v>
      </c>
      <c r="AE176" s="34"/>
      <c r="AG176" t="s">
        <v>1184</v>
      </c>
      <c r="AH176" t="s">
        <v>1214</v>
      </c>
      <c r="AI176" s="16" t="s">
        <v>1281</v>
      </c>
      <c r="AJ176" s="34" t="s">
        <v>1298</v>
      </c>
      <c r="AN176" s="16"/>
      <c r="AO176" s="34"/>
    </row>
    <row r="177" spans="23:41">
      <c r="W177" t="s">
        <v>1189</v>
      </c>
      <c r="X177" t="s">
        <v>1226</v>
      </c>
      <c r="Y177" t="s">
        <v>1261</v>
      </c>
      <c r="Z177" s="34" t="s">
        <v>59</v>
      </c>
      <c r="AE177" s="34"/>
      <c r="AG177" t="s">
        <v>1184</v>
      </c>
      <c r="AH177" t="s">
        <v>1214</v>
      </c>
      <c r="AI177" s="16" t="s">
        <v>1276</v>
      </c>
      <c r="AJ177" s="34" t="s">
        <v>1299</v>
      </c>
      <c r="AN177" s="16"/>
      <c r="AO177" s="34"/>
    </row>
    <row r="178" spans="23:41">
      <c r="W178" t="s">
        <v>1189</v>
      </c>
      <c r="X178" t="s">
        <v>1227</v>
      </c>
      <c r="Y178" t="s">
        <v>1261</v>
      </c>
      <c r="Z178" s="34" t="s">
        <v>59</v>
      </c>
      <c r="AE178" s="34"/>
      <c r="AG178" t="s">
        <v>1184</v>
      </c>
      <c r="AH178" t="s">
        <v>1214</v>
      </c>
      <c r="AI178" s="16" t="s">
        <v>1278</v>
      </c>
      <c r="AJ178" s="34" t="s">
        <v>110</v>
      </c>
      <c r="AN178" s="16"/>
      <c r="AO178" s="34"/>
    </row>
    <row r="179" spans="23:41">
      <c r="W179" t="s">
        <v>1189</v>
      </c>
      <c r="X179" t="s">
        <v>1228</v>
      </c>
      <c r="Y179" t="s">
        <v>1261</v>
      </c>
      <c r="Z179" s="34" t="s">
        <v>59</v>
      </c>
      <c r="AE179" s="34"/>
      <c r="AG179" t="s">
        <v>1173</v>
      </c>
      <c r="AH179" t="s">
        <v>1234</v>
      </c>
      <c r="AI179" s="16" t="s">
        <v>1276</v>
      </c>
      <c r="AJ179" s="34" t="s">
        <v>1299</v>
      </c>
      <c r="AN179" s="16"/>
      <c r="AO179" s="34"/>
    </row>
    <row r="180" spans="23:41">
      <c r="W180" t="s">
        <v>1189</v>
      </c>
      <c r="X180" t="s">
        <v>1229</v>
      </c>
      <c r="Y180" t="s">
        <v>1261</v>
      </c>
      <c r="Z180" s="34" t="s">
        <v>59</v>
      </c>
      <c r="AE180" s="34"/>
      <c r="AG180" t="s">
        <v>1173</v>
      </c>
      <c r="AH180" t="s">
        <v>1234</v>
      </c>
      <c r="AI180" s="16" t="s">
        <v>1283</v>
      </c>
      <c r="AJ180" s="34" t="s">
        <v>1301</v>
      </c>
      <c r="AN180" s="16"/>
      <c r="AO180" s="34"/>
    </row>
    <row r="181" spans="23:41">
      <c r="W181" t="s">
        <v>1189</v>
      </c>
      <c r="X181" t="s">
        <v>1230</v>
      </c>
      <c r="Y181" t="s">
        <v>1261</v>
      </c>
      <c r="Z181" s="34" t="s">
        <v>59</v>
      </c>
      <c r="AE181" s="34"/>
      <c r="AG181" t="s">
        <v>1173</v>
      </c>
      <c r="AH181" t="s">
        <v>1216</v>
      </c>
      <c r="AI181" s="16" t="s">
        <v>125</v>
      </c>
      <c r="AJ181" s="34">
        <v>12</v>
      </c>
      <c r="AN181" s="16"/>
      <c r="AO181" s="34"/>
    </row>
    <row r="182" spans="23:41">
      <c r="W182" t="s">
        <v>1189</v>
      </c>
      <c r="X182" t="s">
        <v>1231</v>
      </c>
      <c r="Y182" t="s">
        <v>1261</v>
      </c>
      <c r="Z182" s="34" t="s">
        <v>59</v>
      </c>
      <c r="AE182" s="34"/>
      <c r="AG182" t="s">
        <v>1173</v>
      </c>
      <c r="AH182" t="s">
        <v>1216</v>
      </c>
      <c r="AI182" s="16" t="s">
        <v>428</v>
      </c>
      <c r="AJ182" s="34">
        <v>14</v>
      </c>
      <c r="AN182" s="16"/>
      <c r="AO182" s="34"/>
    </row>
    <row r="183" spans="23:41">
      <c r="W183" t="s">
        <v>1189</v>
      </c>
      <c r="X183" t="s">
        <v>1226</v>
      </c>
      <c r="Y183" t="s">
        <v>1266</v>
      </c>
      <c r="Z183" s="34" t="s">
        <v>1297</v>
      </c>
      <c r="AE183" s="34"/>
      <c r="AG183" t="s">
        <v>1173</v>
      </c>
      <c r="AH183" t="s">
        <v>1216</v>
      </c>
      <c r="AI183" s="16" t="s">
        <v>1280</v>
      </c>
      <c r="AJ183" s="34" t="s">
        <v>59</v>
      </c>
      <c r="AN183" s="16"/>
      <c r="AO183" s="34"/>
    </row>
    <row r="184" spans="23:41">
      <c r="W184" t="s">
        <v>1189</v>
      </c>
      <c r="X184" t="s">
        <v>1227</v>
      </c>
      <c r="Y184" t="s">
        <v>1266</v>
      </c>
      <c r="Z184" s="34" t="s">
        <v>1297</v>
      </c>
      <c r="AE184" s="34"/>
      <c r="AG184" t="s">
        <v>1173</v>
      </c>
      <c r="AH184" t="s">
        <v>1216</v>
      </c>
      <c r="AI184" s="16" t="s">
        <v>1281</v>
      </c>
      <c r="AJ184" s="34" t="s">
        <v>1298</v>
      </c>
      <c r="AN184" s="16"/>
      <c r="AO184" s="34"/>
    </row>
    <row r="185" spans="23:41">
      <c r="W185" t="s">
        <v>1189</v>
      </c>
      <c r="X185" t="s">
        <v>1228</v>
      </c>
      <c r="Y185" t="s">
        <v>1266</v>
      </c>
      <c r="Z185" s="34" t="s">
        <v>1297</v>
      </c>
      <c r="AE185" s="34"/>
      <c r="AG185" t="s">
        <v>1173</v>
      </c>
      <c r="AH185" t="s">
        <v>1216</v>
      </c>
      <c r="AI185" s="16" t="s">
        <v>1276</v>
      </c>
      <c r="AJ185" s="34" t="s">
        <v>1299</v>
      </c>
      <c r="AN185" s="16"/>
      <c r="AO185" s="34"/>
    </row>
    <row r="186" spans="23:41">
      <c r="W186" t="s">
        <v>1189</v>
      </c>
      <c r="X186" t="s">
        <v>1229</v>
      </c>
      <c r="Y186" t="s">
        <v>1266</v>
      </c>
      <c r="Z186" s="34" t="s">
        <v>1297</v>
      </c>
      <c r="AE186" s="34"/>
      <c r="AG186" t="s">
        <v>1173</v>
      </c>
      <c r="AH186" t="s">
        <v>1216</v>
      </c>
      <c r="AI186" s="16" t="s">
        <v>1278</v>
      </c>
      <c r="AJ186" s="34" t="s">
        <v>110</v>
      </c>
      <c r="AN186" s="16"/>
      <c r="AO186" s="34"/>
    </row>
    <row r="187" spans="23:41">
      <c r="W187" t="s">
        <v>1189</v>
      </c>
      <c r="X187" t="s">
        <v>1230</v>
      </c>
      <c r="Y187" t="s">
        <v>1266</v>
      </c>
      <c r="Z187" s="34" t="s">
        <v>1297</v>
      </c>
      <c r="AE187" s="34"/>
      <c r="AG187" t="s">
        <v>1173</v>
      </c>
      <c r="AH187" t="s">
        <v>1216</v>
      </c>
      <c r="AI187" s="16" t="s">
        <v>1283</v>
      </c>
      <c r="AJ187" s="34" t="s">
        <v>1301</v>
      </c>
      <c r="AN187" s="16"/>
      <c r="AO187" s="34"/>
    </row>
    <row r="188" spans="23:41">
      <c r="W188" t="s">
        <v>1189</v>
      </c>
      <c r="X188" t="s">
        <v>1231</v>
      </c>
      <c r="Y188" t="s">
        <v>1266</v>
      </c>
      <c r="Z188" s="34" t="s">
        <v>1297</v>
      </c>
      <c r="AE188" s="34"/>
      <c r="AG188" t="s">
        <v>1167</v>
      </c>
      <c r="AH188" t="s">
        <v>1232</v>
      </c>
      <c r="AI188" s="16" t="s">
        <v>125</v>
      </c>
      <c r="AJ188" s="34">
        <v>12</v>
      </c>
      <c r="AN188" s="16"/>
      <c r="AO188" s="34"/>
    </row>
    <row r="189" spans="23:41">
      <c r="W189" t="s">
        <v>1189</v>
      </c>
      <c r="X189" t="s">
        <v>1226</v>
      </c>
      <c r="Y189" t="s">
        <v>1267</v>
      </c>
      <c r="Z189" s="34" t="s">
        <v>1298</v>
      </c>
      <c r="AE189" s="34"/>
      <c r="AG189" t="s">
        <v>1167</v>
      </c>
      <c r="AH189" t="s">
        <v>1232</v>
      </c>
      <c r="AI189" s="16" t="s">
        <v>428</v>
      </c>
      <c r="AJ189" s="34">
        <v>14</v>
      </c>
      <c r="AN189" s="16"/>
      <c r="AO189" s="34"/>
    </row>
    <row r="190" spans="23:41">
      <c r="W190" t="s">
        <v>1189</v>
      </c>
      <c r="X190" t="s">
        <v>1227</v>
      </c>
      <c r="Y190" t="s">
        <v>1267</v>
      </c>
      <c r="Z190" s="34" t="s">
        <v>1298</v>
      </c>
      <c r="AE190" s="34"/>
      <c r="AG190" t="s">
        <v>1167</v>
      </c>
      <c r="AH190" t="s">
        <v>1232</v>
      </c>
      <c r="AI190" s="16" t="s">
        <v>432</v>
      </c>
      <c r="AJ190" s="34" t="s">
        <v>1295</v>
      </c>
      <c r="AN190" s="16"/>
      <c r="AO190" s="34"/>
    </row>
    <row r="191" spans="23:41">
      <c r="W191" t="s">
        <v>1189</v>
      </c>
      <c r="X191" t="s">
        <v>1228</v>
      </c>
      <c r="Y191" t="s">
        <v>1267</v>
      </c>
      <c r="Z191" s="34" t="s">
        <v>1298</v>
      </c>
      <c r="AE191" s="34"/>
      <c r="AG191" t="s">
        <v>1167</v>
      </c>
      <c r="AH191" t="s">
        <v>1232</v>
      </c>
      <c r="AI191" s="16" t="s">
        <v>434</v>
      </c>
      <c r="AJ191" s="34">
        <v>20</v>
      </c>
      <c r="AN191" s="16"/>
      <c r="AO191" s="34"/>
    </row>
    <row r="192" spans="23:41">
      <c r="W192" t="s">
        <v>1183</v>
      </c>
      <c r="X192" t="s">
        <v>1232</v>
      </c>
      <c r="Y192" t="s">
        <v>125</v>
      </c>
      <c r="Z192" s="34">
        <v>12</v>
      </c>
      <c r="AE192" s="34"/>
      <c r="AG192" t="s">
        <v>1167</v>
      </c>
      <c r="AH192" t="s">
        <v>1232</v>
      </c>
      <c r="AI192" s="16" t="s">
        <v>436</v>
      </c>
      <c r="AJ192" s="34" t="s">
        <v>1294</v>
      </c>
      <c r="AN192" s="16"/>
      <c r="AO192" s="34"/>
    </row>
    <row r="193" spans="23:41">
      <c r="W193" t="s">
        <v>1183</v>
      </c>
      <c r="X193" t="s">
        <v>1233</v>
      </c>
      <c r="Y193" t="s">
        <v>125</v>
      </c>
      <c r="Z193" s="34">
        <v>12</v>
      </c>
      <c r="AE193" s="34"/>
      <c r="AG193" t="s">
        <v>1167</v>
      </c>
      <c r="AH193" t="s">
        <v>1232</v>
      </c>
      <c r="AI193" s="16" t="s">
        <v>1292</v>
      </c>
      <c r="AJ193" s="34">
        <v>27</v>
      </c>
      <c r="AN193" s="16"/>
      <c r="AO193" s="34"/>
    </row>
    <row r="194" spans="23:41">
      <c r="W194" t="s">
        <v>1183</v>
      </c>
      <c r="X194" t="s">
        <v>1232</v>
      </c>
      <c r="Y194" t="s">
        <v>428</v>
      </c>
      <c r="Z194" s="34">
        <v>14</v>
      </c>
      <c r="AE194" s="34"/>
      <c r="AG194" t="s">
        <v>1167</v>
      </c>
      <c r="AH194" t="s">
        <v>1232</v>
      </c>
      <c r="AI194" s="16" t="s">
        <v>438</v>
      </c>
      <c r="AJ194" s="34" t="s">
        <v>59</v>
      </c>
      <c r="AN194" s="16"/>
      <c r="AO194" s="34"/>
    </row>
    <row r="195" spans="23:41">
      <c r="W195" t="s">
        <v>1183</v>
      </c>
      <c r="X195" t="s">
        <v>1233</v>
      </c>
      <c r="Y195" t="s">
        <v>428</v>
      </c>
      <c r="Z195" s="34">
        <v>14</v>
      </c>
      <c r="AE195" s="34"/>
      <c r="AG195" t="s">
        <v>1167</v>
      </c>
      <c r="AH195" t="s">
        <v>1232</v>
      </c>
      <c r="AI195" s="16" t="s">
        <v>441</v>
      </c>
      <c r="AJ195" s="34" t="s">
        <v>1297</v>
      </c>
      <c r="AN195" s="16"/>
      <c r="AO195" s="34"/>
    </row>
    <row r="196" spans="23:41">
      <c r="W196" t="s">
        <v>1183</v>
      </c>
      <c r="X196" t="s">
        <v>1232</v>
      </c>
      <c r="Y196" t="s">
        <v>432</v>
      </c>
      <c r="Z196" s="34">
        <v>18</v>
      </c>
      <c r="AE196" s="34"/>
      <c r="AG196" t="s">
        <v>1167</v>
      </c>
      <c r="AH196" t="s">
        <v>1232</v>
      </c>
      <c r="AI196" s="16" t="s">
        <v>443</v>
      </c>
      <c r="AJ196" s="34" t="s">
        <v>1299</v>
      </c>
      <c r="AN196" s="16"/>
      <c r="AO196" s="34"/>
    </row>
    <row r="197" spans="23:41">
      <c r="W197" t="s">
        <v>1183</v>
      </c>
      <c r="X197" t="s">
        <v>1233</v>
      </c>
      <c r="Y197" t="s">
        <v>432</v>
      </c>
      <c r="Z197" s="34">
        <v>18</v>
      </c>
      <c r="AE197" s="34"/>
      <c r="AG197" t="s">
        <v>1167</v>
      </c>
      <c r="AH197" t="s">
        <v>1232</v>
      </c>
      <c r="AI197" s="16" t="s">
        <v>1289</v>
      </c>
      <c r="AJ197" s="34" t="s">
        <v>110</v>
      </c>
      <c r="AN197" s="16"/>
      <c r="AO197" s="34"/>
    </row>
    <row r="198" spans="23:41">
      <c r="W198" t="s">
        <v>1183</v>
      </c>
      <c r="X198" t="s">
        <v>1232</v>
      </c>
      <c r="Y198" t="s">
        <v>434</v>
      </c>
      <c r="Z198" s="34">
        <v>20</v>
      </c>
      <c r="AE198" s="34"/>
      <c r="AG198" t="s">
        <v>1167</v>
      </c>
      <c r="AH198" t="s">
        <v>1232</v>
      </c>
      <c r="AI198" s="16" t="s">
        <v>1290</v>
      </c>
      <c r="AJ198" s="34" t="s">
        <v>1301</v>
      </c>
      <c r="AN198" s="16"/>
      <c r="AO198" s="34"/>
    </row>
    <row r="199" spans="23:41">
      <c r="W199" t="s">
        <v>1183</v>
      </c>
      <c r="X199" t="s">
        <v>1233</v>
      </c>
      <c r="Y199" t="s">
        <v>434</v>
      </c>
      <c r="Z199" s="34">
        <v>20</v>
      </c>
      <c r="AE199" s="34"/>
      <c r="AG199" t="s">
        <v>1167</v>
      </c>
      <c r="AH199" t="s">
        <v>1232</v>
      </c>
      <c r="AI199" s="16" t="s">
        <v>1291</v>
      </c>
      <c r="AJ199" s="34" t="s">
        <v>1302</v>
      </c>
      <c r="AN199" s="16"/>
      <c r="AO199" s="34"/>
    </row>
    <row r="200" spans="23:41">
      <c r="W200" t="s">
        <v>1183</v>
      </c>
      <c r="X200" t="s">
        <v>1232</v>
      </c>
      <c r="Y200" t="s">
        <v>436</v>
      </c>
      <c r="Z200" s="34">
        <v>24</v>
      </c>
      <c r="AE200" s="34"/>
      <c r="AG200" t="s">
        <v>1167</v>
      </c>
      <c r="AH200" t="s">
        <v>1233</v>
      </c>
      <c r="AI200" s="16" t="s">
        <v>125</v>
      </c>
      <c r="AJ200" s="34">
        <v>12</v>
      </c>
      <c r="AN200" s="16"/>
      <c r="AO200" s="34"/>
    </row>
    <row r="201" spans="23:41">
      <c r="W201" t="s">
        <v>1183</v>
      </c>
      <c r="X201" t="s">
        <v>1233</v>
      </c>
      <c r="Y201" t="s">
        <v>436</v>
      </c>
      <c r="Z201" s="34">
        <v>24</v>
      </c>
      <c r="AE201" s="34"/>
      <c r="AG201" t="s">
        <v>1167</v>
      </c>
      <c r="AH201" t="s">
        <v>1233</v>
      </c>
      <c r="AI201" s="16" t="s">
        <v>428</v>
      </c>
      <c r="AJ201" s="34">
        <v>14</v>
      </c>
      <c r="AN201" s="16"/>
      <c r="AO201" s="34"/>
    </row>
    <row r="202" spans="23:41">
      <c r="W202" t="s">
        <v>1183</v>
      </c>
      <c r="X202" t="s">
        <v>1232</v>
      </c>
      <c r="Y202" t="s">
        <v>1288</v>
      </c>
      <c r="Z202" s="34" t="s">
        <v>869</v>
      </c>
      <c r="AE202" s="34"/>
      <c r="AG202" t="s">
        <v>1167</v>
      </c>
      <c r="AH202" t="s">
        <v>1233</v>
      </c>
      <c r="AI202" s="16" t="s">
        <v>432</v>
      </c>
      <c r="AJ202" s="34" t="s">
        <v>1295</v>
      </c>
      <c r="AN202" s="16"/>
      <c r="AO202" s="34"/>
    </row>
    <row r="203" spans="23:41">
      <c r="W203" t="s">
        <v>1183</v>
      </c>
      <c r="X203" t="s">
        <v>1233</v>
      </c>
      <c r="Y203" t="s">
        <v>1288</v>
      </c>
      <c r="Z203" s="34" t="s">
        <v>869</v>
      </c>
      <c r="AE203" s="34"/>
      <c r="AG203" t="s">
        <v>1167</v>
      </c>
      <c r="AH203" t="s">
        <v>1233</v>
      </c>
      <c r="AI203" s="16" t="s">
        <v>434</v>
      </c>
      <c r="AJ203" s="34">
        <v>20</v>
      </c>
      <c r="AN203" s="16"/>
      <c r="AO203" s="34"/>
    </row>
    <row r="204" spans="23:41">
      <c r="W204" t="s">
        <v>1184</v>
      </c>
      <c r="X204" t="s">
        <v>1232</v>
      </c>
      <c r="Y204" t="s">
        <v>438</v>
      </c>
      <c r="Z204" s="34">
        <v>30</v>
      </c>
      <c r="AE204" s="34"/>
      <c r="AG204" t="s">
        <v>1167</v>
      </c>
      <c r="AH204" t="s">
        <v>1233</v>
      </c>
      <c r="AI204" s="16" t="s">
        <v>436</v>
      </c>
      <c r="AJ204" s="34" t="s">
        <v>1294</v>
      </c>
      <c r="AN204" s="16"/>
      <c r="AO204" s="34"/>
    </row>
    <row r="205" spans="23:41">
      <c r="W205" t="s">
        <v>1184</v>
      </c>
      <c r="X205" t="s">
        <v>1233</v>
      </c>
      <c r="Y205" t="s">
        <v>438</v>
      </c>
      <c r="Z205" s="34">
        <v>30</v>
      </c>
      <c r="AE205" s="34"/>
      <c r="AG205" t="s">
        <v>1167</v>
      </c>
      <c r="AH205" t="s">
        <v>1233</v>
      </c>
      <c r="AI205" s="16" t="s">
        <v>1292</v>
      </c>
      <c r="AJ205" s="34">
        <v>27</v>
      </c>
      <c r="AN205" s="16"/>
      <c r="AO205" s="34"/>
    </row>
    <row r="206" spans="23:41">
      <c r="W206" t="s">
        <v>1184</v>
      </c>
      <c r="X206" t="s">
        <v>1214</v>
      </c>
      <c r="Y206" t="s">
        <v>1280</v>
      </c>
      <c r="Z206" s="34">
        <v>30</v>
      </c>
      <c r="AE206" s="34"/>
      <c r="AG206" t="s">
        <v>1167</v>
      </c>
      <c r="AH206" t="s">
        <v>1233</v>
      </c>
      <c r="AI206" s="16" t="s">
        <v>438</v>
      </c>
      <c r="AJ206" s="34" t="s">
        <v>59</v>
      </c>
      <c r="AN206" s="16"/>
      <c r="AO206" s="34"/>
    </row>
    <row r="207" spans="23:41">
      <c r="W207" t="s">
        <v>1184</v>
      </c>
      <c r="X207" t="s">
        <v>1232</v>
      </c>
      <c r="Y207" t="s">
        <v>441</v>
      </c>
      <c r="Z207" s="34">
        <v>36</v>
      </c>
      <c r="AE207" s="34"/>
      <c r="AG207" t="s">
        <v>1167</v>
      </c>
      <c r="AH207" t="s">
        <v>1233</v>
      </c>
      <c r="AI207" s="16" t="s">
        <v>441</v>
      </c>
      <c r="AJ207" s="34" t="s">
        <v>1297</v>
      </c>
      <c r="AN207" s="16"/>
      <c r="AO207" s="34"/>
    </row>
    <row r="208" spans="23:41">
      <c r="W208" t="s">
        <v>1184</v>
      </c>
      <c r="X208" t="s">
        <v>1233</v>
      </c>
      <c r="Y208" t="s">
        <v>441</v>
      </c>
      <c r="Z208" s="34">
        <v>36</v>
      </c>
      <c r="AE208" s="34"/>
      <c r="AG208" t="s">
        <v>1167</v>
      </c>
      <c r="AH208" t="s">
        <v>1233</v>
      </c>
      <c r="AI208" s="16" t="s">
        <v>443</v>
      </c>
      <c r="AJ208" s="34" t="s">
        <v>1299</v>
      </c>
      <c r="AN208" s="16"/>
      <c r="AO208" s="34"/>
    </row>
    <row r="209" spans="23:41">
      <c r="W209" t="s">
        <v>1184</v>
      </c>
      <c r="X209" t="s">
        <v>1214</v>
      </c>
      <c r="Y209" t="s">
        <v>1281</v>
      </c>
      <c r="Z209" s="34">
        <v>42</v>
      </c>
      <c r="AE209" s="34"/>
      <c r="AG209" t="s">
        <v>1167</v>
      </c>
      <c r="AH209" t="s">
        <v>1233</v>
      </c>
      <c r="AI209" s="16" t="s">
        <v>1289</v>
      </c>
      <c r="AJ209" s="34" t="s">
        <v>110</v>
      </c>
      <c r="AN209" s="16"/>
      <c r="AO209" s="34"/>
    </row>
    <row r="210" spans="23:41">
      <c r="W210" t="s">
        <v>1184</v>
      </c>
      <c r="X210" t="s">
        <v>1232</v>
      </c>
      <c r="Y210" t="s">
        <v>443</v>
      </c>
      <c r="Z210" s="34">
        <v>48</v>
      </c>
      <c r="AE210" s="34"/>
      <c r="AG210" t="s">
        <v>1161</v>
      </c>
      <c r="AH210" t="s">
        <v>23</v>
      </c>
      <c r="AI210" t="s">
        <v>23</v>
      </c>
      <c r="AJ210" t="s">
        <v>23</v>
      </c>
    </row>
    <row r="211" spans="23:41">
      <c r="W211" t="s">
        <v>1184</v>
      </c>
      <c r="X211" t="s">
        <v>1233</v>
      </c>
      <c r="Y211" t="s">
        <v>443</v>
      </c>
      <c r="Z211" s="34">
        <v>48</v>
      </c>
      <c r="AE211" s="34"/>
      <c r="AG211" t="s">
        <v>1163</v>
      </c>
      <c r="AH211" t="s">
        <v>23</v>
      </c>
      <c r="AI211" t="s">
        <v>23</v>
      </c>
      <c r="AJ211" t="s">
        <v>23</v>
      </c>
    </row>
    <row r="212" spans="23:41">
      <c r="W212" t="s">
        <v>1184</v>
      </c>
      <c r="X212" t="s">
        <v>1214</v>
      </c>
      <c r="Y212" t="s">
        <v>1276</v>
      </c>
      <c r="Z212" s="34">
        <v>48</v>
      </c>
      <c r="AE212" s="34"/>
      <c r="AG212" t="s">
        <v>1176</v>
      </c>
      <c r="AH212" t="s">
        <v>23</v>
      </c>
      <c r="AI212" t="s">
        <v>23</v>
      </c>
      <c r="AJ212" t="s">
        <v>23</v>
      </c>
    </row>
    <row r="213" spans="23:41">
      <c r="W213" t="s">
        <v>1184</v>
      </c>
      <c r="X213" t="s">
        <v>1232</v>
      </c>
      <c r="Y213" t="s">
        <v>1289</v>
      </c>
      <c r="Z213" s="34">
        <v>60</v>
      </c>
      <c r="AE213" s="34"/>
      <c r="AG213" t="s">
        <v>1178</v>
      </c>
      <c r="AH213" t="s">
        <v>23</v>
      </c>
      <c r="AI213" t="s">
        <v>23</v>
      </c>
      <c r="AJ213" t="s">
        <v>23</v>
      </c>
    </row>
    <row r="214" spans="23:41">
      <c r="W214" t="s">
        <v>1184</v>
      </c>
      <c r="X214" t="s">
        <v>1233</v>
      </c>
      <c r="Y214" t="s">
        <v>1289</v>
      </c>
      <c r="Z214" s="34">
        <v>60</v>
      </c>
      <c r="AE214" s="34"/>
      <c r="AG214" t="s">
        <v>1190</v>
      </c>
      <c r="AH214" t="s">
        <v>23</v>
      </c>
      <c r="AI214" t="s">
        <v>23</v>
      </c>
      <c r="AJ214" t="s">
        <v>23</v>
      </c>
    </row>
    <row r="215" spans="23:41">
      <c r="W215" t="s">
        <v>1184</v>
      </c>
      <c r="X215" t="s">
        <v>1214</v>
      </c>
      <c r="Y215" t="s">
        <v>1278</v>
      </c>
      <c r="Z215" s="34">
        <v>60</v>
      </c>
      <c r="AE215" s="34"/>
      <c r="AG215" t="s">
        <v>1259</v>
      </c>
      <c r="AH215" t="s">
        <v>23</v>
      </c>
      <c r="AI215" t="s">
        <v>23</v>
      </c>
      <c r="AJ215" t="s">
        <v>23</v>
      </c>
    </row>
    <row r="216" spans="23:41">
      <c r="W216" t="s">
        <v>1184</v>
      </c>
      <c r="X216" t="s">
        <v>1232</v>
      </c>
      <c r="Y216" t="s">
        <v>1290</v>
      </c>
      <c r="Z216" s="34">
        <v>72</v>
      </c>
      <c r="AE216" s="34"/>
    </row>
    <row r="217" spans="23:41">
      <c r="W217" t="s">
        <v>1184</v>
      </c>
      <c r="X217" t="s">
        <v>1233</v>
      </c>
      <c r="Y217" t="s">
        <v>1290</v>
      </c>
      <c r="Z217" s="34">
        <v>72</v>
      </c>
      <c r="AE217" s="34"/>
    </row>
    <row r="218" spans="23:41">
      <c r="W218" t="s">
        <v>1184</v>
      </c>
      <c r="X218" t="s">
        <v>1232</v>
      </c>
      <c r="Y218" t="s">
        <v>1291</v>
      </c>
      <c r="Z218" s="34">
        <v>84</v>
      </c>
      <c r="AE218" s="34"/>
    </row>
    <row r="219" spans="23:41">
      <c r="W219" t="s">
        <v>1184</v>
      </c>
      <c r="X219" t="s">
        <v>1233</v>
      </c>
      <c r="Y219" t="s">
        <v>1291</v>
      </c>
      <c r="Z219" s="34">
        <v>84</v>
      </c>
      <c r="AE219" s="34"/>
    </row>
    <row r="220" spans="23:41">
      <c r="W220" t="s">
        <v>1173</v>
      </c>
      <c r="X220" t="s">
        <v>1216</v>
      </c>
      <c r="Y220" t="s">
        <v>125</v>
      </c>
      <c r="Z220" s="34">
        <v>12</v>
      </c>
      <c r="AE220" s="34"/>
    </row>
    <row r="221" spans="23:41">
      <c r="W221" t="s">
        <v>1173</v>
      </c>
      <c r="X221" t="s">
        <v>1216</v>
      </c>
      <c r="Y221" t="s">
        <v>428</v>
      </c>
      <c r="Z221" s="34">
        <v>14</v>
      </c>
      <c r="AE221" s="34"/>
    </row>
    <row r="222" spans="23:41">
      <c r="W222" t="s">
        <v>1173</v>
      </c>
      <c r="X222" t="s">
        <v>1216</v>
      </c>
      <c r="Y222" t="s">
        <v>1280</v>
      </c>
      <c r="Z222" s="34">
        <v>30</v>
      </c>
      <c r="AE222" s="34"/>
    </row>
    <row r="223" spans="23:41">
      <c r="W223" t="s">
        <v>1173</v>
      </c>
      <c r="X223" t="s">
        <v>1216</v>
      </c>
      <c r="Y223" t="s">
        <v>1281</v>
      </c>
      <c r="Z223" s="34">
        <v>42</v>
      </c>
      <c r="AE223" s="34"/>
    </row>
    <row r="224" spans="23:41">
      <c r="W224" t="s">
        <v>1173</v>
      </c>
      <c r="X224" t="s">
        <v>1234</v>
      </c>
      <c r="Y224" t="s">
        <v>1276</v>
      </c>
      <c r="Z224" s="34">
        <v>48</v>
      </c>
      <c r="AE224" s="34"/>
    </row>
    <row r="225" spans="23:31">
      <c r="W225" t="s">
        <v>1173</v>
      </c>
      <c r="X225" t="s">
        <v>1216</v>
      </c>
      <c r="Y225" t="s">
        <v>1276</v>
      </c>
      <c r="Z225" s="34">
        <v>48</v>
      </c>
      <c r="AE225" s="34"/>
    </row>
    <row r="226" spans="23:31">
      <c r="W226" t="s">
        <v>1173</v>
      </c>
      <c r="X226" t="s">
        <v>1216</v>
      </c>
      <c r="Y226" t="s">
        <v>1278</v>
      </c>
      <c r="Z226" s="34">
        <v>60</v>
      </c>
      <c r="AE226" s="34"/>
    </row>
    <row r="227" spans="23:31">
      <c r="W227" t="s">
        <v>1173</v>
      </c>
      <c r="X227" t="s">
        <v>1234</v>
      </c>
      <c r="Y227" t="s">
        <v>1283</v>
      </c>
      <c r="Z227" s="34">
        <v>72</v>
      </c>
      <c r="AE227" s="34"/>
    </row>
    <row r="228" spans="23:31">
      <c r="W228" t="s">
        <v>1173</v>
      </c>
      <c r="X228" t="s">
        <v>1216</v>
      </c>
      <c r="Y228" t="s">
        <v>1283</v>
      </c>
      <c r="Z228" s="34">
        <v>72</v>
      </c>
      <c r="AE228" s="34"/>
    </row>
    <row r="229" spans="23:31">
      <c r="W229" t="s">
        <v>1167</v>
      </c>
      <c r="X229" t="s">
        <v>1232</v>
      </c>
      <c r="Y229" t="s">
        <v>125</v>
      </c>
      <c r="Z229" s="34">
        <v>12</v>
      </c>
      <c r="AE229" s="34"/>
    </row>
    <row r="230" spans="23:31">
      <c r="W230" t="s">
        <v>1167</v>
      </c>
      <c r="X230" t="s">
        <v>1233</v>
      </c>
      <c r="Y230" t="s">
        <v>125</v>
      </c>
      <c r="Z230" s="34">
        <v>12</v>
      </c>
      <c r="AE230" s="34"/>
    </row>
    <row r="231" spans="23:31">
      <c r="W231" t="s">
        <v>1167</v>
      </c>
      <c r="X231" t="s">
        <v>1232</v>
      </c>
      <c r="Y231" t="s">
        <v>428</v>
      </c>
      <c r="Z231" s="34">
        <v>14</v>
      </c>
      <c r="AE231" s="34"/>
    </row>
    <row r="232" spans="23:31">
      <c r="W232" t="s">
        <v>1167</v>
      </c>
      <c r="X232" t="s">
        <v>1233</v>
      </c>
      <c r="Y232" t="s">
        <v>428</v>
      </c>
      <c r="Z232" s="34">
        <v>14</v>
      </c>
      <c r="AE232" s="34"/>
    </row>
    <row r="233" spans="23:31">
      <c r="W233" t="s">
        <v>1167</v>
      </c>
      <c r="X233" t="s">
        <v>1232</v>
      </c>
      <c r="Y233" t="s">
        <v>432</v>
      </c>
      <c r="Z233" s="34">
        <v>18</v>
      </c>
      <c r="AE233" s="34"/>
    </row>
    <row r="234" spans="23:31">
      <c r="W234" t="s">
        <v>1167</v>
      </c>
      <c r="X234" t="s">
        <v>1233</v>
      </c>
      <c r="Y234" t="s">
        <v>432</v>
      </c>
      <c r="Z234" s="34">
        <v>18</v>
      </c>
      <c r="AE234" s="34"/>
    </row>
    <row r="235" spans="23:31">
      <c r="W235" t="s">
        <v>1167</v>
      </c>
      <c r="X235" t="s">
        <v>1232</v>
      </c>
      <c r="Y235" t="s">
        <v>434</v>
      </c>
      <c r="Z235" s="34">
        <v>20</v>
      </c>
      <c r="AE235" s="34"/>
    </row>
    <row r="236" spans="23:31">
      <c r="W236" t="s">
        <v>1167</v>
      </c>
      <c r="X236" t="s">
        <v>1233</v>
      </c>
      <c r="Y236" t="s">
        <v>434</v>
      </c>
      <c r="Z236" s="34">
        <v>20</v>
      </c>
      <c r="AE236" s="34"/>
    </row>
    <row r="237" spans="23:31">
      <c r="W237" t="s">
        <v>1167</v>
      </c>
      <c r="X237" t="s">
        <v>1232</v>
      </c>
      <c r="Y237" t="s">
        <v>436</v>
      </c>
      <c r="Z237" s="34">
        <v>24</v>
      </c>
      <c r="AE237" s="34"/>
    </row>
    <row r="238" spans="23:31">
      <c r="W238" t="s">
        <v>1167</v>
      </c>
      <c r="X238" t="s">
        <v>1233</v>
      </c>
      <c r="Y238" t="s">
        <v>436</v>
      </c>
      <c r="Z238" s="34">
        <v>24</v>
      </c>
      <c r="AE238" s="34"/>
    </row>
    <row r="239" spans="23:31">
      <c r="W239" t="s">
        <v>1167</v>
      </c>
      <c r="X239" t="s">
        <v>1232</v>
      </c>
      <c r="Y239" t="s">
        <v>1292</v>
      </c>
      <c r="Z239" s="34">
        <v>27</v>
      </c>
      <c r="AE239" s="34"/>
    </row>
    <row r="240" spans="23:31">
      <c r="W240" t="s">
        <v>1167</v>
      </c>
      <c r="X240" t="s">
        <v>1233</v>
      </c>
      <c r="Y240" t="s">
        <v>1292</v>
      </c>
      <c r="Z240" s="34">
        <v>27</v>
      </c>
      <c r="AE240" s="34"/>
    </row>
    <row r="241" spans="23:31">
      <c r="W241" t="s">
        <v>1167</v>
      </c>
      <c r="X241" t="s">
        <v>1232</v>
      </c>
      <c r="Y241" t="s">
        <v>438</v>
      </c>
      <c r="Z241" s="34">
        <v>30</v>
      </c>
      <c r="AE241" s="34"/>
    </row>
    <row r="242" spans="23:31">
      <c r="W242" t="s">
        <v>1167</v>
      </c>
      <c r="X242" t="s">
        <v>1233</v>
      </c>
      <c r="Y242" t="s">
        <v>438</v>
      </c>
      <c r="Z242" s="34">
        <v>30</v>
      </c>
      <c r="AE242" s="34"/>
    </row>
    <row r="243" spans="23:31">
      <c r="W243" t="s">
        <v>1167</v>
      </c>
      <c r="X243" t="s">
        <v>1232</v>
      </c>
      <c r="Y243" t="s">
        <v>441</v>
      </c>
      <c r="Z243" s="34">
        <v>36</v>
      </c>
      <c r="AE243" s="34"/>
    </row>
    <row r="244" spans="23:31">
      <c r="W244" t="s">
        <v>1167</v>
      </c>
      <c r="X244" t="s">
        <v>1233</v>
      </c>
      <c r="Y244" t="s">
        <v>441</v>
      </c>
      <c r="Z244" s="34">
        <v>36</v>
      </c>
      <c r="AE244" s="34"/>
    </row>
    <row r="245" spans="23:31">
      <c r="W245" t="s">
        <v>1167</v>
      </c>
      <c r="X245" t="s">
        <v>1232</v>
      </c>
      <c r="Y245" t="s">
        <v>443</v>
      </c>
      <c r="Z245" s="34">
        <v>48</v>
      </c>
      <c r="AE245" s="34"/>
    </row>
    <row r="246" spans="23:31">
      <c r="W246" t="s">
        <v>1167</v>
      </c>
      <c r="X246" t="s">
        <v>1233</v>
      </c>
      <c r="Y246" t="s">
        <v>443</v>
      </c>
      <c r="Z246" s="34">
        <v>48</v>
      </c>
      <c r="AE246" s="34"/>
    </row>
    <row r="247" spans="23:31">
      <c r="W247" t="s">
        <v>1167</v>
      </c>
      <c r="X247" t="s">
        <v>1232</v>
      </c>
      <c r="Y247" t="s">
        <v>1289</v>
      </c>
      <c r="Z247" s="34">
        <v>60</v>
      </c>
      <c r="AE247" s="34"/>
    </row>
    <row r="248" spans="23:31">
      <c r="W248" t="s">
        <v>1167</v>
      </c>
      <c r="X248" t="s">
        <v>1233</v>
      </c>
      <c r="Y248" t="s">
        <v>1289</v>
      </c>
      <c r="Z248" s="34">
        <v>60</v>
      </c>
      <c r="AE248" s="34"/>
    </row>
    <row r="249" spans="23:31">
      <c r="W249" t="s">
        <v>1167</v>
      </c>
      <c r="X249" t="s">
        <v>1232</v>
      </c>
      <c r="Y249" t="s">
        <v>1290</v>
      </c>
      <c r="Z249" s="34">
        <v>72</v>
      </c>
      <c r="AE249" s="34"/>
    </row>
    <row r="250" spans="23:31">
      <c r="W250" t="s">
        <v>1167</v>
      </c>
      <c r="X250" t="s">
        <v>1232</v>
      </c>
      <c r="Y250" t="s">
        <v>1291</v>
      </c>
      <c r="Z250" s="34">
        <v>84</v>
      </c>
      <c r="AE250" s="34"/>
    </row>
    <row r="251" spans="23:31">
      <c r="W251" t="s">
        <v>1161</v>
      </c>
      <c r="X251" t="s">
        <v>23</v>
      </c>
      <c r="Y251" t="s">
        <v>23</v>
      </c>
      <c r="Z251" s="75" t="s">
        <v>23</v>
      </c>
      <c r="AE251" s="75"/>
    </row>
    <row r="252" spans="23:31">
      <c r="W252" t="s">
        <v>1163</v>
      </c>
      <c r="X252" t="s">
        <v>23</v>
      </c>
      <c r="Y252" t="s">
        <v>23</v>
      </c>
      <c r="Z252" s="75" t="s">
        <v>23</v>
      </c>
      <c r="AE252" s="75"/>
    </row>
    <row r="253" spans="23:31">
      <c r="W253" t="s">
        <v>1176</v>
      </c>
      <c r="X253" t="s">
        <v>23</v>
      </c>
      <c r="Y253" t="s">
        <v>23</v>
      </c>
      <c r="Z253" s="75" t="s">
        <v>23</v>
      </c>
      <c r="AE253" s="75"/>
    </row>
    <row r="254" spans="23:31">
      <c r="W254" t="s">
        <v>1178</v>
      </c>
      <c r="X254" t="s">
        <v>23</v>
      </c>
      <c r="Y254" t="s">
        <v>23</v>
      </c>
      <c r="Z254" s="75" t="s">
        <v>23</v>
      </c>
      <c r="AE254" s="75"/>
    </row>
    <row r="255" spans="23:31">
      <c r="W255" t="s">
        <v>1190</v>
      </c>
      <c r="X255" t="s">
        <v>23</v>
      </c>
      <c r="Y255" t="s">
        <v>23</v>
      </c>
      <c r="Z255" s="75" t="s">
        <v>23</v>
      </c>
      <c r="AE255" s="75"/>
    </row>
    <row r="256" spans="23:31">
      <c r="W256" t="s">
        <v>1259</v>
      </c>
      <c r="X256" t="s">
        <v>23</v>
      </c>
      <c r="Y256" t="s">
        <v>23</v>
      </c>
      <c r="Z256" s="75" t="s">
        <v>23</v>
      </c>
      <c r="AE256" s="75"/>
    </row>
  </sheetData>
  <dataValidations count="1">
    <dataValidation type="list" allowBlank="1" showInputMessage="1" showErrorMessage="1" sqref="I6:I7" xr:uid="{CA375750-8E6F-4888-89A4-018088D49A9F}">
      <formula1>Item_Category</formula1>
    </dataValidation>
  </dataValidations>
  <pageMargins left="0.7" right="0.7" top="0.75" bottom="0.75" header="0.3" footer="0.3"/>
  <pageSetup orientation="portrait" r:id="rId1"/>
  <legacyDrawing r:id="rId2"/>
  <tableParts count="10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</tableParts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2B2785-27C3-41C9-85EA-5B3506A79F34}">
  <sheetPr codeName="Sheet22"/>
  <dimension ref="D1:BB65"/>
  <sheetViews>
    <sheetView topLeftCell="C1" workbookViewId="0"/>
  </sheetViews>
  <sheetFormatPr defaultRowHeight="15"/>
  <cols>
    <col min="1" max="2" width="0" hidden="1" customWidth="1"/>
    <col min="4" max="4" width="21.140625" bestFit="1" customWidth="1"/>
    <col min="5" max="5" width="8.140625" bestFit="1" customWidth="1"/>
    <col min="7" max="7" width="31.42578125" bestFit="1" customWidth="1"/>
    <col min="8" max="8" width="7.85546875" bestFit="1" customWidth="1"/>
    <col min="9" max="9" width="6" bestFit="1" customWidth="1"/>
    <col min="10" max="10" width="6.42578125" bestFit="1" customWidth="1"/>
    <col min="12" max="12" width="17.85546875" bestFit="1" customWidth="1"/>
    <col min="13" max="13" width="7.85546875" bestFit="1" customWidth="1"/>
    <col min="15" max="15" width="27.7109375" bestFit="1" customWidth="1"/>
    <col min="16" max="16" width="8.140625" bestFit="1" customWidth="1"/>
    <col min="18" max="19" width="31.7109375" bestFit="1" customWidth="1"/>
    <col min="20" max="20" width="11.140625" bestFit="1" customWidth="1"/>
    <col min="21" max="24" width="11.140625" customWidth="1"/>
    <col min="25" max="25" width="21.42578125" customWidth="1"/>
    <col min="26" max="26" width="31.7109375" bestFit="1" customWidth="1"/>
    <col min="27" max="27" width="11.42578125" customWidth="1"/>
    <col min="28" max="34" width="12.85546875" customWidth="1"/>
    <col min="36" max="36" width="27.7109375" bestFit="1" customWidth="1"/>
    <col min="37" max="37" width="31.7109375" bestFit="1" customWidth="1"/>
    <col min="42" max="42" width="10.28515625" bestFit="1" customWidth="1"/>
    <col min="43" max="43" width="13.140625" bestFit="1" customWidth="1"/>
    <col min="44" max="44" width="13.140625" customWidth="1"/>
    <col min="46" max="46" width="27.7109375" bestFit="1" customWidth="1"/>
    <col min="47" max="47" width="31.7109375" bestFit="1" customWidth="1"/>
    <col min="48" max="48" width="14.85546875" bestFit="1" customWidth="1"/>
    <col min="51" max="51" width="12.5703125" bestFit="1" customWidth="1"/>
    <col min="52" max="52" width="10.28515625" bestFit="1" customWidth="1"/>
    <col min="53" max="53" width="13.7109375" bestFit="1" customWidth="1"/>
    <col min="54" max="54" width="6.140625" bestFit="1" customWidth="1"/>
  </cols>
  <sheetData>
    <row r="1" spans="4:54">
      <c r="D1" s="78" t="s">
        <v>3</v>
      </c>
      <c r="E1" s="78" t="s">
        <v>2</v>
      </c>
      <c r="G1" s="78" t="s">
        <v>158</v>
      </c>
      <c r="H1" s="78" t="s">
        <v>4</v>
      </c>
      <c r="I1" s="78" t="s">
        <v>1560</v>
      </c>
      <c r="J1" s="78" t="s">
        <v>1561</v>
      </c>
      <c r="L1" s="78" t="s">
        <v>8</v>
      </c>
      <c r="M1" s="78" t="s">
        <v>7</v>
      </c>
      <c r="O1" s="79" t="s">
        <v>141</v>
      </c>
      <c r="P1" s="79" t="s">
        <v>370</v>
      </c>
      <c r="R1" s="80" t="s">
        <v>141</v>
      </c>
      <c r="S1" s="80" t="s">
        <v>901</v>
      </c>
      <c r="T1" s="80" t="s">
        <v>12</v>
      </c>
      <c r="V1" t="s">
        <v>141</v>
      </c>
      <c r="W1" t="s">
        <v>901</v>
      </c>
      <c r="X1" t="s">
        <v>12</v>
      </c>
      <c r="Z1" t="s">
        <v>141</v>
      </c>
      <c r="AA1" t="s">
        <v>901</v>
      </c>
      <c r="AB1" t="s">
        <v>1482</v>
      </c>
      <c r="AC1" t="s">
        <v>14</v>
      </c>
      <c r="AE1" t="s">
        <v>141</v>
      </c>
      <c r="AF1" t="s">
        <v>901</v>
      </c>
      <c r="AG1" t="s">
        <v>1482</v>
      </c>
      <c r="AH1" t="s">
        <v>14</v>
      </c>
      <c r="AJ1" t="s">
        <v>141</v>
      </c>
      <c r="AK1" t="s">
        <v>901</v>
      </c>
      <c r="AL1" t="s">
        <v>1483</v>
      </c>
      <c r="AM1" t="s">
        <v>205</v>
      </c>
      <c r="AO1" t="s">
        <v>141</v>
      </c>
      <c r="AP1" t="s">
        <v>901</v>
      </c>
      <c r="AQ1" t="s">
        <v>1483</v>
      </c>
      <c r="AR1" t="s">
        <v>205</v>
      </c>
      <c r="AT1" t="s">
        <v>141</v>
      </c>
      <c r="AU1" t="s">
        <v>901</v>
      </c>
      <c r="AV1" t="s">
        <v>19</v>
      </c>
      <c r="AW1" t="s">
        <v>18</v>
      </c>
      <c r="AY1" t="s">
        <v>141</v>
      </c>
      <c r="AZ1" t="s">
        <v>901</v>
      </c>
      <c r="BA1" t="s">
        <v>19</v>
      </c>
      <c r="BB1" t="s">
        <v>18</v>
      </c>
    </row>
    <row r="2" spans="4:54">
      <c r="D2" s="31" t="s">
        <v>111</v>
      </c>
      <c r="E2" s="24">
        <v>60</v>
      </c>
      <c r="G2" t="s">
        <v>23</v>
      </c>
      <c r="H2" s="19" t="s">
        <v>23</v>
      </c>
      <c r="J2" s="77"/>
      <c r="L2" t="s">
        <v>23</v>
      </c>
      <c r="M2" s="19" t="s">
        <v>23</v>
      </c>
      <c r="O2" t="s">
        <v>1414</v>
      </c>
      <c r="P2" s="19" t="s">
        <v>1413</v>
      </c>
      <c r="R2" t="s">
        <v>1414</v>
      </c>
      <c r="S2" t="s">
        <v>1437</v>
      </c>
      <c r="T2" t="s">
        <v>1436</v>
      </c>
      <c r="Z2" t="s">
        <v>1414</v>
      </c>
      <c r="AA2" t="s">
        <v>1437</v>
      </c>
      <c r="AB2" s="16" t="s">
        <v>23</v>
      </c>
      <c r="AC2" s="68" t="s">
        <v>1533</v>
      </c>
      <c r="AG2" s="16"/>
      <c r="AH2" s="68"/>
      <c r="AJ2" t="s">
        <v>1414</v>
      </c>
      <c r="AK2" t="s">
        <v>1437</v>
      </c>
      <c r="AL2" s="16" t="s">
        <v>23</v>
      </c>
      <c r="AM2" s="68" t="s">
        <v>193</v>
      </c>
      <c r="AN2" s="68"/>
      <c r="AQ2" s="16"/>
      <c r="AR2" s="68"/>
      <c r="AT2" t="s">
        <v>1414</v>
      </c>
      <c r="AU2" t="s">
        <v>1437</v>
      </c>
      <c r="AV2" t="s">
        <v>510</v>
      </c>
      <c r="AW2" s="68" t="s">
        <v>509</v>
      </c>
      <c r="BB2" s="68"/>
    </row>
    <row r="3" spans="4:54">
      <c r="D3" t="s">
        <v>115</v>
      </c>
      <c r="E3" s="20">
        <v>70</v>
      </c>
      <c r="L3" t="s">
        <v>111</v>
      </c>
      <c r="M3" s="19" t="s">
        <v>170</v>
      </c>
      <c r="O3" t="s">
        <v>1416</v>
      </c>
      <c r="P3" s="19" t="s">
        <v>1415</v>
      </c>
      <c r="R3" t="s">
        <v>1414</v>
      </c>
      <c r="S3" t="s">
        <v>1438</v>
      </c>
      <c r="T3" t="s">
        <v>78</v>
      </c>
      <c r="Z3" t="s">
        <v>1414</v>
      </c>
      <c r="AA3" t="s">
        <v>1438</v>
      </c>
      <c r="AB3" s="16" t="s">
        <v>23</v>
      </c>
      <c r="AC3" s="68" t="s">
        <v>1533</v>
      </c>
      <c r="AG3" s="16"/>
      <c r="AH3" s="68"/>
      <c r="AJ3" t="s">
        <v>1414</v>
      </c>
      <c r="AK3" t="s">
        <v>1438</v>
      </c>
      <c r="AL3" s="16" t="s">
        <v>23</v>
      </c>
      <c r="AM3" s="68" t="s">
        <v>193</v>
      </c>
      <c r="AN3" s="68"/>
      <c r="AQ3" s="16"/>
      <c r="AR3" s="68"/>
      <c r="AT3" t="s">
        <v>1414</v>
      </c>
      <c r="AU3" t="s">
        <v>1438</v>
      </c>
      <c r="AV3" t="s">
        <v>510</v>
      </c>
      <c r="AW3" s="68" t="s">
        <v>509</v>
      </c>
      <c r="BB3" s="68"/>
    </row>
    <row r="4" spans="4:54">
      <c r="D4" t="s">
        <v>1410</v>
      </c>
      <c r="E4" s="20">
        <v>80</v>
      </c>
      <c r="L4" t="s">
        <v>115</v>
      </c>
      <c r="M4" s="19" t="s">
        <v>189</v>
      </c>
      <c r="O4" t="s">
        <v>1417</v>
      </c>
      <c r="P4" s="19" t="s">
        <v>246</v>
      </c>
      <c r="R4" t="s">
        <v>1414</v>
      </c>
      <c r="S4" t="s">
        <v>1440</v>
      </c>
      <c r="T4" t="s">
        <v>1439</v>
      </c>
      <c r="Z4" t="s">
        <v>1414</v>
      </c>
      <c r="AA4" t="s">
        <v>1440</v>
      </c>
      <c r="AB4" s="16" t="s">
        <v>23</v>
      </c>
      <c r="AC4" s="68" t="s">
        <v>1533</v>
      </c>
      <c r="AG4" s="16"/>
      <c r="AH4" s="68"/>
      <c r="AJ4" t="s">
        <v>1414</v>
      </c>
      <c r="AK4" t="s">
        <v>1440</v>
      </c>
      <c r="AL4" s="16" t="s">
        <v>23</v>
      </c>
      <c r="AM4" s="68" t="s">
        <v>193</v>
      </c>
      <c r="AN4" s="68"/>
      <c r="AQ4" s="16"/>
      <c r="AR4" s="68"/>
      <c r="AT4" t="s">
        <v>1414</v>
      </c>
      <c r="AU4" t="s">
        <v>1438</v>
      </c>
      <c r="AV4" t="s">
        <v>1484</v>
      </c>
      <c r="AW4" s="68" t="s">
        <v>1510</v>
      </c>
      <c r="BB4" s="68"/>
    </row>
    <row r="5" spans="4:54">
      <c r="L5" t="s">
        <v>178</v>
      </c>
      <c r="M5" s="19" t="s">
        <v>850</v>
      </c>
      <c r="O5" t="s">
        <v>1418</v>
      </c>
      <c r="P5" s="19" t="s">
        <v>246</v>
      </c>
      <c r="R5" t="s">
        <v>1416</v>
      </c>
      <c r="S5" t="s">
        <v>179</v>
      </c>
      <c r="T5" t="s">
        <v>179</v>
      </c>
      <c r="Z5" t="s">
        <v>1416</v>
      </c>
      <c r="AA5" t="s">
        <v>179</v>
      </c>
      <c r="AB5" s="16" t="s">
        <v>23</v>
      </c>
      <c r="AC5" s="68" t="s">
        <v>1533</v>
      </c>
      <c r="AG5" s="16"/>
      <c r="AH5" s="68"/>
      <c r="AJ5" t="s">
        <v>1416</v>
      </c>
      <c r="AK5" t="s">
        <v>179</v>
      </c>
      <c r="AL5" s="16" t="s">
        <v>23</v>
      </c>
      <c r="AM5" s="68" t="s">
        <v>193</v>
      </c>
      <c r="AN5" s="68"/>
      <c r="AQ5" s="16"/>
      <c r="AR5" s="68"/>
      <c r="AT5" t="s">
        <v>1414</v>
      </c>
      <c r="AU5" t="s">
        <v>1440</v>
      </c>
      <c r="AV5" t="s">
        <v>1485</v>
      </c>
      <c r="AW5" s="68" t="s">
        <v>1511</v>
      </c>
      <c r="BB5" s="68"/>
    </row>
    <row r="6" spans="4:54">
      <c r="L6" t="s">
        <v>1412</v>
      </c>
      <c r="M6" s="19" t="s">
        <v>1411</v>
      </c>
      <c r="O6" t="s">
        <v>1419</v>
      </c>
      <c r="P6" s="19" t="s">
        <v>257</v>
      </c>
      <c r="R6" t="s">
        <v>1416</v>
      </c>
      <c r="S6" t="s">
        <v>1378</v>
      </c>
      <c r="T6" t="s">
        <v>189</v>
      </c>
      <c r="Z6" t="s">
        <v>1416</v>
      </c>
      <c r="AA6" t="s">
        <v>1378</v>
      </c>
      <c r="AB6" s="16" t="s">
        <v>23</v>
      </c>
      <c r="AC6" s="68" t="s">
        <v>1533</v>
      </c>
      <c r="AG6" s="16"/>
      <c r="AH6" s="68"/>
      <c r="AJ6" t="s">
        <v>1416</v>
      </c>
      <c r="AK6" t="s">
        <v>1378</v>
      </c>
      <c r="AL6" s="16" t="s">
        <v>23</v>
      </c>
      <c r="AM6" s="68" t="s">
        <v>193</v>
      </c>
      <c r="AN6" s="68"/>
      <c r="AQ6" s="16"/>
      <c r="AR6" s="68"/>
      <c r="AT6" t="s">
        <v>1414</v>
      </c>
      <c r="AU6" t="s">
        <v>1440</v>
      </c>
      <c r="AV6" t="s">
        <v>1486</v>
      </c>
      <c r="AW6" s="68" t="s">
        <v>1512</v>
      </c>
      <c r="BB6" s="68"/>
    </row>
    <row r="7" spans="4:54">
      <c r="L7" t="s">
        <v>852</v>
      </c>
      <c r="M7" s="19" t="s">
        <v>836</v>
      </c>
      <c r="O7" t="s">
        <v>1421</v>
      </c>
      <c r="P7" s="19" t="s">
        <v>1420</v>
      </c>
      <c r="R7" t="s">
        <v>1417</v>
      </c>
      <c r="S7" t="s">
        <v>384</v>
      </c>
      <c r="T7" t="s">
        <v>383</v>
      </c>
      <c r="Z7" t="s">
        <v>1417</v>
      </c>
      <c r="AA7" t="s">
        <v>384</v>
      </c>
      <c r="AB7" s="16" t="s">
        <v>23</v>
      </c>
      <c r="AC7" s="68" t="s">
        <v>1533</v>
      </c>
      <c r="AG7" s="16"/>
      <c r="AH7" s="68"/>
      <c r="AJ7" t="s">
        <v>1417</v>
      </c>
      <c r="AK7" t="s">
        <v>384</v>
      </c>
      <c r="AL7" s="16" t="s">
        <v>23</v>
      </c>
      <c r="AM7" s="68" t="s">
        <v>193</v>
      </c>
      <c r="AN7" s="68"/>
      <c r="AQ7" s="16"/>
      <c r="AR7" s="68"/>
      <c r="AT7" t="s">
        <v>1416</v>
      </c>
      <c r="AU7" t="s">
        <v>179</v>
      </c>
      <c r="AV7" t="s">
        <v>57</v>
      </c>
      <c r="AW7" s="68" t="s">
        <v>1051</v>
      </c>
      <c r="BB7" s="68"/>
    </row>
    <row r="8" spans="4:54">
      <c r="L8" t="s">
        <v>191</v>
      </c>
      <c r="M8" s="19" t="s">
        <v>190</v>
      </c>
      <c r="O8" t="s">
        <v>1423</v>
      </c>
      <c r="P8" s="19" t="s">
        <v>1422</v>
      </c>
      <c r="R8" t="s">
        <v>1418</v>
      </c>
      <c r="S8" t="s">
        <v>1449</v>
      </c>
      <c r="T8" t="s">
        <v>1242</v>
      </c>
      <c r="Z8" t="s">
        <v>1418</v>
      </c>
      <c r="AA8" t="s">
        <v>1449</v>
      </c>
      <c r="AB8" s="16" t="s">
        <v>23</v>
      </c>
      <c r="AC8" s="68" t="s">
        <v>1533</v>
      </c>
      <c r="AG8" s="16"/>
      <c r="AH8" s="68"/>
      <c r="AJ8" t="s">
        <v>1418</v>
      </c>
      <c r="AK8" t="s">
        <v>1449</v>
      </c>
      <c r="AL8" s="16" t="s">
        <v>23</v>
      </c>
      <c r="AM8" s="68" t="s">
        <v>193</v>
      </c>
      <c r="AN8" s="68"/>
      <c r="AQ8" s="16"/>
      <c r="AR8" s="68"/>
      <c r="AT8" t="s">
        <v>1416</v>
      </c>
      <c r="AU8" t="s">
        <v>179</v>
      </c>
      <c r="AV8" t="s">
        <v>424</v>
      </c>
      <c r="AW8" s="68" t="s">
        <v>423</v>
      </c>
      <c r="BB8" s="68"/>
    </row>
    <row r="9" spans="4:54">
      <c r="O9" t="s">
        <v>1425</v>
      </c>
      <c r="P9" s="19" t="s">
        <v>1424</v>
      </c>
      <c r="R9" t="s">
        <v>1418</v>
      </c>
      <c r="S9" t="s">
        <v>1447</v>
      </c>
      <c r="T9" t="s">
        <v>1446</v>
      </c>
      <c r="Z9" t="s">
        <v>1418</v>
      </c>
      <c r="AA9" t="s">
        <v>1447</v>
      </c>
      <c r="AB9" s="16" t="s">
        <v>23</v>
      </c>
      <c r="AC9" s="68" t="s">
        <v>1533</v>
      </c>
      <c r="AG9" s="16"/>
      <c r="AH9" s="68"/>
      <c r="AJ9" t="s">
        <v>1418</v>
      </c>
      <c r="AK9" t="s">
        <v>1447</v>
      </c>
      <c r="AL9" s="16" t="s">
        <v>23</v>
      </c>
      <c r="AM9" s="68" t="s">
        <v>193</v>
      </c>
      <c r="AN9" s="68"/>
      <c r="AQ9" s="16"/>
      <c r="AR9" s="68"/>
      <c r="AT9" t="s">
        <v>1416</v>
      </c>
      <c r="AU9" t="s">
        <v>179</v>
      </c>
      <c r="AV9" t="s">
        <v>41</v>
      </c>
      <c r="AW9" s="68" t="s">
        <v>40</v>
      </c>
      <c r="BB9" s="68"/>
    </row>
    <row r="10" spans="4:54">
      <c r="O10" t="s">
        <v>1427</v>
      </c>
      <c r="P10" s="19" t="s">
        <v>1426</v>
      </c>
      <c r="R10" t="s">
        <v>1418</v>
      </c>
      <c r="S10" t="s">
        <v>1445</v>
      </c>
      <c r="T10" t="s">
        <v>1444</v>
      </c>
      <c r="Z10" t="s">
        <v>1418</v>
      </c>
      <c r="AA10" t="s">
        <v>1445</v>
      </c>
      <c r="AB10" s="16" t="s">
        <v>23</v>
      </c>
      <c r="AC10" s="68" t="s">
        <v>1533</v>
      </c>
      <c r="AG10" s="16"/>
      <c r="AH10" s="68"/>
      <c r="AJ10" t="s">
        <v>1418</v>
      </c>
      <c r="AK10" t="s">
        <v>1445</v>
      </c>
      <c r="AL10" s="16" t="s">
        <v>23</v>
      </c>
      <c r="AM10" s="68" t="s">
        <v>193</v>
      </c>
      <c r="AN10" s="68"/>
      <c r="AQ10" s="16"/>
      <c r="AR10" s="68"/>
      <c r="AT10" t="s">
        <v>1416</v>
      </c>
      <c r="AU10" t="s">
        <v>1378</v>
      </c>
      <c r="AV10" t="s">
        <v>57</v>
      </c>
      <c r="AW10" s="68" t="s">
        <v>1051</v>
      </c>
      <c r="BB10" s="68"/>
    </row>
    <row r="11" spans="4:54">
      <c r="O11" t="s">
        <v>1428</v>
      </c>
      <c r="P11" s="19" t="s">
        <v>391</v>
      </c>
      <c r="R11" t="s">
        <v>1418</v>
      </c>
      <c r="S11" t="s">
        <v>1448</v>
      </c>
      <c r="T11" t="s">
        <v>889</v>
      </c>
      <c r="Z11" t="s">
        <v>1418</v>
      </c>
      <c r="AA11" t="s">
        <v>1448</v>
      </c>
      <c r="AB11" s="16" t="s">
        <v>23</v>
      </c>
      <c r="AC11" s="68" t="s">
        <v>1533</v>
      </c>
      <c r="AG11" s="16"/>
      <c r="AH11" s="68"/>
      <c r="AJ11" t="s">
        <v>1418</v>
      </c>
      <c r="AK11" t="s">
        <v>1448</v>
      </c>
      <c r="AL11" s="16" t="s">
        <v>23</v>
      </c>
      <c r="AM11" s="68" t="s">
        <v>193</v>
      </c>
      <c r="AN11" s="68"/>
      <c r="AQ11" s="16"/>
      <c r="AR11" s="68"/>
      <c r="AT11" t="s">
        <v>1416</v>
      </c>
      <c r="AU11" t="s">
        <v>1378</v>
      </c>
      <c r="AV11" t="s">
        <v>424</v>
      </c>
      <c r="AW11" s="68" t="s">
        <v>423</v>
      </c>
      <c r="BB11" s="68"/>
    </row>
    <row r="12" spans="4:54">
      <c r="O12" t="s">
        <v>1429</v>
      </c>
      <c r="P12" s="19" t="s">
        <v>305</v>
      </c>
      <c r="R12" t="s">
        <v>1418</v>
      </c>
      <c r="S12" t="s">
        <v>1441</v>
      </c>
      <c r="T12" t="s">
        <v>1128</v>
      </c>
      <c r="Z12" t="s">
        <v>1418</v>
      </c>
      <c r="AA12" t="s">
        <v>1441</v>
      </c>
      <c r="AB12" s="16" t="s">
        <v>23</v>
      </c>
      <c r="AC12" s="68" t="s">
        <v>1533</v>
      </c>
      <c r="AG12" s="16"/>
      <c r="AH12" s="68"/>
      <c r="AJ12" t="s">
        <v>1418</v>
      </c>
      <c r="AK12" t="s">
        <v>1441</v>
      </c>
      <c r="AL12" s="16" t="s">
        <v>23</v>
      </c>
      <c r="AM12" s="68" t="s">
        <v>193</v>
      </c>
      <c r="AN12" s="68"/>
      <c r="AQ12" s="16"/>
      <c r="AR12" s="68"/>
      <c r="AT12" t="s">
        <v>1416</v>
      </c>
      <c r="AU12" t="s">
        <v>1378</v>
      </c>
      <c r="AV12" t="s">
        <v>41</v>
      </c>
      <c r="AW12" s="68" t="s">
        <v>40</v>
      </c>
      <c r="BB12" s="68"/>
    </row>
    <row r="13" spans="4:54">
      <c r="O13" t="s">
        <v>1430</v>
      </c>
      <c r="P13" s="19" t="s">
        <v>858</v>
      </c>
      <c r="R13" t="s">
        <v>1418</v>
      </c>
      <c r="S13" t="s">
        <v>1443</v>
      </c>
      <c r="T13" t="s">
        <v>1442</v>
      </c>
      <c r="Z13" t="s">
        <v>1418</v>
      </c>
      <c r="AA13" t="s">
        <v>1443</v>
      </c>
      <c r="AB13" s="16" t="s">
        <v>23</v>
      </c>
      <c r="AC13" s="68" t="s">
        <v>1533</v>
      </c>
      <c r="AG13" s="16"/>
      <c r="AH13" s="68"/>
      <c r="AJ13" t="s">
        <v>1418</v>
      </c>
      <c r="AK13" t="s">
        <v>1443</v>
      </c>
      <c r="AL13" s="16" t="s">
        <v>23</v>
      </c>
      <c r="AM13" s="68" t="s">
        <v>193</v>
      </c>
      <c r="AN13" s="68"/>
      <c r="AQ13" s="16"/>
      <c r="AR13" s="68"/>
      <c r="AT13" t="s">
        <v>1417</v>
      </c>
      <c r="AU13" t="s">
        <v>384</v>
      </c>
      <c r="AV13" t="s">
        <v>57</v>
      </c>
      <c r="AW13" s="68" t="s">
        <v>1051</v>
      </c>
      <c r="BB13" s="68"/>
    </row>
    <row r="14" spans="4:54">
      <c r="O14" t="s">
        <v>1431</v>
      </c>
      <c r="P14" s="19" t="s">
        <v>310</v>
      </c>
      <c r="R14" t="s">
        <v>1419</v>
      </c>
      <c r="S14" t="s">
        <v>23</v>
      </c>
      <c r="T14" t="s">
        <v>23</v>
      </c>
      <c r="Z14" t="s">
        <v>1419</v>
      </c>
      <c r="AA14" t="s">
        <v>23</v>
      </c>
      <c r="AB14" s="16" t="s">
        <v>23</v>
      </c>
      <c r="AC14" s="68" t="s">
        <v>1533</v>
      </c>
      <c r="AG14" s="16"/>
      <c r="AH14" s="68"/>
      <c r="AJ14" t="s">
        <v>1419</v>
      </c>
      <c r="AK14" t="s">
        <v>23</v>
      </c>
      <c r="AL14" s="16" t="s">
        <v>23</v>
      </c>
      <c r="AM14" s="68" t="s">
        <v>193</v>
      </c>
      <c r="AN14" s="68"/>
      <c r="AQ14" s="16"/>
      <c r="AR14" s="68"/>
      <c r="AT14" t="s">
        <v>1417</v>
      </c>
      <c r="AU14" t="s">
        <v>384</v>
      </c>
      <c r="AV14" t="s">
        <v>424</v>
      </c>
      <c r="AW14" s="68" t="s">
        <v>423</v>
      </c>
      <c r="BB14" s="68"/>
    </row>
    <row r="15" spans="4:54">
      <c r="O15" t="s">
        <v>1432</v>
      </c>
      <c r="P15" s="19" t="s">
        <v>84</v>
      </c>
      <c r="R15" t="s">
        <v>1421</v>
      </c>
      <c r="S15" t="s">
        <v>1450</v>
      </c>
      <c r="T15" t="s">
        <v>2</v>
      </c>
      <c r="Z15" t="s">
        <v>1421</v>
      </c>
      <c r="AA15" t="s">
        <v>1450</v>
      </c>
      <c r="AB15" s="16" t="s">
        <v>23</v>
      </c>
      <c r="AC15" s="68" t="s">
        <v>1533</v>
      </c>
      <c r="AG15" s="16"/>
      <c r="AH15" s="68"/>
      <c r="AJ15" t="s">
        <v>1421</v>
      </c>
      <c r="AK15" t="s">
        <v>1450</v>
      </c>
      <c r="AL15" s="16" t="s">
        <v>23</v>
      </c>
      <c r="AM15" s="68" t="s">
        <v>193</v>
      </c>
      <c r="AN15" s="68"/>
      <c r="AQ15" s="16"/>
      <c r="AR15" s="68"/>
      <c r="AT15" t="s">
        <v>1417</v>
      </c>
      <c r="AU15" t="s">
        <v>384</v>
      </c>
      <c r="AV15" t="s">
        <v>41</v>
      </c>
      <c r="AW15" s="68" t="s">
        <v>40</v>
      </c>
      <c r="BB15" s="68"/>
    </row>
    <row r="16" spans="4:54">
      <c r="O16" t="s">
        <v>1434</v>
      </c>
      <c r="P16" s="19" t="s">
        <v>1433</v>
      </c>
      <c r="R16" t="s">
        <v>1421</v>
      </c>
      <c r="S16" t="s">
        <v>23</v>
      </c>
      <c r="T16" t="s">
        <v>23</v>
      </c>
      <c r="Z16" t="s">
        <v>1421</v>
      </c>
      <c r="AA16" t="s">
        <v>23</v>
      </c>
      <c r="AB16" s="16" t="s">
        <v>23</v>
      </c>
      <c r="AC16" s="68" t="s">
        <v>1533</v>
      </c>
      <c r="AG16" s="16"/>
      <c r="AH16" s="68"/>
      <c r="AJ16" t="s">
        <v>1421</v>
      </c>
      <c r="AK16" t="s">
        <v>23</v>
      </c>
      <c r="AL16" s="16" t="s">
        <v>23</v>
      </c>
      <c r="AM16" s="68" t="s">
        <v>193</v>
      </c>
      <c r="AN16" s="68"/>
      <c r="AQ16" s="16"/>
      <c r="AR16" s="68"/>
      <c r="AT16" t="s">
        <v>1418</v>
      </c>
      <c r="AU16" t="s">
        <v>1449</v>
      </c>
      <c r="AV16" t="s">
        <v>23</v>
      </c>
      <c r="AW16" s="68" t="s">
        <v>24</v>
      </c>
      <c r="BB16" s="68"/>
    </row>
    <row r="17" spans="15:54">
      <c r="O17" t="s">
        <v>1566</v>
      </c>
      <c r="P17" s="19" t="s">
        <v>1537</v>
      </c>
      <c r="R17" t="s">
        <v>1423</v>
      </c>
      <c r="S17" t="s">
        <v>23</v>
      </c>
      <c r="T17" t="s">
        <v>23</v>
      </c>
      <c r="Z17" t="s">
        <v>1423</v>
      </c>
      <c r="AA17" t="s">
        <v>23</v>
      </c>
      <c r="AB17" s="16" t="s">
        <v>23</v>
      </c>
      <c r="AC17" s="68" t="s">
        <v>1533</v>
      </c>
      <c r="AG17" s="16"/>
      <c r="AH17" s="68"/>
      <c r="AJ17" t="s">
        <v>1423</v>
      </c>
      <c r="AK17" t="s">
        <v>23</v>
      </c>
      <c r="AL17" s="16" t="s">
        <v>23</v>
      </c>
      <c r="AM17" s="68" t="s">
        <v>193</v>
      </c>
      <c r="AN17" s="68"/>
      <c r="AQ17" s="16"/>
      <c r="AR17" s="68"/>
      <c r="AT17" t="s">
        <v>1418</v>
      </c>
      <c r="AU17" t="s">
        <v>1447</v>
      </c>
      <c r="AV17" t="s">
        <v>57</v>
      </c>
      <c r="AW17" s="68" t="s">
        <v>1051</v>
      </c>
      <c r="BB17" s="68"/>
    </row>
    <row r="18" spans="15:54">
      <c r="O18" t="s">
        <v>1435</v>
      </c>
      <c r="P18" s="19" t="s">
        <v>305</v>
      </c>
      <c r="R18" t="s">
        <v>1425</v>
      </c>
      <c r="S18" t="s">
        <v>23</v>
      </c>
      <c r="T18" t="s">
        <v>23</v>
      </c>
      <c r="Z18" t="s">
        <v>1425</v>
      </c>
      <c r="AA18" t="s">
        <v>23</v>
      </c>
      <c r="AB18" s="16" t="s">
        <v>23</v>
      </c>
      <c r="AC18" s="68" t="s">
        <v>1533</v>
      </c>
      <c r="AG18" s="16"/>
      <c r="AH18" s="68"/>
      <c r="AJ18" t="s">
        <v>1425</v>
      </c>
      <c r="AK18" t="s">
        <v>23</v>
      </c>
      <c r="AL18" s="16" t="s">
        <v>23</v>
      </c>
      <c r="AM18" s="68" t="s">
        <v>193</v>
      </c>
      <c r="AN18" s="68"/>
      <c r="AQ18" s="16"/>
      <c r="AR18" s="68"/>
      <c r="AT18" t="s">
        <v>1418</v>
      </c>
      <c r="AU18" t="s">
        <v>1447</v>
      </c>
      <c r="AV18" t="s">
        <v>41</v>
      </c>
      <c r="AW18" s="68" t="s">
        <v>40</v>
      </c>
      <c r="BB18" s="68"/>
    </row>
    <row r="19" spans="15:54">
      <c r="O19" t="s">
        <v>1567</v>
      </c>
      <c r="P19" s="19" t="s">
        <v>236</v>
      </c>
      <c r="R19" t="s">
        <v>1427</v>
      </c>
      <c r="S19" t="s">
        <v>23</v>
      </c>
      <c r="T19" t="s">
        <v>23</v>
      </c>
      <c r="Z19" t="s">
        <v>1427</v>
      </c>
      <c r="AA19" t="s">
        <v>23</v>
      </c>
      <c r="AB19" s="16" t="s">
        <v>23</v>
      </c>
      <c r="AC19" s="68" t="s">
        <v>1533</v>
      </c>
      <c r="AG19" s="16"/>
      <c r="AH19" s="68"/>
      <c r="AJ19" t="s">
        <v>1427</v>
      </c>
      <c r="AK19" t="s">
        <v>23</v>
      </c>
      <c r="AL19" s="16" t="s">
        <v>23</v>
      </c>
      <c r="AM19" s="68" t="s">
        <v>193</v>
      </c>
      <c r="AN19" s="68"/>
      <c r="AQ19" s="16"/>
      <c r="AR19" s="68"/>
      <c r="AT19" t="s">
        <v>1418</v>
      </c>
      <c r="AU19" t="s">
        <v>1447</v>
      </c>
      <c r="AV19" t="s">
        <v>422</v>
      </c>
      <c r="AW19" s="68" t="s">
        <v>421</v>
      </c>
      <c r="BB19" s="68"/>
    </row>
    <row r="20" spans="15:54">
      <c r="R20" t="s">
        <v>1428</v>
      </c>
      <c r="S20" t="s">
        <v>23</v>
      </c>
      <c r="T20" t="s">
        <v>23</v>
      </c>
      <c r="Z20" t="s">
        <v>1428</v>
      </c>
      <c r="AA20" t="s">
        <v>23</v>
      </c>
      <c r="AB20" s="16" t="s">
        <v>23</v>
      </c>
      <c r="AC20" s="68" t="s">
        <v>1533</v>
      </c>
      <c r="AG20" s="16"/>
      <c r="AH20" s="68"/>
      <c r="AJ20" t="s">
        <v>1428</v>
      </c>
      <c r="AK20" t="s">
        <v>23</v>
      </c>
      <c r="AL20" s="16" t="s">
        <v>23</v>
      </c>
      <c r="AM20" s="68" t="s">
        <v>193</v>
      </c>
      <c r="AN20" s="68"/>
      <c r="AQ20" s="16"/>
      <c r="AR20" s="68"/>
      <c r="AT20" t="s">
        <v>1418</v>
      </c>
      <c r="AU20" t="s">
        <v>1445</v>
      </c>
      <c r="AV20" t="s">
        <v>23</v>
      </c>
      <c r="AW20" s="68" t="s">
        <v>24</v>
      </c>
      <c r="BB20" s="68"/>
    </row>
    <row r="21" spans="15:54">
      <c r="R21" t="s">
        <v>1429</v>
      </c>
      <c r="S21" t="s">
        <v>23</v>
      </c>
      <c r="T21" t="s">
        <v>23</v>
      </c>
      <c r="Z21" t="s">
        <v>1429</v>
      </c>
      <c r="AA21" t="s">
        <v>23</v>
      </c>
      <c r="AB21" s="16" t="s">
        <v>23</v>
      </c>
      <c r="AC21" s="68" t="s">
        <v>1533</v>
      </c>
      <c r="AG21" s="16"/>
      <c r="AH21" s="68"/>
      <c r="AJ21" t="s">
        <v>1429</v>
      </c>
      <c r="AK21" t="s">
        <v>23</v>
      </c>
      <c r="AL21" s="16" t="s">
        <v>23</v>
      </c>
      <c r="AM21" s="68" t="s">
        <v>193</v>
      </c>
      <c r="AN21" s="68"/>
      <c r="AQ21" s="16"/>
      <c r="AR21" s="68"/>
      <c r="AT21" t="s">
        <v>1418</v>
      </c>
      <c r="AU21" t="s">
        <v>1448</v>
      </c>
      <c r="AV21" t="s">
        <v>23</v>
      </c>
      <c r="AW21" s="68" t="s">
        <v>24</v>
      </c>
      <c r="BB21" s="68"/>
    </row>
    <row r="22" spans="15:54">
      <c r="R22" t="s">
        <v>1432</v>
      </c>
      <c r="S22" t="s">
        <v>1477</v>
      </c>
      <c r="T22" t="s">
        <v>1476</v>
      </c>
      <c r="Z22" t="s">
        <v>1432</v>
      </c>
      <c r="AA22" t="s">
        <v>1477</v>
      </c>
      <c r="AB22" s="16" t="s">
        <v>23</v>
      </c>
      <c r="AC22" s="68" t="s">
        <v>1533</v>
      </c>
      <c r="AG22" s="16"/>
      <c r="AH22" s="68"/>
      <c r="AJ22" t="s">
        <v>1432</v>
      </c>
      <c r="AK22" t="s">
        <v>1477</v>
      </c>
      <c r="AL22" s="16" t="s">
        <v>23</v>
      </c>
      <c r="AM22" s="68" t="s">
        <v>193</v>
      </c>
      <c r="AN22" s="68"/>
      <c r="AQ22" s="16"/>
      <c r="AR22" s="68"/>
      <c r="AT22" t="s">
        <v>1418</v>
      </c>
      <c r="AU22" t="s">
        <v>1441</v>
      </c>
      <c r="AV22" t="s">
        <v>23</v>
      </c>
      <c r="AW22" s="68" t="s">
        <v>24</v>
      </c>
      <c r="BB22" s="68"/>
    </row>
    <row r="23" spans="15:54">
      <c r="R23" t="s">
        <v>1432</v>
      </c>
      <c r="S23" t="s">
        <v>1478</v>
      </c>
      <c r="T23" t="s">
        <v>78</v>
      </c>
      <c r="Z23" t="s">
        <v>1432</v>
      </c>
      <c r="AA23" t="s">
        <v>1478</v>
      </c>
      <c r="AB23" s="16" t="s">
        <v>23</v>
      </c>
      <c r="AC23" s="68" t="s">
        <v>1533</v>
      </c>
      <c r="AG23" s="16"/>
      <c r="AH23" s="68"/>
      <c r="AJ23" t="s">
        <v>1432</v>
      </c>
      <c r="AK23" t="s">
        <v>1478</v>
      </c>
      <c r="AL23" s="16" t="s">
        <v>23</v>
      </c>
      <c r="AM23" s="68" t="s">
        <v>193</v>
      </c>
      <c r="AN23" s="68"/>
      <c r="AQ23" s="16"/>
      <c r="AR23" s="68"/>
      <c r="AT23" t="s">
        <v>1418</v>
      </c>
      <c r="AU23" t="s">
        <v>1441</v>
      </c>
      <c r="AV23" t="s">
        <v>1487</v>
      </c>
      <c r="AW23" s="68" t="s">
        <v>1513</v>
      </c>
      <c r="BB23" s="68"/>
    </row>
    <row r="24" spans="15:54">
      <c r="R24" t="s">
        <v>1432</v>
      </c>
      <c r="S24" t="s">
        <v>1479</v>
      </c>
      <c r="T24" t="s">
        <v>858</v>
      </c>
      <c r="Z24" t="s">
        <v>1432</v>
      </c>
      <c r="AA24" t="s">
        <v>1479</v>
      </c>
      <c r="AB24" s="16" t="s">
        <v>23</v>
      </c>
      <c r="AC24" s="68" t="s">
        <v>1533</v>
      </c>
      <c r="AG24" s="16"/>
      <c r="AH24" s="68"/>
      <c r="AJ24" t="s">
        <v>1432</v>
      </c>
      <c r="AK24" t="s">
        <v>1479</v>
      </c>
      <c r="AL24" s="16" t="s">
        <v>23</v>
      </c>
      <c r="AM24" s="68" t="s">
        <v>193</v>
      </c>
      <c r="AN24" s="68"/>
      <c r="AQ24" s="16"/>
      <c r="AR24" s="68"/>
      <c r="AT24" t="s">
        <v>1418</v>
      </c>
      <c r="AU24" t="s">
        <v>1443</v>
      </c>
      <c r="AV24" t="s">
        <v>23</v>
      </c>
      <c r="AW24" s="68" t="s">
        <v>24</v>
      </c>
      <c r="BB24" s="68"/>
    </row>
    <row r="25" spans="15:54">
      <c r="R25" t="s">
        <v>1432</v>
      </c>
      <c r="S25" t="s">
        <v>1481</v>
      </c>
      <c r="T25" t="s">
        <v>1480</v>
      </c>
      <c r="Z25" t="s">
        <v>1432</v>
      </c>
      <c r="AA25" t="s">
        <v>1481</v>
      </c>
      <c r="AB25" s="16" t="s">
        <v>23</v>
      </c>
      <c r="AC25" s="68" t="s">
        <v>1533</v>
      </c>
      <c r="AG25" s="16"/>
      <c r="AH25" s="68"/>
      <c r="AJ25" t="s">
        <v>1432</v>
      </c>
      <c r="AK25" t="s">
        <v>1481</v>
      </c>
      <c r="AL25" s="16" t="s">
        <v>23</v>
      </c>
      <c r="AM25" s="68" t="s">
        <v>193</v>
      </c>
      <c r="AN25" s="68"/>
      <c r="AQ25" s="16"/>
      <c r="AR25" s="68"/>
      <c r="AT25" t="s">
        <v>1419</v>
      </c>
      <c r="AU25" t="s">
        <v>23</v>
      </c>
      <c r="AV25" t="s">
        <v>23</v>
      </c>
      <c r="AW25" s="68" t="s">
        <v>24</v>
      </c>
      <c r="BB25" s="68"/>
    </row>
    <row r="26" spans="15:54">
      <c r="R26" t="s">
        <v>1431</v>
      </c>
      <c r="S26" t="s">
        <v>1471</v>
      </c>
      <c r="T26" t="s">
        <v>1470</v>
      </c>
      <c r="Z26" t="s">
        <v>1431</v>
      </c>
      <c r="AA26" t="s">
        <v>1471</v>
      </c>
      <c r="AB26" s="16" t="s">
        <v>23</v>
      </c>
      <c r="AC26" s="68" t="s">
        <v>1533</v>
      </c>
      <c r="AG26" s="16"/>
      <c r="AH26" s="68"/>
      <c r="AJ26" t="s">
        <v>1431</v>
      </c>
      <c r="AK26" t="s">
        <v>1471</v>
      </c>
      <c r="AL26" s="16" t="s">
        <v>23</v>
      </c>
      <c r="AM26" s="68" t="s">
        <v>193</v>
      </c>
      <c r="AN26" s="68"/>
      <c r="AQ26" s="16"/>
      <c r="AR26" s="68"/>
      <c r="AT26" t="s">
        <v>1421</v>
      </c>
      <c r="AU26" t="s">
        <v>1450</v>
      </c>
      <c r="AV26" t="s">
        <v>1488</v>
      </c>
      <c r="AW26" s="68" t="s">
        <v>982</v>
      </c>
      <c r="BB26" s="68"/>
    </row>
    <row r="27" spans="15:54">
      <c r="R27" t="s">
        <v>1431</v>
      </c>
      <c r="S27" t="s">
        <v>1469</v>
      </c>
      <c r="T27" t="s">
        <v>1468</v>
      </c>
      <c r="Z27" t="s">
        <v>1431</v>
      </c>
      <c r="AA27" t="s">
        <v>1469</v>
      </c>
      <c r="AB27" s="16" t="s">
        <v>23</v>
      </c>
      <c r="AC27" s="68" t="s">
        <v>1533</v>
      </c>
      <c r="AG27" s="16"/>
      <c r="AH27" s="68"/>
      <c r="AJ27" t="s">
        <v>1431</v>
      </c>
      <c r="AK27" t="s">
        <v>1469</v>
      </c>
      <c r="AL27" s="16" t="s">
        <v>23</v>
      </c>
      <c r="AM27" s="68" t="s">
        <v>193</v>
      </c>
      <c r="AN27" s="68"/>
      <c r="AQ27" s="16"/>
      <c r="AR27" s="68"/>
      <c r="AT27" t="s">
        <v>1421</v>
      </c>
      <c r="AU27" t="s">
        <v>23</v>
      </c>
      <c r="AV27" t="s">
        <v>1489</v>
      </c>
      <c r="AW27" s="68" t="s">
        <v>1514</v>
      </c>
      <c r="BB27" s="68"/>
    </row>
    <row r="28" spans="15:54">
      <c r="R28" t="s">
        <v>1431</v>
      </c>
      <c r="S28" t="s">
        <v>1473</v>
      </c>
      <c r="T28" t="s">
        <v>1472</v>
      </c>
      <c r="Z28" t="s">
        <v>1431</v>
      </c>
      <c r="AA28" t="s">
        <v>1473</v>
      </c>
      <c r="AB28" s="16" t="s">
        <v>23</v>
      </c>
      <c r="AC28" s="68" t="s">
        <v>1533</v>
      </c>
      <c r="AG28" s="16"/>
      <c r="AH28" s="68"/>
      <c r="AJ28" t="s">
        <v>1431</v>
      </c>
      <c r="AK28" t="s">
        <v>1473</v>
      </c>
      <c r="AL28" s="16" t="s">
        <v>23</v>
      </c>
      <c r="AM28" s="68" t="s">
        <v>193</v>
      </c>
      <c r="AN28" s="68"/>
      <c r="AQ28" s="16"/>
      <c r="AR28" s="68"/>
      <c r="AT28" t="s">
        <v>1421</v>
      </c>
      <c r="AU28" t="s">
        <v>23</v>
      </c>
      <c r="AV28" t="s">
        <v>1490</v>
      </c>
      <c r="AW28" s="68" t="s">
        <v>1515</v>
      </c>
      <c r="BB28" s="68"/>
    </row>
    <row r="29" spans="15:54">
      <c r="R29" t="s">
        <v>1431</v>
      </c>
      <c r="S29" t="s">
        <v>1475</v>
      </c>
      <c r="T29" t="s">
        <v>1474</v>
      </c>
      <c r="Z29" t="s">
        <v>1431</v>
      </c>
      <c r="AA29" t="s">
        <v>1475</v>
      </c>
      <c r="AB29" s="16" t="s">
        <v>23</v>
      </c>
      <c r="AC29" s="68" t="s">
        <v>1533</v>
      </c>
      <c r="AG29" s="16"/>
      <c r="AH29" s="68"/>
      <c r="AJ29" t="s">
        <v>1431</v>
      </c>
      <c r="AK29" t="s">
        <v>1475</v>
      </c>
      <c r="AL29" s="16" t="s">
        <v>23</v>
      </c>
      <c r="AM29" s="68" t="s">
        <v>193</v>
      </c>
      <c r="AN29" s="68"/>
      <c r="AQ29" s="16"/>
      <c r="AR29" s="68"/>
      <c r="AT29" t="s">
        <v>1421</v>
      </c>
      <c r="AU29" t="s">
        <v>23</v>
      </c>
      <c r="AV29" t="s">
        <v>1491</v>
      </c>
      <c r="AW29" s="68" t="s">
        <v>809</v>
      </c>
      <c r="BB29" s="68"/>
    </row>
    <row r="30" spans="15:54">
      <c r="R30" t="s">
        <v>1430</v>
      </c>
      <c r="S30" t="s">
        <v>1457</v>
      </c>
      <c r="T30" t="s">
        <v>1456</v>
      </c>
      <c r="Z30" t="s">
        <v>1430</v>
      </c>
      <c r="AA30" t="s">
        <v>1457</v>
      </c>
      <c r="AB30" s="16" t="s">
        <v>23</v>
      </c>
      <c r="AC30" s="68" t="s">
        <v>1533</v>
      </c>
      <c r="AG30" s="16"/>
      <c r="AH30" s="68"/>
      <c r="AJ30" t="s">
        <v>1430</v>
      </c>
      <c r="AK30" t="s">
        <v>1457</v>
      </c>
      <c r="AL30" s="16" t="s">
        <v>23</v>
      </c>
      <c r="AM30" s="68" t="s">
        <v>193</v>
      </c>
      <c r="AN30" s="68"/>
      <c r="AQ30" s="16"/>
      <c r="AR30" s="68"/>
      <c r="AT30" t="s">
        <v>1421</v>
      </c>
      <c r="AU30" t="s">
        <v>23</v>
      </c>
      <c r="AV30" t="s">
        <v>1492</v>
      </c>
      <c r="AW30" s="68" t="s">
        <v>1516</v>
      </c>
      <c r="BB30" s="68"/>
    </row>
    <row r="31" spans="15:54">
      <c r="R31" t="s">
        <v>1430</v>
      </c>
      <c r="S31" t="s">
        <v>1459</v>
      </c>
      <c r="T31" t="s">
        <v>1458</v>
      </c>
      <c r="Z31" t="s">
        <v>1430</v>
      </c>
      <c r="AA31" t="s">
        <v>1459</v>
      </c>
      <c r="AB31" s="16" t="s">
        <v>23</v>
      </c>
      <c r="AC31" s="68" t="s">
        <v>1533</v>
      </c>
      <c r="AG31" s="16"/>
      <c r="AH31" s="68"/>
      <c r="AJ31" t="s">
        <v>1430</v>
      </c>
      <c r="AK31" t="s">
        <v>1459</v>
      </c>
      <c r="AL31" s="16" t="s">
        <v>23</v>
      </c>
      <c r="AM31" s="68" t="s">
        <v>193</v>
      </c>
      <c r="AN31" s="68"/>
      <c r="AQ31" s="16"/>
      <c r="AR31" s="68"/>
      <c r="AT31" t="s">
        <v>1421</v>
      </c>
      <c r="AU31" t="s">
        <v>23</v>
      </c>
      <c r="AV31" t="s">
        <v>1493</v>
      </c>
      <c r="AW31" s="68" t="s">
        <v>1517</v>
      </c>
      <c r="BB31" s="68"/>
    </row>
    <row r="32" spans="15:54">
      <c r="R32" t="s">
        <v>1430</v>
      </c>
      <c r="S32" t="s">
        <v>1461</v>
      </c>
      <c r="T32" t="s">
        <v>1460</v>
      </c>
      <c r="Z32" t="s">
        <v>1430</v>
      </c>
      <c r="AA32" t="s">
        <v>1461</v>
      </c>
      <c r="AB32" s="16" t="s">
        <v>23</v>
      </c>
      <c r="AC32" s="68" t="s">
        <v>1533</v>
      </c>
      <c r="AG32" s="16"/>
      <c r="AH32" s="68"/>
      <c r="AJ32" t="s">
        <v>1430</v>
      </c>
      <c r="AK32" t="s">
        <v>1461</v>
      </c>
      <c r="AL32" s="16" t="s">
        <v>23</v>
      </c>
      <c r="AM32" s="68" t="s">
        <v>193</v>
      </c>
      <c r="AN32" s="68"/>
      <c r="AQ32" s="16"/>
      <c r="AR32" s="68"/>
      <c r="AT32" t="s">
        <v>1421</v>
      </c>
      <c r="AU32" t="s">
        <v>23</v>
      </c>
      <c r="AV32" t="s">
        <v>1494</v>
      </c>
      <c r="AW32" s="68" t="s">
        <v>1518</v>
      </c>
      <c r="BB32" s="68"/>
    </row>
    <row r="33" spans="18:54">
      <c r="R33" t="s">
        <v>1430</v>
      </c>
      <c r="S33" t="s">
        <v>1463</v>
      </c>
      <c r="T33" t="s">
        <v>1462</v>
      </c>
      <c r="Z33" t="s">
        <v>1430</v>
      </c>
      <c r="AA33" t="s">
        <v>1463</v>
      </c>
      <c r="AB33" s="16" t="s">
        <v>23</v>
      </c>
      <c r="AC33" s="68" t="s">
        <v>1533</v>
      </c>
      <c r="AG33" s="16"/>
      <c r="AH33" s="68"/>
      <c r="AJ33" t="s">
        <v>1430</v>
      </c>
      <c r="AK33" t="s">
        <v>1463</v>
      </c>
      <c r="AL33" s="16" t="s">
        <v>23</v>
      </c>
      <c r="AM33" s="68" t="s">
        <v>193</v>
      </c>
      <c r="AN33" s="68"/>
      <c r="AQ33" s="16"/>
      <c r="AR33" s="68"/>
      <c r="AT33" t="s">
        <v>1423</v>
      </c>
      <c r="AU33" t="s">
        <v>23</v>
      </c>
      <c r="AV33" t="s">
        <v>1495</v>
      </c>
      <c r="AW33" s="68" t="s">
        <v>1519</v>
      </c>
      <c r="BB33" s="68"/>
    </row>
    <row r="34" spans="18:54">
      <c r="R34" t="s">
        <v>1430</v>
      </c>
      <c r="S34" t="s">
        <v>1465</v>
      </c>
      <c r="T34" t="s">
        <v>1464</v>
      </c>
      <c r="Z34" t="s">
        <v>1430</v>
      </c>
      <c r="AA34" t="s">
        <v>1465</v>
      </c>
      <c r="AB34" s="16" t="s">
        <v>23</v>
      </c>
      <c r="AC34" s="68" t="s">
        <v>1533</v>
      </c>
      <c r="AG34" s="16"/>
      <c r="AH34" s="68"/>
      <c r="AJ34" t="s">
        <v>1430</v>
      </c>
      <c r="AK34" t="s">
        <v>1465</v>
      </c>
      <c r="AL34" s="16" t="s">
        <v>23</v>
      </c>
      <c r="AM34" s="68" t="s">
        <v>193</v>
      </c>
      <c r="AN34" s="68"/>
      <c r="AQ34" s="16"/>
      <c r="AR34" s="68"/>
      <c r="AT34" t="s">
        <v>1423</v>
      </c>
      <c r="AU34" t="s">
        <v>23</v>
      </c>
      <c r="AV34" t="s">
        <v>1496</v>
      </c>
      <c r="AW34" s="68" t="s">
        <v>1520</v>
      </c>
      <c r="BB34" s="68"/>
    </row>
    <row r="35" spans="18:54">
      <c r="R35" t="s">
        <v>1430</v>
      </c>
      <c r="S35" t="s">
        <v>1467</v>
      </c>
      <c r="T35" t="s">
        <v>1466</v>
      </c>
      <c r="Z35" t="s">
        <v>1430</v>
      </c>
      <c r="AA35" t="s">
        <v>1467</v>
      </c>
      <c r="AB35" s="16" t="s">
        <v>23</v>
      </c>
      <c r="AC35" s="68" t="s">
        <v>1533</v>
      </c>
      <c r="AG35" s="16"/>
      <c r="AH35" s="68"/>
      <c r="AJ35" t="s">
        <v>1430</v>
      </c>
      <c r="AK35" t="s">
        <v>1467</v>
      </c>
      <c r="AL35" s="16" t="s">
        <v>23</v>
      </c>
      <c r="AM35" s="68" t="s">
        <v>193</v>
      </c>
      <c r="AN35" s="68"/>
      <c r="AQ35" s="16"/>
      <c r="AR35" s="68"/>
      <c r="AT35" t="s">
        <v>1425</v>
      </c>
      <c r="AU35" t="s">
        <v>23</v>
      </c>
      <c r="AV35" t="s">
        <v>1497</v>
      </c>
      <c r="AW35" s="68" t="s">
        <v>1521</v>
      </c>
      <c r="BB35" s="68"/>
    </row>
    <row r="36" spans="18:54">
      <c r="R36" t="s">
        <v>1430</v>
      </c>
      <c r="S36" t="s">
        <v>1454</v>
      </c>
      <c r="T36" t="s">
        <v>1453</v>
      </c>
      <c r="Z36" t="s">
        <v>1430</v>
      </c>
      <c r="AA36" t="s">
        <v>1454</v>
      </c>
      <c r="AB36" s="16" t="s">
        <v>23</v>
      </c>
      <c r="AC36" s="68" t="s">
        <v>1533</v>
      </c>
      <c r="AG36" s="16"/>
      <c r="AH36" s="68"/>
      <c r="AJ36" t="s">
        <v>1430</v>
      </c>
      <c r="AK36" t="s">
        <v>1454</v>
      </c>
      <c r="AL36" s="16" t="s">
        <v>23</v>
      </c>
      <c r="AM36" s="68" t="s">
        <v>193</v>
      </c>
      <c r="AN36" s="68"/>
      <c r="AQ36" s="16"/>
      <c r="AR36" s="68"/>
      <c r="AT36" t="s">
        <v>1425</v>
      </c>
      <c r="AU36" t="s">
        <v>23</v>
      </c>
      <c r="AV36" t="s">
        <v>1498</v>
      </c>
      <c r="AW36" s="68" t="s">
        <v>1522</v>
      </c>
      <c r="BB36" s="68"/>
    </row>
    <row r="37" spans="18:54">
      <c r="R37" t="s">
        <v>1430</v>
      </c>
      <c r="S37" t="s">
        <v>1455</v>
      </c>
      <c r="T37" t="s">
        <v>358</v>
      </c>
      <c r="Z37" t="s">
        <v>1430</v>
      </c>
      <c r="AA37" t="s">
        <v>1455</v>
      </c>
      <c r="AB37" s="16" t="s">
        <v>23</v>
      </c>
      <c r="AC37" s="68" t="s">
        <v>1533</v>
      </c>
      <c r="AG37" s="16"/>
      <c r="AH37" s="68"/>
      <c r="AJ37" t="s">
        <v>1430</v>
      </c>
      <c r="AK37" t="s">
        <v>1455</v>
      </c>
      <c r="AL37" s="16" t="s">
        <v>23</v>
      </c>
      <c r="AM37" s="68" t="s">
        <v>193</v>
      </c>
      <c r="AN37" s="68"/>
      <c r="AQ37" s="16"/>
      <c r="AR37" s="68"/>
      <c r="AT37" t="s">
        <v>1427</v>
      </c>
      <c r="AU37" t="s">
        <v>23</v>
      </c>
      <c r="AV37" t="s">
        <v>23</v>
      </c>
      <c r="AW37" s="68" t="s">
        <v>24</v>
      </c>
      <c r="BB37" s="68"/>
    </row>
    <row r="38" spans="18:54">
      <c r="R38" t="s">
        <v>1430</v>
      </c>
      <c r="S38" t="s">
        <v>1452</v>
      </c>
      <c r="T38" t="s">
        <v>1451</v>
      </c>
      <c r="Z38" t="s">
        <v>1430</v>
      </c>
      <c r="AA38" t="s">
        <v>1452</v>
      </c>
      <c r="AB38" s="16" t="s">
        <v>23</v>
      </c>
      <c r="AC38" s="68" t="s">
        <v>1533</v>
      </c>
      <c r="AG38" s="16"/>
      <c r="AH38" s="68"/>
      <c r="AJ38" t="s">
        <v>1430</v>
      </c>
      <c r="AK38" t="s">
        <v>1452</v>
      </c>
      <c r="AL38" s="16" t="s">
        <v>23</v>
      </c>
      <c r="AM38" s="68" t="s">
        <v>193</v>
      </c>
      <c r="AN38" s="68"/>
      <c r="AQ38" s="16"/>
      <c r="AR38" s="68"/>
      <c r="AT38" t="s">
        <v>1428</v>
      </c>
      <c r="AU38" t="s">
        <v>23</v>
      </c>
      <c r="AV38" t="s">
        <v>23</v>
      </c>
      <c r="AW38" s="68" t="s">
        <v>24</v>
      </c>
      <c r="BB38" s="68"/>
    </row>
    <row r="39" spans="18:54">
      <c r="R39" t="s">
        <v>1434</v>
      </c>
      <c r="S39" t="s">
        <v>23</v>
      </c>
      <c r="T39" t="s">
        <v>23</v>
      </c>
      <c r="Z39" t="s">
        <v>1434</v>
      </c>
      <c r="AA39" t="s">
        <v>23</v>
      </c>
      <c r="AB39" s="16" t="s">
        <v>23</v>
      </c>
      <c r="AC39" s="68" t="s">
        <v>1533</v>
      </c>
      <c r="AG39" s="16"/>
      <c r="AH39" s="68"/>
      <c r="AJ39" t="s">
        <v>1434</v>
      </c>
      <c r="AK39" t="s">
        <v>23</v>
      </c>
      <c r="AL39" s="16" t="s">
        <v>23</v>
      </c>
      <c r="AM39" s="68" t="s">
        <v>193</v>
      </c>
      <c r="AN39" s="68"/>
      <c r="AQ39" s="16"/>
      <c r="AR39" s="68"/>
      <c r="AT39" t="s">
        <v>1429</v>
      </c>
      <c r="AU39" t="s">
        <v>23</v>
      </c>
      <c r="AV39" t="s">
        <v>23</v>
      </c>
      <c r="AW39" s="68" t="s">
        <v>24</v>
      </c>
      <c r="BB39" s="68"/>
    </row>
    <row r="40" spans="18:54">
      <c r="R40" t="s">
        <v>1566</v>
      </c>
      <c r="S40" s="19" t="s">
        <v>23</v>
      </c>
      <c r="T40" t="s">
        <v>23</v>
      </c>
      <c r="Z40" t="s">
        <v>1566</v>
      </c>
      <c r="AA40" t="s">
        <v>23</v>
      </c>
      <c r="AB40" s="16" t="s">
        <v>23</v>
      </c>
      <c r="AC40" s="68" t="s">
        <v>1533</v>
      </c>
      <c r="AJ40" t="s">
        <v>1566</v>
      </c>
      <c r="AK40" t="s">
        <v>23</v>
      </c>
      <c r="AL40" s="16" t="s">
        <v>23</v>
      </c>
      <c r="AM40" s="68" t="s">
        <v>193</v>
      </c>
      <c r="AT40" t="s">
        <v>1432</v>
      </c>
      <c r="AU40" t="s">
        <v>1477</v>
      </c>
      <c r="AV40" t="s">
        <v>1499</v>
      </c>
      <c r="AW40" s="68" t="s">
        <v>971</v>
      </c>
      <c r="BB40" s="68"/>
    </row>
    <row r="41" spans="18:54">
      <c r="R41" t="s">
        <v>1435</v>
      </c>
      <c r="S41" s="19" t="s">
        <v>23</v>
      </c>
      <c r="T41" t="s">
        <v>23</v>
      </c>
      <c r="Z41" t="s">
        <v>1435</v>
      </c>
      <c r="AA41" t="s">
        <v>23</v>
      </c>
      <c r="AB41" s="16" t="s">
        <v>23</v>
      </c>
      <c r="AC41" s="68" t="s">
        <v>1533</v>
      </c>
      <c r="AJ41" t="s">
        <v>1435</v>
      </c>
      <c r="AK41" t="s">
        <v>23</v>
      </c>
      <c r="AL41" s="16" t="s">
        <v>23</v>
      </c>
      <c r="AM41" s="68" t="s">
        <v>193</v>
      </c>
      <c r="AT41" t="s">
        <v>1432</v>
      </c>
      <c r="AU41" t="s">
        <v>1478</v>
      </c>
      <c r="AV41" t="s">
        <v>1500</v>
      </c>
      <c r="AW41" s="68" t="s">
        <v>1523</v>
      </c>
      <c r="BB41" s="68"/>
    </row>
    <row r="42" spans="18:54">
      <c r="R42" t="s">
        <v>1567</v>
      </c>
      <c r="S42" s="19" t="s">
        <v>23</v>
      </c>
      <c r="T42" t="s">
        <v>23</v>
      </c>
      <c r="Z42" t="s">
        <v>1567</v>
      </c>
      <c r="AA42" t="s">
        <v>23</v>
      </c>
      <c r="AB42" s="16" t="s">
        <v>23</v>
      </c>
      <c r="AC42" s="68" t="s">
        <v>1533</v>
      </c>
      <c r="AJ42" t="s">
        <v>1567</v>
      </c>
      <c r="AK42" t="s">
        <v>23</v>
      </c>
      <c r="AL42" s="16" t="s">
        <v>23</v>
      </c>
      <c r="AM42" s="68" t="s">
        <v>193</v>
      </c>
      <c r="AT42" t="s">
        <v>1432</v>
      </c>
      <c r="AU42" t="s">
        <v>1479</v>
      </c>
      <c r="AV42" t="s">
        <v>1501</v>
      </c>
      <c r="AW42" s="68" t="s">
        <v>1524</v>
      </c>
      <c r="BB42" s="68"/>
    </row>
    <row r="43" spans="18:54">
      <c r="AT43" t="s">
        <v>1432</v>
      </c>
      <c r="AU43" t="s">
        <v>1481</v>
      </c>
      <c r="AV43" t="s">
        <v>1502</v>
      </c>
      <c r="AW43" s="68" t="s">
        <v>1520</v>
      </c>
      <c r="BB43" s="68"/>
    </row>
    <row r="44" spans="18:54">
      <c r="AT44" t="s">
        <v>1431</v>
      </c>
      <c r="AU44" t="s">
        <v>1471</v>
      </c>
      <c r="AV44" t="s">
        <v>1503</v>
      </c>
      <c r="AW44" s="68" t="s">
        <v>663</v>
      </c>
      <c r="BB44" s="68"/>
    </row>
    <row r="45" spans="18:54">
      <c r="AT45" t="s">
        <v>1431</v>
      </c>
      <c r="AU45" t="s">
        <v>1469</v>
      </c>
      <c r="AV45" t="s">
        <v>1355</v>
      </c>
      <c r="AW45" s="68" t="s">
        <v>1525</v>
      </c>
      <c r="BB45" s="68"/>
    </row>
    <row r="46" spans="18:54">
      <c r="AT46" t="s">
        <v>1431</v>
      </c>
      <c r="AU46" t="s">
        <v>1469</v>
      </c>
      <c r="AV46" t="s">
        <v>1287</v>
      </c>
      <c r="AW46" s="68" t="s">
        <v>759</v>
      </c>
      <c r="BB46" s="68"/>
    </row>
    <row r="47" spans="18:54">
      <c r="AT47" t="s">
        <v>1431</v>
      </c>
      <c r="AU47" t="s">
        <v>1469</v>
      </c>
      <c r="AV47" t="s">
        <v>1356</v>
      </c>
      <c r="AW47" s="68" t="s">
        <v>1526</v>
      </c>
      <c r="BB47" s="68"/>
    </row>
    <row r="48" spans="18:54">
      <c r="AT48" t="s">
        <v>1431</v>
      </c>
      <c r="AU48" t="s">
        <v>1473</v>
      </c>
      <c r="AV48" t="s">
        <v>1285</v>
      </c>
      <c r="AW48" s="68" t="s">
        <v>494</v>
      </c>
      <c r="BB48" s="68"/>
    </row>
    <row r="49" spans="46:54">
      <c r="AT49" t="s">
        <v>1431</v>
      </c>
      <c r="AU49" t="s">
        <v>1475</v>
      </c>
      <c r="AV49" t="s">
        <v>1504</v>
      </c>
      <c r="AW49" s="68" t="s">
        <v>1527</v>
      </c>
      <c r="BB49" s="68"/>
    </row>
    <row r="50" spans="46:54">
      <c r="AT50" t="s">
        <v>1430</v>
      </c>
      <c r="AU50" t="s">
        <v>1457</v>
      </c>
      <c r="AV50" t="s">
        <v>23</v>
      </c>
      <c r="AW50" s="68" t="s">
        <v>24</v>
      </c>
      <c r="BB50" s="68"/>
    </row>
    <row r="51" spans="46:54">
      <c r="AT51" t="s">
        <v>1430</v>
      </c>
      <c r="AU51" t="s">
        <v>1459</v>
      </c>
      <c r="AV51" t="s">
        <v>23</v>
      </c>
      <c r="AW51" s="68" t="s">
        <v>24</v>
      </c>
      <c r="BB51" s="68"/>
    </row>
    <row r="52" spans="46:54">
      <c r="AT52" t="s">
        <v>1430</v>
      </c>
      <c r="AU52" t="s">
        <v>1461</v>
      </c>
      <c r="AV52" t="s">
        <v>23</v>
      </c>
      <c r="AW52" s="68" t="s">
        <v>24</v>
      </c>
      <c r="BB52" s="68"/>
    </row>
    <row r="53" spans="46:54">
      <c r="AT53" t="s">
        <v>1430</v>
      </c>
      <c r="AU53" t="s">
        <v>1463</v>
      </c>
      <c r="AV53" t="s">
        <v>23</v>
      </c>
      <c r="AW53" s="68" t="s">
        <v>24</v>
      </c>
      <c r="BB53" s="68"/>
    </row>
    <row r="54" spans="46:54">
      <c r="AT54" t="s">
        <v>1430</v>
      </c>
      <c r="AU54" t="s">
        <v>1465</v>
      </c>
      <c r="AV54" t="s">
        <v>23</v>
      </c>
      <c r="AW54" s="68" t="s">
        <v>24</v>
      </c>
      <c r="BB54" s="68"/>
    </row>
    <row r="55" spans="46:54">
      <c r="AT55" t="s">
        <v>1430</v>
      </c>
      <c r="AU55" t="s">
        <v>1467</v>
      </c>
      <c r="AV55" t="s">
        <v>23</v>
      </c>
      <c r="AW55" s="68" t="s">
        <v>24</v>
      </c>
      <c r="BB55" s="68"/>
    </row>
    <row r="56" spans="46:54">
      <c r="AT56" t="s">
        <v>1430</v>
      </c>
      <c r="AU56" t="s">
        <v>1454</v>
      </c>
      <c r="AV56" t="s">
        <v>1505</v>
      </c>
      <c r="AW56" s="68" t="s">
        <v>575</v>
      </c>
      <c r="BB56" s="68"/>
    </row>
    <row r="57" spans="46:54">
      <c r="AT57" t="s">
        <v>1430</v>
      </c>
      <c r="AU57" t="s">
        <v>1454</v>
      </c>
      <c r="AV57" t="s">
        <v>1506</v>
      </c>
      <c r="AW57" s="68" t="s">
        <v>1528</v>
      </c>
      <c r="BB57" s="68"/>
    </row>
    <row r="58" spans="46:54">
      <c r="AT58" t="s">
        <v>1430</v>
      </c>
      <c r="AU58" t="s">
        <v>1455</v>
      </c>
      <c r="AV58" t="s">
        <v>1507</v>
      </c>
      <c r="AW58" s="68" t="s">
        <v>623</v>
      </c>
      <c r="BB58" s="68"/>
    </row>
    <row r="59" spans="46:54">
      <c r="AT59" t="s">
        <v>1430</v>
      </c>
      <c r="AU59" t="s">
        <v>1455</v>
      </c>
      <c r="AV59" t="s">
        <v>1508</v>
      </c>
      <c r="AW59" s="68" t="s">
        <v>759</v>
      </c>
      <c r="BB59" s="68"/>
    </row>
    <row r="60" spans="46:54">
      <c r="AT60" t="s">
        <v>1430</v>
      </c>
      <c r="AU60" t="s">
        <v>1452</v>
      </c>
      <c r="AV60" t="s">
        <v>1509</v>
      </c>
      <c r="AW60" s="68" t="s">
        <v>1529</v>
      </c>
      <c r="BB60" s="68"/>
    </row>
    <row r="61" spans="46:54">
      <c r="AT61" t="s">
        <v>1434</v>
      </c>
      <c r="AU61" t="s">
        <v>23</v>
      </c>
      <c r="AV61" t="s">
        <v>1495</v>
      </c>
      <c r="AW61" s="68" t="s">
        <v>1519</v>
      </c>
      <c r="BB61" s="68"/>
    </row>
    <row r="62" spans="46:54">
      <c r="AT62" t="s">
        <v>1434</v>
      </c>
      <c r="AU62" t="s">
        <v>23</v>
      </c>
      <c r="AV62" t="s">
        <v>1496</v>
      </c>
      <c r="AW62" s="68" t="s">
        <v>1520</v>
      </c>
      <c r="BB62" s="68"/>
    </row>
    <row r="63" spans="46:54">
      <c r="AT63" t="s">
        <v>1566</v>
      </c>
      <c r="AU63" t="s">
        <v>23</v>
      </c>
      <c r="AV63" t="s">
        <v>1568</v>
      </c>
      <c r="AW63" s="68" t="s">
        <v>1569</v>
      </c>
    </row>
    <row r="64" spans="46:54">
      <c r="AT64" t="s">
        <v>1435</v>
      </c>
      <c r="AU64" t="s">
        <v>23</v>
      </c>
      <c r="AV64" t="s">
        <v>23</v>
      </c>
      <c r="AW64" s="68" t="s">
        <v>24</v>
      </c>
    </row>
    <row r="65" spans="46:49">
      <c r="AT65" t="s">
        <v>1567</v>
      </c>
      <c r="AU65" t="s">
        <v>23</v>
      </c>
      <c r="AV65" t="s">
        <v>92</v>
      </c>
      <c r="AW65" s="68" t="s">
        <v>1563</v>
      </c>
    </row>
  </sheetData>
  <pageMargins left="0.7" right="0.7" top="0.75" bottom="0.75" header="0.3" footer="0.3"/>
  <pageSetup orientation="portrait" r:id="rId1"/>
  <legacyDrawing r:id="rId2"/>
  <tableParts count="8">
    <tablePart r:id="rId3"/>
    <tablePart r:id="rId4"/>
    <tablePart r:id="rId5"/>
    <tablePart r:id="rId6"/>
    <tablePart r:id="rId7"/>
    <tablePart r:id="rId8"/>
    <tablePart r:id="rId9"/>
    <tablePart r:id="rId10"/>
  </tablePart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9FFA3C-5FA4-4485-A339-7D54DEBCCB4D}">
  <sheetPr codeName="Sheet29"/>
  <dimension ref="A1:AE53"/>
  <sheetViews>
    <sheetView workbookViewId="0"/>
  </sheetViews>
  <sheetFormatPr defaultColWidth="9.140625" defaultRowHeight="15"/>
  <cols>
    <col min="1" max="1" width="18.28515625" style="129" bestFit="1" customWidth="1"/>
    <col min="2" max="2" width="6.85546875" style="129" bestFit="1" customWidth="1"/>
    <col min="3" max="3" width="9.140625" style="129"/>
    <col min="4" max="4" width="37.28515625" style="129" bestFit="1" customWidth="1"/>
    <col min="5" max="5" width="4.140625" style="129" bestFit="1" customWidth="1"/>
    <col min="6" max="6" width="9.140625" style="129"/>
    <col min="7" max="7" width="16.28515625" style="129" bestFit="1" customWidth="1"/>
    <col min="8" max="8" width="3.85546875" style="129" bestFit="1" customWidth="1"/>
    <col min="9" max="9" width="27.7109375" style="129" bestFit="1" customWidth="1"/>
    <col min="10" max="10" width="9.140625" style="129"/>
    <col min="11" max="11" width="23.140625" style="129" bestFit="1" customWidth="1"/>
    <col min="12" max="12" width="6.85546875" style="129" bestFit="1" customWidth="1"/>
    <col min="13" max="13" width="9.140625" style="129"/>
    <col min="14" max="14" width="51.5703125" style="129" bestFit="1" customWidth="1"/>
    <col min="15" max="15" width="4.140625" style="129" bestFit="1" customWidth="1"/>
    <col min="16" max="16" width="9.140625" style="129"/>
    <col min="17" max="17" width="14.7109375" style="129" bestFit="1" customWidth="1"/>
    <col min="18" max="18" width="8.140625" style="129" bestFit="1" customWidth="1"/>
    <col min="19" max="19" width="9.140625" style="129"/>
    <col min="20" max="20" width="14.7109375" style="129" bestFit="1" customWidth="1"/>
    <col min="21" max="21" width="4.28515625" style="129" bestFit="1" customWidth="1"/>
    <col min="22" max="22" width="17" style="129" bestFit="1" customWidth="1"/>
    <col min="23" max="23" width="9.140625" style="129"/>
    <col min="24" max="24" width="23.28515625" style="129" bestFit="1" customWidth="1"/>
    <col min="25" max="25" width="10.140625" style="129" bestFit="1" customWidth="1"/>
    <col min="26" max="26" width="9.140625" style="129"/>
    <col min="27" max="27" width="14.7109375" style="129" bestFit="1" customWidth="1"/>
    <col min="28" max="28" width="8.5703125" style="129" bestFit="1" customWidth="1"/>
    <col min="29" max="29" width="9.140625" style="129"/>
    <col min="30" max="30" width="16.28515625" style="129" bestFit="1" customWidth="1"/>
    <col min="31" max="31" width="3" style="129" bestFit="1" customWidth="1"/>
    <col min="32" max="16384" width="9.140625" style="129"/>
  </cols>
  <sheetData>
    <row r="1" spans="1:31">
      <c r="A1" s="155" t="s">
        <v>2111</v>
      </c>
      <c r="B1" s="155" t="s">
        <v>2110</v>
      </c>
      <c r="D1" s="155" t="s">
        <v>2493</v>
      </c>
      <c r="E1" s="156" t="s">
        <v>2</v>
      </c>
      <c r="G1" s="156" t="s">
        <v>2501</v>
      </c>
      <c r="H1" s="156" t="s">
        <v>4</v>
      </c>
      <c r="I1" s="155" t="s">
        <v>2122</v>
      </c>
      <c r="K1" s="155" t="s">
        <v>2431</v>
      </c>
      <c r="L1" s="155" t="s">
        <v>2520</v>
      </c>
      <c r="N1" s="155" t="s">
        <v>2523</v>
      </c>
      <c r="O1" s="156" t="s">
        <v>370</v>
      </c>
      <c r="Q1" s="157" t="s">
        <v>1202</v>
      </c>
      <c r="R1" s="157" t="s">
        <v>12</v>
      </c>
      <c r="T1" s="155" t="s">
        <v>2574</v>
      </c>
      <c r="U1" s="156" t="s">
        <v>2573</v>
      </c>
      <c r="V1" s="155" t="s">
        <v>2499</v>
      </c>
      <c r="X1" s="155" t="s">
        <v>2605</v>
      </c>
      <c r="Y1" s="155" t="s">
        <v>2604</v>
      </c>
      <c r="AA1" s="155" t="s">
        <v>2650</v>
      </c>
      <c r="AB1" s="156" t="s">
        <v>14</v>
      </c>
      <c r="AD1" s="155" t="s">
        <v>2677</v>
      </c>
      <c r="AE1" s="156" t="s">
        <v>205</v>
      </c>
    </row>
    <row r="2" spans="1:31">
      <c r="A2" s="172" t="s">
        <v>20</v>
      </c>
      <c r="B2" s="172">
        <v>10</v>
      </c>
      <c r="D2" s="124" t="s">
        <v>22</v>
      </c>
      <c r="E2" s="139" t="s">
        <v>21</v>
      </c>
      <c r="G2" s="159" t="s">
        <v>23</v>
      </c>
      <c r="H2" s="159" t="s">
        <v>23</v>
      </c>
      <c r="I2" s="165" t="s">
        <v>2123</v>
      </c>
      <c r="K2" s="169" t="s">
        <v>23</v>
      </c>
      <c r="L2" s="160" t="s">
        <v>23</v>
      </c>
      <c r="N2" s="163" t="s">
        <v>2524</v>
      </c>
      <c r="O2" s="162" t="s">
        <v>1156</v>
      </c>
      <c r="Q2" s="158" t="s">
        <v>23</v>
      </c>
      <c r="R2" s="159" t="s">
        <v>23</v>
      </c>
      <c r="T2" s="158" t="s">
        <v>23</v>
      </c>
      <c r="U2" s="160" t="s">
        <v>23</v>
      </c>
      <c r="V2" s="158"/>
      <c r="X2" s="158" t="s">
        <v>23</v>
      </c>
      <c r="Y2" s="162" t="s">
        <v>23</v>
      </c>
      <c r="AA2" s="184" t="s">
        <v>23</v>
      </c>
      <c r="AB2" s="174" t="s">
        <v>23</v>
      </c>
      <c r="AD2" s="163" t="s">
        <v>23</v>
      </c>
      <c r="AE2" s="160" t="s">
        <v>219</v>
      </c>
    </row>
    <row r="3" spans="1:31">
      <c r="A3" s="172" t="s">
        <v>25</v>
      </c>
      <c r="B3" s="172">
        <v>20</v>
      </c>
      <c r="D3" s="124" t="s">
        <v>27</v>
      </c>
      <c r="E3" s="139" t="s">
        <v>26</v>
      </c>
      <c r="G3" s="159" t="s">
        <v>2502</v>
      </c>
      <c r="H3" s="159" t="s">
        <v>1625</v>
      </c>
      <c r="I3" s="165" t="s">
        <v>2503</v>
      </c>
      <c r="K3" s="169" t="s">
        <v>848</v>
      </c>
      <c r="L3" s="160" t="s">
        <v>847</v>
      </c>
      <c r="N3" s="163" t="s">
        <v>2525</v>
      </c>
      <c r="O3" s="162" t="s">
        <v>1158</v>
      </c>
      <c r="Q3" s="158"/>
      <c r="R3" s="159"/>
      <c r="T3" s="158"/>
      <c r="U3" s="158"/>
      <c r="V3" s="158"/>
      <c r="X3" s="158"/>
      <c r="Y3" s="175"/>
      <c r="AA3" s="163"/>
      <c r="AB3" s="163"/>
      <c r="AD3" s="165"/>
      <c r="AE3" s="166"/>
    </row>
    <row r="4" spans="1:31">
      <c r="A4" s="176" t="s">
        <v>42</v>
      </c>
      <c r="B4" s="177">
        <v>30</v>
      </c>
      <c r="D4" s="124" t="s">
        <v>44</v>
      </c>
      <c r="E4" s="139" t="s">
        <v>43</v>
      </c>
      <c r="G4" s="159" t="s">
        <v>2504</v>
      </c>
      <c r="H4" s="159" t="s">
        <v>323</v>
      </c>
      <c r="I4" s="165" t="s">
        <v>2505</v>
      </c>
      <c r="K4" s="169" t="s">
        <v>2521</v>
      </c>
      <c r="L4" s="160" t="s">
        <v>1907</v>
      </c>
      <c r="N4" s="163"/>
      <c r="O4" s="162"/>
      <c r="T4" s="167" t="s">
        <v>2575</v>
      </c>
      <c r="U4" s="158"/>
      <c r="V4" s="158"/>
      <c r="X4" s="168" t="s">
        <v>2606</v>
      </c>
      <c r="Y4" s="175"/>
      <c r="AA4" s="178" t="s">
        <v>2650</v>
      </c>
      <c r="AB4" s="163"/>
    </row>
    <row r="5" spans="1:31">
      <c r="A5" s="172" t="s">
        <v>58</v>
      </c>
      <c r="B5" s="172">
        <v>40</v>
      </c>
      <c r="D5" s="124" t="s">
        <v>60</v>
      </c>
      <c r="E5" s="139" t="s">
        <v>59</v>
      </c>
      <c r="G5" s="159" t="s">
        <v>2506</v>
      </c>
      <c r="H5" s="159" t="s">
        <v>404</v>
      </c>
      <c r="I5" s="165" t="s">
        <v>2507</v>
      </c>
      <c r="K5" s="169" t="s">
        <v>186</v>
      </c>
      <c r="L5" s="160" t="s">
        <v>185</v>
      </c>
      <c r="N5" s="163" t="s">
        <v>2526</v>
      </c>
      <c r="O5" s="162" t="s">
        <v>1164</v>
      </c>
      <c r="T5" s="169" t="s">
        <v>2683</v>
      </c>
      <c r="U5" s="160" t="s">
        <v>1156</v>
      </c>
      <c r="V5" s="158" t="s">
        <v>2576</v>
      </c>
      <c r="X5" s="169" t="s">
        <v>2607</v>
      </c>
      <c r="Y5" s="135" t="s">
        <v>1156</v>
      </c>
      <c r="AA5" s="179" t="s">
        <v>2651</v>
      </c>
      <c r="AB5" s="140" t="s">
        <v>1160</v>
      </c>
    </row>
    <row r="6" spans="1:31">
      <c r="D6" s="124" t="s">
        <v>72</v>
      </c>
      <c r="E6" s="139" t="s">
        <v>71</v>
      </c>
      <c r="G6" s="159" t="s">
        <v>2509</v>
      </c>
      <c r="H6" s="159" t="s">
        <v>2508</v>
      </c>
      <c r="I6" s="165" t="s">
        <v>2510</v>
      </c>
      <c r="K6" s="169" t="s">
        <v>167</v>
      </c>
      <c r="L6" s="160" t="s">
        <v>166</v>
      </c>
      <c r="N6" s="163" t="s">
        <v>2527</v>
      </c>
      <c r="O6" s="162" t="s">
        <v>1166</v>
      </c>
      <c r="T6" s="158" t="s">
        <v>2684</v>
      </c>
      <c r="U6" s="167">
        <v>16</v>
      </c>
      <c r="V6" s="158" t="s">
        <v>2577</v>
      </c>
      <c r="X6" s="158" t="s">
        <v>2608</v>
      </c>
      <c r="Y6" s="135" t="s">
        <v>26</v>
      </c>
      <c r="AA6" s="163" t="s">
        <v>2652</v>
      </c>
      <c r="AB6" s="162" t="s">
        <v>1162</v>
      </c>
    </row>
    <row r="7" spans="1:31">
      <c r="D7" s="124" t="s">
        <v>2500</v>
      </c>
      <c r="E7" s="139" t="s">
        <v>82</v>
      </c>
      <c r="G7" s="159" t="s">
        <v>2512</v>
      </c>
      <c r="H7" s="159" t="s">
        <v>2511</v>
      </c>
      <c r="I7" s="165" t="s">
        <v>2513</v>
      </c>
      <c r="K7" s="169" t="s">
        <v>178</v>
      </c>
      <c r="L7" s="160" t="s">
        <v>850</v>
      </c>
      <c r="N7" s="163" t="s">
        <v>2528</v>
      </c>
      <c r="O7" s="162" t="s">
        <v>1168</v>
      </c>
      <c r="T7" s="158" t="s">
        <v>2685</v>
      </c>
      <c r="U7" s="160">
        <v>15</v>
      </c>
      <c r="V7" s="158" t="s">
        <v>2578</v>
      </c>
      <c r="X7" s="169" t="s">
        <v>2609</v>
      </c>
      <c r="Y7" s="135" t="s">
        <v>1158</v>
      </c>
      <c r="AA7" s="163" t="s">
        <v>2653</v>
      </c>
      <c r="AB7" s="162" t="s">
        <v>1164</v>
      </c>
    </row>
    <row r="8" spans="1:31">
      <c r="D8" s="124" t="s">
        <v>1891</v>
      </c>
      <c r="E8" s="139" t="s">
        <v>93</v>
      </c>
      <c r="G8" s="159" t="s">
        <v>1603</v>
      </c>
      <c r="H8" s="159" t="s">
        <v>2514</v>
      </c>
      <c r="I8" s="165" t="s">
        <v>2515</v>
      </c>
      <c r="K8" s="169" t="s">
        <v>62</v>
      </c>
      <c r="L8" s="160" t="s">
        <v>61</v>
      </c>
      <c r="N8" s="163" t="s">
        <v>2529</v>
      </c>
      <c r="O8" s="162" t="s">
        <v>1170</v>
      </c>
      <c r="T8" s="158" t="s">
        <v>2686</v>
      </c>
      <c r="U8" s="167">
        <v>17</v>
      </c>
      <c r="V8" s="158" t="s">
        <v>2579</v>
      </c>
      <c r="X8" s="158" t="s">
        <v>2610</v>
      </c>
      <c r="Y8" s="135" t="s">
        <v>1160</v>
      </c>
      <c r="AA8" s="163" t="s">
        <v>2654</v>
      </c>
      <c r="AB8" s="162" t="s">
        <v>1166</v>
      </c>
    </row>
    <row r="9" spans="1:31">
      <c r="D9" s="124" t="s">
        <v>103</v>
      </c>
      <c r="E9" s="139" t="s">
        <v>102</v>
      </c>
      <c r="G9" s="159" t="s">
        <v>2516</v>
      </c>
      <c r="H9" s="159" t="s">
        <v>1444</v>
      </c>
      <c r="I9" s="165" t="s">
        <v>2517</v>
      </c>
      <c r="K9" s="169" t="s">
        <v>115</v>
      </c>
      <c r="L9" s="160" t="s">
        <v>189</v>
      </c>
      <c r="N9" s="163"/>
      <c r="O9" s="162"/>
      <c r="T9" s="169" t="s">
        <v>2687</v>
      </c>
      <c r="U9" s="160" t="s">
        <v>1158</v>
      </c>
      <c r="V9" s="158" t="s">
        <v>2580</v>
      </c>
      <c r="X9" s="158" t="s">
        <v>2611</v>
      </c>
      <c r="Y9" s="135" t="s">
        <v>1162</v>
      </c>
      <c r="AA9" s="163" t="s">
        <v>2655</v>
      </c>
      <c r="AB9" s="162" t="s">
        <v>1166</v>
      </c>
    </row>
    <row r="10" spans="1:31">
      <c r="D10" s="124" t="s">
        <v>107</v>
      </c>
      <c r="E10" s="139" t="s">
        <v>106</v>
      </c>
      <c r="G10" s="159" t="s">
        <v>2518</v>
      </c>
      <c r="H10" s="159" t="s">
        <v>1242</v>
      </c>
      <c r="I10" s="165" t="s">
        <v>2519</v>
      </c>
      <c r="K10" s="169" t="s">
        <v>2522</v>
      </c>
      <c r="L10" s="160" t="s">
        <v>179</v>
      </c>
      <c r="N10" s="163" t="s">
        <v>2530</v>
      </c>
      <c r="O10" s="162" t="s">
        <v>1177</v>
      </c>
      <c r="T10" s="158" t="s">
        <v>2688</v>
      </c>
      <c r="U10" s="135" t="s">
        <v>1162</v>
      </c>
      <c r="V10" s="158" t="s">
        <v>2581</v>
      </c>
      <c r="X10" s="158" t="s">
        <v>445</v>
      </c>
      <c r="Y10" s="135" t="s">
        <v>1164</v>
      </c>
      <c r="AA10" s="165" t="s">
        <v>2656</v>
      </c>
      <c r="AB10" s="162">
        <v>17</v>
      </c>
    </row>
    <row r="11" spans="1:31">
      <c r="D11" s="124" t="s">
        <v>111</v>
      </c>
      <c r="E11" s="139" t="s">
        <v>110</v>
      </c>
      <c r="K11" s="169" t="s">
        <v>852</v>
      </c>
      <c r="L11" s="160" t="s">
        <v>836</v>
      </c>
      <c r="N11" s="163" t="s">
        <v>2531</v>
      </c>
      <c r="O11" s="162" t="s">
        <v>1179</v>
      </c>
      <c r="T11" s="169" t="s">
        <v>2689</v>
      </c>
      <c r="U11" s="135" t="s">
        <v>1164</v>
      </c>
      <c r="V11" s="158" t="s">
        <v>2582</v>
      </c>
      <c r="X11" s="158" t="s">
        <v>2612</v>
      </c>
      <c r="Y11" s="135" t="s">
        <v>1164</v>
      </c>
      <c r="AA11" s="163" t="s">
        <v>2657</v>
      </c>
      <c r="AB11" s="162">
        <v>12</v>
      </c>
    </row>
    <row r="12" spans="1:31">
      <c r="D12" s="170" t="s">
        <v>1915</v>
      </c>
      <c r="E12" s="180" t="s">
        <v>114</v>
      </c>
      <c r="N12" s="163" t="s">
        <v>2532</v>
      </c>
      <c r="O12" s="162" t="s">
        <v>1181</v>
      </c>
      <c r="T12" s="169" t="s">
        <v>2690</v>
      </c>
      <c r="U12" s="160">
        <v>12</v>
      </c>
      <c r="V12" s="158" t="s">
        <v>2583</v>
      </c>
      <c r="X12" s="158" t="s">
        <v>2613</v>
      </c>
      <c r="Y12" s="135" t="s">
        <v>1166</v>
      </c>
      <c r="AA12" s="163" t="s">
        <v>2658</v>
      </c>
      <c r="AB12" s="162">
        <v>14</v>
      </c>
    </row>
    <row r="13" spans="1:31">
      <c r="D13" s="124" t="s">
        <v>120</v>
      </c>
      <c r="E13" s="139" t="s">
        <v>119</v>
      </c>
      <c r="N13" s="163"/>
      <c r="O13" s="162"/>
      <c r="T13" s="169" t="s">
        <v>2691</v>
      </c>
      <c r="U13" s="160">
        <v>13</v>
      </c>
      <c r="V13" s="158" t="s">
        <v>2584</v>
      </c>
      <c r="X13" s="158" t="s">
        <v>2614</v>
      </c>
      <c r="Y13" s="135" t="s">
        <v>1166</v>
      </c>
      <c r="AA13" s="163" t="s">
        <v>2659</v>
      </c>
      <c r="AB13" s="162">
        <v>18</v>
      </c>
    </row>
    <row r="14" spans="1:31">
      <c r="D14" s="124" t="s">
        <v>1927</v>
      </c>
      <c r="E14" s="139">
        <v>72</v>
      </c>
      <c r="N14" s="165" t="s">
        <v>2533</v>
      </c>
      <c r="O14" s="162" t="s">
        <v>43</v>
      </c>
      <c r="T14" s="169" t="s">
        <v>2692</v>
      </c>
      <c r="U14" s="160">
        <v>14</v>
      </c>
      <c r="V14" s="158" t="s">
        <v>2585</v>
      </c>
      <c r="X14" s="169" t="s">
        <v>2615</v>
      </c>
      <c r="Y14" s="135" t="s">
        <v>1168</v>
      </c>
      <c r="AA14" s="163" t="s">
        <v>2660</v>
      </c>
      <c r="AB14" s="162">
        <v>24</v>
      </c>
    </row>
    <row r="15" spans="1:31">
      <c r="D15" s="124" t="s">
        <v>123</v>
      </c>
      <c r="E15" s="139" t="s">
        <v>122</v>
      </c>
      <c r="N15" s="165" t="s">
        <v>2534</v>
      </c>
      <c r="O15" s="162" t="s">
        <v>1296</v>
      </c>
      <c r="T15" s="169" t="s">
        <v>2693</v>
      </c>
      <c r="U15" s="160">
        <v>18</v>
      </c>
      <c r="V15" s="158" t="s">
        <v>2586</v>
      </c>
      <c r="X15" s="169" t="s">
        <v>2616</v>
      </c>
      <c r="Y15" s="135" t="s">
        <v>1170</v>
      </c>
      <c r="AA15" s="163" t="s">
        <v>2661</v>
      </c>
      <c r="AB15" s="162">
        <v>30</v>
      </c>
    </row>
    <row r="16" spans="1:31">
      <c r="D16" s="124" t="s">
        <v>127</v>
      </c>
      <c r="E16" s="139" t="s">
        <v>126</v>
      </c>
      <c r="N16" s="165" t="s">
        <v>2535</v>
      </c>
      <c r="O16" s="162" t="s">
        <v>1398</v>
      </c>
      <c r="T16" s="169" t="s">
        <v>2694</v>
      </c>
      <c r="U16" s="160" t="s">
        <v>1294</v>
      </c>
      <c r="V16" s="158" t="s">
        <v>2587</v>
      </c>
      <c r="X16" s="158" t="s">
        <v>2617</v>
      </c>
      <c r="Y16" s="135" t="s">
        <v>1170</v>
      </c>
      <c r="AA16" s="163" t="s">
        <v>2662</v>
      </c>
      <c r="AB16" s="162">
        <v>38</v>
      </c>
    </row>
    <row r="17" spans="14:28">
      <c r="N17" s="165" t="s">
        <v>2536</v>
      </c>
      <c r="O17" s="162" t="s">
        <v>1363</v>
      </c>
      <c r="T17" s="169" t="s">
        <v>2695</v>
      </c>
      <c r="U17" s="160">
        <v>25</v>
      </c>
      <c r="V17" s="158" t="s">
        <v>2588</v>
      </c>
      <c r="X17" s="169" t="s">
        <v>2618</v>
      </c>
      <c r="Y17" s="135" t="s">
        <v>1172</v>
      </c>
      <c r="AA17" s="163" t="s">
        <v>2663</v>
      </c>
      <c r="AB17" s="162">
        <v>26</v>
      </c>
    </row>
    <row r="18" spans="14:28">
      <c r="N18" s="165" t="s">
        <v>2537</v>
      </c>
      <c r="O18" s="162" t="s">
        <v>1294</v>
      </c>
      <c r="T18" s="169" t="s">
        <v>2696</v>
      </c>
      <c r="U18" s="160">
        <v>26</v>
      </c>
      <c r="V18" s="158" t="s">
        <v>2589</v>
      </c>
      <c r="X18" s="169" t="s">
        <v>2619</v>
      </c>
      <c r="Y18" s="135">
        <v>10</v>
      </c>
      <c r="AA18" s="179" t="s">
        <v>2664</v>
      </c>
      <c r="AB18" s="140">
        <v>29</v>
      </c>
    </row>
    <row r="19" spans="14:28">
      <c r="N19" s="165" t="s">
        <v>2538</v>
      </c>
      <c r="O19" s="162" t="s">
        <v>1351</v>
      </c>
      <c r="T19" s="169" t="s">
        <v>2697</v>
      </c>
      <c r="U19" s="160">
        <v>30</v>
      </c>
      <c r="V19" s="158" t="s">
        <v>2590</v>
      </c>
      <c r="X19" s="158" t="s">
        <v>2620</v>
      </c>
      <c r="Y19" s="135">
        <v>10</v>
      </c>
      <c r="AA19" s="179" t="s">
        <v>2665</v>
      </c>
      <c r="AB19" s="140">
        <v>35</v>
      </c>
    </row>
    <row r="20" spans="14:28">
      <c r="N20" s="165" t="s">
        <v>2539</v>
      </c>
      <c r="O20" s="162" t="s">
        <v>1256</v>
      </c>
      <c r="T20" s="169" t="s">
        <v>2698</v>
      </c>
      <c r="U20" s="167">
        <v>36</v>
      </c>
      <c r="V20" s="158" t="s">
        <v>2591</v>
      </c>
      <c r="X20" s="169" t="s">
        <v>2621</v>
      </c>
      <c r="Y20" s="135">
        <v>12</v>
      </c>
      <c r="AA20" s="165" t="s">
        <v>2666</v>
      </c>
      <c r="AB20" s="162">
        <v>36</v>
      </c>
    </row>
    <row r="21" spans="14:28">
      <c r="N21" s="165" t="s">
        <v>2540</v>
      </c>
      <c r="O21" s="162" t="s">
        <v>1257</v>
      </c>
      <c r="T21" s="169" t="s">
        <v>2699</v>
      </c>
      <c r="U21" s="160">
        <v>38</v>
      </c>
      <c r="V21" s="158" t="s">
        <v>2592</v>
      </c>
      <c r="X21" s="158" t="s">
        <v>2622</v>
      </c>
      <c r="Y21" s="135">
        <v>12</v>
      </c>
      <c r="AA21" s="179" t="s">
        <v>2662</v>
      </c>
      <c r="AB21" s="140">
        <v>38</v>
      </c>
    </row>
    <row r="22" spans="14:28">
      <c r="N22" s="165" t="s">
        <v>2541</v>
      </c>
      <c r="O22" s="162" t="s">
        <v>1258</v>
      </c>
      <c r="T22" s="158" t="s">
        <v>2700</v>
      </c>
      <c r="U22" s="167">
        <v>39</v>
      </c>
      <c r="V22" s="158" t="s">
        <v>2593</v>
      </c>
      <c r="X22" s="169" t="s">
        <v>2623</v>
      </c>
      <c r="Y22" s="135">
        <v>14</v>
      </c>
      <c r="AA22" s="179" t="s">
        <v>2667</v>
      </c>
      <c r="AB22" s="140">
        <v>44</v>
      </c>
    </row>
    <row r="23" spans="14:28">
      <c r="N23" s="165"/>
      <c r="O23" s="162"/>
      <c r="T23" s="158" t="s">
        <v>2701</v>
      </c>
      <c r="U23" s="167">
        <v>40</v>
      </c>
      <c r="V23" s="158" t="s">
        <v>2594</v>
      </c>
      <c r="X23" s="169" t="s">
        <v>2624</v>
      </c>
      <c r="Y23" s="135">
        <v>18</v>
      </c>
      <c r="AA23" s="179" t="s">
        <v>2668</v>
      </c>
      <c r="AB23" s="140">
        <v>47</v>
      </c>
    </row>
    <row r="24" spans="14:28">
      <c r="N24" s="163" t="s">
        <v>2542</v>
      </c>
      <c r="O24" s="162" t="s">
        <v>2495</v>
      </c>
      <c r="T24" s="158" t="s">
        <v>2698</v>
      </c>
      <c r="U24" s="167">
        <v>36</v>
      </c>
      <c r="V24" s="158" t="s">
        <v>2591</v>
      </c>
      <c r="X24" s="158" t="s">
        <v>2625</v>
      </c>
      <c r="Y24" s="135" t="s">
        <v>43</v>
      </c>
      <c r="AA24" s="179" t="s">
        <v>2669</v>
      </c>
      <c r="AB24" s="140">
        <v>51</v>
      </c>
    </row>
    <row r="25" spans="14:28">
      <c r="N25" s="163" t="s">
        <v>2544</v>
      </c>
      <c r="O25" s="162" t="s">
        <v>2543</v>
      </c>
      <c r="T25" s="158" t="s">
        <v>2702</v>
      </c>
      <c r="U25" s="167">
        <v>42</v>
      </c>
      <c r="V25" s="158" t="s">
        <v>2595</v>
      </c>
      <c r="X25" s="158" t="s">
        <v>2626</v>
      </c>
      <c r="Y25" s="135" t="s">
        <v>1363</v>
      </c>
      <c r="AA25" s="163" t="s">
        <v>2670</v>
      </c>
      <c r="AB25" s="162">
        <v>54</v>
      </c>
    </row>
    <row r="26" spans="14:28">
      <c r="N26" s="163" t="s">
        <v>2545</v>
      </c>
      <c r="O26" s="162" t="s">
        <v>71</v>
      </c>
      <c r="T26" s="158" t="s">
        <v>2703</v>
      </c>
      <c r="U26" s="167">
        <v>48</v>
      </c>
      <c r="V26" s="158" t="s">
        <v>2596</v>
      </c>
      <c r="X26" s="169" t="s">
        <v>2627</v>
      </c>
      <c r="Y26" s="135">
        <v>24</v>
      </c>
      <c r="AA26" s="179" t="s">
        <v>2671</v>
      </c>
      <c r="AB26" s="140">
        <v>56</v>
      </c>
    </row>
    <row r="27" spans="14:28">
      <c r="N27" s="163" t="s">
        <v>2546</v>
      </c>
      <c r="O27" s="162" t="s">
        <v>1297</v>
      </c>
      <c r="T27" s="158" t="s">
        <v>2704</v>
      </c>
      <c r="U27" s="167">
        <v>72</v>
      </c>
      <c r="V27" s="158" t="s">
        <v>2597</v>
      </c>
      <c r="X27" s="169" t="s">
        <v>2628</v>
      </c>
      <c r="Y27" s="135">
        <v>26</v>
      </c>
      <c r="AA27" s="163" t="s">
        <v>2672</v>
      </c>
      <c r="AB27" s="162">
        <v>64</v>
      </c>
    </row>
    <row r="28" spans="14:28">
      <c r="N28" s="163" t="s">
        <v>2548</v>
      </c>
      <c r="O28" s="162" t="s">
        <v>2547</v>
      </c>
      <c r="T28" s="158" t="s">
        <v>2705</v>
      </c>
      <c r="U28" s="160" t="s">
        <v>1632</v>
      </c>
      <c r="V28" s="158" t="s">
        <v>2598</v>
      </c>
      <c r="X28" s="169" t="s">
        <v>2629</v>
      </c>
      <c r="Y28" s="135">
        <v>30</v>
      </c>
      <c r="AA28" s="163" t="s">
        <v>2673</v>
      </c>
      <c r="AB28" s="162">
        <v>66</v>
      </c>
    </row>
    <row r="29" spans="14:28">
      <c r="N29" s="163"/>
      <c r="O29" s="162"/>
      <c r="T29" s="158" t="s">
        <v>2706</v>
      </c>
      <c r="U29" s="160" t="s">
        <v>1300</v>
      </c>
      <c r="V29" s="158" t="s">
        <v>2599</v>
      </c>
      <c r="X29" s="169" t="s">
        <v>2630</v>
      </c>
      <c r="Y29" s="135">
        <v>36</v>
      </c>
      <c r="AA29" s="179" t="s">
        <v>2674</v>
      </c>
      <c r="AB29" s="174">
        <v>70</v>
      </c>
    </row>
    <row r="30" spans="14:28">
      <c r="N30" s="163" t="s">
        <v>2549</v>
      </c>
      <c r="O30" s="162" t="s">
        <v>93</v>
      </c>
      <c r="T30" s="158"/>
      <c r="U30" s="158"/>
      <c r="V30" s="158"/>
      <c r="X30" s="169" t="s">
        <v>2631</v>
      </c>
      <c r="Y30" s="135">
        <v>38</v>
      </c>
      <c r="AA30" s="179" t="s">
        <v>2675</v>
      </c>
      <c r="AB30" s="181">
        <v>80</v>
      </c>
    </row>
    <row r="31" spans="14:28">
      <c r="N31" s="163" t="s">
        <v>2550</v>
      </c>
      <c r="O31" s="162" t="s">
        <v>102</v>
      </c>
      <c r="T31" s="167" t="s">
        <v>2600</v>
      </c>
      <c r="U31" s="158"/>
      <c r="V31" s="158" t="s">
        <v>1535</v>
      </c>
      <c r="X31" s="169" t="s">
        <v>2632</v>
      </c>
      <c r="Y31" s="135">
        <v>39</v>
      </c>
      <c r="AA31" s="163" t="s">
        <v>2676</v>
      </c>
      <c r="AB31" s="159" t="s">
        <v>869</v>
      </c>
    </row>
    <row r="32" spans="14:28">
      <c r="N32" s="163" t="s">
        <v>2551</v>
      </c>
      <c r="O32" s="162" t="s">
        <v>1298</v>
      </c>
      <c r="T32" s="158" t="s">
        <v>2707</v>
      </c>
      <c r="U32" s="160" t="s">
        <v>1164</v>
      </c>
      <c r="V32" s="158" t="s">
        <v>2601</v>
      </c>
      <c r="X32" s="169" t="s">
        <v>2633</v>
      </c>
      <c r="Y32" s="135">
        <v>43</v>
      </c>
      <c r="AA32" s="163"/>
      <c r="AB32" s="163"/>
    </row>
    <row r="33" spans="14:25">
      <c r="N33" s="163" t="s">
        <v>2553</v>
      </c>
      <c r="O33" s="162" t="s">
        <v>2552</v>
      </c>
      <c r="T33" s="158" t="s">
        <v>2708</v>
      </c>
      <c r="U33" s="160" t="s">
        <v>1160</v>
      </c>
      <c r="V33" s="158" t="s">
        <v>2602</v>
      </c>
      <c r="X33" s="169" t="s">
        <v>2634</v>
      </c>
      <c r="Y33" s="135">
        <v>48</v>
      </c>
    </row>
    <row r="34" spans="14:25">
      <c r="N34" s="163" t="s">
        <v>2555</v>
      </c>
      <c r="O34" s="162" t="s">
        <v>2554</v>
      </c>
      <c r="T34" s="158" t="s">
        <v>2603</v>
      </c>
      <c r="U34" s="160" t="s">
        <v>869</v>
      </c>
      <c r="V34" s="158" t="s">
        <v>2603</v>
      </c>
      <c r="X34" s="169" t="s">
        <v>2635</v>
      </c>
      <c r="Y34" s="135">
        <v>60</v>
      </c>
    </row>
    <row r="35" spans="14:25">
      <c r="N35" s="163" t="s">
        <v>2557</v>
      </c>
      <c r="O35" s="162" t="s">
        <v>2556</v>
      </c>
      <c r="X35" s="169" t="s">
        <v>2636</v>
      </c>
      <c r="Y35" s="135">
        <v>86</v>
      </c>
    </row>
    <row r="36" spans="14:25">
      <c r="N36" s="163"/>
      <c r="O36" s="162"/>
      <c r="X36" s="169" t="s">
        <v>2637</v>
      </c>
      <c r="Y36" s="135">
        <v>72</v>
      </c>
    </row>
    <row r="37" spans="14:25">
      <c r="N37" s="163" t="s">
        <v>2558</v>
      </c>
      <c r="O37" s="162" t="s">
        <v>1299</v>
      </c>
      <c r="X37" s="169" t="s">
        <v>2639</v>
      </c>
      <c r="Y37" s="135" t="s">
        <v>2638</v>
      </c>
    </row>
    <row r="38" spans="14:25">
      <c r="N38" s="163"/>
      <c r="O38" s="162"/>
      <c r="X38" s="158" t="s">
        <v>2640</v>
      </c>
      <c r="Y38" s="135" t="s">
        <v>1632</v>
      </c>
    </row>
    <row r="39" spans="14:25">
      <c r="N39" s="163" t="s">
        <v>2559</v>
      </c>
      <c r="O39" s="162" t="s">
        <v>106</v>
      </c>
      <c r="X39" s="169" t="s">
        <v>2641</v>
      </c>
      <c r="Y39" s="135" t="s">
        <v>132</v>
      </c>
    </row>
    <row r="40" spans="14:25">
      <c r="N40" s="163"/>
      <c r="O40" s="162"/>
      <c r="X40" s="169"/>
      <c r="Y40" s="175"/>
    </row>
    <row r="41" spans="14:25">
      <c r="N41" s="163" t="s">
        <v>2561</v>
      </c>
      <c r="O41" s="162" t="s">
        <v>2560</v>
      </c>
      <c r="X41" s="171" t="s">
        <v>2642</v>
      </c>
      <c r="Y41" s="175"/>
    </row>
    <row r="42" spans="14:25">
      <c r="N42" s="163"/>
      <c r="O42" s="162"/>
      <c r="X42" s="169" t="s">
        <v>2643</v>
      </c>
      <c r="Y42" s="135" t="str">
        <f>"04"</f>
        <v>04</v>
      </c>
    </row>
    <row r="43" spans="14:25">
      <c r="N43" s="163"/>
      <c r="O43" s="162"/>
      <c r="X43" s="169" t="s">
        <v>2644</v>
      </c>
      <c r="Y43" s="135" t="s">
        <v>1164</v>
      </c>
    </row>
    <row r="44" spans="14:25">
      <c r="N44" s="163" t="s">
        <v>2562</v>
      </c>
      <c r="O44" s="162" t="s">
        <v>110</v>
      </c>
      <c r="X44" s="169" t="s">
        <v>2645</v>
      </c>
      <c r="Y44" s="135" t="s">
        <v>26</v>
      </c>
    </row>
    <row r="45" spans="14:25">
      <c r="N45" s="163" t="s">
        <v>2563</v>
      </c>
      <c r="O45" s="162" t="s">
        <v>2240</v>
      </c>
      <c r="X45" s="169" t="s">
        <v>2646</v>
      </c>
      <c r="Y45" s="135" t="s">
        <v>1366</v>
      </c>
    </row>
    <row r="46" spans="14:25">
      <c r="N46" s="163" t="s">
        <v>2565</v>
      </c>
      <c r="O46" s="162" t="s">
        <v>2564</v>
      </c>
      <c r="X46" s="169" t="s">
        <v>2647</v>
      </c>
      <c r="Y46" s="135" t="s">
        <v>1294</v>
      </c>
    </row>
    <row r="47" spans="14:25">
      <c r="N47" s="163"/>
      <c r="O47" s="162"/>
      <c r="X47" s="169" t="s">
        <v>2648</v>
      </c>
      <c r="Y47" s="135">
        <v>54</v>
      </c>
    </row>
    <row r="48" spans="14:25">
      <c r="N48" s="163" t="s">
        <v>2566</v>
      </c>
      <c r="O48" s="182" t="s">
        <v>2001</v>
      </c>
      <c r="X48" s="158" t="s">
        <v>2649</v>
      </c>
      <c r="Y48" s="135" t="s">
        <v>869</v>
      </c>
    </row>
    <row r="49" spans="14:15">
      <c r="N49" s="119" t="s">
        <v>2568</v>
      </c>
      <c r="O49" s="162" t="s">
        <v>2567</v>
      </c>
    </row>
    <row r="50" spans="14:15">
      <c r="N50" s="163" t="s">
        <v>2570</v>
      </c>
      <c r="O50" s="162" t="s">
        <v>2569</v>
      </c>
    </row>
    <row r="51" spans="14:15">
      <c r="N51" s="163" t="s">
        <v>2572</v>
      </c>
      <c r="O51" s="162" t="s">
        <v>2571</v>
      </c>
    </row>
    <row r="52" spans="14:15">
      <c r="N52" s="119"/>
      <c r="O52" s="182"/>
    </row>
    <row r="53" spans="14:15">
      <c r="N53" s="119"/>
      <c r="O53" s="162"/>
    </row>
  </sheetData>
  <conditionalFormatting sqref="K4 L10 K11">
    <cfRule type="duplicateValues" dxfId="244" priority="4"/>
  </conditionalFormatting>
  <conditionalFormatting sqref="R1">
    <cfRule type="duplicateValues" dxfId="243" priority="2"/>
  </conditionalFormatting>
  <conditionalFormatting sqref="AE1">
    <cfRule type="colorScale" priority="1">
      <colorScale>
        <cfvo type="min"/>
        <cfvo type="max"/>
        <color rgb="FF57BB8A"/>
        <color rgb="FFFFFFFF"/>
      </colorScale>
    </cfRule>
  </conditionalFormatting>
  <conditionalFormatting sqref="O2:O51">
    <cfRule type="duplicateValues" dxfId="242" priority="10"/>
  </conditionalFormatting>
  <pageMargins left="0.7" right="0.7" top="0.75" bottom="0.75" header="0.3" footer="0.3"/>
  <pageSetup orientation="portrait" r:id="rId1"/>
  <tableParts count="10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63544F-FF2A-427D-A881-C51B08A68797}">
  <sheetPr codeName="Sheet35"/>
  <dimension ref="A1:X96"/>
  <sheetViews>
    <sheetView workbookViewId="0"/>
  </sheetViews>
  <sheetFormatPr defaultColWidth="9.140625" defaultRowHeight="15"/>
  <cols>
    <col min="1" max="1" width="18.28515625" style="129" bestFit="1" customWidth="1"/>
    <col min="2" max="2" width="6.85546875" style="129" bestFit="1" customWidth="1"/>
    <col min="3" max="3" width="9.140625" style="129"/>
    <col min="4" max="4" width="29" style="129" bestFit="1" customWidth="1"/>
    <col min="5" max="5" width="8.7109375" style="129" bestFit="1" customWidth="1"/>
    <col min="6" max="6" width="9.140625" style="129"/>
    <col min="7" max="7" width="31.28515625" style="129" bestFit="1" customWidth="1"/>
    <col min="8" max="8" width="8.42578125" style="129" bestFit="1" customWidth="1"/>
    <col min="9" max="9" width="20.85546875" style="129" bestFit="1" customWidth="1"/>
    <col min="10" max="10" width="9.140625" style="129"/>
    <col min="11" max="11" width="23.140625" style="129" bestFit="1" customWidth="1"/>
    <col min="12" max="12" width="6.85546875" style="129" bestFit="1" customWidth="1"/>
    <col min="13" max="13" width="9.140625" style="129"/>
    <col min="14" max="14" width="52.7109375" style="129" bestFit="1" customWidth="1"/>
    <col min="15" max="15" width="5.42578125" style="129" bestFit="1" customWidth="1"/>
    <col min="16" max="16" width="9.140625" style="129"/>
    <col min="17" max="17" width="37.42578125" style="129" bestFit="1" customWidth="1"/>
    <col min="18" max="18" width="18.42578125" style="129" bestFit="1" customWidth="1"/>
    <col min="19" max="19" width="9.140625" style="129"/>
    <col min="20" max="20" width="27.85546875" style="129" bestFit="1" customWidth="1"/>
    <col min="21" max="21" width="8.140625" style="129" bestFit="1" customWidth="1"/>
    <col min="22" max="22" width="9.140625" style="129"/>
    <col min="23" max="23" width="16.28515625" style="129" bestFit="1" customWidth="1"/>
    <col min="24" max="24" width="18.7109375" style="129" bestFit="1" customWidth="1"/>
    <col min="25" max="16384" width="9.140625" style="129"/>
  </cols>
  <sheetData>
    <row r="1" spans="1:24">
      <c r="A1" s="155" t="s">
        <v>2111</v>
      </c>
      <c r="B1" s="155" t="s">
        <v>2110</v>
      </c>
      <c r="D1" s="157" t="s">
        <v>2493</v>
      </c>
      <c r="E1" s="157" t="s">
        <v>2</v>
      </c>
      <c r="G1" s="157" t="s">
        <v>2122</v>
      </c>
      <c r="H1" s="157" t="s">
        <v>4</v>
      </c>
      <c r="I1" s="157" t="s">
        <v>2501</v>
      </c>
      <c r="K1" s="155" t="s">
        <v>2431</v>
      </c>
      <c r="L1" s="155" t="s">
        <v>2520</v>
      </c>
      <c r="N1" s="155" t="s">
        <v>2523</v>
      </c>
      <c r="O1" s="156" t="s">
        <v>3413</v>
      </c>
      <c r="Q1" s="157" t="s">
        <v>3578</v>
      </c>
      <c r="R1" s="157" t="s">
        <v>12</v>
      </c>
      <c r="T1" s="157" t="s">
        <v>2744</v>
      </c>
      <c r="U1" s="157" t="s">
        <v>14</v>
      </c>
      <c r="W1" s="155" t="s">
        <v>3377</v>
      </c>
      <c r="X1" s="155" t="s">
        <v>956</v>
      </c>
    </row>
    <row r="2" spans="1:24">
      <c r="A2" s="172" t="s">
        <v>20</v>
      </c>
      <c r="B2" s="172">
        <v>10</v>
      </c>
      <c r="D2" s="186" t="s">
        <v>22</v>
      </c>
      <c r="E2" s="187" t="s">
        <v>21</v>
      </c>
      <c r="G2" s="219" t="s">
        <v>3380</v>
      </c>
      <c r="H2" s="238" t="s">
        <v>3378</v>
      </c>
      <c r="I2" s="159" t="s">
        <v>3379</v>
      </c>
      <c r="K2" s="218" t="s">
        <v>23</v>
      </c>
      <c r="L2" s="232" t="s">
        <v>23</v>
      </c>
      <c r="N2" s="198" t="s">
        <v>23</v>
      </c>
      <c r="O2" s="199" t="s">
        <v>3414</v>
      </c>
      <c r="Q2" s="264" t="s">
        <v>23</v>
      </c>
      <c r="R2" s="265" t="s">
        <v>23</v>
      </c>
      <c r="T2" s="158" t="s">
        <v>23</v>
      </c>
      <c r="U2" s="160" t="s">
        <v>23</v>
      </c>
      <c r="W2" s="158" t="s">
        <v>2390</v>
      </c>
      <c r="X2" s="162" t="s">
        <v>24</v>
      </c>
    </row>
    <row r="3" spans="1:24">
      <c r="A3" s="172" t="s">
        <v>25</v>
      </c>
      <c r="B3" s="172">
        <v>20</v>
      </c>
      <c r="D3" s="186" t="s">
        <v>27</v>
      </c>
      <c r="E3" s="187" t="s">
        <v>26</v>
      </c>
      <c r="G3" s="219" t="s">
        <v>3382</v>
      </c>
      <c r="H3" s="236" t="s">
        <v>387</v>
      </c>
      <c r="I3" s="159" t="s">
        <v>3381</v>
      </c>
      <c r="K3" s="218" t="s">
        <v>169</v>
      </c>
      <c r="L3" s="232" t="s">
        <v>168</v>
      </c>
      <c r="N3" s="203" t="s">
        <v>3416</v>
      </c>
      <c r="O3" s="266" t="s">
        <v>3415</v>
      </c>
      <c r="Q3" s="161"/>
      <c r="R3" s="286"/>
      <c r="T3" s="158" t="s">
        <v>3659</v>
      </c>
      <c r="U3" s="160" t="s">
        <v>1539</v>
      </c>
      <c r="W3" s="158"/>
      <c r="X3" s="168"/>
    </row>
    <row r="4" spans="1:24">
      <c r="A4" s="188" t="s">
        <v>42</v>
      </c>
      <c r="B4" s="189">
        <v>30</v>
      </c>
      <c r="D4" s="186" t="s">
        <v>44</v>
      </c>
      <c r="E4" s="187" t="s">
        <v>43</v>
      </c>
      <c r="G4" s="219" t="s">
        <v>3383</v>
      </c>
      <c r="H4" s="236" t="s">
        <v>172</v>
      </c>
      <c r="I4" s="159"/>
      <c r="K4" s="218" t="s">
        <v>848</v>
      </c>
      <c r="L4" s="232" t="s">
        <v>847</v>
      </c>
      <c r="N4" s="268" t="s">
        <v>3418</v>
      </c>
      <c r="O4" s="266" t="s">
        <v>3417</v>
      </c>
      <c r="Q4" s="267" t="s">
        <v>3653</v>
      </c>
      <c r="R4" s="286"/>
      <c r="T4" s="158" t="s">
        <v>3660</v>
      </c>
      <c r="U4" s="160" t="s">
        <v>3591</v>
      </c>
      <c r="W4" s="178" t="s">
        <v>3601</v>
      </c>
      <c r="X4" s="164"/>
    </row>
    <row r="5" spans="1:24">
      <c r="A5" s="172" t="s">
        <v>58</v>
      </c>
      <c r="B5" s="172">
        <v>40</v>
      </c>
      <c r="D5" s="186" t="s">
        <v>60</v>
      </c>
      <c r="E5" s="187" t="s">
        <v>59</v>
      </c>
      <c r="G5" s="219" t="s">
        <v>3384</v>
      </c>
      <c r="H5" s="238" t="s">
        <v>246</v>
      </c>
      <c r="I5" s="159"/>
      <c r="K5" s="218" t="s">
        <v>165</v>
      </c>
      <c r="L5" s="232" t="s">
        <v>30</v>
      </c>
      <c r="N5" s="268" t="s">
        <v>3420</v>
      </c>
      <c r="O5" s="266" t="s">
        <v>3419</v>
      </c>
      <c r="Q5" s="158" t="s">
        <v>3579</v>
      </c>
      <c r="R5" s="159" t="s">
        <v>308</v>
      </c>
      <c r="T5" s="158" t="s">
        <v>3661</v>
      </c>
      <c r="U5" s="160" t="s">
        <v>3592</v>
      </c>
      <c r="W5" s="173" t="s">
        <v>57</v>
      </c>
      <c r="X5" s="140">
        <v>1000</v>
      </c>
    </row>
    <row r="6" spans="1:24">
      <c r="D6" s="186" t="s">
        <v>72</v>
      </c>
      <c r="E6" s="187" t="s">
        <v>71</v>
      </c>
      <c r="G6" s="219" t="s">
        <v>3385</v>
      </c>
      <c r="H6" s="238" t="s">
        <v>1770</v>
      </c>
      <c r="I6" s="159"/>
      <c r="K6" s="218" t="s">
        <v>2198</v>
      </c>
      <c r="L6" s="232" t="s">
        <v>404</v>
      </c>
      <c r="N6" s="198" t="s">
        <v>3422</v>
      </c>
      <c r="O6" s="266" t="s">
        <v>3421</v>
      </c>
      <c r="Q6" s="158" t="s">
        <v>3580</v>
      </c>
      <c r="R6" s="159" t="s">
        <v>291</v>
      </c>
      <c r="T6" s="158" t="s">
        <v>3662</v>
      </c>
      <c r="U6" s="160" t="s">
        <v>3593</v>
      </c>
      <c r="W6" s="271" t="s">
        <v>41</v>
      </c>
      <c r="X6" s="199" t="s">
        <v>117</v>
      </c>
    </row>
    <row r="7" spans="1:24">
      <c r="D7" s="186" t="s">
        <v>83</v>
      </c>
      <c r="E7" s="187" t="s">
        <v>82</v>
      </c>
      <c r="G7" s="219" t="s">
        <v>3386</v>
      </c>
      <c r="H7" s="238" t="s">
        <v>1244</v>
      </c>
      <c r="I7" s="159"/>
      <c r="K7" s="219" t="s">
        <v>2199</v>
      </c>
      <c r="L7" s="238" t="s">
        <v>65</v>
      </c>
      <c r="N7" s="269"/>
      <c r="O7" s="270"/>
      <c r="Q7" s="158" t="s">
        <v>3582</v>
      </c>
      <c r="R7" s="159" t="s">
        <v>3581</v>
      </c>
      <c r="T7" s="158" t="s">
        <v>3663</v>
      </c>
      <c r="U7" s="160" t="s">
        <v>3594</v>
      </c>
      <c r="W7" s="173" t="s">
        <v>3602</v>
      </c>
      <c r="X7" s="140" t="s">
        <v>80</v>
      </c>
    </row>
    <row r="8" spans="1:24">
      <c r="D8" s="186" t="s">
        <v>2114</v>
      </c>
      <c r="E8" s="187" t="s">
        <v>93</v>
      </c>
      <c r="G8" s="219" t="s">
        <v>3387</v>
      </c>
      <c r="H8" s="238" t="s">
        <v>14</v>
      </c>
      <c r="I8" s="159"/>
      <c r="K8" s="272" t="s">
        <v>167</v>
      </c>
      <c r="L8" s="265" t="s">
        <v>166</v>
      </c>
      <c r="N8" s="198" t="s">
        <v>3424</v>
      </c>
      <c r="O8" s="201" t="s">
        <v>3423</v>
      </c>
      <c r="Q8" s="158" t="s">
        <v>3583</v>
      </c>
      <c r="R8" s="159" t="s">
        <v>334</v>
      </c>
      <c r="T8" s="158" t="s">
        <v>3664</v>
      </c>
      <c r="U8" s="160" t="s">
        <v>3595</v>
      </c>
      <c r="W8" s="173" t="s">
        <v>92</v>
      </c>
      <c r="X8" s="140" t="s">
        <v>433</v>
      </c>
    </row>
    <row r="9" spans="1:24">
      <c r="D9" s="158" t="s">
        <v>2115</v>
      </c>
      <c r="E9" s="167">
        <v>41</v>
      </c>
      <c r="G9" s="219" t="s">
        <v>3388</v>
      </c>
      <c r="H9" s="238" t="s">
        <v>308</v>
      </c>
      <c r="I9" s="159"/>
      <c r="K9" s="206" t="s">
        <v>186</v>
      </c>
      <c r="L9" s="238" t="s">
        <v>185</v>
      </c>
      <c r="N9" s="198" t="s">
        <v>3426</v>
      </c>
      <c r="O9" s="201" t="s">
        <v>3425</v>
      </c>
      <c r="Q9" s="158" t="s">
        <v>3584</v>
      </c>
      <c r="R9" s="159" t="s">
        <v>1893</v>
      </c>
      <c r="T9" s="158" t="s">
        <v>3665</v>
      </c>
      <c r="U9" s="160" t="s">
        <v>3596</v>
      </c>
      <c r="W9" s="173" t="s">
        <v>105</v>
      </c>
      <c r="X9" s="140" t="s">
        <v>437</v>
      </c>
    </row>
    <row r="10" spans="1:24">
      <c r="D10" s="158" t="s">
        <v>2116</v>
      </c>
      <c r="E10" s="167">
        <v>50</v>
      </c>
      <c r="G10" s="219" t="s">
        <v>2717</v>
      </c>
      <c r="H10" s="238" t="s">
        <v>2732</v>
      </c>
      <c r="I10" s="159"/>
      <c r="K10" s="206" t="s">
        <v>188</v>
      </c>
      <c r="L10" s="207" t="s">
        <v>187</v>
      </c>
      <c r="N10" s="273"/>
      <c r="O10" s="266"/>
      <c r="Q10" s="158" t="s">
        <v>3585</v>
      </c>
      <c r="R10" s="159" t="s">
        <v>376</v>
      </c>
      <c r="T10" s="158" t="s">
        <v>3666</v>
      </c>
      <c r="U10" s="160" t="s">
        <v>3596</v>
      </c>
      <c r="W10" s="237" t="s">
        <v>109</v>
      </c>
      <c r="X10" s="201" t="s">
        <v>3603</v>
      </c>
    </row>
    <row r="11" spans="1:24">
      <c r="D11" s="158" t="s">
        <v>111</v>
      </c>
      <c r="E11" s="160" t="s">
        <v>110</v>
      </c>
      <c r="G11" s="219" t="s">
        <v>3389</v>
      </c>
      <c r="H11" s="236" t="s">
        <v>1446</v>
      </c>
      <c r="I11" s="159"/>
      <c r="K11" s="206" t="s">
        <v>3411</v>
      </c>
      <c r="L11" s="207" t="s">
        <v>850</v>
      </c>
      <c r="N11" s="274" t="s">
        <v>3428</v>
      </c>
      <c r="O11" s="275" t="s">
        <v>3427</v>
      </c>
      <c r="Q11" s="158" t="s">
        <v>351</v>
      </c>
      <c r="R11" s="159" t="s">
        <v>2027</v>
      </c>
      <c r="T11" s="158" t="s">
        <v>3667</v>
      </c>
      <c r="U11" s="160" t="s">
        <v>3597</v>
      </c>
      <c r="W11" s="173" t="s">
        <v>113</v>
      </c>
      <c r="X11" s="140" t="s">
        <v>3604</v>
      </c>
    </row>
    <row r="12" spans="1:24">
      <c r="D12" s="158" t="s">
        <v>1915</v>
      </c>
      <c r="E12" s="160" t="s">
        <v>114</v>
      </c>
      <c r="G12" s="219" t="s">
        <v>3391</v>
      </c>
      <c r="H12" s="238" t="s">
        <v>3390</v>
      </c>
      <c r="I12" s="159"/>
      <c r="K12" s="206" t="s">
        <v>852</v>
      </c>
      <c r="L12" s="207" t="s">
        <v>836</v>
      </c>
      <c r="N12" s="163"/>
      <c r="O12" s="201"/>
      <c r="Q12" s="158" t="s">
        <v>386</v>
      </c>
      <c r="R12" s="159" t="s">
        <v>289</v>
      </c>
      <c r="T12" s="158" t="s">
        <v>3668</v>
      </c>
      <c r="U12" s="160" t="s">
        <v>3598</v>
      </c>
      <c r="W12" s="173" t="s">
        <v>118</v>
      </c>
      <c r="X12" s="140" t="s">
        <v>3605</v>
      </c>
    </row>
    <row r="13" spans="1:24">
      <c r="D13" s="261" t="s">
        <v>120</v>
      </c>
      <c r="E13" s="262" t="s">
        <v>119</v>
      </c>
      <c r="G13" s="124" t="s">
        <v>3393</v>
      </c>
      <c r="H13" s="236" t="s">
        <v>1973</v>
      </c>
      <c r="I13" s="159" t="s">
        <v>3392</v>
      </c>
      <c r="K13" s="206" t="s">
        <v>3412</v>
      </c>
      <c r="L13" s="207" t="s">
        <v>329</v>
      </c>
      <c r="N13" s="163" t="s">
        <v>3430</v>
      </c>
      <c r="O13" s="201" t="s">
        <v>3429</v>
      </c>
      <c r="Q13" s="158" t="s">
        <v>3586</v>
      </c>
      <c r="R13" s="159" t="s">
        <v>2186</v>
      </c>
      <c r="T13" s="158" t="s">
        <v>3657</v>
      </c>
      <c r="U13" s="160" t="s">
        <v>3599</v>
      </c>
      <c r="W13" s="276" t="s">
        <v>3606</v>
      </c>
      <c r="X13" s="199" t="s">
        <v>124</v>
      </c>
    </row>
    <row r="14" spans="1:24">
      <c r="D14" s="158" t="s">
        <v>2117</v>
      </c>
      <c r="E14" s="167">
        <v>72</v>
      </c>
      <c r="G14" s="219" t="s">
        <v>3396</v>
      </c>
      <c r="H14" s="236" t="s">
        <v>3394</v>
      </c>
      <c r="I14" s="159" t="s">
        <v>3395</v>
      </c>
      <c r="N14" s="163" t="s">
        <v>3432</v>
      </c>
      <c r="O14" s="201" t="s">
        <v>3431</v>
      </c>
      <c r="Q14" s="158" t="s">
        <v>3588</v>
      </c>
      <c r="R14" s="159" t="s">
        <v>3587</v>
      </c>
      <c r="T14" s="158" t="s">
        <v>3658</v>
      </c>
      <c r="U14" s="160" t="s">
        <v>2307</v>
      </c>
      <c r="W14" s="173" t="s">
        <v>125</v>
      </c>
      <c r="X14" s="140" t="s">
        <v>124</v>
      </c>
    </row>
    <row r="15" spans="1:24">
      <c r="D15" s="158" t="s">
        <v>2118</v>
      </c>
      <c r="E15" s="167">
        <v>73</v>
      </c>
      <c r="G15" s="219" t="s">
        <v>3398</v>
      </c>
      <c r="H15" s="238" t="s">
        <v>3397</v>
      </c>
      <c r="I15" s="159"/>
      <c r="N15" s="163" t="s">
        <v>3434</v>
      </c>
      <c r="O15" s="201" t="s">
        <v>3433</v>
      </c>
      <c r="Q15" s="158" t="s">
        <v>3589</v>
      </c>
      <c r="R15" s="159" t="s">
        <v>2186</v>
      </c>
      <c r="T15" s="158" t="s">
        <v>3654</v>
      </c>
      <c r="U15" s="160" t="s">
        <v>2</v>
      </c>
      <c r="W15" s="173" t="s">
        <v>3607</v>
      </c>
      <c r="X15" s="140" t="s">
        <v>91</v>
      </c>
    </row>
    <row r="16" spans="1:24">
      <c r="D16" s="158" t="s">
        <v>123</v>
      </c>
      <c r="E16" s="167">
        <v>80</v>
      </c>
      <c r="G16" s="219" t="s">
        <v>2728</v>
      </c>
      <c r="H16" s="238" t="s">
        <v>305</v>
      </c>
      <c r="I16" s="159" t="s">
        <v>3399</v>
      </c>
      <c r="N16" s="277" t="s">
        <v>3436</v>
      </c>
      <c r="O16" s="266" t="s">
        <v>3435</v>
      </c>
      <c r="Q16" s="158" t="s">
        <v>2299</v>
      </c>
      <c r="R16" s="159" t="s">
        <v>2298</v>
      </c>
      <c r="T16" s="169" t="s">
        <v>3655</v>
      </c>
      <c r="U16" s="160" t="s">
        <v>1242</v>
      </c>
      <c r="W16" s="173" t="s">
        <v>3608</v>
      </c>
      <c r="X16" s="140" t="s">
        <v>677</v>
      </c>
    </row>
    <row r="17" spans="4:24">
      <c r="D17" s="158" t="s">
        <v>2119</v>
      </c>
      <c r="E17" s="167">
        <v>81</v>
      </c>
      <c r="G17" s="219" t="s">
        <v>3401</v>
      </c>
      <c r="H17" s="238" t="s">
        <v>3400</v>
      </c>
      <c r="I17" s="159"/>
      <c r="N17" s="163"/>
      <c r="O17" s="201"/>
      <c r="Q17" s="158" t="s">
        <v>2273</v>
      </c>
      <c r="R17" s="159" t="s">
        <v>383</v>
      </c>
      <c r="T17" s="169" t="s">
        <v>3656</v>
      </c>
      <c r="U17" s="160" t="s">
        <v>3600</v>
      </c>
      <c r="W17" s="278" t="s">
        <v>443</v>
      </c>
      <c r="X17" s="199" t="s">
        <v>984</v>
      </c>
    </row>
    <row r="18" spans="4:24">
      <c r="G18" s="218" t="s">
        <v>3403</v>
      </c>
      <c r="H18" s="238" t="s">
        <v>3402</v>
      </c>
      <c r="I18" s="159"/>
      <c r="N18" s="274" t="s">
        <v>3438</v>
      </c>
      <c r="O18" s="266" t="s">
        <v>3437</v>
      </c>
      <c r="Q18" s="158" t="s">
        <v>3590</v>
      </c>
      <c r="R18" s="159" t="s">
        <v>352</v>
      </c>
      <c r="W18" s="173" t="s">
        <v>3223</v>
      </c>
      <c r="X18" s="140" t="s">
        <v>444</v>
      </c>
    </row>
    <row r="19" spans="4:24">
      <c r="G19" s="218" t="s">
        <v>3404</v>
      </c>
      <c r="H19" s="238" t="s">
        <v>2763</v>
      </c>
      <c r="I19" s="159"/>
      <c r="N19" s="274" t="s">
        <v>3440</v>
      </c>
      <c r="O19" s="266" t="s">
        <v>3439</v>
      </c>
      <c r="W19" s="278" t="s">
        <v>3610</v>
      </c>
      <c r="X19" s="199" t="s">
        <v>3609</v>
      </c>
    </row>
    <row r="20" spans="4:24">
      <c r="G20" s="165" t="s">
        <v>3405</v>
      </c>
      <c r="H20" s="279" t="s">
        <v>2508</v>
      </c>
      <c r="I20" s="159"/>
      <c r="N20" s="274" t="s">
        <v>3442</v>
      </c>
      <c r="O20" s="201" t="s">
        <v>3441</v>
      </c>
      <c r="W20" s="278" t="s">
        <v>1289</v>
      </c>
      <c r="X20" s="199" t="s">
        <v>112</v>
      </c>
    </row>
    <row r="21" spans="4:24">
      <c r="G21" s="165" t="s">
        <v>3407</v>
      </c>
      <c r="H21" s="279" t="s">
        <v>3406</v>
      </c>
      <c r="I21" s="159"/>
      <c r="N21" s="277" t="s">
        <v>3444</v>
      </c>
      <c r="O21" s="201" t="s">
        <v>3443</v>
      </c>
      <c r="W21" s="237"/>
      <c r="X21" s="201"/>
    </row>
    <row r="22" spans="4:24">
      <c r="G22" s="165" t="s">
        <v>3408</v>
      </c>
      <c r="H22" s="279" t="s">
        <v>1941</v>
      </c>
      <c r="I22" s="159"/>
      <c r="N22" s="277" t="s">
        <v>3446</v>
      </c>
      <c r="O22" s="201" t="s">
        <v>3445</v>
      </c>
      <c r="W22" s="280" t="s">
        <v>3611</v>
      </c>
      <c r="X22" s="164"/>
    </row>
    <row r="23" spans="4:24">
      <c r="G23" s="165" t="s">
        <v>3410</v>
      </c>
      <c r="H23" s="279" t="s">
        <v>1409</v>
      </c>
      <c r="I23" s="159" t="s">
        <v>3409</v>
      </c>
      <c r="N23" s="198" t="s">
        <v>3448</v>
      </c>
      <c r="O23" s="201" t="s">
        <v>3447</v>
      </c>
      <c r="W23" s="173" t="s">
        <v>3613</v>
      </c>
      <c r="X23" s="140" t="s">
        <v>3612</v>
      </c>
    </row>
    <row r="24" spans="4:24">
      <c r="N24" s="163" t="s">
        <v>3450</v>
      </c>
      <c r="O24" s="201" t="s">
        <v>3449</v>
      </c>
      <c r="W24" s="173" t="s">
        <v>3614</v>
      </c>
      <c r="X24" s="140" t="s">
        <v>124</v>
      </c>
    </row>
    <row r="25" spans="4:24">
      <c r="N25" s="163" t="s">
        <v>3452</v>
      </c>
      <c r="O25" s="201" t="s">
        <v>3451</v>
      </c>
      <c r="W25" s="173" t="s">
        <v>3615</v>
      </c>
      <c r="X25" s="140" t="s">
        <v>124</v>
      </c>
    </row>
    <row r="26" spans="4:24">
      <c r="N26" s="163" t="s">
        <v>3454</v>
      </c>
      <c r="O26" s="201" t="s">
        <v>3453</v>
      </c>
      <c r="W26" s="173" t="s">
        <v>3616</v>
      </c>
      <c r="X26" s="140" t="s">
        <v>80</v>
      </c>
    </row>
    <row r="27" spans="4:24">
      <c r="N27" s="198" t="s">
        <v>3456</v>
      </c>
      <c r="O27" s="201" t="s">
        <v>3455</v>
      </c>
      <c r="W27" s="173" t="s">
        <v>3617</v>
      </c>
      <c r="X27" s="140" t="s">
        <v>80</v>
      </c>
    </row>
    <row r="28" spans="4:24">
      <c r="N28" s="203" t="s">
        <v>3458</v>
      </c>
      <c r="O28" s="201" t="s">
        <v>3457</v>
      </c>
      <c r="W28" s="173" t="s">
        <v>3618</v>
      </c>
      <c r="X28" s="140" t="s">
        <v>569</v>
      </c>
    </row>
    <row r="29" spans="4:24">
      <c r="N29" s="198" t="s">
        <v>3460</v>
      </c>
      <c r="O29" s="201" t="s">
        <v>3459</v>
      </c>
      <c r="W29" s="173" t="s">
        <v>3619</v>
      </c>
      <c r="X29" s="140" t="s">
        <v>573</v>
      </c>
    </row>
    <row r="30" spans="4:24">
      <c r="N30" s="198" t="s">
        <v>3462</v>
      </c>
      <c r="O30" s="201" t="s">
        <v>3461</v>
      </c>
      <c r="W30" s="158" t="s">
        <v>3620</v>
      </c>
      <c r="X30" s="135" t="s">
        <v>973</v>
      </c>
    </row>
    <row r="31" spans="4:24">
      <c r="N31" s="163" t="s">
        <v>3464</v>
      </c>
      <c r="O31" s="201" t="s">
        <v>3463</v>
      </c>
      <c r="W31" s="173" t="s">
        <v>3621</v>
      </c>
      <c r="X31" s="140" t="s">
        <v>464</v>
      </c>
    </row>
    <row r="32" spans="4:24">
      <c r="N32" s="198" t="s">
        <v>3466</v>
      </c>
      <c r="O32" s="201" t="s">
        <v>3465</v>
      </c>
      <c r="W32" s="173" t="s">
        <v>1048</v>
      </c>
      <c r="X32" s="140" t="s">
        <v>464</v>
      </c>
    </row>
    <row r="33" spans="14:24">
      <c r="N33" s="163" t="s">
        <v>3468</v>
      </c>
      <c r="O33" s="201" t="s">
        <v>3467</v>
      </c>
      <c r="W33" s="173" t="s">
        <v>3623</v>
      </c>
      <c r="X33" s="140" t="s">
        <v>3622</v>
      </c>
    </row>
    <row r="34" spans="14:24">
      <c r="N34" s="163" t="s">
        <v>3470</v>
      </c>
      <c r="O34" s="201" t="s">
        <v>3469</v>
      </c>
      <c r="W34" s="173" t="s">
        <v>3625</v>
      </c>
      <c r="X34" s="140" t="s">
        <v>3624</v>
      </c>
    </row>
    <row r="35" spans="14:24">
      <c r="N35" s="163"/>
      <c r="O35" s="201"/>
      <c r="W35" s="173" t="s">
        <v>3627</v>
      </c>
      <c r="X35" s="140" t="s">
        <v>3626</v>
      </c>
    </row>
    <row r="36" spans="14:24">
      <c r="N36" s="163" t="s">
        <v>3472</v>
      </c>
      <c r="O36" s="201" t="s">
        <v>3471</v>
      </c>
      <c r="W36" s="173" t="s">
        <v>3628</v>
      </c>
      <c r="X36" s="140" t="s">
        <v>563</v>
      </c>
    </row>
    <row r="37" spans="14:24">
      <c r="N37" s="163" t="s">
        <v>3474</v>
      </c>
      <c r="O37" s="201" t="s">
        <v>3473</v>
      </c>
      <c r="W37" s="173" t="s">
        <v>3630</v>
      </c>
      <c r="X37" s="140" t="s">
        <v>3629</v>
      </c>
    </row>
    <row r="38" spans="14:24">
      <c r="N38" s="163" t="s">
        <v>3476</v>
      </c>
      <c r="O38" s="201" t="s">
        <v>3475</v>
      </c>
      <c r="W38" s="173" t="s">
        <v>723</v>
      </c>
      <c r="X38" s="140" t="s">
        <v>722</v>
      </c>
    </row>
    <row r="39" spans="14:24">
      <c r="N39" s="163" t="s">
        <v>3478</v>
      </c>
      <c r="O39" s="201" t="s">
        <v>3477</v>
      </c>
      <c r="W39" s="173" t="s">
        <v>3632</v>
      </c>
      <c r="X39" s="140" t="s">
        <v>3631</v>
      </c>
    </row>
    <row r="40" spans="14:24">
      <c r="N40" s="163" t="s">
        <v>3480</v>
      </c>
      <c r="O40" s="201" t="s">
        <v>3479</v>
      </c>
      <c r="W40" s="173" t="s">
        <v>3633</v>
      </c>
      <c r="X40" s="140" t="s">
        <v>768</v>
      </c>
    </row>
    <row r="41" spans="14:24">
      <c r="N41" s="163" t="s">
        <v>3482</v>
      </c>
      <c r="O41" s="201" t="s">
        <v>3481</v>
      </c>
      <c r="W41" s="173" t="s">
        <v>3635</v>
      </c>
      <c r="X41" s="140" t="s">
        <v>3634</v>
      </c>
    </row>
    <row r="42" spans="14:24">
      <c r="N42" s="281"/>
      <c r="O42" s="201"/>
      <c r="W42" s="173" t="s">
        <v>3637</v>
      </c>
      <c r="X42" s="140" t="s">
        <v>3636</v>
      </c>
    </row>
    <row r="43" spans="14:24">
      <c r="N43" s="163" t="s">
        <v>3484</v>
      </c>
      <c r="O43" s="201" t="s">
        <v>3483</v>
      </c>
      <c r="W43" s="173" t="s">
        <v>3639</v>
      </c>
      <c r="X43" s="140" t="s">
        <v>3638</v>
      </c>
    </row>
    <row r="44" spans="14:24">
      <c r="N44" s="163" t="s">
        <v>3486</v>
      </c>
      <c r="O44" s="201" t="s">
        <v>3485</v>
      </c>
      <c r="W44" s="278"/>
      <c r="X44" s="199"/>
    </row>
    <row r="45" spans="14:24">
      <c r="N45" s="163" t="s">
        <v>3488</v>
      </c>
      <c r="O45" s="201" t="s">
        <v>3487</v>
      </c>
      <c r="W45" s="280" t="s">
        <v>3640</v>
      </c>
      <c r="X45" s="164"/>
    </row>
    <row r="46" spans="14:24">
      <c r="N46" s="163" t="s">
        <v>3490</v>
      </c>
      <c r="O46" s="201" t="s">
        <v>3489</v>
      </c>
      <c r="W46" s="173" t="s">
        <v>3642</v>
      </c>
      <c r="X46" s="140" t="s">
        <v>3641</v>
      </c>
    </row>
    <row r="47" spans="14:24">
      <c r="N47" s="163" t="s">
        <v>3492</v>
      </c>
      <c r="O47" s="201" t="s">
        <v>3491</v>
      </c>
      <c r="W47" s="173" t="s">
        <v>3644</v>
      </c>
      <c r="X47" s="140" t="s">
        <v>3643</v>
      </c>
    </row>
    <row r="48" spans="14:24">
      <c r="N48" s="163" t="s">
        <v>3494</v>
      </c>
      <c r="O48" s="201" t="s">
        <v>3493</v>
      </c>
      <c r="W48" s="282"/>
      <c r="X48" s="283"/>
    </row>
    <row r="49" spans="14:24">
      <c r="N49" s="163" t="s">
        <v>3496</v>
      </c>
      <c r="O49" s="201" t="s">
        <v>3495</v>
      </c>
      <c r="W49" s="280" t="s">
        <v>3645</v>
      </c>
      <c r="X49" s="164"/>
    </row>
    <row r="50" spans="14:24">
      <c r="N50" s="163" t="s">
        <v>3498</v>
      </c>
      <c r="O50" s="201" t="s">
        <v>3497</v>
      </c>
      <c r="W50" s="129" t="s">
        <v>3647</v>
      </c>
      <c r="X50" s="201" t="s">
        <v>3646</v>
      </c>
    </row>
    <row r="51" spans="14:24">
      <c r="N51" s="163" t="s">
        <v>3500</v>
      </c>
      <c r="O51" s="201" t="s">
        <v>3499</v>
      </c>
      <c r="W51" s="129" t="s">
        <v>3649</v>
      </c>
      <c r="X51" s="199" t="s">
        <v>3648</v>
      </c>
    </row>
    <row r="52" spans="14:24">
      <c r="N52" s="163" t="s">
        <v>3502</v>
      </c>
      <c r="O52" s="201" t="s">
        <v>3501</v>
      </c>
      <c r="W52" s="129" t="s">
        <v>3651</v>
      </c>
      <c r="X52" s="140" t="s">
        <v>3650</v>
      </c>
    </row>
    <row r="53" spans="14:24">
      <c r="N53" s="163" t="s">
        <v>3504</v>
      </c>
      <c r="O53" s="201" t="s">
        <v>3503</v>
      </c>
      <c r="W53" s="284"/>
      <c r="X53" s="158"/>
    </row>
    <row r="54" spans="14:24">
      <c r="N54" s="163"/>
      <c r="O54" s="201"/>
    </row>
    <row r="55" spans="14:24">
      <c r="N55" s="163" t="s">
        <v>3506</v>
      </c>
      <c r="O55" s="201" t="s">
        <v>3505</v>
      </c>
    </row>
    <row r="56" spans="14:24">
      <c r="N56" s="163" t="s">
        <v>3508</v>
      </c>
      <c r="O56" s="201" t="s">
        <v>3507</v>
      </c>
    </row>
    <row r="57" spans="14:24">
      <c r="N57" s="163" t="s">
        <v>3510</v>
      </c>
      <c r="O57" s="201" t="s">
        <v>3509</v>
      </c>
    </row>
    <row r="58" spans="14:24">
      <c r="N58" s="163" t="s">
        <v>3512</v>
      </c>
      <c r="O58" s="201" t="s">
        <v>3511</v>
      </c>
    </row>
    <row r="59" spans="14:24">
      <c r="N59" s="163" t="s">
        <v>3514</v>
      </c>
      <c r="O59" s="201" t="s">
        <v>3513</v>
      </c>
    </row>
    <row r="60" spans="14:24">
      <c r="N60" s="129" t="s">
        <v>3516</v>
      </c>
      <c r="O60" s="201" t="s">
        <v>3515</v>
      </c>
    </row>
    <row r="61" spans="14:24">
      <c r="N61" s="163" t="s">
        <v>3518</v>
      </c>
      <c r="O61" s="201" t="s">
        <v>3517</v>
      </c>
    </row>
    <row r="62" spans="14:24">
      <c r="N62" s="163" t="s">
        <v>3520</v>
      </c>
      <c r="O62" s="201" t="s">
        <v>3519</v>
      </c>
    </row>
    <row r="63" spans="14:24">
      <c r="N63" s="163" t="s">
        <v>3522</v>
      </c>
      <c r="O63" s="201" t="s">
        <v>3521</v>
      </c>
    </row>
    <row r="64" spans="14:24">
      <c r="N64" s="163" t="s">
        <v>3524</v>
      </c>
      <c r="O64" s="201" t="s">
        <v>3523</v>
      </c>
    </row>
    <row r="65" spans="14:15">
      <c r="N65" s="163" t="s">
        <v>3526</v>
      </c>
      <c r="O65" s="201" t="s">
        <v>3525</v>
      </c>
    </row>
    <row r="66" spans="14:15">
      <c r="N66" s="163" t="s">
        <v>3528</v>
      </c>
      <c r="O66" s="201" t="s">
        <v>3527</v>
      </c>
    </row>
    <row r="67" spans="14:15">
      <c r="N67" s="163" t="s">
        <v>3530</v>
      </c>
      <c r="O67" s="201" t="s">
        <v>3529</v>
      </c>
    </row>
    <row r="68" spans="14:15">
      <c r="N68" s="163"/>
      <c r="O68" s="201"/>
    </row>
    <row r="69" spans="14:15">
      <c r="N69" s="163" t="s">
        <v>3532</v>
      </c>
      <c r="O69" s="201" t="s">
        <v>3531</v>
      </c>
    </row>
    <row r="70" spans="14:15">
      <c r="N70" s="163" t="s">
        <v>3534</v>
      </c>
      <c r="O70" s="201" t="s">
        <v>3533</v>
      </c>
    </row>
    <row r="71" spans="14:15">
      <c r="N71" s="163" t="s">
        <v>3536</v>
      </c>
      <c r="O71" s="201" t="s">
        <v>3535</v>
      </c>
    </row>
    <row r="72" spans="14:15">
      <c r="N72" s="163" t="s">
        <v>3538</v>
      </c>
      <c r="O72" s="201" t="s">
        <v>3537</v>
      </c>
    </row>
    <row r="73" spans="14:15">
      <c r="N73" s="163" t="s">
        <v>3540</v>
      </c>
      <c r="O73" s="201" t="s">
        <v>3539</v>
      </c>
    </row>
    <row r="74" spans="14:15">
      <c r="N74" s="163" t="s">
        <v>3542</v>
      </c>
      <c r="O74" s="201" t="s">
        <v>3541</v>
      </c>
    </row>
    <row r="75" spans="14:15">
      <c r="N75" s="163" t="s">
        <v>3544</v>
      </c>
      <c r="O75" s="201" t="s">
        <v>3543</v>
      </c>
    </row>
    <row r="76" spans="14:15">
      <c r="N76" s="163" t="s">
        <v>3546</v>
      </c>
      <c r="O76" s="201" t="s">
        <v>3545</v>
      </c>
    </row>
    <row r="77" spans="14:15">
      <c r="N77" s="163" t="s">
        <v>3548</v>
      </c>
      <c r="O77" s="201" t="s">
        <v>3547</v>
      </c>
    </row>
    <row r="78" spans="14:15">
      <c r="N78" s="163" t="s">
        <v>3549</v>
      </c>
      <c r="O78" s="201" t="s">
        <v>139</v>
      </c>
    </row>
    <row r="79" spans="14:15">
      <c r="N79" s="163" t="s">
        <v>3652</v>
      </c>
      <c r="O79" s="201" t="s">
        <v>3550</v>
      </c>
    </row>
    <row r="80" spans="14:15">
      <c r="N80" s="163" t="s">
        <v>3551</v>
      </c>
      <c r="O80" s="201" t="s">
        <v>140</v>
      </c>
    </row>
    <row r="81" spans="14:15">
      <c r="N81" s="163" t="s">
        <v>3553</v>
      </c>
      <c r="O81" s="201" t="s">
        <v>3552</v>
      </c>
    </row>
    <row r="82" spans="14:15">
      <c r="N82" s="163" t="s">
        <v>3555</v>
      </c>
      <c r="O82" s="201" t="s">
        <v>3554</v>
      </c>
    </row>
    <row r="83" spans="14:15">
      <c r="N83" s="163" t="s">
        <v>3557</v>
      </c>
      <c r="O83" s="201" t="s">
        <v>3556</v>
      </c>
    </row>
    <row r="84" spans="14:15">
      <c r="N84" s="163" t="s">
        <v>3559</v>
      </c>
      <c r="O84" s="201" t="s">
        <v>3558</v>
      </c>
    </row>
    <row r="85" spans="14:15">
      <c r="N85" s="163"/>
      <c r="O85" s="201"/>
    </row>
    <row r="86" spans="14:15">
      <c r="N86" s="163" t="s">
        <v>3561</v>
      </c>
      <c r="O86" s="201" t="s">
        <v>3560</v>
      </c>
    </row>
    <row r="87" spans="14:15">
      <c r="N87" s="163" t="s">
        <v>3563</v>
      </c>
      <c r="O87" s="201" t="s">
        <v>3562</v>
      </c>
    </row>
    <row r="88" spans="14:15">
      <c r="N88" s="163" t="s">
        <v>3565</v>
      </c>
      <c r="O88" s="201" t="s">
        <v>3564</v>
      </c>
    </row>
    <row r="89" spans="14:15">
      <c r="N89" s="163" t="s">
        <v>3567</v>
      </c>
      <c r="O89" s="201" t="s">
        <v>3566</v>
      </c>
    </row>
    <row r="90" spans="14:15">
      <c r="N90" s="163" t="s">
        <v>3569</v>
      </c>
      <c r="O90" s="201" t="s">
        <v>3568</v>
      </c>
    </row>
    <row r="91" spans="14:15">
      <c r="N91" s="281"/>
      <c r="O91" s="270"/>
    </row>
    <row r="92" spans="14:15">
      <c r="N92" s="163" t="s">
        <v>3571</v>
      </c>
      <c r="O92" s="201" t="s">
        <v>3570</v>
      </c>
    </row>
    <row r="93" spans="14:15">
      <c r="N93" s="163" t="s">
        <v>3573</v>
      </c>
      <c r="O93" s="201" t="s">
        <v>3572</v>
      </c>
    </row>
    <row r="94" spans="14:15">
      <c r="N94" s="281"/>
      <c r="O94" s="201"/>
    </row>
    <row r="95" spans="14:15">
      <c r="N95" s="285" t="s">
        <v>3575</v>
      </c>
      <c r="O95" s="263" t="s">
        <v>3574</v>
      </c>
    </row>
    <row r="96" spans="14:15">
      <c r="N96" s="117" t="s">
        <v>3577</v>
      </c>
      <c r="O96" s="137" t="s">
        <v>3576</v>
      </c>
    </row>
  </sheetData>
  <conditionalFormatting sqref="H1:H23">
    <cfRule type="duplicateValues" dxfId="185" priority="3"/>
  </conditionalFormatting>
  <conditionalFormatting sqref="N60">
    <cfRule type="duplicateValues" dxfId="184" priority="2"/>
  </conditionalFormatting>
  <conditionalFormatting sqref="O2:O96">
    <cfRule type="duplicateValues" dxfId="183" priority="1"/>
  </conditionalFormatting>
  <pageMargins left="0.7" right="0.7" top="0.75" bottom="0.75" header="0.3" footer="0.3"/>
  <pageSetup orientation="portrait" r:id="rId1"/>
  <tableParts count="8"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4585E-558A-47C7-A666-FCDC9DC55EC4}">
  <sheetPr codeName="Sheet12"/>
  <dimension ref="A1:W36"/>
  <sheetViews>
    <sheetView workbookViewId="0"/>
  </sheetViews>
  <sheetFormatPr defaultColWidth="9.140625" defaultRowHeight="15"/>
  <cols>
    <col min="1" max="1" width="18.28515625" style="129" bestFit="1" customWidth="1"/>
    <col min="2" max="2" width="6.85546875" style="129" bestFit="1" customWidth="1"/>
    <col min="3" max="3" width="9.140625" style="129"/>
    <col min="4" max="4" width="29" style="129" bestFit="1" customWidth="1"/>
    <col min="5" max="5" width="8.7109375" style="129" bestFit="1" customWidth="1"/>
    <col min="6" max="6" width="9.140625" style="129"/>
    <col min="7" max="7" width="11.140625" style="129" bestFit="1" customWidth="1"/>
    <col min="8" max="8" width="9.85546875" style="129" bestFit="1" customWidth="1"/>
    <col min="9" max="9" width="9.140625" style="129"/>
    <col min="10" max="10" width="14.140625" style="129" bestFit="1" customWidth="1"/>
    <col min="11" max="11" width="9.85546875" style="129" bestFit="1" customWidth="1"/>
    <col min="12" max="12" width="9.140625" style="129"/>
    <col min="13" max="13" width="30.42578125" style="129" bestFit="1" customWidth="1"/>
    <col min="14" max="14" width="9.85546875" style="129" bestFit="1" customWidth="1"/>
    <col min="15" max="15" width="9.140625" style="129"/>
    <col min="16" max="16" width="23.28515625" style="258" bestFit="1" customWidth="1"/>
    <col min="17" max="17" width="12.140625" style="129" bestFit="1" customWidth="1"/>
    <col min="18" max="18" width="9.140625" style="129"/>
    <col min="19" max="19" width="14.7109375" style="129" bestFit="1" customWidth="1"/>
    <col min="20" max="20" width="12.140625" style="129" bestFit="1" customWidth="1"/>
    <col min="21" max="21" width="9.140625" style="129"/>
    <col min="22" max="22" width="14.7109375" style="129" bestFit="1" customWidth="1"/>
    <col min="23" max="23" width="12.140625" style="129" bestFit="1" customWidth="1"/>
    <col min="24" max="16384" width="9.140625" style="129"/>
  </cols>
  <sheetData>
    <row r="1" spans="1:23">
      <c r="A1" s="155" t="s">
        <v>2111</v>
      </c>
      <c r="B1" s="155" t="s">
        <v>2110</v>
      </c>
      <c r="D1" s="157" t="s">
        <v>2493</v>
      </c>
      <c r="E1" s="157" t="s">
        <v>2</v>
      </c>
      <c r="G1" s="124" t="s">
        <v>3690</v>
      </c>
      <c r="H1" s="238" t="s">
        <v>4</v>
      </c>
      <c r="J1" s="218" t="s">
        <v>3691</v>
      </c>
      <c r="K1" s="232" t="s">
        <v>7</v>
      </c>
      <c r="M1" s="264" t="s">
        <v>3693</v>
      </c>
      <c r="N1" s="238" t="s">
        <v>370</v>
      </c>
      <c r="P1" s="300" t="s">
        <v>3694</v>
      </c>
      <c r="Q1" s="288" t="s">
        <v>3692</v>
      </c>
      <c r="S1" s="201" t="s">
        <v>3755</v>
      </c>
      <c r="T1" s="289" t="s">
        <v>14</v>
      </c>
      <c r="V1" s="201" t="s">
        <v>3756</v>
      </c>
      <c r="W1" s="289" t="s">
        <v>16</v>
      </c>
    </row>
    <row r="2" spans="1:23">
      <c r="A2" s="172" t="s">
        <v>20</v>
      </c>
      <c r="B2" s="172">
        <v>10</v>
      </c>
      <c r="D2" s="186" t="s">
        <v>22</v>
      </c>
      <c r="E2" s="187" t="s">
        <v>21</v>
      </c>
      <c r="G2" s="253" t="s">
        <v>23</v>
      </c>
      <c r="H2" s="295" t="s">
        <v>23</v>
      </c>
      <c r="J2" s="218" t="s">
        <v>115</v>
      </c>
      <c r="K2" s="232" t="s">
        <v>189</v>
      </c>
      <c r="M2" t="s">
        <v>3669</v>
      </c>
      <c r="N2" s="19" t="s">
        <v>1536</v>
      </c>
      <c r="P2" s="252" t="s">
        <v>23</v>
      </c>
      <c r="Q2" s="290" t="s">
        <v>3729</v>
      </c>
      <c r="S2" s="201" t="s">
        <v>23</v>
      </c>
      <c r="T2" s="289" t="s">
        <v>23</v>
      </c>
      <c r="V2" s="201" t="s">
        <v>23</v>
      </c>
      <c r="W2" s="289" t="s">
        <v>23</v>
      </c>
    </row>
    <row r="3" spans="1:23">
      <c r="A3" s="172" t="s">
        <v>25</v>
      </c>
      <c r="B3" s="172">
        <v>20</v>
      </c>
      <c r="D3" s="186" t="s">
        <v>27</v>
      </c>
      <c r="E3" s="187" t="s">
        <v>26</v>
      </c>
      <c r="G3" s="124" t="s">
        <v>2145</v>
      </c>
      <c r="H3" s="236" t="s">
        <v>2144</v>
      </c>
      <c r="J3" s="218" t="s">
        <v>1587</v>
      </c>
      <c r="K3" s="232" t="s">
        <v>1586</v>
      </c>
      <c r="M3" s="218" t="s">
        <v>3695</v>
      </c>
      <c r="N3" s="238" t="s">
        <v>2750</v>
      </c>
      <c r="P3" s="291"/>
      <c r="Q3" s="233"/>
      <c r="S3" s="224"/>
      <c r="T3" s="298"/>
      <c r="V3" s="224"/>
      <c r="W3" s="298"/>
    </row>
    <row r="4" spans="1:23">
      <c r="A4" s="188" t="s">
        <v>42</v>
      </c>
      <c r="B4" s="189">
        <v>30</v>
      </c>
      <c r="D4" s="186" t="s">
        <v>44</v>
      </c>
      <c r="E4" s="187" t="s">
        <v>43</v>
      </c>
      <c r="J4" s="218" t="s">
        <v>180</v>
      </c>
      <c r="K4" s="232" t="s">
        <v>179</v>
      </c>
      <c r="M4" s="292" t="s">
        <v>3696</v>
      </c>
      <c r="N4" s="238" t="s">
        <v>3700</v>
      </c>
      <c r="P4" s="252" t="s">
        <v>3670</v>
      </c>
      <c r="Q4" s="290"/>
      <c r="S4" s="298" t="s">
        <v>3745</v>
      </c>
      <c r="T4" s="298"/>
      <c r="V4" s="298" t="s">
        <v>3745</v>
      </c>
      <c r="W4" s="298"/>
    </row>
    <row r="5" spans="1:23">
      <c r="A5" s="172" t="s">
        <v>58</v>
      </c>
      <c r="B5" s="172">
        <v>40</v>
      </c>
      <c r="D5" s="186" t="s">
        <v>60</v>
      </c>
      <c r="E5" s="187" t="s">
        <v>59</v>
      </c>
      <c r="M5" s="292" t="s">
        <v>3697</v>
      </c>
      <c r="N5" s="238" t="s">
        <v>174</v>
      </c>
      <c r="P5" s="219" t="s">
        <v>3349</v>
      </c>
      <c r="Q5" s="233" t="s">
        <v>3671</v>
      </c>
      <c r="S5" s="298" t="s">
        <v>2642</v>
      </c>
      <c r="T5" s="298"/>
      <c r="V5" s="298" t="s">
        <v>3751</v>
      </c>
      <c r="W5" s="298"/>
    </row>
    <row r="6" spans="1:23">
      <c r="D6" s="186" t="s">
        <v>72</v>
      </c>
      <c r="E6" s="187" t="s">
        <v>71</v>
      </c>
      <c r="M6" s="287" t="s">
        <v>3698</v>
      </c>
      <c r="N6" s="296" t="s">
        <v>2759</v>
      </c>
      <c r="P6" s="219" t="s">
        <v>3701</v>
      </c>
      <c r="Q6" s="233" t="s">
        <v>3672</v>
      </c>
      <c r="S6" s="224" t="s">
        <v>2647</v>
      </c>
      <c r="T6" s="298">
        <v>24</v>
      </c>
      <c r="V6" s="224" t="s">
        <v>3746</v>
      </c>
      <c r="W6" s="298" t="s">
        <v>1162</v>
      </c>
    </row>
    <row r="7" spans="1:23">
      <c r="D7" s="186" t="s">
        <v>83</v>
      </c>
      <c r="E7" s="187" t="s">
        <v>82</v>
      </c>
      <c r="M7" s="287" t="s">
        <v>2758</v>
      </c>
      <c r="N7" s="296" t="s">
        <v>1943</v>
      </c>
      <c r="P7" s="219" t="s">
        <v>3702</v>
      </c>
      <c r="Q7" s="293" t="s">
        <v>3673</v>
      </c>
      <c r="S7" s="224" t="s">
        <v>3742</v>
      </c>
      <c r="T7" s="298">
        <v>36</v>
      </c>
      <c r="V7" s="224" t="s">
        <v>3747</v>
      </c>
      <c r="W7" s="298" t="s">
        <v>1166</v>
      </c>
    </row>
    <row r="8" spans="1:23">
      <c r="D8" s="186" t="s">
        <v>2114</v>
      </c>
      <c r="E8" s="187" t="s">
        <v>93</v>
      </c>
      <c r="M8" s="287" t="s">
        <v>3699</v>
      </c>
      <c r="N8" s="296" t="s">
        <v>352</v>
      </c>
      <c r="P8" s="219" t="s">
        <v>1568</v>
      </c>
      <c r="Q8" s="233" t="s">
        <v>3674</v>
      </c>
      <c r="S8" s="224" t="s">
        <v>3743</v>
      </c>
      <c r="T8" s="298">
        <v>48</v>
      </c>
      <c r="V8" s="224" t="s">
        <v>3748</v>
      </c>
      <c r="W8" s="298" t="s">
        <v>1166</v>
      </c>
    </row>
    <row r="9" spans="1:23">
      <c r="D9" s="158" t="s">
        <v>2115</v>
      </c>
      <c r="E9" s="167">
        <v>41</v>
      </c>
      <c r="P9" s="219" t="s">
        <v>3703</v>
      </c>
      <c r="Q9" s="233" t="s">
        <v>3675</v>
      </c>
      <c r="S9" s="224" t="s">
        <v>3744</v>
      </c>
      <c r="T9" s="298">
        <v>60</v>
      </c>
      <c r="V9" s="224" t="s">
        <v>3749</v>
      </c>
      <c r="W9" s="298" t="s">
        <v>1168</v>
      </c>
    </row>
    <row r="10" spans="1:23">
      <c r="D10" s="158" t="s">
        <v>2116</v>
      </c>
      <c r="E10" s="167">
        <v>50</v>
      </c>
      <c r="P10" s="219" t="s">
        <v>3704</v>
      </c>
      <c r="Q10" s="233" t="s">
        <v>3676</v>
      </c>
      <c r="S10" s="224" t="s">
        <v>2649</v>
      </c>
      <c r="T10" s="298" t="s">
        <v>869</v>
      </c>
      <c r="V10" s="224" t="s">
        <v>3750</v>
      </c>
      <c r="W10" s="298" t="s">
        <v>1170</v>
      </c>
    </row>
    <row r="11" spans="1:23">
      <c r="D11" s="158" t="s">
        <v>111</v>
      </c>
      <c r="E11" s="160" t="s">
        <v>110</v>
      </c>
      <c r="P11" s="219" t="s">
        <v>3705</v>
      </c>
      <c r="Q11" s="233" t="s">
        <v>3677</v>
      </c>
      <c r="V11" s="224" t="s">
        <v>2676</v>
      </c>
      <c r="W11" s="298" t="s">
        <v>869</v>
      </c>
    </row>
    <row r="12" spans="1:23">
      <c r="D12" s="158" t="s">
        <v>1915</v>
      </c>
      <c r="E12" s="160" t="s">
        <v>114</v>
      </c>
      <c r="P12" s="294" t="s">
        <v>3706</v>
      </c>
      <c r="Q12" s="293" t="s">
        <v>3678</v>
      </c>
    </row>
    <row r="13" spans="1:23">
      <c r="D13" s="158" t="s">
        <v>120</v>
      </c>
      <c r="E13" s="160" t="s">
        <v>119</v>
      </c>
      <c r="P13" s="219" t="s">
        <v>3707</v>
      </c>
      <c r="Q13" s="233" t="s">
        <v>3679</v>
      </c>
    </row>
    <row r="14" spans="1:23">
      <c r="D14" s="261" t="s">
        <v>1927</v>
      </c>
      <c r="E14" s="262">
        <v>72</v>
      </c>
      <c r="P14" s="219" t="s">
        <v>3708</v>
      </c>
      <c r="Q14" s="233" t="s">
        <v>3680</v>
      </c>
    </row>
    <row r="15" spans="1:23">
      <c r="D15" s="158" t="s">
        <v>2118</v>
      </c>
      <c r="E15" s="167">
        <v>73</v>
      </c>
      <c r="P15" s="299" t="s">
        <v>3709</v>
      </c>
      <c r="Q15" s="290" t="s">
        <v>3730</v>
      </c>
    </row>
    <row r="16" spans="1:23">
      <c r="D16" s="158" t="s">
        <v>123</v>
      </c>
      <c r="E16" s="167">
        <v>80</v>
      </c>
      <c r="P16" s="219" t="s">
        <v>3710</v>
      </c>
      <c r="Q16" s="233" t="s">
        <v>3731</v>
      </c>
    </row>
    <row r="17" spans="4:17">
      <c r="D17" s="158" t="s">
        <v>2119</v>
      </c>
      <c r="E17" s="167">
        <v>81</v>
      </c>
      <c r="P17" s="219" t="s">
        <v>3711</v>
      </c>
      <c r="Q17" s="233" t="s">
        <v>3732</v>
      </c>
    </row>
    <row r="18" spans="4:17">
      <c r="P18" s="219" t="s">
        <v>3712</v>
      </c>
      <c r="Q18" s="233" t="s">
        <v>3733</v>
      </c>
    </row>
    <row r="19" spans="4:17">
      <c r="P19" s="219" t="s">
        <v>3713</v>
      </c>
      <c r="Q19" s="233" t="s">
        <v>3734</v>
      </c>
    </row>
    <row r="20" spans="4:17">
      <c r="P20" s="219" t="s">
        <v>3714</v>
      </c>
      <c r="Q20" s="233" t="s">
        <v>3735</v>
      </c>
    </row>
    <row r="21" spans="4:17">
      <c r="P21" s="219" t="s">
        <v>3715</v>
      </c>
      <c r="Q21" s="233" t="s">
        <v>3736</v>
      </c>
    </row>
    <row r="22" spans="4:17">
      <c r="P22" s="219" t="s">
        <v>3716</v>
      </c>
      <c r="Q22" s="233" t="s">
        <v>3737</v>
      </c>
    </row>
    <row r="23" spans="4:17">
      <c r="P23" s="219" t="s">
        <v>3717</v>
      </c>
      <c r="Q23" s="233" t="s">
        <v>3738</v>
      </c>
    </row>
    <row r="24" spans="4:17">
      <c r="P24" s="297" t="s">
        <v>3718</v>
      </c>
      <c r="Q24" s="290" t="s">
        <v>3739</v>
      </c>
    </row>
    <row r="25" spans="4:17">
      <c r="P25" s="297"/>
      <c r="Q25" s="290"/>
    </row>
    <row r="26" spans="4:17">
      <c r="P26" s="301" t="s">
        <v>3681</v>
      </c>
      <c r="Q26" s="290"/>
    </row>
    <row r="27" spans="4:17">
      <c r="P27" s="297" t="s">
        <v>3719</v>
      </c>
      <c r="Q27" s="290" t="s">
        <v>3682</v>
      </c>
    </row>
    <row r="28" spans="4:17">
      <c r="P28" s="297" t="s">
        <v>3720</v>
      </c>
      <c r="Q28" s="290" t="s">
        <v>3683</v>
      </c>
    </row>
    <row r="29" spans="4:17">
      <c r="P29" s="297" t="s">
        <v>3721</v>
      </c>
      <c r="Q29" s="290" t="s">
        <v>3740</v>
      </c>
    </row>
    <row r="30" spans="4:17">
      <c r="P30" s="297" t="s">
        <v>3722</v>
      </c>
      <c r="Q30" s="290" t="s">
        <v>3684</v>
      </c>
    </row>
    <row r="31" spans="4:17">
      <c r="P31" s="297" t="s">
        <v>3723</v>
      </c>
      <c r="Q31" s="290" t="s">
        <v>3685</v>
      </c>
    </row>
    <row r="32" spans="4:17">
      <c r="P32" s="297" t="s">
        <v>3724</v>
      </c>
      <c r="Q32" s="290" t="s">
        <v>3741</v>
      </c>
    </row>
    <row r="33" spans="16:17">
      <c r="P33" s="297" t="s">
        <v>3725</v>
      </c>
      <c r="Q33" s="290" t="s">
        <v>3686</v>
      </c>
    </row>
    <row r="34" spans="16:17">
      <c r="P34" s="297" t="s">
        <v>3726</v>
      </c>
      <c r="Q34" s="290" t="s">
        <v>3687</v>
      </c>
    </row>
    <row r="35" spans="16:17">
      <c r="P35" s="297" t="s">
        <v>3727</v>
      </c>
      <c r="Q35" s="290" t="s">
        <v>3688</v>
      </c>
    </row>
    <row r="36" spans="16:17">
      <c r="P36" s="297" t="s">
        <v>3728</v>
      </c>
      <c r="Q36" s="290" t="s">
        <v>3689</v>
      </c>
    </row>
  </sheetData>
  <conditionalFormatting sqref="K4">
    <cfRule type="duplicateValues" dxfId="147" priority="1"/>
  </conditionalFormatting>
  <pageMargins left="0.7" right="0.7" top="0.75" bottom="0.75" header="0.3" footer="0.3"/>
  <pageSetup orientation="portrait" r:id="rId1"/>
  <tableParts count="8"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CD0233-946B-491F-A00A-067C42FE033A}">
  <sheetPr codeName="Sheet32"/>
  <dimension ref="A1:X21"/>
  <sheetViews>
    <sheetView workbookViewId="0"/>
  </sheetViews>
  <sheetFormatPr defaultColWidth="9.140625" defaultRowHeight="15"/>
  <cols>
    <col min="1" max="1" width="18.28515625" style="129" bestFit="1" customWidth="1"/>
    <col min="2" max="2" width="6.85546875" style="129" bestFit="1" customWidth="1"/>
    <col min="3" max="3" width="9.140625" style="129"/>
    <col min="4" max="4" width="25.7109375" style="129" bestFit="1" customWidth="1"/>
    <col min="5" max="5" width="8.7109375" style="129" bestFit="1" customWidth="1"/>
    <col min="6" max="6" width="9.140625" style="129"/>
    <col min="7" max="7" width="12.7109375" style="129" bestFit="1" customWidth="1"/>
    <col min="8" max="8" width="8.85546875" style="129" bestFit="1" customWidth="1"/>
    <col min="9" max="9" width="32" style="129" bestFit="1" customWidth="1"/>
    <col min="10" max="10" width="9.140625" style="129"/>
    <col min="11" max="11" width="27.140625" style="129" bestFit="1" customWidth="1"/>
    <col min="12" max="12" width="8.85546875" style="129" bestFit="1" customWidth="1"/>
    <col min="13" max="13" width="9.140625" style="129"/>
    <col min="14" max="14" width="31.28515625" style="129" bestFit="1" customWidth="1"/>
    <col min="15" max="15" width="8.7109375" style="129" bestFit="1" customWidth="1"/>
    <col min="16" max="16" width="9.140625" style="129"/>
    <col min="17" max="17" width="28.28515625" style="129" bestFit="1" customWidth="1"/>
    <col min="18" max="18" width="8.140625" style="129" bestFit="1" customWidth="1"/>
    <col min="19" max="19" width="9.140625" style="129"/>
    <col min="20" max="20" width="16" style="258" bestFit="1" customWidth="1"/>
    <col min="21" max="21" width="10.140625" style="129" bestFit="1" customWidth="1"/>
    <col min="22" max="22" width="9.140625" style="129"/>
    <col min="23" max="23" width="11.42578125" style="129" bestFit="1" customWidth="1"/>
    <col min="24" max="24" width="8.140625" style="129" bestFit="1" customWidth="1"/>
    <col min="25" max="16384" width="9.140625" style="129"/>
  </cols>
  <sheetData>
    <row r="1" spans="1:24">
      <c r="A1" s="243" t="s">
        <v>2111</v>
      </c>
      <c r="B1" s="243" t="s">
        <v>2110</v>
      </c>
      <c r="D1" s="231" t="s">
        <v>2493</v>
      </c>
      <c r="E1" s="231" t="s">
        <v>2</v>
      </c>
      <c r="G1" s="231" t="s">
        <v>3256</v>
      </c>
      <c r="H1" s="231" t="s">
        <v>2120</v>
      </c>
      <c r="I1" s="231" t="s">
        <v>2122</v>
      </c>
      <c r="K1" s="231" t="s">
        <v>3286</v>
      </c>
      <c r="L1" s="231" t="s">
        <v>3285</v>
      </c>
      <c r="N1" s="231" t="s">
        <v>3308</v>
      </c>
      <c r="O1" s="231" t="s">
        <v>370</v>
      </c>
      <c r="Q1" s="231" t="s">
        <v>3334</v>
      </c>
      <c r="R1" s="231" t="s">
        <v>12</v>
      </c>
      <c r="T1" s="254" t="s">
        <v>3377</v>
      </c>
      <c r="U1" s="231" t="s">
        <v>3345</v>
      </c>
      <c r="W1" s="231" t="s">
        <v>1202</v>
      </c>
      <c r="X1" s="243" t="s">
        <v>3369</v>
      </c>
    </row>
    <row r="2" spans="1:24">
      <c r="A2" s="124" t="s">
        <v>20</v>
      </c>
      <c r="B2" s="205">
        <v>10</v>
      </c>
      <c r="D2" s="253" t="s">
        <v>111</v>
      </c>
      <c r="E2" s="139">
        <v>60</v>
      </c>
      <c r="G2" s="238" t="s">
        <v>23</v>
      </c>
      <c r="H2" s="238" t="s">
        <v>23</v>
      </c>
      <c r="I2" s="237" t="s">
        <v>2123</v>
      </c>
      <c r="K2" s="218" t="s">
        <v>23</v>
      </c>
      <c r="L2" s="232" t="s">
        <v>23</v>
      </c>
      <c r="N2" s="218" t="s">
        <v>3310</v>
      </c>
      <c r="O2" s="233" t="s">
        <v>3309</v>
      </c>
      <c r="Q2" s="218" t="s">
        <v>23</v>
      </c>
      <c r="R2" s="238" t="s">
        <v>23</v>
      </c>
      <c r="T2" s="255" t="s">
        <v>3346</v>
      </c>
      <c r="U2" s="253"/>
      <c r="W2" s="244" t="s">
        <v>23</v>
      </c>
      <c r="X2" s="234" t="s">
        <v>902</v>
      </c>
    </row>
    <row r="3" spans="1:24">
      <c r="A3" s="124" t="s">
        <v>25</v>
      </c>
      <c r="B3" s="205">
        <v>20</v>
      </c>
      <c r="D3" s="253" t="s">
        <v>115</v>
      </c>
      <c r="E3" s="139">
        <v>70</v>
      </c>
      <c r="G3" s="235" t="s">
        <v>3257</v>
      </c>
      <c r="H3" s="236" t="s">
        <v>387</v>
      </c>
      <c r="I3" s="237" t="s">
        <v>3258</v>
      </c>
      <c r="K3" s="219" t="s">
        <v>3287</v>
      </c>
      <c r="L3" s="238" t="s">
        <v>161</v>
      </c>
      <c r="N3" s="239" t="s">
        <v>3311</v>
      </c>
      <c r="O3" s="233" t="s">
        <v>865</v>
      </c>
      <c r="Q3" s="218"/>
      <c r="R3" s="218"/>
      <c r="T3" s="256" t="s">
        <v>3347</v>
      </c>
      <c r="U3" s="233" t="s">
        <v>1051</v>
      </c>
      <c r="W3" s="219"/>
      <c r="X3" s="218"/>
    </row>
    <row r="4" spans="1:24">
      <c r="A4" s="245" t="s">
        <v>42</v>
      </c>
      <c r="B4" s="153">
        <v>30</v>
      </c>
      <c r="D4" s="260" t="s">
        <v>3376</v>
      </c>
      <c r="E4" s="247">
        <v>80</v>
      </c>
      <c r="G4" s="235" t="s">
        <v>3259</v>
      </c>
      <c r="H4" s="236" t="s">
        <v>2753</v>
      </c>
      <c r="I4" s="237" t="s">
        <v>3260</v>
      </c>
      <c r="K4" s="219" t="s">
        <v>3288</v>
      </c>
      <c r="L4" s="232" t="s">
        <v>1374</v>
      </c>
      <c r="N4" s="218" t="s">
        <v>3312</v>
      </c>
      <c r="O4" s="233" t="s">
        <v>1978</v>
      </c>
      <c r="Q4" s="248" t="s">
        <v>3335</v>
      </c>
      <c r="R4" s="259"/>
      <c r="T4" s="219" t="s">
        <v>3349</v>
      </c>
      <c r="U4" s="233" t="s">
        <v>3348</v>
      </c>
    </row>
    <row r="5" spans="1:24">
      <c r="A5" s="246" t="s">
        <v>58</v>
      </c>
      <c r="B5" s="249">
        <v>40</v>
      </c>
      <c r="G5" s="237" t="s">
        <v>3261</v>
      </c>
      <c r="H5" s="232" t="s">
        <v>1444</v>
      </c>
      <c r="I5" s="237" t="s">
        <v>3262</v>
      </c>
      <c r="K5" s="219" t="s">
        <v>3290</v>
      </c>
      <c r="L5" s="238" t="s">
        <v>3289</v>
      </c>
      <c r="N5" s="218" t="s">
        <v>3313</v>
      </c>
      <c r="O5" s="233" t="s">
        <v>2017</v>
      </c>
      <c r="Q5" s="250" t="s">
        <v>3336</v>
      </c>
      <c r="R5" s="238" t="s">
        <v>65</v>
      </c>
      <c r="T5" s="219" t="s">
        <v>3350</v>
      </c>
      <c r="U5" s="233" t="s">
        <v>423</v>
      </c>
    </row>
    <row r="6" spans="1:24">
      <c r="G6" s="219" t="s">
        <v>3263</v>
      </c>
      <c r="H6" s="236" t="s">
        <v>168</v>
      </c>
      <c r="I6" s="237" t="s">
        <v>3264</v>
      </c>
      <c r="K6" s="219" t="s">
        <v>3291</v>
      </c>
      <c r="L6" s="232" t="s">
        <v>2067</v>
      </c>
      <c r="N6" s="239" t="s">
        <v>3314</v>
      </c>
      <c r="O6" s="233" t="s">
        <v>1248</v>
      </c>
      <c r="Q6" s="218" t="s">
        <v>1940</v>
      </c>
      <c r="R6" s="238" t="s">
        <v>163</v>
      </c>
      <c r="T6" s="219" t="s">
        <v>1568</v>
      </c>
      <c r="U6" s="233" t="s">
        <v>1569</v>
      </c>
    </row>
    <row r="7" spans="1:24">
      <c r="G7" s="218" t="s">
        <v>3266</v>
      </c>
      <c r="H7" s="238" t="s">
        <v>3265</v>
      </c>
      <c r="I7" s="237" t="s">
        <v>3267</v>
      </c>
      <c r="K7" s="219" t="s">
        <v>3293</v>
      </c>
      <c r="L7" s="238" t="s">
        <v>3292</v>
      </c>
      <c r="N7" s="240" t="s">
        <v>3315</v>
      </c>
      <c r="O7" s="201" t="s">
        <v>1249</v>
      </c>
      <c r="Q7" s="218" t="s">
        <v>1479</v>
      </c>
      <c r="R7" s="238" t="s">
        <v>1406</v>
      </c>
      <c r="T7" s="219" t="s">
        <v>3352</v>
      </c>
      <c r="U7" s="233" t="s">
        <v>3351</v>
      </c>
    </row>
    <row r="8" spans="1:24">
      <c r="G8" s="219" t="s">
        <v>3269</v>
      </c>
      <c r="H8" s="236" t="s">
        <v>3268</v>
      </c>
      <c r="I8" s="218" t="s">
        <v>3270</v>
      </c>
      <c r="K8" s="219" t="s">
        <v>3294</v>
      </c>
      <c r="L8" s="238" t="s">
        <v>379</v>
      </c>
      <c r="N8" s="218" t="s">
        <v>3317</v>
      </c>
      <c r="O8" s="233" t="s">
        <v>3316</v>
      </c>
      <c r="Q8" s="218" t="s">
        <v>1987</v>
      </c>
      <c r="R8" s="238" t="s">
        <v>55</v>
      </c>
      <c r="T8" s="257"/>
      <c r="U8" s="233"/>
    </row>
    <row r="9" spans="1:24">
      <c r="G9" s="235" t="s">
        <v>3271</v>
      </c>
      <c r="H9" s="236" t="s">
        <v>1542</v>
      </c>
      <c r="I9" s="219" t="s">
        <v>3272</v>
      </c>
      <c r="K9" s="219" t="s">
        <v>3295</v>
      </c>
      <c r="L9" s="238" t="s">
        <v>185</v>
      </c>
      <c r="N9" s="239" t="s">
        <v>3318</v>
      </c>
      <c r="O9" s="233" t="s">
        <v>312</v>
      </c>
      <c r="Q9" s="218" t="s">
        <v>1944</v>
      </c>
      <c r="R9" s="238" t="s">
        <v>238</v>
      </c>
      <c r="T9" s="251" t="s">
        <v>3353</v>
      </c>
      <c r="U9" s="253"/>
    </row>
    <row r="10" spans="1:24">
      <c r="G10" s="235" t="s">
        <v>3274</v>
      </c>
      <c r="H10" s="236" t="s">
        <v>3273</v>
      </c>
      <c r="I10" s="237" t="s">
        <v>3275</v>
      </c>
      <c r="K10" s="218" t="s">
        <v>3297</v>
      </c>
      <c r="L10" s="232" t="s">
        <v>3296</v>
      </c>
      <c r="N10" s="239" t="s">
        <v>3319</v>
      </c>
      <c r="O10" s="233" t="s">
        <v>2732</v>
      </c>
      <c r="Q10" s="250" t="s">
        <v>3338</v>
      </c>
      <c r="R10" s="238" t="s">
        <v>3337</v>
      </c>
      <c r="T10" s="219" t="s">
        <v>3355</v>
      </c>
      <c r="U10" s="233" t="s">
        <v>3354</v>
      </c>
    </row>
    <row r="11" spans="1:24">
      <c r="G11" s="235" t="s">
        <v>3276</v>
      </c>
      <c r="H11" s="236" t="s">
        <v>1668</v>
      </c>
      <c r="I11" s="237" t="s">
        <v>3277</v>
      </c>
      <c r="K11" s="219" t="s">
        <v>3299</v>
      </c>
      <c r="L11" s="238" t="s">
        <v>3298</v>
      </c>
      <c r="N11" s="241" t="s">
        <v>3320</v>
      </c>
      <c r="O11" s="201" t="s">
        <v>1149</v>
      </c>
      <c r="Q11" s="218" t="s">
        <v>1481</v>
      </c>
      <c r="R11" s="238" t="s">
        <v>3339</v>
      </c>
      <c r="T11" s="237" t="s">
        <v>3357</v>
      </c>
      <c r="U11" s="233" t="s">
        <v>3356</v>
      </c>
    </row>
    <row r="12" spans="1:24">
      <c r="G12" s="235" t="s">
        <v>3278</v>
      </c>
      <c r="H12" s="236" t="s">
        <v>2284</v>
      </c>
      <c r="I12" s="237" t="s">
        <v>3279</v>
      </c>
      <c r="K12" s="218" t="s">
        <v>3301</v>
      </c>
      <c r="L12" s="232" t="s">
        <v>3300</v>
      </c>
      <c r="N12" s="218" t="s">
        <v>3321</v>
      </c>
      <c r="O12" s="201" t="s">
        <v>1679</v>
      </c>
      <c r="Q12" s="218"/>
      <c r="R12" s="218"/>
      <c r="T12" s="237" t="s">
        <v>3359</v>
      </c>
      <c r="U12" s="233" t="s">
        <v>3358</v>
      </c>
    </row>
    <row r="13" spans="1:24">
      <c r="G13" s="235" t="s">
        <v>3280</v>
      </c>
      <c r="H13" s="238" t="s">
        <v>2722</v>
      </c>
      <c r="I13" s="237" t="s">
        <v>3281</v>
      </c>
      <c r="K13" s="218" t="s">
        <v>3302</v>
      </c>
      <c r="L13" s="232" t="s">
        <v>3184</v>
      </c>
      <c r="N13" s="218" t="s">
        <v>3322</v>
      </c>
      <c r="O13" s="233" t="s">
        <v>1681</v>
      </c>
      <c r="Q13" s="248" t="s">
        <v>3340</v>
      </c>
      <c r="R13" s="259"/>
      <c r="T13" s="256"/>
      <c r="U13" s="233"/>
    </row>
    <row r="14" spans="1:24">
      <c r="G14" s="235" t="s">
        <v>3283</v>
      </c>
      <c r="H14" s="236" t="s">
        <v>3282</v>
      </c>
      <c r="I14" s="237" t="s">
        <v>3284</v>
      </c>
      <c r="K14" s="219" t="s">
        <v>3304</v>
      </c>
      <c r="L14" s="238" t="s">
        <v>3303</v>
      </c>
      <c r="N14" s="218" t="s">
        <v>3323</v>
      </c>
      <c r="O14" s="233" t="s">
        <v>1683</v>
      </c>
      <c r="Q14" s="250" t="s">
        <v>3341</v>
      </c>
      <c r="R14" s="238" t="s">
        <v>2356</v>
      </c>
      <c r="T14" s="252" t="s">
        <v>3360</v>
      </c>
      <c r="U14" s="253"/>
    </row>
    <row r="15" spans="1:24">
      <c r="K15" s="219" t="s">
        <v>3306</v>
      </c>
      <c r="L15" s="238" t="s">
        <v>3305</v>
      </c>
      <c r="N15" s="242" t="s">
        <v>3324</v>
      </c>
      <c r="O15" s="233" t="s">
        <v>28</v>
      </c>
      <c r="Q15" s="218" t="s">
        <v>3343</v>
      </c>
      <c r="R15" s="238" t="s">
        <v>3342</v>
      </c>
      <c r="T15" s="237" t="s">
        <v>3362</v>
      </c>
      <c r="U15" s="233" t="s">
        <v>3361</v>
      </c>
    </row>
    <row r="16" spans="1:24">
      <c r="K16" s="218" t="s">
        <v>3307</v>
      </c>
      <c r="L16" s="232" t="s">
        <v>3184</v>
      </c>
      <c r="N16" s="218" t="s">
        <v>3325</v>
      </c>
      <c r="O16" s="233" t="s">
        <v>1959</v>
      </c>
      <c r="Q16" s="218" t="s">
        <v>3344</v>
      </c>
      <c r="R16" s="238" t="s">
        <v>3296</v>
      </c>
      <c r="T16" s="237" t="s">
        <v>3364</v>
      </c>
      <c r="U16" s="233" t="s">
        <v>3363</v>
      </c>
    </row>
    <row r="17" spans="14:21">
      <c r="N17" s="239" t="s">
        <v>3326</v>
      </c>
      <c r="O17" s="201" t="s">
        <v>61</v>
      </c>
      <c r="T17" s="237" t="s">
        <v>3366</v>
      </c>
      <c r="U17" s="233" t="s">
        <v>3365</v>
      </c>
    </row>
    <row r="18" spans="14:21">
      <c r="N18" s="240" t="s">
        <v>3328</v>
      </c>
      <c r="O18" s="233" t="s">
        <v>3327</v>
      </c>
      <c r="T18" s="237"/>
      <c r="U18" s="233"/>
    </row>
    <row r="19" spans="14:21">
      <c r="N19" s="239" t="s">
        <v>3330</v>
      </c>
      <c r="O19" s="233" t="s">
        <v>3329</v>
      </c>
      <c r="T19" s="252" t="s">
        <v>3367</v>
      </c>
      <c r="U19" s="253"/>
    </row>
    <row r="20" spans="14:21">
      <c r="N20" s="239" t="s">
        <v>3332</v>
      </c>
      <c r="O20" s="233" t="s">
        <v>3331</v>
      </c>
      <c r="T20" s="256" t="s">
        <v>3368</v>
      </c>
      <c r="U20" s="233" t="s">
        <v>1051</v>
      </c>
    </row>
    <row r="21" spans="14:21">
      <c r="N21" s="218" t="s">
        <v>3333</v>
      </c>
      <c r="O21" s="233" t="s">
        <v>1537</v>
      </c>
    </row>
  </sheetData>
  <conditionalFormatting sqref="L10 L6 L12:L13">
    <cfRule type="duplicateValues" dxfId="108" priority="1"/>
  </conditionalFormatting>
  <pageMargins left="0.7" right="0.7" top="0.75" bottom="0.75" header="0.3" footer="0.3"/>
  <pageSetup orientation="portrait" r:id="rId1"/>
  <tableParts count="8"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39F9B7-5355-4206-9D9A-A6D572242CCB}">
  <sheetPr codeName="Sheet26"/>
  <dimension ref="A1:AE136"/>
  <sheetViews>
    <sheetView workbookViewId="0"/>
  </sheetViews>
  <sheetFormatPr defaultRowHeight="15"/>
  <cols>
    <col min="1" max="1" width="18.28515625" bestFit="1" customWidth="1"/>
    <col min="2" max="2" width="3.28515625" bestFit="1" customWidth="1"/>
    <col min="4" max="4" width="21.140625" bestFit="1" customWidth="1"/>
    <col min="5" max="5" width="3.5703125" bestFit="1" customWidth="1"/>
    <col min="7" max="7" width="14.42578125" bestFit="1" customWidth="1"/>
    <col min="8" max="8" width="5" bestFit="1" customWidth="1"/>
    <col min="9" max="9" width="11.7109375" bestFit="1" customWidth="1"/>
    <col min="10" max="10" width="26.42578125" bestFit="1" customWidth="1"/>
    <col min="12" max="12" width="19.140625" bestFit="1" customWidth="1"/>
    <col min="13" max="13" width="3.42578125" bestFit="1" customWidth="1"/>
    <col min="15" max="15" width="21.5703125" bestFit="1" customWidth="1"/>
    <col min="16" max="16" width="4" bestFit="1" customWidth="1"/>
    <col min="18" max="18" width="24.140625" bestFit="1" customWidth="1"/>
    <col min="19" max="19" width="3.7109375" bestFit="1" customWidth="1"/>
    <col min="21" max="21" width="20" bestFit="1" customWidth="1"/>
    <col min="22" max="22" width="4.28515625" bestFit="1" customWidth="1"/>
    <col min="24" max="24" width="21.85546875" bestFit="1" customWidth="1"/>
    <col min="25" max="25" width="5.85546875" bestFit="1" customWidth="1"/>
    <col min="27" max="27" width="21.85546875" bestFit="1" customWidth="1"/>
    <col min="28" max="28" width="5.85546875" bestFit="1" customWidth="1"/>
    <col min="30" max="30" width="32" bestFit="1" customWidth="1"/>
    <col min="31" max="31" width="5.85546875" bestFit="1" customWidth="1"/>
  </cols>
  <sheetData>
    <row r="1" spans="1:31">
      <c r="A1" s="78" t="s">
        <v>1</v>
      </c>
      <c r="B1" s="101" t="s">
        <v>0</v>
      </c>
      <c r="D1" t="s">
        <v>3</v>
      </c>
      <c r="E1" s="19" t="s">
        <v>2</v>
      </c>
      <c r="G1" t="s">
        <v>1571</v>
      </c>
      <c r="H1" s="98" t="s">
        <v>4</v>
      </c>
      <c r="I1" s="102" t="s">
        <v>158</v>
      </c>
      <c r="J1" s="102" t="s">
        <v>1572</v>
      </c>
      <c r="L1" t="s">
        <v>8</v>
      </c>
      <c r="M1" s="19" t="s">
        <v>7</v>
      </c>
      <c r="O1" t="s">
        <v>141</v>
      </c>
      <c r="P1" s="19" t="s">
        <v>370</v>
      </c>
      <c r="R1" t="s">
        <v>901</v>
      </c>
      <c r="S1" s="19" t="s">
        <v>12</v>
      </c>
      <c r="U1" t="s">
        <v>2039</v>
      </c>
      <c r="V1" s="16" t="s">
        <v>203</v>
      </c>
      <c r="X1" t="s">
        <v>2043</v>
      </c>
      <c r="Y1" s="19" t="s">
        <v>2042</v>
      </c>
      <c r="AA1" t="s">
        <v>2058</v>
      </c>
      <c r="AB1" s="19" t="s">
        <v>2057</v>
      </c>
      <c r="AD1" t="s">
        <v>2077</v>
      </c>
      <c r="AE1" s="20" t="s">
        <v>2076</v>
      </c>
    </row>
    <row r="2" spans="1:31">
      <c r="A2" t="s">
        <v>20</v>
      </c>
      <c r="B2" s="19">
        <v>10</v>
      </c>
      <c r="D2" t="s">
        <v>111</v>
      </c>
      <c r="E2" s="19">
        <v>60</v>
      </c>
      <c r="G2" s="77" t="s">
        <v>23</v>
      </c>
      <c r="H2" s="103" t="s">
        <v>23</v>
      </c>
      <c r="I2" s="104" t="s">
        <v>23</v>
      </c>
      <c r="J2" s="104" t="s">
        <v>23</v>
      </c>
      <c r="L2" t="s">
        <v>162</v>
      </c>
      <c r="M2" s="19" t="s">
        <v>161</v>
      </c>
      <c r="O2" s="105" t="s">
        <v>2008</v>
      </c>
      <c r="P2" s="19" t="s">
        <v>1236</v>
      </c>
      <c r="R2" t="s">
        <v>23</v>
      </c>
      <c r="S2" s="20" t="s">
        <v>23</v>
      </c>
      <c r="U2" t="s">
        <v>23</v>
      </c>
      <c r="V2" s="16">
        <v>0</v>
      </c>
      <c r="X2" s="86" t="s">
        <v>2008</v>
      </c>
      <c r="Y2" s="20" t="s">
        <v>1535</v>
      </c>
      <c r="AA2" s="86" t="s">
        <v>2008</v>
      </c>
      <c r="AB2" s="20" t="s">
        <v>1535</v>
      </c>
      <c r="AD2" s="86" t="s">
        <v>2008</v>
      </c>
      <c r="AE2" s="20" t="s">
        <v>1535</v>
      </c>
    </row>
    <row r="3" spans="1:31">
      <c r="A3" t="s">
        <v>25</v>
      </c>
      <c r="B3" s="19">
        <v>20</v>
      </c>
      <c r="D3" s="31" t="s">
        <v>175</v>
      </c>
      <c r="E3" s="24">
        <v>70</v>
      </c>
      <c r="G3" s="77" t="s">
        <v>2005</v>
      </c>
      <c r="H3" s="100" t="s">
        <v>23</v>
      </c>
      <c r="I3" s="104" t="s">
        <v>2004</v>
      </c>
      <c r="J3" s="102" t="str">
        <f>_xlfn.IFNA(INDEX('[4]Vendor List'!$A$2:$B$1013,MATCH(RMMetal_Manufacturer[[#This Row],[VendorID]],'[4]Vendor List'!$B$2:$B$1013,0),1),"")</f>
        <v>SAMUELS SPECIALTY METALS</v>
      </c>
      <c r="L3" t="s">
        <v>848</v>
      </c>
      <c r="M3" s="19" t="s">
        <v>847</v>
      </c>
      <c r="O3" t="s">
        <v>2009</v>
      </c>
      <c r="P3" s="19" t="s">
        <v>861</v>
      </c>
      <c r="S3" s="20"/>
      <c r="V3" s="16"/>
      <c r="X3" s="88" t="s">
        <v>960</v>
      </c>
      <c r="Y3" s="20">
        <v>31</v>
      </c>
      <c r="AA3" s="91"/>
      <c r="AB3" s="20" t="s">
        <v>1535</v>
      </c>
      <c r="AD3" s="91"/>
      <c r="AE3" s="20" t="s">
        <v>1535</v>
      </c>
    </row>
    <row r="4" spans="1:31">
      <c r="A4" t="s">
        <v>42</v>
      </c>
      <c r="B4" s="19">
        <v>30</v>
      </c>
      <c r="D4" t="s">
        <v>1410</v>
      </c>
      <c r="E4" s="19">
        <v>80</v>
      </c>
      <c r="L4" t="s">
        <v>62</v>
      </c>
      <c r="M4" s="19" t="s">
        <v>61</v>
      </c>
      <c r="O4" t="s">
        <v>2010</v>
      </c>
      <c r="P4" s="19" t="s">
        <v>404</v>
      </c>
      <c r="R4" s="16" t="s">
        <v>2034</v>
      </c>
      <c r="S4" s="20"/>
      <c r="U4" s="16" t="s">
        <v>2040</v>
      </c>
      <c r="V4" s="16"/>
      <c r="X4" s="91"/>
      <c r="Y4" s="20" t="s">
        <v>1535</v>
      </c>
      <c r="AA4" s="86" t="s">
        <v>2009</v>
      </c>
      <c r="AB4" s="20" t="s">
        <v>1535</v>
      </c>
      <c r="AD4" s="86" t="s">
        <v>2009</v>
      </c>
      <c r="AE4" s="20" t="s">
        <v>1535</v>
      </c>
    </row>
    <row r="5" spans="1:31">
      <c r="A5" s="31" t="s">
        <v>58</v>
      </c>
      <c r="B5" s="24">
        <v>40</v>
      </c>
      <c r="L5" t="s">
        <v>186</v>
      </c>
      <c r="M5" s="19" t="s">
        <v>185</v>
      </c>
      <c r="O5" t="s">
        <v>2011</v>
      </c>
      <c r="P5" s="19" t="s">
        <v>1405</v>
      </c>
      <c r="R5" t="s">
        <v>197</v>
      </c>
      <c r="S5" s="20">
        <v>10</v>
      </c>
      <c r="U5" t="s">
        <v>2041</v>
      </c>
      <c r="V5" s="16">
        <v>1</v>
      </c>
      <c r="X5" s="86" t="s">
        <v>2009</v>
      </c>
      <c r="Y5" s="20" t="s">
        <v>1535</v>
      </c>
      <c r="AA5" s="88" t="s">
        <v>57</v>
      </c>
      <c r="AB5" s="20" t="s">
        <v>1156</v>
      </c>
      <c r="AD5" s="88" t="s">
        <v>57</v>
      </c>
      <c r="AE5" s="20" t="s">
        <v>1156</v>
      </c>
    </row>
    <row r="6" spans="1:31">
      <c r="L6" t="s">
        <v>2007</v>
      </c>
      <c r="M6" s="19" t="s">
        <v>2006</v>
      </c>
      <c r="O6" t="s">
        <v>2012</v>
      </c>
      <c r="P6" s="19" t="s">
        <v>1409</v>
      </c>
      <c r="R6" t="s">
        <v>202</v>
      </c>
      <c r="S6" s="20">
        <v>40</v>
      </c>
      <c r="X6" s="88" t="s">
        <v>424</v>
      </c>
      <c r="Y6" s="20">
        <v>50</v>
      </c>
      <c r="AA6" s="88" t="s">
        <v>81</v>
      </c>
      <c r="AB6" s="20">
        <v>15</v>
      </c>
      <c r="AD6" s="88" t="s">
        <v>81</v>
      </c>
      <c r="AE6" s="20">
        <v>15</v>
      </c>
    </row>
    <row r="7" spans="1:31">
      <c r="L7" t="s">
        <v>178</v>
      </c>
      <c r="M7" s="19" t="s">
        <v>850</v>
      </c>
      <c r="O7" t="s">
        <v>2013</v>
      </c>
      <c r="P7" s="19" t="s">
        <v>253</v>
      </c>
      <c r="R7" s="105" t="s">
        <v>195</v>
      </c>
      <c r="S7" s="20" t="s">
        <v>1164</v>
      </c>
      <c r="X7" s="88" t="s">
        <v>420</v>
      </c>
      <c r="Y7" s="20">
        <v>25</v>
      </c>
      <c r="AA7" s="88" t="s">
        <v>70</v>
      </c>
      <c r="AB7" s="20">
        <v>12</v>
      </c>
      <c r="AD7" s="88" t="s">
        <v>70</v>
      </c>
      <c r="AE7" s="20">
        <v>12</v>
      </c>
    </row>
    <row r="8" spans="1:31">
      <c r="L8" t="s">
        <v>167</v>
      </c>
      <c r="M8" s="19" t="s">
        <v>166</v>
      </c>
      <c r="O8" t="s">
        <v>2014</v>
      </c>
      <c r="P8" s="19" t="s">
        <v>332</v>
      </c>
      <c r="R8" s="96"/>
      <c r="S8" s="47"/>
      <c r="X8" s="88" t="s">
        <v>2044</v>
      </c>
      <c r="Y8" s="20">
        <v>18</v>
      </c>
      <c r="AA8" s="88" t="s">
        <v>2059</v>
      </c>
      <c r="AB8" s="20">
        <v>17</v>
      </c>
      <c r="AD8" s="88" t="s">
        <v>2059</v>
      </c>
      <c r="AE8" s="20">
        <v>17</v>
      </c>
    </row>
    <row r="9" spans="1:31">
      <c r="O9" t="s">
        <v>252</v>
      </c>
      <c r="P9" s="19" t="s">
        <v>45</v>
      </c>
      <c r="R9" s="16" t="s">
        <v>2035</v>
      </c>
      <c r="S9" s="20"/>
      <c r="X9" s="88" t="s">
        <v>960</v>
      </c>
      <c r="Y9" s="20">
        <v>31</v>
      </c>
      <c r="AA9" s="88" t="s">
        <v>92</v>
      </c>
      <c r="AB9" s="20" t="s">
        <v>1158</v>
      </c>
      <c r="AD9" s="88" t="s">
        <v>92</v>
      </c>
      <c r="AE9" s="20" t="s">
        <v>1158</v>
      </c>
    </row>
    <row r="10" spans="1:31">
      <c r="O10" s="105" t="s">
        <v>2016</v>
      </c>
      <c r="P10" s="19" t="s">
        <v>2015</v>
      </c>
      <c r="R10" t="s">
        <v>2036</v>
      </c>
      <c r="S10" s="20" t="s">
        <v>1172</v>
      </c>
      <c r="X10" s="88" t="s">
        <v>422</v>
      </c>
      <c r="Y10" s="20">
        <v>38</v>
      </c>
      <c r="AA10" s="88" t="s">
        <v>101</v>
      </c>
      <c r="AB10" s="20">
        <v>25</v>
      </c>
      <c r="AD10" s="88" t="s">
        <v>101</v>
      </c>
      <c r="AE10" s="20">
        <v>25</v>
      </c>
    </row>
    <row r="11" spans="1:31">
      <c r="O11" t="s">
        <v>2018</v>
      </c>
      <c r="P11" s="19" t="s">
        <v>2017</v>
      </c>
      <c r="R11" s="16" t="s">
        <v>2037</v>
      </c>
      <c r="S11" s="20"/>
      <c r="X11" s="91"/>
      <c r="Y11" s="20" t="s">
        <v>1535</v>
      </c>
      <c r="AA11" s="88" t="s">
        <v>105</v>
      </c>
      <c r="AB11" s="20" t="s">
        <v>1160</v>
      </c>
      <c r="AD11" s="88" t="s">
        <v>105</v>
      </c>
      <c r="AE11" s="20" t="s">
        <v>1160</v>
      </c>
    </row>
    <row r="12" spans="1:31">
      <c r="O12" t="s">
        <v>279</v>
      </c>
      <c r="P12" s="19" t="s">
        <v>38</v>
      </c>
      <c r="R12" t="s">
        <v>2038</v>
      </c>
      <c r="S12" s="20" t="s">
        <v>1162</v>
      </c>
      <c r="X12" s="86" t="s">
        <v>2010</v>
      </c>
      <c r="Y12" s="20" t="s">
        <v>1535</v>
      </c>
      <c r="AA12" s="88" t="s">
        <v>109</v>
      </c>
      <c r="AB12" s="20" t="s">
        <v>1162</v>
      </c>
      <c r="AD12" s="88" t="s">
        <v>2062</v>
      </c>
      <c r="AE12" s="20">
        <v>35</v>
      </c>
    </row>
    <row r="13" spans="1:31">
      <c r="O13" t="s">
        <v>2020</v>
      </c>
      <c r="P13" s="19" t="s">
        <v>2019</v>
      </c>
      <c r="X13" s="88" t="s">
        <v>2044</v>
      </c>
      <c r="Y13" s="20">
        <v>18</v>
      </c>
      <c r="AA13" s="88" t="s">
        <v>118</v>
      </c>
      <c r="AB13" s="20" t="s">
        <v>1170</v>
      </c>
      <c r="AD13" s="88" t="s">
        <v>109</v>
      </c>
      <c r="AE13" s="20" t="s">
        <v>1162</v>
      </c>
    </row>
    <row r="14" spans="1:31">
      <c r="O14" t="s">
        <v>2021</v>
      </c>
      <c r="P14" s="19" t="s">
        <v>1238</v>
      </c>
      <c r="X14" s="88" t="s">
        <v>960</v>
      </c>
      <c r="Y14" s="20">
        <v>31</v>
      </c>
      <c r="AA14" s="91"/>
      <c r="AB14" s="20" t="s">
        <v>1535</v>
      </c>
      <c r="AD14" s="88" t="s">
        <v>445</v>
      </c>
      <c r="AE14" s="20" t="s">
        <v>1164</v>
      </c>
    </row>
    <row r="15" spans="1:31">
      <c r="O15" t="s">
        <v>2023</v>
      </c>
      <c r="P15" s="19" t="s">
        <v>2022</v>
      </c>
      <c r="X15" s="91"/>
      <c r="Y15" s="20" t="s">
        <v>1535</v>
      </c>
      <c r="AA15" s="86" t="s">
        <v>2010</v>
      </c>
      <c r="AB15" s="20" t="s">
        <v>1535</v>
      </c>
      <c r="AD15" s="88" t="s">
        <v>118</v>
      </c>
      <c r="AE15" s="20" t="s">
        <v>1170</v>
      </c>
    </row>
    <row r="16" spans="1:31">
      <c r="O16" s="105" t="s">
        <v>2025</v>
      </c>
      <c r="P16" s="19" t="s">
        <v>2024</v>
      </c>
      <c r="X16" s="86" t="s">
        <v>2011</v>
      </c>
      <c r="Y16" s="20" t="s">
        <v>1535</v>
      </c>
      <c r="AA16" s="88" t="s">
        <v>57</v>
      </c>
      <c r="AB16" s="20" t="s">
        <v>1156</v>
      </c>
      <c r="AD16" s="91"/>
      <c r="AE16" s="20" t="s">
        <v>1535</v>
      </c>
    </row>
    <row r="17" spans="15:31">
      <c r="O17" t="s">
        <v>302</v>
      </c>
      <c r="P17" s="19" t="s">
        <v>78</v>
      </c>
      <c r="X17" s="88" t="s">
        <v>57</v>
      </c>
      <c r="Y17" s="20" t="s">
        <v>1156</v>
      </c>
      <c r="AA17" s="88" t="s">
        <v>424</v>
      </c>
      <c r="AB17" s="20">
        <v>50</v>
      </c>
      <c r="AD17" s="86" t="s">
        <v>2010</v>
      </c>
      <c r="AE17" s="20" t="s">
        <v>1535</v>
      </c>
    </row>
    <row r="18" spans="15:31">
      <c r="O18" t="s">
        <v>2026</v>
      </c>
      <c r="P18" s="19" t="s">
        <v>836</v>
      </c>
      <c r="X18" s="88" t="s">
        <v>424</v>
      </c>
      <c r="Y18" s="20">
        <v>50</v>
      </c>
      <c r="AA18" s="88" t="s">
        <v>960</v>
      </c>
      <c r="AB18" s="20">
        <v>31</v>
      </c>
      <c r="AD18" s="88" t="s">
        <v>57</v>
      </c>
      <c r="AE18" s="20" t="s">
        <v>1156</v>
      </c>
    </row>
    <row r="19" spans="15:31">
      <c r="O19" t="s">
        <v>2028</v>
      </c>
      <c r="P19" s="19" t="s">
        <v>2027</v>
      </c>
      <c r="X19" s="88" t="s">
        <v>420</v>
      </c>
      <c r="Y19" s="20">
        <v>25</v>
      </c>
      <c r="AA19" s="91"/>
      <c r="AB19" s="20" t="s">
        <v>1535</v>
      </c>
      <c r="AD19" s="88" t="s">
        <v>81</v>
      </c>
      <c r="AE19" s="20">
        <v>15</v>
      </c>
    </row>
    <row r="20" spans="15:31">
      <c r="O20" t="s">
        <v>2029</v>
      </c>
      <c r="P20" s="19" t="s">
        <v>836</v>
      </c>
      <c r="X20" s="88" t="s">
        <v>81</v>
      </c>
      <c r="Y20" s="20">
        <v>15</v>
      </c>
      <c r="AA20" s="86" t="s">
        <v>2011</v>
      </c>
      <c r="AB20" s="20" t="s">
        <v>1535</v>
      </c>
      <c r="AD20" s="88" t="s">
        <v>92</v>
      </c>
      <c r="AE20" s="20" t="s">
        <v>1158</v>
      </c>
    </row>
    <row r="21" spans="15:31">
      <c r="O21" t="s">
        <v>2030</v>
      </c>
      <c r="P21" s="19" t="s">
        <v>843</v>
      </c>
      <c r="X21" s="88" t="s">
        <v>70</v>
      </c>
      <c r="Y21" s="20">
        <v>12</v>
      </c>
      <c r="AA21" s="91" t="s">
        <v>23</v>
      </c>
      <c r="AB21" s="20" t="s">
        <v>1533</v>
      </c>
      <c r="AD21" s="91"/>
      <c r="AE21" s="20" t="s">
        <v>1535</v>
      </c>
    </row>
    <row r="22" spans="15:31">
      <c r="O22" t="s">
        <v>2032</v>
      </c>
      <c r="P22" s="19" t="s">
        <v>2031</v>
      </c>
      <c r="X22" s="88" t="s">
        <v>41</v>
      </c>
      <c r="Y22" s="20">
        <v>75</v>
      </c>
      <c r="AA22" s="88"/>
      <c r="AB22" s="20"/>
      <c r="AD22" s="86" t="s">
        <v>2011</v>
      </c>
      <c r="AE22" s="20" t="s">
        <v>1535</v>
      </c>
    </row>
    <row r="23" spans="15:31">
      <c r="O23" t="s">
        <v>2033</v>
      </c>
      <c r="P23" s="19" t="s">
        <v>189</v>
      </c>
      <c r="X23" s="88" t="s">
        <v>422</v>
      </c>
      <c r="Y23" s="20">
        <v>38</v>
      </c>
      <c r="AA23" s="86" t="s">
        <v>2012</v>
      </c>
      <c r="AB23" s="20"/>
      <c r="AD23" s="91" t="s">
        <v>23</v>
      </c>
      <c r="AE23" s="20" t="s">
        <v>1533</v>
      </c>
    </row>
    <row r="24" spans="15:31">
      <c r="X24" s="88" t="s">
        <v>958</v>
      </c>
      <c r="Y24" s="20">
        <v>58</v>
      </c>
      <c r="AA24" s="106" t="s">
        <v>23</v>
      </c>
      <c r="AB24" s="20" t="s">
        <v>1533</v>
      </c>
      <c r="AD24" s="88"/>
      <c r="AE24" s="20"/>
    </row>
    <row r="25" spans="15:31">
      <c r="X25" s="91"/>
      <c r="Y25" s="20" t="s">
        <v>1535</v>
      </c>
      <c r="AA25" s="91"/>
      <c r="AB25" s="20" t="s">
        <v>1535</v>
      </c>
      <c r="AD25" s="86" t="s">
        <v>2012</v>
      </c>
      <c r="AE25" s="20"/>
    </row>
    <row r="26" spans="15:31">
      <c r="X26" s="86" t="s">
        <v>2012</v>
      </c>
      <c r="Y26" s="20" t="s">
        <v>1535</v>
      </c>
      <c r="AA26" s="86" t="s">
        <v>2013</v>
      </c>
      <c r="AB26" s="20" t="s">
        <v>1535</v>
      </c>
      <c r="AD26" s="106" t="s">
        <v>23</v>
      </c>
      <c r="AE26" s="20" t="s">
        <v>1533</v>
      </c>
    </row>
    <row r="27" spans="15:31">
      <c r="X27" s="88" t="s">
        <v>57</v>
      </c>
      <c r="Y27" s="20" t="s">
        <v>1156</v>
      </c>
      <c r="AA27" s="88" t="s">
        <v>121</v>
      </c>
      <c r="AB27" s="20">
        <v>10</v>
      </c>
      <c r="AD27" s="91"/>
      <c r="AE27" s="20" t="s">
        <v>1535</v>
      </c>
    </row>
    <row r="28" spans="15:31">
      <c r="X28" s="88" t="s">
        <v>424</v>
      </c>
      <c r="Y28" s="20">
        <v>50</v>
      </c>
      <c r="AA28" s="88" t="s">
        <v>105</v>
      </c>
      <c r="AB28" s="20" t="s">
        <v>1160</v>
      </c>
      <c r="AD28" s="86" t="s">
        <v>2013</v>
      </c>
      <c r="AE28" s="20" t="s">
        <v>1535</v>
      </c>
    </row>
    <row r="29" spans="15:31">
      <c r="X29" s="88" t="s">
        <v>420</v>
      </c>
      <c r="Y29" s="20">
        <v>25</v>
      </c>
      <c r="AA29" s="88" t="s">
        <v>109</v>
      </c>
      <c r="AB29" s="20" t="s">
        <v>1162</v>
      </c>
      <c r="AD29" s="88" t="s">
        <v>2078</v>
      </c>
      <c r="AE29" s="20" t="s">
        <v>1175</v>
      </c>
    </row>
    <row r="30" spans="15:31">
      <c r="X30" s="88" t="s">
        <v>81</v>
      </c>
      <c r="Y30" s="20">
        <v>15</v>
      </c>
      <c r="AA30" s="88" t="s">
        <v>445</v>
      </c>
      <c r="AB30" s="20" t="s">
        <v>1164</v>
      </c>
      <c r="AD30" s="88" t="s">
        <v>2079</v>
      </c>
      <c r="AE30" s="20" t="s">
        <v>1177</v>
      </c>
    </row>
    <row r="31" spans="15:31">
      <c r="X31" s="88" t="s">
        <v>70</v>
      </c>
      <c r="Y31" s="20">
        <v>12</v>
      </c>
      <c r="AA31" s="88" t="s">
        <v>113</v>
      </c>
      <c r="AB31" s="20" t="s">
        <v>1166</v>
      </c>
      <c r="AD31" s="88" t="s">
        <v>1179</v>
      </c>
      <c r="AE31" s="20">
        <v>13</v>
      </c>
    </row>
    <row r="32" spans="15:31">
      <c r="X32" s="88" t="s">
        <v>41</v>
      </c>
      <c r="Y32" s="20">
        <v>75</v>
      </c>
      <c r="AA32" s="88" t="s">
        <v>118</v>
      </c>
      <c r="AB32" s="20" t="s">
        <v>1170</v>
      </c>
      <c r="AD32" s="88" t="s">
        <v>2080</v>
      </c>
      <c r="AE32" s="20" t="s">
        <v>1181</v>
      </c>
    </row>
    <row r="33" spans="24:31">
      <c r="X33" s="91"/>
      <c r="Y33" s="20" t="s">
        <v>1535</v>
      </c>
      <c r="AA33" s="88" t="s">
        <v>2060</v>
      </c>
      <c r="AB33" s="20" t="s">
        <v>2060</v>
      </c>
      <c r="AD33" s="88" t="s">
        <v>2081</v>
      </c>
      <c r="AE33" s="20" t="s">
        <v>26</v>
      </c>
    </row>
    <row r="34" spans="24:31">
      <c r="X34" s="86" t="s">
        <v>2013</v>
      </c>
      <c r="Y34" s="20" t="s">
        <v>1535</v>
      </c>
      <c r="AA34" s="91"/>
      <c r="AB34" s="20" t="s">
        <v>1535</v>
      </c>
      <c r="AD34" s="88" t="s">
        <v>2082</v>
      </c>
      <c r="AE34" s="20" t="s">
        <v>1162</v>
      </c>
    </row>
    <row r="35" spans="24:31">
      <c r="X35" s="91" t="s">
        <v>23</v>
      </c>
      <c r="Y35" s="20" t="s">
        <v>1533</v>
      </c>
      <c r="AA35" s="86" t="s">
        <v>2014</v>
      </c>
      <c r="AB35" s="20" t="s">
        <v>1535</v>
      </c>
      <c r="AD35" s="88" t="s">
        <v>2083</v>
      </c>
      <c r="AE35" s="20" t="s">
        <v>1164</v>
      </c>
    </row>
    <row r="36" spans="24:31">
      <c r="X36" s="88"/>
      <c r="Y36" s="20"/>
      <c r="AA36" s="88" t="s">
        <v>121</v>
      </c>
      <c r="AB36" s="20">
        <v>10</v>
      </c>
      <c r="AD36" s="88" t="s">
        <v>2084</v>
      </c>
      <c r="AE36" s="20" t="s">
        <v>1164</v>
      </c>
    </row>
    <row r="37" spans="24:31">
      <c r="X37" s="86" t="s">
        <v>2014</v>
      </c>
      <c r="Y37" s="20"/>
      <c r="AA37" s="88" t="s">
        <v>113</v>
      </c>
      <c r="AB37" s="20" t="s">
        <v>1166</v>
      </c>
      <c r="AD37" s="88" t="s">
        <v>2085</v>
      </c>
      <c r="AE37" s="20" t="s">
        <v>1168</v>
      </c>
    </row>
    <row r="38" spans="24:31">
      <c r="X38" s="106" t="s">
        <v>23</v>
      </c>
      <c r="Y38" s="20" t="s">
        <v>1533</v>
      </c>
      <c r="AA38" s="91"/>
      <c r="AB38" s="20" t="s">
        <v>1535</v>
      </c>
      <c r="AD38" s="88" t="s">
        <v>2086</v>
      </c>
      <c r="AE38" s="20" t="s">
        <v>1170</v>
      </c>
    </row>
    <row r="39" spans="24:31">
      <c r="X39" s="91"/>
      <c r="Y39" s="20" t="s">
        <v>1535</v>
      </c>
      <c r="AA39" s="86" t="s">
        <v>252</v>
      </c>
      <c r="AB39" s="20" t="s">
        <v>1535</v>
      </c>
      <c r="AD39" s="88" t="s">
        <v>2087</v>
      </c>
      <c r="AE39" s="20" t="s">
        <v>1172</v>
      </c>
    </row>
    <row r="40" spans="24:31">
      <c r="X40" s="86" t="s">
        <v>252</v>
      </c>
      <c r="Y40" s="20" t="s">
        <v>1535</v>
      </c>
      <c r="AA40" s="88" t="s">
        <v>23</v>
      </c>
      <c r="AB40" s="20" t="s">
        <v>1533</v>
      </c>
      <c r="AD40" s="88" t="s">
        <v>2088</v>
      </c>
      <c r="AE40" s="20" t="s">
        <v>21</v>
      </c>
    </row>
    <row r="41" spans="24:31">
      <c r="X41" s="88" t="s">
        <v>424</v>
      </c>
      <c r="Y41" s="20">
        <v>50</v>
      </c>
      <c r="AA41" s="91"/>
      <c r="AB41" s="20" t="s">
        <v>1535</v>
      </c>
      <c r="AD41" s="91"/>
      <c r="AE41" s="20" t="s">
        <v>1535</v>
      </c>
    </row>
    <row r="42" spans="24:31">
      <c r="X42" s="88" t="s">
        <v>81</v>
      </c>
      <c r="Y42" s="20">
        <v>15</v>
      </c>
      <c r="AA42" s="86" t="s">
        <v>2016</v>
      </c>
      <c r="AB42" s="20" t="s">
        <v>1535</v>
      </c>
      <c r="AD42" s="86" t="s">
        <v>2014</v>
      </c>
      <c r="AE42" s="20" t="s">
        <v>1535</v>
      </c>
    </row>
    <row r="43" spans="24:31">
      <c r="X43" s="88" t="s">
        <v>92</v>
      </c>
      <c r="Y43" s="20" t="s">
        <v>1158</v>
      </c>
      <c r="AA43" s="88" t="s">
        <v>23</v>
      </c>
      <c r="AB43" s="20" t="s">
        <v>1533</v>
      </c>
      <c r="AD43" s="88" t="s">
        <v>1177</v>
      </c>
      <c r="AE43" s="20">
        <v>12</v>
      </c>
    </row>
    <row r="44" spans="24:31">
      <c r="X44" s="88" t="s">
        <v>109</v>
      </c>
      <c r="Y44" s="20" t="s">
        <v>1162</v>
      </c>
      <c r="AA44" s="91"/>
      <c r="AB44" s="20" t="s">
        <v>1535</v>
      </c>
      <c r="AD44" s="88" t="s">
        <v>2086</v>
      </c>
      <c r="AE44" s="20" t="s">
        <v>1170</v>
      </c>
    </row>
    <row r="45" spans="24:31">
      <c r="X45" s="91"/>
      <c r="Y45" s="20" t="s">
        <v>1535</v>
      </c>
      <c r="AA45" s="86" t="s">
        <v>2018</v>
      </c>
      <c r="AB45" s="20" t="s">
        <v>1535</v>
      </c>
      <c r="AD45" s="88" t="s">
        <v>2089</v>
      </c>
      <c r="AE45" s="20" t="s">
        <v>1170</v>
      </c>
    </row>
    <row r="46" spans="24:31">
      <c r="X46" s="86" t="s">
        <v>2016</v>
      </c>
      <c r="Y46" s="20" t="s">
        <v>1535</v>
      </c>
      <c r="AA46" s="88" t="s">
        <v>23</v>
      </c>
      <c r="AB46" s="20" t="s">
        <v>1533</v>
      </c>
      <c r="AD46" s="91"/>
      <c r="AE46" s="20" t="s">
        <v>1535</v>
      </c>
    </row>
    <row r="47" spans="24:31">
      <c r="X47" s="88" t="s">
        <v>109</v>
      </c>
      <c r="Y47" s="20" t="s">
        <v>1162</v>
      </c>
      <c r="AA47" s="91"/>
      <c r="AB47" s="20" t="s">
        <v>1535</v>
      </c>
      <c r="AD47" s="86" t="s">
        <v>252</v>
      </c>
      <c r="AE47" s="20" t="s">
        <v>1535</v>
      </c>
    </row>
    <row r="48" spans="24:31">
      <c r="X48" s="91"/>
      <c r="Y48" s="20" t="s">
        <v>1535</v>
      </c>
      <c r="AA48" s="86" t="s">
        <v>279</v>
      </c>
      <c r="AB48" s="20" t="s">
        <v>1535</v>
      </c>
      <c r="AD48" s="88" t="s">
        <v>23</v>
      </c>
      <c r="AE48" s="20" t="s">
        <v>1533</v>
      </c>
    </row>
    <row r="49" spans="24:31">
      <c r="X49" s="86" t="s">
        <v>2018</v>
      </c>
      <c r="Y49" s="20" t="s">
        <v>1535</v>
      </c>
      <c r="AA49" s="107" t="s">
        <v>23</v>
      </c>
      <c r="AB49" s="20" t="s">
        <v>1533</v>
      </c>
      <c r="AD49" s="91"/>
      <c r="AE49" s="20" t="s">
        <v>1535</v>
      </c>
    </row>
    <row r="50" spans="24:31">
      <c r="X50" s="88" t="s">
        <v>420</v>
      </c>
      <c r="Y50" s="20">
        <v>25</v>
      </c>
      <c r="AA50" s="91"/>
      <c r="AB50" s="20" t="s">
        <v>1535</v>
      </c>
      <c r="AD50" s="86" t="s">
        <v>2016</v>
      </c>
      <c r="AE50" s="20" t="s">
        <v>1535</v>
      </c>
    </row>
    <row r="51" spans="24:31">
      <c r="X51" s="88" t="s">
        <v>41</v>
      </c>
      <c r="Y51" s="20">
        <v>75</v>
      </c>
      <c r="AA51" s="86" t="s">
        <v>2020</v>
      </c>
      <c r="AB51" s="20" t="s">
        <v>1535</v>
      </c>
      <c r="AD51" s="88" t="s">
        <v>23</v>
      </c>
      <c r="AE51" s="20" t="s">
        <v>1533</v>
      </c>
    </row>
    <row r="52" spans="24:31">
      <c r="X52" s="91"/>
      <c r="Y52" s="20" t="s">
        <v>1535</v>
      </c>
      <c r="AA52" s="88" t="s">
        <v>57</v>
      </c>
      <c r="AB52" s="20" t="s">
        <v>1156</v>
      </c>
      <c r="AD52" s="91"/>
      <c r="AE52" s="20" t="s">
        <v>1535</v>
      </c>
    </row>
    <row r="53" spans="24:31">
      <c r="X53" s="86" t="s">
        <v>279</v>
      </c>
      <c r="Y53" s="20" t="s">
        <v>1535</v>
      </c>
      <c r="AA53" s="88" t="s">
        <v>424</v>
      </c>
      <c r="AB53" s="20">
        <v>50</v>
      </c>
      <c r="AD53" s="86" t="s">
        <v>2018</v>
      </c>
      <c r="AE53" s="20" t="s">
        <v>1535</v>
      </c>
    </row>
    <row r="54" spans="24:31">
      <c r="X54" s="88" t="s">
        <v>92</v>
      </c>
      <c r="Y54" s="20" t="s">
        <v>1158</v>
      </c>
      <c r="AA54" s="88" t="s">
        <v>2044</v>
      </c>
      <c r="AB54" s="20">
        <v>18</v>
      </c>
      <c r="AD54" s="88" t="s">
        <v>23</v>
      </c>
      <c r="AE54" s="20" t="s">
        <v>1533</v>
      </c>
    </row>
    <row r="55" spans="24:31">
      <c r="X55" s="88" t="s">
        <v>105</v>
      </c>
      <c r="Y55" s="20" t="s">
        <v>1160</v>
      </c>
      <c r="AA55" s="88" t="s">
        <v>81</v>
      </c>
      <c r="AB55" s="20">
        <v>15</v>
      </c>
      <c r="AD55" s="91"/>
      <c r="AE55" s="20" t="s">
        <v>1535</v>
      </c>
    </row>
    <row r="56" spans="24:31">
      <c r="X56" s="91"/>
      <c r="Y56" s="20" t="s">
        <v>1535</v>
      </c>
      <c r="AA56" s="88" t="s">
        <v>70</v>
      </c>
      <c r="AB56" s="20">
        <v>12</v>
      </c>
      <c r="AD56" s="86" t="s">
        <v>279</v>
      </c>
      <c r="AE56" s="20" t="s">
        <v>1535</v>
      </c>
    </row>
    <row r="57" spans="24:31">
      <c r="X57" s="86" t="s">
        <v>2020</v>
      </c>
      <c r="Y57" s="20" t="s">
        <v>1535</v>
      </c>
      <c r="AA57" s="88" t="s">
        <v>125</v>
      </c>
      <c r="AB57" s="20">
        <v>12</v>
      </c>
      <c r="AD57" s="108" t="s">
        <v>23</v>
      </c>
      <c r="AE57" s="20" t="s">
        <v>1533</v>
      </c>
    </row>
    <row r="58" spans="24:31">
      <c r="X58" s="88" t="s">
        <v>57</v>
      </c>
      <c r="Y58" s="20" t="s">
        <v>1156</v>
      </c>
      <c r="AA58" s="88" t="s">
        <v>92</v>
      </c>
      <c r="AB58" s="20" t="s">
        <v>1158</v>
      </c>
      <c r="AD58" s="91"/>
      <c r="AE58" s="20" t="s">
        <v>1535</v>
      </c>
    </row>
    <row r="59" spans="24:31">
      <c r="X59" s="88" t="s">
        <v>424</v>
      </c>
      <c r="Y59" s="20">
        <v>50</v>
      </c>
      <c r="AA59" s="88" t="s">
        <v>101</v>
      </c>
      <c r="AB59" s="20">
        <v>25</v>
      </c>
      <c r="AD59" s="86" t="s">
        <v>2020</v>
      </c>
      <c r="AE59" s="20" t="s">
        <v>1535</v>
      </c>
    </row>
    <row r="60" spans="24:31">
      <c r="X60" s="88" t="s">
        <v>420</v>
      </c>
      <c r="Y60" s="20">
        <v>25</v>
      </c>
      <c r="AA60" s="88" t="s">
        <v>2061</v>
      </c>
      <c r="AB60" s="20">
        <v>22</v>
      </c>
      <c r="AD60" s="88" t="s">
        <v>424</v>
      </c>
      <c r="AE60" s="20">
        <v>50</v>
      </c>
    </row>
    <row r="61" spans="24:31">
      <c r="X61" s="88" t="s">
        <v>2044</v>
      </c>
      <c r="Y61" s="20">
        <v>18</v>
      </c>
      <c r="AA61" s="88" t="s">
        <v>105</v>
      </c>
      <c r="AB61" s="20" t="s">
        <v>1160</v>
      </c>
      <c r="AD61" s="91"/>
      <c r="AE61" s="20" t="s">
        <v>1535</v>
      </c>
    </row>
    <row r="62" spans="24:31">
      <c r="X62" s="88" t="s">
        <v>105</v>
      </c>
      <c r="Y62" s="20" t="s">
        <v>1160</v>
      </c>
      <c r="AA62" s="88" t="s">
        <v>41</v>
      </c>
      <c r="AB62" s="20">
        <v>75</v>
      </c>
      <c r="AD62" s="86" t="s">
        <v>2021</v>
      </c>
      <c r="AE62" s="20" t="s">
        <v>1535</v>
      </c>
    </row>
    <row r="63" spans="24:31">
      <c r="X63" s="88" t="s">
        <v>960</v>
      </c>
      <c r="Y63" s="20">
        <v>31</v>
      </c>
      <c r="AA63" s="88" t="s">
        <v>2062</v>
      </c>
      <c r="AB63" s="20">
        <v>35</v>
      </c>
      <c r="AD63" s="88" t="s">
        <v>2090</v>
      </c>
      <c r="AE63" s="20" t="s">
        <v>1166</v>
      </c>
    </row>
    <row r="64" spans="24:31">
      <c r="X64" s="88" t="s">
        <v>41</v>
      </c>
      <c r="Y64" s="20">
        <v>75</v>
      </c>
      <c r="AA64" s="88" t="s">
        <v>109</v>
      </c>
      <c r="AB64" s="20" t="s">
        <v>1162</v>
      </c>
      <c r="AD64" s="88" t="s">
        <v>106</v>
      </c>
      <c r="AE64" s="20" t="s">
        <v>106</v>
      </c>
    </row>
    <row r="65" spans="24:31">
      <c r="X65" s="88" t="s">
        <v>422</v>
      </c>
      <c r="Y65" s="20">
        <v>38</v>
      </c>
      <c r="AA65" s="88" t="s">
        <v>2063</v>
      </c>
      <c r="AB65" s="20">
        <v>45</v>
      </c>
      <c r="AD65" s="91"/>
      <c r="AE65" s="20" t="s">
        <v>1535</v>
      </c>
    </row>
    <row r="66" spans="24:31">
      <c r="X66" s="91"/>
      <c r="Y66" s="20" t="s">
        <v>1535</v>
      </c>
      <c r="AA66" s="88" t="s">
        <v>445</v>
      </c>
      <c r="AB66" s="20" t="s">
        <v>1164</v>
      </c>
      <c r="AD66" s="86" t="s">
        <v>2023</v>
      </c>
      <c r="AE66" s="20" t="s">
        <v>1535</v>
      </c>
    </row>
    <row r="67" spans="24:31">
      <c r="X67" s="86" t="s">
        <v>2021</v>
      </c>
      <c r="Y67" s="20" t="s">
        <v>1535</v>
      </c>
      <c r="AA67" s="88" t="s">
        <v>2064</v>
      </c>
      <c r="AB67" s="20">
        <v>55</v>
      </c>
      <c r="AD67" s="88" t="s">
        <v>1177</v>
      </c>
      <c r="AE67" s="20">
        <v>12</v>
      </c>
    </row>
    <row r="68" spans="24:31">
      <c r="X68" s="91" t="s">
        <v>23</v>
      </c>
      <c r="Y68" s="20" t="s">
        <v>1533</v>
      </c>
      <c r="AA68" s="88" t="s">
        <v>113</v>
      </c>
      <c r="AB68" s="20" t="s">
        <v>1166</v>
      </c>
      <c r="AD68" s="88" t="s">
        <v>1179</v>
      </c>
      <c r="AE68" s="20">
        <v>13</v>
      </c>
    </row>
    <row r="69" spans="24:31">
      <c r="X69" s="88"/>
      <c r="Y69" s="20"/>
      <c r="AA69" s="88" t="s">
        <v>2065</v>
      </c>
      <c r="AB69" s="20" t="s">
        <v>1168</v>
      </c>
      <c r="AD69" s="88" t="s">
        <v>26</v>
      </c>
      <c r="AE69" s="20">
        <v>15</v>
      </c>
    </row>
    <row r="70" spans="24:31">
      <c r="X70" s="86" t="s">
        <v>2023</v>
      </c>
      <c r="Y70" s="20"/>
      <c r="AA70" s="88" t="s">
        <v>118</v>
      </c>
      <c r="AB70" s="20" t="s">
        <v>1170</v>
      </c>
      <c r="AD70" s="88" t="s">
        <v>1296</v>
      </c>
      <c r="AE70" s="20">
        <v>21</v>
      </c>
    </row>
    <row r="71" spans="24:31">
      <c r="X71" s="106" t="s">
        <v>23</v>
      </c>
      <c r="Y71" s="20" t="s">
        <v>1533</v>
      </c>
      <c r="AA71" s="91"/>
      <c r="AB71" s="20" t="s">
        <v>1535</v>
      </c>
      <c r="AD71" s="88" t="s">
        <v>1294</v>
      </c>
      <c r="AE71" s="20">
        <v>24</v>
      </c>
    </row>
    <row r="72" spans="24:31">
      <c r="X72" s="91"/>
      <c r="Y72" s="20" t="s">
        <v>1535</v>
      </c>
      <c r="AA72" s="86" t="s">
        <v>2021</v>
      </c>
      <c r="AB72" s="20" t="s">
        <v>1535</v>
      </c>
      <c r="AD72" s="88" t="s">
        <v>1256</v>
      </c>
      <c r="AE72" s="20">
        <v>26</v>
      </c>
    </row>
    <row r="73" spans="24:31">
      <c r="X73" s="86" t="s">
        <v>2025</v>
      </c>
      <c r="Y73" s="20" t="s">
        <v>1535</v>
      </c>
      <c r="AA73" s="88" t="s">
        <v>2066</v>
      </c>
      <c r="AB73" s="20">
        <v>12</v>
      </c>
      <c r="AD73" s="88" t="s">
        <v>1258</v>
      </c>
      <c r="AE73" s="20">
        <v>28</v>
      </c>
    </row>
    <row r="74" spans="24:31">
      <c r="X74" s="88" t="s">
        <v>2045</v>
      </c>
      <c r="Y74" s="20">
        <v>14</v>
      </c>
      <c r="AA74" s="88" t="s">
        <v>2067</v>
      </c>
      <c r="AB74" s="20" t="s">
        <v>1160</v>
      </c>
      <c r="AD74" s="91"/>
      <c r="AE74" s="20" t="s">
        <v>1535</v>
      </c>
    </row>
    <row r="75" spans="24:31">
      <c r="X75" s="88" t="s">
        <v>2046</v>
      </c>
      <c r="Y75" s="20">
        <v>16</v>
      </c>
      <c r="AA75" s="91"/>
      <c r="AB75" s="20" t="s">
        <v>1535</v>
      </c>
      <c r="AD75" s="86" t="s">
        <v>2025</v>
      </c>
      <c r="AE75" s="20" t="s">
        <v>1535</v>
      </c>
    </row>
    <row r="76" spans="24:31">
      <c r="X76" s="91"/>
      <c r="Y76" s="20" t="s">
        <v>1535</v>
      </c>
      <c r="AA76" s="86" t="s">
        <v>2023</v>
      </c>
      <c r="AB76" s="20" t="s">
        <v>1535</v>
      </c>
      <c r="AD76" s="88" t="s">
        <v>2072</v>
      </c>
      <c r="AE76" s="20" t="s">
        <v>1300</v>
      </c>
    </row>
    <row r="77" spans="24:31">
      <c r="X77" s="86" t="s">
        <v>302</v>
      </c>
      <c r="Y77" s="20" t="s">
        <v>1535</v>
      </c>
      <c r="AA77" s="88" t="s">
        <v>2068</v>
      </c>
      <c r="AB77" s="20">
        <v>10</v>
      </c>
      <c r="AD77" s="91"/>
      <c r="AE77" s="20" t="s">
        <v>1535</v>
      </c>
    </row>
    <row r="78" spans="24:31">
      <c r="X78" s="88" t="s">
        <v>57</v>
      </c>
      <c r="Y78" s="20" t="s">
        <v>1156</v>
      </c>
      <c r="AA78" s="88" t="s">
        <v>2069</v>
      </c>
      <c r="AB78" s="20" t="s">
        <v>1162</v>
      </c>
      <c r="AD78" s="86" t="s">
        <v>302</v>
      </c>
      <c r="AE78" s="20" t="s">
        <v>1535</v>
      </c>
    </row>
    <row r="79" spans="24:31">
      <c r="X79" s="88" t="s">
        <v>424</v>
      </c>
      <c r="Y79" s="20">
        <v>50</v>
      </c>
      <c r="AA79" s="88" t="s">
        <v>2070</v>
      </c>
      <c r="AB79" s="20" t="s">
        <v>1166</v>
      </c>
      <c r="AD79" s="88" t="s">
        <v>23</v>
      </c>
      <c r="AE79" s="20" t="s">
        <v>1533</v>
      </c>
    </row>
    <row r="80" spans="24:31">
      <c r="X80" s="88" t="s">
        <v>81</v>
      </c>
      <c r="Y80" s="20">
        <v>15</v>
      </c>
      <c r="AA80" s="88" t="s">
        <v>2071</v>
      </c>
      <c r="AB80" s="20" t="s">
        <v>1170</v>
      </c>
      <c r="AD80" s="91"/>
      <c r="AE80" s="20" t="s">
        <v>1535</v>
      </c>
    </row>
    <row r="81" spans="24:31">
      <c r="X81" s="88" t="s">
        <v>70</v>
      </c>
      <c r="Y81" s="20">
        <v>12</v>
      </c>
      <c r="AA81" s="91"/>
      <c r="AB81" s="20" t="s">
        <v>1535</v>
      </c>
      <c r="AD81" s="86" t="s">
        <v>2026</v>
      </c>
      <c r="AE81" s="20" t="s">
        <v>1535</v>
      </c>
    </row>
    <row r="82" spans="24:31">
      <c r="X82" s="88" t="s">
        <v>125</v>
      </c>
      <c r="Y82" s="20">
        <v>12</v>
      </c>
      <c r="AA82" s="86" t="s">
        <v>2025</v>
      </c>
      <c r="AB82" s="20" t="s">
        <v>1535</v>
      </c>
      <c r="AD82" s="88" t="s">
        <v>2072</v>
      </c>
      <c r="AE82" s="20" t="s">
        <v>1300</v>
      </c>
    </row>
    <row r="83" spans="24:31">
      <c r="X83" s="88" t="s">
        <v>92</v>
      </c>
      <c r="Y83" s="20" t="s">
        <v>1158</v>
      </c>
      <c r="AA83" s="88" t="s">
        <v>443</v>
      </c>
      <c r="AB83" s="20">
        <v>48</v>
      </c>
      <c r="AD83" s="88" t="s">
        <v>2091</v>
      </c>
      <c r="AE83" s="20" t="s">
        <v>132</v>
      </c>
    </row>
    <row r="84" spans="24:31">
      <c r="X84" s="88" t="s">
        <v>101</v>
      </c>
      <c r="Y84" s="20">
        <v>25</v>
      </c>
      <c r="AA84" s="91"/>
      <c r="AB84" s="20" t="s">
        <v>1535</v>
      </c>
      <c r="AD84" s="88" t="s">
        <v>436</v>
      </c>
      <c r="AE84" s="20">
        <v>24</v>
      </c>
    </row>
    <row r="85" spans="24:31">
      <c r="X85" s="88" t="s">
        <v>105</v>
      </c>
      <c r="Y85" s="20" t="s">
        <v>1160</v>
      </c>
      <c r="AA85" s="86" t="s">
        <v>302</v>
      </c>
      <c r="AB85" s="20" t="s">
        <v>1535</v>
      </c>
      <c r="AD85" s="88" t="s">
        <v>2093</v>
      </c>
      <c r="AE85" s="20" t="s">
        <v>2092</v>
      </c>
    </row>
    <row r="86" spans="24:31">
      <c r="X86" s="88" t="s">
        <v>41</v>
      </c>
      <c r="Y86" s="20">
        <v>75</v>
      </c>
      <c r="AA86" s="88" t="s">
        <v>23</v>
      </c>
      <c r="AB86" s="20" t="s">
        <v>1533</v>
      </c>
      <c r="AD86" s="88" t="s">
        <v>2095</v>
      </c>
      <c r="AE86" s="20" t="s">
        <v>2094</v>
      </c>
    </row>
    <row r="87" spans="24:31">
      <c r="X87" s="88" t="s">
        <v>109</v>
      </c>
      <c r="Y87" s="20" t="s">
        <v>1162</v>
      </c>
      <c r="AA87" s="91"/>
      <c r="AB87" s="20" t="s">
        <v>1535</v>
      </c>
      <c r="AD87" s="88" t="s">
        <v>2097</v>
      </c>
      <c r="AE87" s="20" t="s">
        <v>2096</v>
      </c>
    </row>
    <row r="88" spans="24:31">
      <c r="X88" s="88" t="s">
        <v>113</v>
      </c>
      <c r="Y88" s="20" t="s">
        <v>1166</v>
      </c>
      <c r="AA88" s="86" t="s">
        <v>2026</v>
      </c>
      <c r="AB88" s="20" t="s">
        <v>1535</v>
      </c>
      <c r="AD88" s="88" t="s">
        <v>2099</v>
      </c>
      <c r="AE88" s="20" t="s">
        <v>2098</v>
      </c>
    </row>
    <row r="89" spans="24:31">
      <c r="X89" s="88" t="s">
        <v>118</v>
      </c>
      <c r="Y89" s="20" t="s">
        <v>1170</v>
      </c>
      <c r="AA89" s="88" t="s">
        <v>2072</v>
      </c>
      <c r="AB89" s="20" t="s">
        <v>1300</v>
      </c>
      <c r="AD89" s="88" t="s">
        <v>2075</v>
      </c>
      <c r="AE89" s="20">
        <v>96</v>
      </c>
    </row>
    <row r="90" spans="24:31">
      <c r="X90" s="91"/>
      <c r="Y90" s="20" t="s">
        <v>1535</v>
      </c>
      <c r="AA90" s="88" t="s">
        <v>432</v>
      </c>
      <c r="AB90" s="20">
        <v>18</v>
      </c>
      <c r="AD90" s="91"/>
      <c r="AE90" s="20" t="s">
        <v>1535</v>
      </c>
    </row>
    <row r="91" spans="24:31">
      <c r="X91" s="86" t="s">
        <v>2026</v>
      </c>
      <c r="Y91" s="20" t="s">
        <v>1535</v>
      </c>
      <c r="AA91" s="88" t="s">
        <v>2074</v>
      </c>
      <c r="AB91" s="20" t="s">
        <v>2073</v>
      </c>
      <c r="AD91" s="86" t="s">
        <v>2028</v>
      </c>
      <c r="AE91" s="20" t="s">
        <v>1535</v>
      </c>
    </row>
    <row r="92" spans="24:31">
      <c r="X92" s="88" t="s">
        <v>57</v>
      </c>
      <c r="Y92" s="20" t="s">
        <v>1156</v>
      </c>
      <c r="AA92" s="88" t="s">
        <v>443</v>
      </c>
      <c r="AB92" s="20">
        <v>48</v>
      </c>
      <c r="AD92" s="88" t="s">
        <v>2072</v>
      </c>
      <c r="AE92" s="20" t="s">
        <v>1300</v>
      </c>
    </row>
    <row r="93" spans="24:31">
      <c r="X93" s="88" t="s">
        <v>424</v>
      </c>
      <c r="Y93" s="20">
        <v>50</v>
      </c>
      <c r="AA93" s="88" t="s">
        <v>1289</v>
      </c>
      <c r="AB93" s="20">
        <v>60</v>
      </c>
      <c r="AD93" s="88" t="s">
        <v>2091</v>
      </c>
      <c r="AE93" s="20" t="s">
        <v>132</v>
      </c>
    </row>
    <row r="94" spans="24:31">
      <c r="X94" s="88" t="s">
        <v>420</v>
      </c>
      <c r="Y94" s="20">
        <v>25</v>
      </c>
      <c r="AA94" s="88" t="s">
        <v>1290</v>
      </c>
      <c r="AB94" s="20">
        <v>72</v>
      </c>
      <c r="AD94" s="88" t="s">
        <v>2093</v>
      </c>
      <c r="AE94" s="20" t="s">
        <v>2092</v>
      </c>
    </row>
    <row r="95" spans="24:31">
      <c r="X95" s="88" t="s">
        <v>2044</v>
      </c>
      <c r="Y95" s="20">
        <v>18</v>
      </c>
      <c r="AA95" s="88" t="s">
        <v>1291</v>
      </c>
      <c r="AB95" s="20">
        <v>84</v>
      </c>
      <c r="AD95" s="88" t="s">
        <v>2099</v>
      </c>
      <c r="AE95" s="20" t="s">
        <v>2098</v>
      </c>
    </row>
    <row r="96" spans="24:31">
      <c r="X96" s="88" t="s">
        <v>960</v>
      </c>
      <c r="Y96" s="20">
        <v>31</v>
      </c>
      <c r="AA96" s="88" t="s">
        <v>2075</v>
      </c>
      <c r="AB96" s="20">
        <v>96</v>
      </c>
      <c r="AD96" s="88" t="s">
        <v>2075</v>
      </c>
      <c r="AE96" s="20">
        <v>96</v>
      </c>
    </row>
    <row r="97" spans="24:31">
      <c r="X97" s="88" t="s">
        <v>422</v>
      </c>
      <c r="Y97" s="20">
        <v>38</v>
      </c>
      <c r="AA97" s="91"/>
      <c r="AB97" s="20" t="s">
        <v>1535</v>
      </c>
      <c r="AD97" s="91"/>
      <c r="AE97" s="20" t="s">
        <v>1535</v>
      </c>
    </row>
    <row r="98" spans="24:31">
      <c r="X98" s="88" t="s">
        <v>962</v>
      </c>
      <c r="Y98" s="20">
        <v>51</v>
      </c>
      <c r="AA98" s="86" t="s">
        <v>2028</v>
      </c>
      <c r="AB98" s="20" t="s">
        <v>1535</v>
      </c>
      <c r="AD98" s="86" t="s">
        <v>2029</v>
      </c>
      <c r="AE98" s="20" t="s">
        <v>1535</v>
      </c>
    </row>
    <row r="99" spans="24:31">
      <c r="X99" s="91"/>
      <c r="Y99" s="20" t="s">
        <v>1535</v>
      </c>
      <c r="AA99" s="88" t="s">
        <v>443</v>
      </c>
      <c r="AB99" s="20">
        <v>48</v>
      </c>
      <c r="AD99" s="88" t="s">
        <v>121</v>
      </c>
      <c r="AE99" s="20">
        <v>10</v>
      </c>
    </row>
    <row r="100" spans="24:31">
      <c r="X100" s="86" t="s">
        <v>2028</v>
      </c>
      <c r="Y100" s="20" t="s">
        <v>1535</v>
      </c>
      <c r="AA100" s="88" t="s">
        <v>1289</v>
      </c>
      <c r="AB100" s="20">
        <v>60</v>
      </c>
      <c r="AD100" s="91"/>
      <c r="AE100" s="20" t="s">
        <v>1535</v>
      </c>
    </row>
    <row r="101" spans="24:31">
      <c r="X101" s="88" t="s">
        <v>424</v>
      </c>
      <c r="Y101" s="20">
        <v>50</v>
      </c>
      <c r="AA101" s="88" t="s">
        <v>1290</v>
      </c>
      <c r="AB101" s="20">
        <v>72</v>
      </c>
      <c r="AD101" s="86" t="s">
        <v>2030</v>
      </c>
      <c r="AE101" s="20" t="s">
        <v>1535</v>
      </c>
    </row>
    <row r="102" spans="24:31">
      <c r="X102" s="88" t="s">
        <v>420</v>
      </c>
      <c r="Y102" s="20">
        <v>25</v>
      </c>
      <c r="AA102" s="88" t="s">
        <v>2075</v>
      </c>
      <c r="AB102" s="20">
        <v>96</v>
      </c>
      <c r="AD102" s="88" t="s">
        <v>2072</v>
      </c>
      <c r="AE102" s="20" t="s">
        <v>1300</v>
      </c>
    </row>
    <row r="103" spans="24:31">
      <c r="X103" s="88" t="s">
        <v>2044</v>
      </c>
      <c r="Y103" s="20">
        <v>18</v>
      </c>
      <c r="AA103" s="91"/>
      <c r="AB103" s="20" t="s">
        <v>1535</v>
      </c>
      <c r="AD103" s="88" t="s">
        <v>2091</v>
      </c>
      <c r="AE103" s="20" t="s">
        <v>132</v>
      </c>
    </row>
    <row r="104" spans="24:31">
      <c r="X104" s="88" t="s">
        <v>2045</v>
      </c>
      <c r="Y104" s="20">
        <v>14</v>
      </c>
      <c r="AA104" s="86" t="s">
        <v>2029</v>
      </c>
      <c r="AB104" s="20" t="s">
        <v>1535</v>
      </c>
      <c r="AD104" s="88" t="s">
        <v>2093</v>
      </c>
      <c r="AE104" s="20" t="s">
        <v>2092</v>
      </c>
    </row>
    <row r="105" spans="24:31">
      <c r="X105" s="88" t="s">
        <v>960</v>
      </c>
      <c r="Y105" s="20">
        <v>31</v>
      </c>
      <c r="AA105" s="88" t="s">
        <v>445</v>
      </c>
      <c r="AB105" s="20" t="s">
        <v>1164</v>
      </c>
      <c r="AD105" s="88" t="s">
        <v>2100</v>
      </c>
      <c r="AE105" s="20">
        <v>76</v>
      </c>
    </row>
    <row r="106" spans="24:31">
      <c r="X106" s="88" t="s">
        <v>422</v>
      </c>
      <c r="Y106" s="20">
        <v>38</v>
      </c>
      <c r="AA106" s="91"/>
      <c r="AB106" s="20" t="s">
        <v>1535</v>
      </c>
      <c r="AD106" s="88" t="s">
        <v>2075</v>
      </c>
      <c r="AE106" s="20">
        <v>96</v>
      </c>
    </row>
    <row r="107" spans="24:31">
      <c r="X107" s="91"/>
      <c r="Y107" s="20" t="s">
        <v>1535</v>
      </c>
      <c r="AA107" s="86" t="s">
        <v>2030</v>
      </c>
      <c r="AB107" s="20" t="s">
        <v>1535</v>
      </c>
      <c r="AD107" s="91"/>
      <c r="AE107" s="20" t="s">
        <v>1535</v>
      </c>
    </row>
    <row r="108" spans="24:31">
      <c r="X108" s="86" t="s">
        <v>2029</v>
      </c>
      <c r="Y108" s="20" t="s">
        <v>1535</v>
      </c>
      <c r="AA108" s="88" t="s">
        <v>443</v>
      </c>
      <c r="AB108" s="20">
        <v>48</v>
      </c>
      <c r="AD108" s="86" t="s">
        <v>2032</v>
      </c>
      <c r="AE108" s="20" t="s">
        <v>1535</v>
      </c>
    </row>
    <row r="109" spans="24:31">
      <c r="X109" s="88" t="s">
        <v>422</v>
      </c>
      <c r="Y109" s="20">
        <v>38</v>
      </c>
      <c r="AA109" s="88" t="s">
        <v>1289</v>
      </c>
      <c r="AB109" s="20">
        <v>60</v>
      </c>
      <c r="AD109" s="88" t="s">
        <v>2101</v>
      </c>
      <c r="AE109" s="20" t="s">
        <v>1535</v>
      </c>
    </row>
    <row r="110" spans="24:31">
      <c r="X110" s="91"/>
      <c r="Y110" s="20" t="s">
        <v>1535</v>
      </c>
      <c r="AA110" s="88" t="s">
        <v>1290</v>
      </c>
      <c r="AB110" s="20">
        <v>72</v>
      </c>
      <c r="AD110" s="88" t="s">
        <v>420</v>
      </c>
      <c r="AE110" s="20">
        <v>25</v>
      </c>
    </row>
    <row r="111" spans="24:31">
      <c r="X111" s="86" t="s">
        <v>2030</v>
      </c>
      <c r="Y111" s="20" t="s">
        <v>1535</v>
      </c>
      <c r="AA111" s="91"/>
      <c r="AB111" s="20" t="s">
        <v>1535</v>
      </c>
      <c r="AD111" s="88" t="s">
        <v>960</v>
      </c>
      <c r="AE111" s="20">
        <v>31</v>
      </c>
    </row>
    <row r="112" spans="24:31">
      <c r="X112" s="88" t="s">
        <v>2047</v>
      </c>
      <c r="Y112" s="20">
        <v>10</v>
      </c>
      <c r="AA112" s="86" t="s">
        <v>2032</v>
      </c>
      <c r="AB112" s="20" t="s">
        <v>1535</v>
      </c>
      <c r="AD112" s="88" t="s">
        <v>109</v>
      </c>
      <c r="AE112" s="20" t="s">
        <v>1162</v>
      </c>
    </row>
    <row r="113" spans="24:31">
      <c r="X113" s="88" t="s">
        <v>2048</v>
      </c>
      <c r="Y113" s="20">
        <v>11</v>
      </c>
      <c r="AA113" s="88" t="s">
        <v>81</v>
      </c>
      <c r="AB113" s="20">
        <v>15</v>
      </c>
      <c r="AD113" s="91"/>
      <c r="AE113" s="20" t="s">
        <v>1535</v>
      </c>
    </row>
    <row r="114" spans="24:31">
      <c r="X114" s="88" t="s">
        <v>2049</v>
      </c>
      <c r="Y114" s="20">
        <v>12</v>
      </c>
      <c r="AA114" s="88" t="s">
        <v>92</v>
      </c>
      <c r="AB114" s="20" t="s">
        <v>1158</v>
      </c>
      <c r="AD114" s="86" t="s">
        <v>2033</v>
      </c>
      <c r="AE114" s="20" t="s">
        <v>1535</v>
      </c>
    </row>
    <row r="115" spans="24:31">
      <c r="X115" s="88" t="s">
        <v>2045</v>
      </c>
      <c r="Y115" s="20">
        <v>14</v>
      </c>
      <c r="AA115" s="88" t="s">
        <v>105</v>
      </c>
      <c r="AB115" s="20" t="s">
        <v>1160</v>
      </c>
      <c r="AD115" s="88" t="s">
        <v>81</v>
      </c>
      <c r="AE115" s="20">
        <v>15</v>
      </c>
    </row>
    <row r="116" spans="24:31">
      <c r="X116" s="88" t="s">
        <v>2046</v>
      </c>
      <c r="Y116" s="20">
        <v>16</v>
      </c>
      <c r="AA116" s="88" t="s">
        <v>109</v>
      </c>
      <c r="AB116" s="20" t="s">
        <v>1162</v>
      </c>
      <c r="AD116" s="88" t="s">
        <v>125</v>
      </c>
      <c r="AE116" s="20">
        <v>12</v>
      </c>
    </row>
    <row r="117" spans="24:31">
      <c r="X117" s="88" t="s">
        <v>2050</v>
      </c>
      <c r="Y117" s="20">
        <v>18</v>
      </c>
      <c r="AA117" s="91"/>
      <c r="AB117" s="20" t="s">
        <v>1535</v>
      </c>
      <c r="AD117" s="88" t="s">
        <v>92</v>
      </c>
      <c r="AE117" s="20" t="s">
        <v>1158</v>
      </c>
    </row>
    <row r="118" spans="24:31">
      <c r="X118" s="88" t="s">
        <v>2051</v>
      </c>
      <c r="Y118" s="20">
        <v>20</v>
      </c>
      <c r="AA118" s="86" t="s">
        <v>2033</v>
      </c>
      <c r="AB118" s="20" t="s">
        <v>1535</v>
      </c>
      <c r="AD118" s="88" t="s">
        <v>101</v>
      </c>
      <c r="AE118" s="20">
        <v>25</v>
      </c>
    </row>
    <row r="119" spans="24:31">
      <c r="X119" s="88" t="s">
        <v>2052</v>
      </c>
      <c r="Y119" s="20">
        <v>22</v>
      </c>
      <c r="AA119" s="88" t="s">
        <v>81</v>
      </c>
      <c r="AB119" s="20">
        <v>15</v>
      </c>
      <c r="AD119" s="88" t="s">
        <v>105</v>
      </c>
      <c r="AE119" s="20" t="s">
        <v>1160</v>
      </c>
    </row>
    <row r="120" spans="24:31">
      <c r="X120" s="88" t="s">
        <v>2053</v>
      </c>
      <c r="Y120" s="20">
        <v>24</v>
      </c>
      <c r="AA120" s="88" t="s">
        <v>125</v>
      </c>
      <c r="AB120" s="20">
        <v>12</v>
      </c>
      <c r="AD120" s="88" t="s">
        <v>109</v>
      </c>
      <c r="AE120" s="20" t="s">
        <v>1162</v>
      </c>
    </row>
    <row r="121" spans="24:31">
      <c r="X121" s="88" t="s">
        <v>2054</v>
      </c>
      <c r="Y121" s="20">
        <v>26</v>
      </c>
      <c r="AA121" s="88" t="s">
        <v>92</v>
      </c>
      <c r="AB121" s="20" t="s">
        <v>1158</v>
      </c>
      <c r="AD121" s="88" t="s">
        <v>113</v>
      </c>
      <c r="AE121" s="20" t="s">
        <v>1166</v>
      </c>
    </row>
    <row r="122" spans="24:31">
      <c r="X122" s="88" t="s">
        <v>2055</v>
      </c>
      <c r="Y122" s="20">
        <v>28</v>
      </c>
      <c r="AA122" s="88" t="s">
        <v>101</v>
      </c>
      <c r="AB122" s="20">
        <v>25</v>
      </c>
    </row>
    <row r="123" spans="24:31">
      <c r="X123" s="91"/>
      <c r="Y123" s="20" t="s">
        <v>1535</v>
      </c>
      <c r="AA123" s="88" t="s">
        <v>105</v>
      </c>
      <c r="AB123" s="20" t="s">
        <v>1160</v>
      </c>
    </row>
    <row r="124" spans="24:31">
      <c r="X124" s="86" t="s">
        <v>2032</v>
      </c>
      <c r="Y124" s="20" t="s">
        <v>1535</v>
      </c>
      <c r="AA124" s="88" t="s">
        <v>109</v>
      </c>
      <c r="AB124" s="20" t="s">
        <v>1162</v>
      </c>
    </row>
    <row r="125" spans="24:31">
      <c r="X125" s="88" t="s">
        <v>2056</v>
      </c>
      <c r="Y125" s="20" t="s">
        <v>1535</v>
      </c>
      <c r="AA125" s="88" t="s">
        <v>113</v>
      </c>
      <c r="AB125" s="20" t="s">
        <v>1166</v>
      </c>
    </row>
    <row r="126" spans="24:31">
      <c r="X126" s="88" t="s">
        <v>105</v>
      </c>
      <c r="Y126" s="20" t="s">
        <v>1160</v>
      </c>
    </row>
    <row r="127" spans="24:31">
      <c r="X127" s="88" t="s">
        <v>113</v>
      </c>
      <c r="Y127" s="20" t="s">
        <v>1166</v>
      </c>
    </row>
    <row r="128" spans="24:31">
      <c r="X128" s="88" t="s">
        <v>118</v>
      </c>
      <c r="Y128" s="20" t="s">
        <v>1170</v>
      </c>
    </row>
    <row r="129" spans="24:25">
      <c r="X129" s="91"/>
      <c r="Y129" s="20" t="s">
        <v>1535</v>
      </c>
    </row>
    <row r="130" spans="24:25">
      <c r="X130" s="86" t="s">
        <v>2033</v>
      </c>
      <c r="Y130" s="20" t="s">
        <v>1535</v>
      </c>
    </row>
    <row r="131" spans="24:25">
      <c r="X131" s="88" t="s">
        <v>420</v>
      </c>
      <c r="Y131" s="20">
        <v>25</v>
      </c>
    </row>
    <row r="132" spans="24:25">
      <c r="X132" s="88" t="s">
        <v>2044</v>
      </c>
      <c r="Y132" s="20">
        <v>18</v>
      </c>
    </row>
    <row r="133" spans="24:25">
      <c r="X133" s="88" t="s">
        <v>2048</v>
      </c>
      <c r="Y133" s="20">
        <v>11</v>
      </c>
    </row>
    <row r="134" spans="24:25">
      <c r="X134" s="88" t="s">
        <v>2045</v>
      </c>
      <c r="Y134" s="20">
        <v>14</v>
      </c>
    </row>
    <row r="135" spans="24:25">
      <c r="X135" s="88" t="s">
        <v>2046</v>
      </c>
      <c r="Y135" s="20">
        <v>16</v>
      </c>
    </row>
    <row r="136" spans="24:25">
      <c r="X136" s="88" t="s">
        <v>960</v>
      </c>
      <c r="Y136" s="20">
        <v>31</v>
      </c>
    </row>
  </sheetData>
  <pageMargins left="0.7" right="0.7" top="0.75" bottom="0.75" header="0.3" footer="0.3"/>
  <pageSetup orientation="portrait" r:id="rId1"/>
  <legacyDrawing r:id="rId2"/>
  <tableParts count="10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</tablePart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B85D7C-74BA-4A6F-A4C9-81DA8CD47699}">
  <sheetPr codeName="Sheet31"/>
  <dimension ref="A1:R252"/>
  <sheetViews>
    <sheetView workbookViewId="0"/>
  </sheetViews>
  <sheetFormatPr defaultColWidth="9.140625" defaultRowHeight="15"/>
  <cols>
    <col min="1" max="1" width="18.28515625" style="129" bestFit="1" customWidth="1"/>
    <col min="2" max="2" width="6.85546875" style="129" bestFit="1" customWidth="1"/>
    <col min="3" max="3" width="9.140625" style="129"/>
    <col min="4" max="4" width="29" style="129" bestFit="1" customWidth="1"/>
    <col min="5" max="5" width="4.140625" style="129" bestFit="1" customWidth="1"/>
    <col min="6" max="6" width="9.140625" style="129"/>
    <col min="7" max="7" width="33.42578125" style="129" bestFit="1" customWidth="1"/>
    <col min="8" max="8" width="4.28515625" style="129" bestFit="1" customWidth="1"/>
    <col min="9" max="9" width="16.28515625" style="129" bestFit="1" customWidth="1"/>
    <col min="10" max="10" width="9.140625" style="129"/>
    <col min="11" max="11" width="14" style="129" bestFit="1" customWidth="1"/>
    <col min="12" max="12" width="5.7109375" style="129" bestFit="1" customWidth="1"/>
    <col min="13" max="13" width="9.140625" style="129"/>
    <col min="14" max="14" width="62.5703125" style="129" bestFit="1" customWidth="1"/>
    <col min="15" max="15" width="7.85546875" style="129" bestFit="1" customWidth="1"/>
    <col min="16" max="16" width="9.140625" style="129"/>
    <col min="17" max="18" width="48.85546875" style="129" bestFit="1" customWidth="1"/>
    <col min="19" max="16384" width="9.140625" style="129"/>
  </cols>
  <sheetData>
    <row r="1" spans="1:18">
      <c r="A1" s="155" t="s">
        <v>2111</v>
      </c>
      <c r="B1" s="155" t="s">
        <v>2110</v>
      </c>
      <c r="D1" s="155" t="s">
        <v>2493</v>
      </c>
      <c r="E1" s="156" t="s">
        <v>2</v>
      </c>
      <c r="G1" s="193" t="s">
        <v>2122</v>
      </c>
      <c r="H1" s="194" t="s">
        <v>4</v>
      </c>
      <c r="I1" s="194" t="s">
        <v>2501</v>
      </c>
      <c r="K1" s="155" t="s">
        <v>2740</v>
      </c>
      <c r="L1" s="155" t="s">
        <v>2739</v>
      </c>
      <c r="N1" s="155" t="s">
        <v>2746</v>
      </c>
      <c r="O1" s="156" t="s">
        <v>370</v>
      </c>
      <c r="Q1" s="185" t="s">
        <v>2790</v>
      </c>
      <c r="R1" s="185" t="s">
        <v>2789</v>
      </c>
    </row>
    <row r="2" spans="1:18">
      <c r="A2" s="172" t="s">
        <v>20</v>
      </c>
      <c r="B2" s="172">
        <v>10</v>
      </c>
      <c r="D2" s="186" t="s">
        <v>22</v>
      </c>
      <c r="E2" s="187" t="s">
        <v>21</v>
      </c>
      <c r="G2" s="225" t="s">
        <v>3254</v>
      </c>
      <c r="H2" s="183" t="s">
        <v>23</v>
      </c>
      <c r="I2" s="196"/>
      <c r="K2" s="129" t="s">
        <v>2741</v>
      </c>
      <c r="L2" s="197">
        <v>1</v>
      </c>
      <c r="N2" s="225" t="s">
        <v>3254</v>
      </c>
      <c r="O2" s="199" t="s">
        <v>23</v>
      </c>
      <c r="Q2" s="225" t="s">
        <v>3254</v>
      </c>
      <c r="R2" s="202" t="s">
        <v>2791</v>
      </c>
    </row>
    <row r="3" spans="1:18">
      <c r="A3" s="172" t="s">
        <v>25</v>
      </c>
      <c r="B3" s="172">
        <v>20</v>
      </c>
      <c r="D3" s="186" t="s">
        <v>27</v>
      </c>
      <c r="E3" s="187" t="s">
        <v>26</v>
      </c>
      <c r="G3" s="129" t="s">
        <v>2717</v>
      </c>
      <c r="H3" s="98" t="s">
        <v>38</v>
      </c>
      <c r="I3" s="200"/>
      <c r="K3" s="129" t="s">
        <v>2742</v>
      </c>
      <c r="L3" s="197">
        <v>2</v>
      </c>
      <c r="N3" s="226"/>
      <c r="O3" s="201"/>
      <c r="Q3" s="124" t="s">
        <v>2793</v>
      </c>
      <c r="R3" s="202" t="s">
        <v>2792</v>
      </c>
    </row>
    <row r="4" spans="1:18">
      <c r="A4" s="188" t="s">
        <v>42</v>
      </c>
      <c r="B4" s="189">
        <v>30</v>
      </c>
      <c r="D4" s="186" t="s">
        <v>44</v>
      </c>
      <c r="E4" s="187" t="s">
        <v>43</v>
      </c>
      <c r="G4" s="195" t="s">
        <v>2718</v>
      </c>
      <c r="H4" s="183" t="s">
        <v>2325</v>
      </c>
      <c r="I4" s="196"/>
      <c r="K4" s="129" t="s">
        <v>2743</v>
      </c>
      <c r="L4" s="197">
        <v>3</v>
      </c>
      <c r="N4" s="204" t="s">
        <v>2747</v>
      </c>
      <c r="O4" s="224"/>
      <c r="Q4" s="124" t="s">
        <v>2353</v>
      </c>
      <c r="R4" s="202" t="s">
        <v>2794</v>
      </c>
    </row>
    <row r="5" spans="1:18">
      <c r="A5" s="172" t="s">
        <v>58</v>
      </c>
      <c r="B5" s="172">
        <v>40</v>
      </c>
      <c r="D5" s="186" t="s">
        <v>2713</v>
      </c>
      <c r="E5" s="187" t="s">
        <v>59</v>
      </c>
      <c r="G5" s="129" t="s">
        <v>2719</v>
      </c>
      <c r="H5" s="98" t="s">
        <v>332</v>
      </c>
      <c r="I5" s="200"/>
      <c r="K5" s="124" t="s">
        <v>2744</v>
      </c>
      <c r="L5" s="205">
        <v>4</v>
      </c>
      <c r="N5" s="134" t="s">
        <v>2748</v>
      </c>
      <c r="O5" s="139" t="s">
        <v>844</v>
      </c>
      <c r="Q5" s="124" t="s">
        <v>1376</v>
      </c>
      <c r="R5" s="202" t="s">
        <v>2795</v>
      </c>
    </row>
    <row r="6" spans="1:18">
      <c r="D6" s="186" t="s">
        <v>72</v>
      </c>
      <c r="E6" s="187" t="s">
        <v>71</v>
      </c>
      <c r="G6" s="195" t="s">
        <v>2430</v>
      </c>
      <c r="H6" s="183" t="s">
        <v>1415</v>
      </c>
      <c r="I6" s="196"/>
      <c r="K6" s="206" t="s">
        <v>2745</v>
      </c>
      <c r="L6" s="207">
        <v>5</v>
      </c>
      <c r="N6" s="134" t="s">
        <v>2749</v>
      </c>
      <c r="O6" s="139" t="s">
        <v>865</v>
      </c>
      <c r="Q6" s="124" t="s">
        <v>2356</v>
      </c>
      <c r="R6" s="202" t="s">
        <v>2796</v>
      </c>
    </row>
    <row r="7" spans="1:18">
      <c r="D7" s="186" t="s">
        <v>83</v>
      </c>
      <c r="E7" s="187" t="s">
        <v>82</v>
      </c>
      <c r="G7" s="129" t="s">
        <v>1916</v>
      </c>
      <c r="H7" s="98" t="s">
        <v>1917</v>
      </c>
      <c r="I7" s="200"/>
      <c r="N7" s="134" t="s">
        <v>2751</v>
      </c>
      <c r="O7" s="139" t="s">
        <v>2750</v>
      </c>
      <c r="Q7" s="124" t="s">
        <v>1676</v>
      </c>
      <c r="R7" s="202" t="s">
        <v>2797</v>
      </c>
    </row>
    <row r="8" spans="1:18">
      <c r="D8" s="186" t="s">
        <v>2114</v>
      </c>
      <c r="E8" s="187" t="s">
        <v>93</v>
      </c>
      <c r="G8" s="195" t="s">
        <v>2720</v>
      </c>
      <c r="H8" s="183" t="s">
        <v>1907</v>
      </c>
      <c r="I8" s="196"/>
      <c r="N8" s="134" t="s">
        <v>2752</v>
      </c>
      <c r="O8" s="139" t="s">
        <v>350</v>
      </c>
      <c r="Q8" s="124" t="s">
        <v>1127</v>
      </c>
      <c r="R8" s="202" t="s">
        <v>2798</v>
      </c>
    </row>
    <row r="9" spans="1:18">
      <c r="D9" s="158" t="s">
        <v>2115</v>
      </c>
      <c r="E9" s="167">
        <v>41</v>
      </c>
      <c r="G9" s="129" t="s">
        <v>2721</v>
      </c>
      <c r="H9" s="98" t="s">
        <v>231</v>
      </c>
      <c r="I9" s="200"/>
      <c r="N9" s="134" t="s">
        <v>2754</v>
      </c>
      <c r="O9" s="139" t="s">
        <v>2753</v>
      </c>
      <c r="Q9" s="124" t="s">
        <v>2800</v>
      </c>
      <c r="R9" s="202" t="s">
        <v>2799</v>
      </c>
    </row>
    <row r="10" spans="1:18">
      <c r="D10" s="158" t="s">
        <v>2116</v>
      </c>
      <c r="E10" s="167">
        <v>50</v>
      </c>
      <c r="G10" s="195" t="s">
        <v>2723</v>
      </c>
      <c r="H10" s="183" t="s">
        <v>2722</v>
      </c>
      <c r="I10" s="196"/>
      <c r="N10" s="134" t="s">
        <v>2756</v>
      </c>
      <c r="O10" s="139" t="s">
        <v>2755</v>
      </c>
      <c r="Q10" s="158" t="s">
        <v>2802</v>
      </c>
      <c r="R10" s="169" t="s">
        <v>2801</v>
      </c>
    </row>
    <row r="11" spans="1:18">
      <c r="D11" s="158" t="s">
        <v>2714</v>
      </c>
      <c r="E11" s="160" t="s">
        <v>110</v>
      </c>
      <c r="G11" s="129" t="s">
        <v>2724</v>
      </c>
      <c r="H11" s="98" t="s">
        <v>2364</v>
      </c>
      <c r="I11" s="200"/>
      <c r="N11" s="134" t="s">
        <v>2757</v>
      </c>
      <c r="O11" s="139" t="s">
        <v>2193</v>
      </c>
      <c r="Q11" s="124" t="s">
        <v>2804</v>
      </c>
      <c r="R11" s="146" t="s">
        <v>2803</v>
      </c>
    </row>
    <row r="12" spans="1:18">
      <c r="D12" s="158" t="s">
        <v>1915</v>
      </c>
      <c r="E12" s="160" t="s">
        <v>114</v>
      </c>
      <c r="G12" s="208" t="s">
        <v>2725</v>
      </c>
      <c r="H12" s="183" t="s">
        <v>253</v>
      </c>
      <c r="I12" s="196"/>
      <c r="N12" s="134" t="s">
        <v>2758</v>
      </c>
      <c r="O12" s="139" t="s">
        <v>1943</v>
      </c>
      <c r="Q12" s="124" t="s">
        <v>2806</v>
      </c>
      <c r="R12" s="146" t="s">
        <v>2805</v>
      </c>
    </row>
    <row r="13" spans="1:18">
      <c r="D13" s="158" t="s">
        <v>120</v>
      </c>
      <c r="E13" s="160" t="s">
        <v>119</v>
      </c>
      <c r="G13" s="209" t="s">
        <v>2727</v>
      </c>
      <c r="H13" s="98" t="s">
        <v>2726</v>
      </c>
      <c r="I13" s="200"/>
      <c r="N13" s="134" t="s">
        <v>2760</v>
      </c>
      <c r="O13" s="139" t="s">
        <v>2759</v>
      </c>
      <c r="Q13" s="124" t="s">
        <v>2808</v>
      </c>
      <c r="R13" s="146" t="s">
        <v>2807</v>
      </c>
    </row>
    <row r="14" spans="1:18">
      <c r="D14" s="158" t="s">
        <v>2715</v>
      </c>
      <c r="E14" s="167">
        <v>72</v>
      </c>
      <c r="G14" s="195" t="s">
        <v>1920</v>
      </c>
      <c r="H14" s="183" t="s">
        <v>1921</v>
      </c>
      <c r="I14" s="196"/>
      <c r="N14" s="134" t="s">
        <v>2762</v>
      </c>
      <c r="O14" s="139" t="s">
        <v>2761</v>
      </c>
      <c r="Q14" s="124" t="s">
        <v>2810</v>
      </c>
      <c r="R14" s="146" t="s">
        <v>2809</v>
      </c>
    </row>
    <row r="15" spans="1:18">
      <c r="D15" s="190" t="s">
        <v>2716</v>
      </c>
      <c r="E15" s="191">
        <v>80</v>
      </c>
      <c r="G15" s="210" t="s">
        <v>2728</v>
      </c>
      <c r="H15" s="211" t="s">
        <v>305</v>
      </c>
      <c r="I15" s="200"/>
      <c r="N15" s="134" t="s">
        <v>2764</v>
      </c>
      <c r="O15" s="139" t="s">
        <v>2763</v>
      </c>
      <c r="Q15" s="124" t="s">
        <v>2812</v>
      </c>
      <c r="R15" s="146" t="s">
        <v>2811</v>
      </c>
    </row>
    <row r="16" spans="1:18">
      <c r="D16" s="158" t="s">
        <v>2119</v>
      </c>
      <c r="E16" s="167">
        <v>81</v>
      </c>
      <c r="G16" s="212" t="s">
        <v>2730</v>
      </c>
      <c r="H16" s="196" t="s">
        <v>2729</v>
      </c>
      <c r="I16" s="196"/>
      <c r="N16" s="134" t="s">
        <v>2765</v>
      </c>
      <c r="O16" s="139" t="s">
        <v>2148</v>
      </c>
      <c r="Q16" s="124" t="s">
        <v>2814</v>
      </c>
      <c r="R16" s="146" t="s">
        <v>2813</v>
      </c>
    </row>
    <row r="17" spans="4:18">
      <c r="D17" s="158"/>
      <c r="E17" s="167"/>
      <c r="G17" s="210" t="s">
        <v>2731</v>
      </c>
      <c r="H17" s="200" t="s">
        <v>7</v>
      </c>
      <c r="I17" s="200"/>
      <c r="N17" s="165" t="s">
        <v>2766</v>
      </c>
      <c r="O17" s="201" t="s">
        <v>352</v>
      </c>
      <c r="Q17" s="124" t="s">
        <v>2816</v>
      </c>
      <c r="R17" s="146" t="s">
        <v>2815</v>
      </c>
    </row>
    <row r="18" spans="4:18">
      <c r="G18" s="212" t="s">
        <v>2717</v>
      </c>
      <c r="H18" s="196" t="s">
        <v>2732</v>
      </c>
      <c r="I18" s="196"/>
      <c r="N18" s="225"/>
      <c r="O18" s="201"/>
      <c r="Q18" s="124" t="s">
        <v>2818</v>
      </c>
      <c r="R18" s="146" t="s">
        <v>2817</v>
      </c>
    </row>
    <row r="19" spans="4:18">
      <c r="G19" s="210" t="s">
        <v>2733</v>
      </c>
      <c r="H19" s="200" t="s">
        <v>1424</v>
      </c>
      <c r="I19" s="200"/>
      <c r="N19" s="204" t="s">
        <v>2767</v>
      </c>
      <c r="O19" s="224"/>
      <c r="Q19" s="124" t="s">
        <v>2819</v>
      </c>
      <c r="R19" s="146" t="s">
        <v>2809</v>
      </c>
    </row>
    <row r="20" spans="4:18">
      <c r="G20" s="212" t="s">
        <v>2720</v>
      </c>
      <c r="H20" s="196" t="s">
        <v>368</v>
      </c>
      <c r="I20" s="196"/>
      <c r="N20" s="165" t="s">
        <v>3250</v>
      </c>
      <c r="O20" s="139" t="s">
        <v>2768</v>
      </c>
      <c r="Q20" s="124" t="s">
        <v>2821</v>
      </c>
      <c r="R20" s="146" t="s">
        <v>2820</v>
      </c>
    </row>
    <row r="21" spans="4:18">
      <c r="G21" s="210" t="s">
        <v>2734</v>
      </c>
      <c r="H21" s="200" t="s">
        <v>368</v>
      </c>
      <c r="I21" s="200"/>
      <c r="N21" s="230" t="s">
        <v>3251</v>
      </c>
      <c r="O21" s="139" t="s">
        <v>1925</v>
      </c>
      <c r="Q21" s="124" t="s">
        <v>2823</v>
      </c>
      <c r="R21" s="146" t="s">
        <v>2822</v>
      </c>
    </row>
    <row r="22" spans="4:18">
      <c r="G22" s="212" t="s">
        <v>2735</v>
      </c>
      <c r="H22" s="196" t="s">
        <v>189</v>
      </c>
      <c r="I22" s="196"/>
      <c r="N22" s="230" t="s">
        <v>3252</v>
      </c>
      <c r="O22" s="139" t="s">
        <v>2769</v>
      </c>
      <c r="Q22" s="124" t="s">
        <v>2825</v>
      </c>
      <c r="R22" s="146" t="s">
        <v>2824</v>
      </c>
    </row>
    <row r="23" spans="4:18">
      <c r="G23" s="210" t="s">
        <v>1911</v>
      </c>
      <c r="H23" s="200" t="s">
        <v>84</v>
      </c>
      <c r="I23" s="200"/>
      <c r="N23" s="230" t="s">
        <v>3255</v>
      </c>
      <c r="O23" s="139" t="s">
        <v>2770</v>
      </c>
      <c r="Q23" s="124" t="s">
        <v>2827</v>
      </c>
      <c r="R23" s="146" t="s">
        <v>2826</v>
      </c>
    </row>
    <row r="24" spans="4:18">
      <c r="G24" s="212" t="s">
        <v>2430</v>
      </c>
      <c r="H24" s="196" t="s">
        <v>170</v>
      </c>
      <c r="I24" s="196"/>
      <c r="N24" s="230" t="s">
        <v>3253</v>
      </c>
      <c r="O24" s="139" t="s">
        <v>2771</v>
      </c>
      <c r="Q24" s="124" t="s">
        <v>2829</v>
      </c>
      <c r="R24" s="146" t="s">
        <v>2828</v>
      </c>
    </row>
    <row r="25" spans="4:18">
      <c r="G25" s="192" t="s">
        <v>2736</v>
      </c>
      <c r="H25" s="200" t="s">
        <v>1249</v>
      </c>
      <c r="I25" s="200"/>
      <c r="N25" s="165"/>
      <c r="O25" s="201"/>
      <c r="Q25" s="124" t="s">
        <v>2831</v>
      </c>
      <c r="R25" s="146" t="s">
        <v>2830</v>
      </c>
    </row>
    <row r="26" spans="4:18">
      <c r="G26" s="212" t="s">
        <v>2738</v>
      </c>
      <c r="H26" s="196" t="s">
        <v>2737</v>
      </c>
      <c r="I26" s="196"/>
      <c r="N26" s="213" t="s">
        <v>2744</v>
      </c>
      <c r="O26" s="224"/>
      <c r="Q26" s="124" t="s">
        <v>2833</v>
      </c>
      <c r="R26" s="146" t="s">
        <v>2832</v>
      </c>
    </row>
    <row r="27" spans="4:18">
      <c r="N27" s="227" t="s">
        <v>2772</v>
      </c>
      <c r="O27" s="214" t="s">
        <v>1902</v>
      </c>
      <c r="Q27" s="124" t="s">
        <v>2835</v>
      </c>
      <c r="R27" s="146" t="s">
        <v>2834</v>
      </c>
    </row>
    <row r="28" spans="4:18">
      <c r="N28" s="227" t="s">
        <v>2773</v>
      </c>
      <c r="O28" s="214" t="s">
        <v>1625</v>
      </c>
      <c r="Q28" s="124" t="s">
        <v>2837</v>
      </c>
      <c r="R28" s="146" t="s">
        <v>2836</v>
      </c>
    </row>
    <row r="29" spans="4:18">
      <c r="N29" s="227" t="s">
        <v>2774</v>
      </c>
      <c r="O29" s="214" t="s">
        <v>2155</v>
      </c>
      <c r="Q29" s="124" t="s">
        <v>2839</v>
      </c>
      <c r="R29" s="146" t="s">
        <v>2838</v>
      </c>
    </row>
    <row r="30" spans="4:18">
      <c r="N30" s="227" t="s">
        <v>2775</v>
      </c>
      <c r="O30" s="214" t="s">
        <v>2722</v>
      </c>
      <c r="Q30" s="124" t="s">
        <v>2841</v>
      </c>
      <c r="R30" s="146" t="s">
        <v>2840</v>
      </c>
    </row>
    <row r="31" spans="4:18">
      <c r="N31" s="227" t="s">
        <v>2776</v>
      </c>
      <c r="O31" s="214" t="s">
        <v>189</v>
      </c>
      <c r="Q31" s="124" t="s">
        <v>2843</v>
      </c>
      <c r="R31" s="146" t="s">
        <v>2842</v>
      </c>
    </row>
    <row r="32" spans="4:18">
      <c r="N32" s="227" t="s">
        <v>2777</v>
      </c>
      <c r="O32" s="214" t="s">
        <v>953</v>
      </c>
      <c r="Q32" s="124" t="s">
        <v>2845</v>
      </c>
      <c r="R32" s="146" t="s">
        <v>2844</v>
      </c>
    </row>
    <row r="33" spans="14:18">
      <c r="N33" s="227" t="s">
        <v>2779</v>
      </c>
      <c r="O33" s="214" t="s">
        <v>2778</v>
      </c>
      <c r="Q33" s="124" t="s">
        <v>2847</v>
      </c>
      <c r="R33" s="146" t="s">
        <v>2846</v>
      </c>
    </row>
    <row r="34" spans="14:18">
      <c r="N34" s="227" t="s">
        <v>2780</v>
      </c>
      <c r="O34" s="214" t="s">
        <v>30</v>
      </c>
      <c r="Q34" s="124" t="s">
        <v>2849</v>
      </c>
      <c r="R34" s="146" t="s">
        <v>2848</v>
      </c>
    </row>
    <row r="35" spans="14:18">
      <c r="N35" s="227" t="s">
        <v>2781</v>
      </c>
      <c r="O35" s="214" t="s">
        <v>314</v>
      </c>
      <c r="Q35" s="124" t="s">
        <v>2851</v>
      </c>
      <c r="R35" s="146" t="s">
        <v>2850</v>
      </c>
    </row>
    <row r="36" spans="14:18">
      <c r="N36" s="227" t="s">
        <v>2782</v>
      </c>
      <c r="O36" s="214" t="s">
        <v>1245</v>
      </c>
      <c r="Q36" s="124" t="s">
        <v>2853</v>
      </c>
      <c r="R36" s="146" t="s">
        <v>2852</v>
      </c>
    </row>
    <row r="37" spans="14:18">
      <c r="N37" s="165"/>
      <c r="O37" s="201"/>
      <c r="Q37" s="124" t="s">
        <v>2855</v>
      </c>
      <c r="R37" s="146" t="s">
        <v>2854</v>
      </c>
    </row>
    <row r="38" spans="14:18">
      <c r="N38" s="228" t="s">
        <v>2745</v>
      </c>
      <c r="O38" s="224"/>
      <c r="Q38" s="124" t="s">
        <v>2857</v>
      </c>
      <c r="R38" s="146" t="s">
        <v>2856</v>
      </c>
    </row>
    <row r="39" spans="14:18">
      <c r="N39" s="165" t="s">
        <v>2783</v>
      </c>
      <c r="O39" s="201" t="s">
        <v>2027</v>
      </c>
      <c r="Q39" s="215" t="s">
        <v>2859</v>
      </c>
      <c r="R39" s="146" t="s">
        <v>2858</v>
      </c>
    </row>
    <row r="40" spans="14:18">
      <c r="N40" s="165" t="s">
        <v>2784</v>
      </c>
      <c r="O40" s="201" t="s">
        <v>14</v>
      </c>
      <c r="Q40" s="215" t="s">
        <v>2861</v>
      </c>
      <c r="R40" s="146" t="s">
        <v>2860</v>
      </c>
    </row>
    <row r="41" spans="14:18">
      <c r="N41" s="165" t="s">
        <v>2785</v>
      </c>
      <c r="O41" s="201" t="s">
        <v>2732</v>
      </c>
      <c r="Q41" s="215" t="s">
        <v>2863</v>
      </c>
      <c r="R41" s="146" t="s">
        <v>2862</v>
      </c>
    </row>
    <row r="42" spans="14:18">
      <c r="N42" s="165" t="s">
        <v>2786</v>
      </c>
      <c r="O42" s="201" t="s">
        <v>45</v>
      </c>
      <c r="Q42" s="215" t="s">
        <v>2865</v>
      </c>
      <c r="R42" s="202" t="s">
        <v>2864</v>
      </c>
    </row>
    <row r="43" spans="14:18">
      <c r="N43" s="165" t="s">
        <v>2788</v>
      </c>
      <c r="O43" s="201" t="s">
        <v>2787</v>
      </c>
      <c r="Q43" s="215" t="s">
        <v>2867</v>
      </c>
      <c r="R43" s="202" t="s">
        <v>2866</v>
      </c>
    </row>
    <row r="44" spans="14:18">
      <c r="N44" s="163"/>
      <c r="O44" s="201"/>
      <c r="Q44" s="215" t="s">
        <v>2869</v>
      </c>
      <c r="R44" s="146" t="s">
        <v>2868</v>
      </c>
    </row>
    <row r="45" spans="14:18">
      <c r="Q45" s="215" t="s">
        <v>2871</v>
      </c>
      <c r="R45" s="146" t="s">
        <v>2870</v>
      </c>
    </row>
    <row r="46" spans="14:18">
      <c r="Q46" s="215" t="s">
        <v>2873</v>
      </c>
      <c r="R46" s="146" t="s">
        <v>2872</v>
      </c>
    </row>
    <row r="47" spans="14:18">
      <c r="Q47" s="216" t="s">
        <v>2875</v>
      </c>
      <c r="R47" s="146" t="s">
        <v>2874</v>
      </c>
    </row>
    <row r="48" spans="14:18">
      <c r="Q48" s="216" t="s">
        <v>2877</v>
      </c>
      <c r="R48" s="146" t="s">
        <v>2876</v>
      </c>
    </row>
    <row r="49" spans="17:18">
      <c r="Q49" s="216" t="s">
        <v>2879</v>
      </c>
      <c r="R49" s="146" t="s">
        <v>2878</v>
      </c>
    </row>
    <row r="50" spans="17:18">
      <c r="Q50" s="216" t="s">
        <v>2881</v>
      </c>
      <c r="R50" s="202" t="s">
        <v>2880</v>
      </c>
    </row>
    <row r="51" spans="17:18">
      <c r="Q51" s="216" t="s">
        <v>2883</v>
      </c>
      <c r="R51" s="202" t="s">
        <v>2882</v>
      </c>
    </row>
    <row r="52" spans="17:18">
      <c r="Q52" s="216" t="s">
        <v>2885</v>
      </c>
      <c r="R52" s="202" t="s">
        <v>2884</v>
      </c>
    </row>
    <row r="53" spans="17:18">
      <c r="Q53" s="216" t="s">
        <v>2887</v>
      </c>
      <c r="R53" s="202" t="s">
        <v>2886</v>
      </c>
    </row>
    <row r="54" spans="17:18">
      <c r="Q54" s="216" t="s">
        <v>2889</v>
      </c>
      <c r="R54" s="202" t="s">
        <v>2888</v>
      </c>
    </row>
    <row r="55" spans="17:18">
      <c r="Q55" s="216" t="s">
        <v>2891</v>
      </c>
      <c r="R55" s="202" t="s">
        <v>2890</v>
      </c>
    </row>
    <row r="56" spans="17:18">
      <c r="Q56" s="216" t="s">
        <v>2893</v>
      </c>
      <c r="R56" s="202" t="s">
        <v>2892</v>
      </c>
    </row>
    <row r="57" spans="17:18">
      <c r="Q57" s="216" t="s">
        <v>2895</v>
      </c>
      <c r="R57" s="202" t="s">
        <v>2894</v>
      </c>
    </row>
    <row r="58" spans="17:18">
      <c r="Q58" s="216" t="s">
        <v>2897</v>
      </c>
      <c r="R58" s="202" t="s">
        <v>2896</v>
      </c>
    </row>
    <row r="59" spans="17:18">
      <c r="Q59" s="216" t="s">
        <v>2899</v>
      </c>
      <c r="R59" s="202" t="s">
        <v>2898</v>
      </c>
    </row>
    <row r="60" spans="17:18">
      <c r="Q60" s="216" t="s">
        <v>2901</v>
      </c>
      <c r="R60" s="202" t="s">
        <v>2900</v>
      </c>
    </row>
    <row r="61" spans="17:18">
      <c r="Q61" s="216" t="s">
        <v>2903</v>
      </c>
      <c r="R61" s="202" t="s">
        <v>2902</v>
      </c>
    </row>
    <row r="62" spans="17:18">
      <c r="Q62" s="216" t="s">
        <v>2905</v>
      </c>
      <c r="R62" s="202" t="s">
        <v>2904</v>
      </c>
    </row>
    <row r="63" spans="17:18">
      <c r="Q63" s="216" t="s">
        <v>2907</v>
      </c>
      <c r="R63" s="202" t="s">
        <v>2906</v>
      </c>
    </row>
    <row r="64" spans="17:18">
      <c r="Q64" s="216" t="s">
        <v>2909</v>
      </c>
      <c r="R64" s="202" t="s">
        <v>2908</v>
      </c>
    </row>
    <row r="65" spans="17:18">
      <c r="Q65" s="216" t="s">
        <v>2911</v>
      </c>
      <c r="R65" s="202" t="s">
        <v>2910</v>
      </c>
    </row>
    <row r="66" spans="17:18">
      <c r="Q66" s="216" t="s">
        <v>2913</v>
      </c>
      <c r="R66" s="146" t="s">
        <v>2912</v>
      </c>
    </row>
    <row r="67" spans="17:18">
      <c r="Q67" s="216" t="s">
        <v>2915</v>
      </c>
      <c r="R67" s="146" t="s">
        <v>2914</v>
      </c>
    </row>
    <row r="68" spans="17:18">
      <c r="Q68" s="216" t="s">
        <v>2917</v>
      </c>
      <c r="R68" s="146" t="s">
        <v>2916</v>
      </c>
    </row>
    <row r="69" spans="17:18">
      <c r="Q69" s="216" t="s">
        <v>2919</v>
      </c>
      <c r="R69" s="202" t="s">
        <v>2918</v>
      </c>
    </row>
    <row r="70" spans="17:18">
      <c r="Q70" s="216" t="s">
        <v>2921</v>
      </c>
      <c r="R70" s="202" t="s">
        <v>2920</v>
      </c>
    </row>
    <row r="71" spans="17:18">
      <c r="Q71" s="216" t="s">
        <v>2923</v>
      </c>
      <c r="R71" s="202" t="s">
        <v>2922</v>
      </c>
    </row>
    <row r="72" spans="17:18">
      <c r="Q72" s="216" t="s">
        <v>2925</v>
      </c>
      <c r="R72" s="202" t="s">
        <v>2924</v>
      </c>
    </row>
    <row r="73" spans="17:18">
      <c r="Q73" s="216" t="s">
        <v>2927</v>
      </c>
      <c r="R73" s="202" t="s">
        <v>2926</v>
      </c>
    </row>
    <row r="74" spans="17:18">
      <c r="Q74" s="216" t="s">
        <v>2929</v>
      </c>
      <c r="R74" s="202" t="s">
        <v>2928</v>
      </c>
    </row>
    <row r="75" spans="17:18">
      <c r="Q75" s="216" t="s">
        <v>2931</v>
      </c>
      <c r="R75" s="202" t="s">
        <v>2930</v>
      </c>
    </row>
    <row r="76" spans="17:18">
      <c r="Q76" s="216" t="s">
        <v>2933</v>
      </c>
      <c r="R76" s="202" t="s">
        <v>2932</v>
      </c>
    </row>
    <row r="77" spans="17:18">
      <c r="Q77" s="216" t="s">
        <v>2935</v>
      </c>
      <c r="R77" s="202" t="s">
        <v>2934</v>
      </c>
    </row>
    <row r="78" spans="17:18">
      <c r="Q78" s="216" t="s">
        <v>2937</v>
      </c>
      <c r="R78" s="202" t="s">
        <v>2936</v>
      </c>
    </row>
    <row r="79" spans="17:18">
      <c r="Q79" s="216" t="s">
        <v>2939</v>
      </c>
      <c r="R79" s="202" t="s">
        <v>2938</v>
      </c>
    </row>
    <row r="80" spans="17:18">
      <c r="Q80" s="216" t="s">
        <v>2941</v>
      </c>
      <c r="R80" s="202" t="s">
        <v>2940</v>
      </c>
    </row>
    <row r="81" spans="17:18">
      <c r="Q81" s="216" t="s">
        <v>2943</v>
      </c>
      <c r="R81" s="202" t="s">
        <v>2942</v>
      </c>
    </row>
    <row r="82" spans="17:18">
      <c r="Q82" s="216" t="s">
        <v>2945</v>
      </c>
      <c r="R82" s="202" t="s">
        <v>2944</v>
      </c>
    </row>
    <row r="83" spans="17:18">
      <c r="Q83" s="216" t="s">
        <v>2947</v>
      </c>
      <c r="R83" s="202" t="s">
        <v>2946</v>
      </c>
    </row>
    <row r="84" spans="17:18">
      <c r="Q84" s="216" t="s">
        <v>2949</v>
      </c>
      <c r="R84" s="202" t="s">
        <v>2948</v>
      </c>
    </row>
    <row r="85" spans="17:18">
      <c r="Q85" s="216" t="s">
        <v>2951</v>
      </c>
      <c r="R85" s="202" t="s">
        <v>2950</v>
      </c>
    </row>
    <row r="86" spans="17:18">
      <c r="Q86" s="216" t="s">
        <v>2953</v>
      </c>
      <c r="R86" s="202" t="s">
        <v>2952</v>
      </c>
    </row>
    <row r="87" spans="17:18">
      <c r="Q87" s="216" t="s">
        <v>2955</v>
      </c>
      <c r="R87" s="202" t="s">
        <v>2954</v>
      </c>
    </row>
    <row r="88" spans="17:18">
      <c r="Q88" s="216" t="s">
        <v>2957</v>
      </c>
      <c r="R88" s="202" t="s">
        <v>2956</v>
      </c>
    </row>
    <row r="89" spans="17:18">
      <c r="Q89" s="216" t="s">
        <v>2959</v>
      </c>
      <c r="R89" s="202" t="s">
        <v>2958</v>
      </c>
    </row>
    <row r="90" spans="17:18">
      <c r="Q90" s="216" t="s">
        <v>2961</v>
      </c>
      <c r="R90" s="146" t="s">
        <v>2960</v>
      </c>
    </row>
    <row r="91" spans="17:18">
      <c r="Q91" s="216" t="s">
        <v>2963</v>
      </c>
      <c r="R91" s="146" t="s">
        <v>2962</v>
      </c>
    </row>
    <row r="92" spans="17:18">
      <c r="Q92" s="216" t="s">
        <v>2965</v>
      </c>
      <c r="R92" s="202" t="s">
        <v>2964</v>
      </c>
    </row>
    <row r="93" spans="17:18">
      <c r="Q93" s="216" t="s">
        <v>2967</v>
      </c>
      <c r="R93" s="202" t="s">
        <v>2966</v>
      </c>
    </row>
    <row r="94" spans="17:18">
      <c r="Q94" s="216" t="s">
        <v>2969</v>
      </c>
      <c r="R94" s="202" t="s">
        <v>2968</v>
      </c>
    </row>
    <row r="95" spans="17:18">
      <c r="Q95" s="216" t="s">
        <v>2971</v>
      </c>
      <c r="R95" s="202" t="s">
        <v>2970</v>
      </c>
    </row>
    <row r="96" spans="17:18">
      <c r="Q96" s="216" t="s">
        <v>2973</v>
      </c>
      <c r="R96" s="202" t="s">
        <v>2972</v>
      </c>
    </row>
    <row r="97" spans="17:18">
      <c r="Q97" s="216" t="s">
        <v>2975</v>
      </c>
      <c r="R97" s="202" t="s">
        <v>2974</v>
      </c>
    </row>
    <row r="98" spans="17:18">
      <c r="Q98" s="216" t="s">
        <v>2977</v>
      </c>
      <c r="R98" s="202" t="s">
        <v>2976</v>
      </c>
    </row>
    <row r="99" spans="17:18">
      <c r="Q99" s="216" t="s">
        <v>2979</v>
      </c>
      <c r="R99" s="202" t="s">
        <v>2978</v>
      </c>
    </row>
    <row r="100" spans="17:18">
      <c r="Q100" s="216" t="s">
        <v>2981</v>
      </c>
      <c r="R100" s="202" t="s">
        <v>2980</v>
      </c>
    </row>
    <row r="101" spans="17:18">
      <c r="Q101" s="216" t="s">
        <v>2983</v>
      </c>
      <c r="R101" s="202" t="s">
        <v>2982</v>
      </c>
    </row>
    <row r="102" spans="17:18">
      <c r="Q102" s="216" t="s">
        <v>2985</v>
      </c>
      <c r="R102" s="202" t="s">
        <v>2984</v>
      </c>
    </row>
    <row r="103" spans="17:18">
      <c r="Q103" s="216" t="s">
        <v>2987</v>
      </c>
      <c r="R103" s="202" t="s">
        <v>2986</v>
      </c>
    </row>
    <row r="104" spans="17:18">
      <c r="Q104" s="216" t="s">
        <v>2989</v>
      </c>
      <c r="R104" s="202" t="s">
        <v>2988</v>
      </c>
    </row>
    <row r="105" spans="17:18">
      <c r="Q105" s="216" t="s">
        <v>2991</v>
      </c>
      <c r="R105" s="202" t="s">
        <v>2990</v>
      </c>
    </row>
    <row r="106" spans="17:18">
      <c r="Q106" s="216" t="s">
        <v>2993</v>
      </c>
      <c r="R106" s="202" t="s">
        <v>2992</v>
      </c>
    </row>
    <row r="107" spans="17:18">
      <c r="Q107" s="216" t="s">
        <v>2995</v>
      </c>
      <c r="R107" s="202" t="s">
        <v>2994</v>
      </c>
    </row>
    <row r="108" spans="17:18">
      <c r="Q108" s="216" t="s">
        <v>2997</v>
      </c>
      <c r="R108" s="202" t="s">
        <v>2996</v>
      </c>
    </row>
    <row r="109" spans="17:18">
      <c r="Q109" s="216" t="s">
        <v>2999</v>
      </c>
      <c r="R109" s="202" t="s">
        <v>2998</v>
      </c>
    </row>
    <row r="110" spans="17:18">
      <c r="Q110" s="216" t="s">
        <v>2997</v>
      </c>
      <c r="R110" s="202" t="s">
        <v>2996</v>
      </c>
    </row>
    <row r="111" spans="17:18">
      <c r="Q111" s="216" t="s">
        <v>3001</v>
      </c>
      <c r="R111" s="202" t="s">
        <v>3000</v>
      </c>
    </row>
    <row r="112" spans="17:18">
      <c r="Q112" s="216" t="s">
        <v>3003</v>
      </c>
      <c r="R112" s="202" t="s">
        <v>3002</v>
      </c>
    </row>
    <row r="113" spans="17:18">
      <c r="Q113" s="216" t="s">
        <v>3005</v>
      </c>
      <c r="R113" s="202" t="s">
        <v>3004</v>
      </c>
    </row>
    <row r="114" spans="17:18">
      <c r="Q114" s="216" t="s">
        <v>3007</v>
      </c>
      <c r="R114" s="202" t="s">
        <v>3006</v>
      </c>
    </row>
    <row r="115" spans="17:18">
      <c r="Q115" s="216" t="s">
        <v>3009</v>
      </c>
      <c r="R115" s="202" t="s">
        <v>3008</v>
      </c>
    </row>
    <row r="116" spans="17:18">
      <c r="Q116" s="216" t="s">
        <v>3011</v>
      </c>
      <c r="R116" s="202" t="s">
        <v>3010</v>
      </c>
    </row>
    <row r="117" spans="17:18">
      <c r="Q117" s="216" t="s">
        <v>3013</v>
      </c>
      <c r="R117" s="202" t="s">
        <v>3012</v>
      </c>
    </row>
    <row r="118" spans="17:18">
      <c r="Q118" s="216" t="s">
        <v>3015</v>
      </c>
      <c r="R118" s="202" t="s">
        <v>3014</v>
      </c>
    </row>
    <row r="119" spans="17:18">
      <c r="Q119" s="216" t="s">
        <v>3017</v>
      </c>
      <c r="R119" s="202" t="s">
        <v>3016</v>
      </c>
    </row>
    <row r="120" spans="17:18">
      <c r="Q120" s="216" t="s">
        <v>3019</v>
      </c>
      <c r="R120" s="202" t="s">
        <v>3018</v>
      </c>
    </row>
    <row r="121" spans="17:18">
      <c r="Q121" s="216" t="s">
        <v>3021</v>
      </c>
      <c r="R121" s="202" t="s">
        <v>3020</v>
      </c>
    </row>
    <row r="122" spans="17:18">
      <c r="Q122" s="216" t="s">
        <v>3023</v>
      </c>
      <c r="R122" s="202" t="s">
        <v>3022</v>
      </c>
    </row>
    <row r="123" spans="17:18">
      <c r="Q123" s="216" t="s">
        <v>3025</v>
      </c>
      <c r="R123" s="202" t="s">
        <v>3024</v>
      </c>
    </row>
    <row r="124" spans="17:18">
      <c r="Q124" s="216" t="s">
        <v>3027</v>
      </c>
      <c r="R124" s="202" t="s">
        <v>3026</v>
      </c>
    </row>
    <row r="125" spans="17:18">
      <c r="Q125" s="216" t="s">
        <v>3029</v>
      </c>
      <c r="R125" s="202" t="s">
        <v>3028</v>
      </c>
    </row>
    <row r="126" spans="17:18">
      <c r="Q126" s="216" t="s">
        <v>3029</v>
      </c>
      <c r="R126" s="202" t="s">
        <v>3028</v>
      </c>
    </row>
    <row r="127" spans="17:18">
      <c r="Q127" s="216" t="s">
        <v>3031</v>
      </c>
      <c r="R127" s="202" t="s">
        <v>3030</v>
      </c>
    </row>
    <row r="128" spans="17:18">
      <c r="Q128" s="216" t="s">
        <v>3033</v>
      </c>
      <c r="R128" s="202" t="s">
        <v>3032</v>
      </c>
    </row>
    <row r="129" spans="17:18">
      <c r="Q129" s="216" t="s">
        <v>3035</v>
      </c>
      <c r="R129" s="202" t="s">
        <v>3034</v>
      </c>
    </row>
    <row r="130" spans="17:18">
      <c r="Q130" s="216" t="s">
        <v>3037</v>
      </c>
      <c r="R130" s="202" t="s">
        <v>3036</v>
      </c>
    </row>
    <row r="131" spans="17:18">
      <c r="Q131" s="216" t="s">
        <v>3039</v>
      </c>
      <c r="R131" s="202" t="s">
        <v>3038</v>
      </c>
    </row>
    <row r="132" spans="17:18">
      <c r="Q132" s="216" t="s">
        <v>3041</v>
      </c>
      <c r="R132" s="202" t="s">
        <v>3040</v>
      </c>
    </row>
    <row r="133" spans="17:18">
      <c r="Q133" s="216" t="s">
        <v>3043</v>
      </c>
      <c r="R133" s="202" t="s">
        <v>3042</v>
      </c>
    </row>
    <row r="134" spans="17:18">
      <c r="Q134" s="216" t="s">
        <v>3045</v>
      </c>
      <c r="R134" s="202" t="s">
        <v>3044</v>
      </c>
    </row>
    <row r="135" spans="17:18">
      <c r="Q135" s="216" t="s">
        <v>3047</v>
      </c>
      <c r="R135" s="202" t="s">
        <v>3046</v>
      </c>
    </row>
    <row r="136" spans="17:18">
      <c r="Q136" s="216" t="s">
        <v>3049</v>
      </c>
      <c r="R136" s="217" t="s">
        <v>3048</v>
      </c>
    </row>
    <row r="137" spans="17:18">
      <c r="Q137" s="216" t="s">
        <v>3050</v>
      </c>
      <c r="R137" s="202" t="s">
        <v>2884</v>
      </c>
    </row>
    <row r="138" spans="17:18">
      <c r="Q138" s="216" t="s">
        <v>3051</v>
      </c>
      <c r="R138" s="202" t="s">
        <v>2886</v>
      </c>
    </row>
    <row r="139" spans="17:18">
      <c r="Q139" s="216" t="s">
        <v>3053</v>
      </c>
      <c r="R139" s="202" t="s">
        <v>3052</v>
      </c>
    </row>
    <row r="140" spans="17:18">
      <c r="Q140" s="216" t="s">
        <v>3055</v>
      </c>
      <c r="R140" s="202" t="s">
        <v>3054</v>
      </c>
    </row>
    <row r="141" spans="17:18">
      <c r="Q141" s="216" t="s">
        <v>3057</v>
      </c>
      <c r="R141" s="202" t="s">
        <v>3056</v>
      </c>
    </row>
    <row r="142" spans="17:18">
      <c r="Q142" s="216" t="s">
        <v>3059</v>
      </c>
      <c r="R142" s="202" t="s">
        <v>3058</v>
      </c>
    </row>
    <row r="143" spans="17:18">
      <c r="Q143" s="216" t="s">
        <v>3061</v>
      </c>
      <c r="R143" s="202" t="s">
        <v>3060</v>
      </c>
    </row>
    <row r="144" spans="17:18">
      <c r="Q144" s="216" t="s">
        <v>3063</v>
      </c>
      <c r="R144" s="202" t="s">
        <v>3062</v>
      </c>
    </row>
    <row r="145" spans="17:18">
      <c r="Q145" s="216" t="s">
        <v>3065</v>
      </c>
      <c r="R145" s="202" t="s">
        <v>3064</v>
      </c>
    </row>
    <row r="146" spans="17:18">
      <c r="Q146" s="216" t="s">
        <v>3067</v>
      </c>
      <c r="R146" s="202" t="s">
        <v>3066</v>
      </c>
    </row>
    <row r="147" spans="17:18">
      <c r="Q147" s="216" t="s">
        <v>3069</v>
      </c>
      <c r="R147" s="202" t="s">
        <v>3068</v>
      </c>
    </row>
    <row r="148" spans="17:18">
      <c r="Q148" s="216" t="s">
        <v>3071</v>
      </c>
      <c r="R148" s="202" t="s">
        <v>3070</v>
      </c>
    </row>
    <row r="149" spans="17:18">
      <c r="Q149" s="216" t="s">
        <v>3073</v>
      </c>
      <c r="R149" s="202" t="s">
        <v>3072</v>
      </c>
    </row>
    <row r="150" spans="17:18">
      <c r="Q150" s="216" t="s">
        <v>3075</v>
      </c>
      <c r="R150" s="202" t="s">
        <v>3074</v>
      </c>
    </row>
    <row r="151" spans="17:18">
      <c r="Q151" s="216" t="s">
        <v>3077</v>
      </c>
      <c r="R151" s="202" t="s">
        <v>3076</v>
      </c>
    </row>
    <row r="152" spans="17:18">
      <c r="Q152" s="216" t="s">
        <v>3079</v>
      </c>
      <c r="R152" s="202" t="s">
        <v>3078</v>
      </c>
    </row>
    <row r="153" spans="17:18">
      <c r="Q153" s="216" t="s">
        <v>3081</v>
      </c>
      <c r="R153" s="202" t="s">
        <v>3080</v>
      </c>
    </row>
    <row r="154" spans="17:18">
      <c r="Q154" s="216" t="s">
        <v>3083</v>
      </c>
      <c r="R154" s="202" t="s">
        <v>3082</v>
      </c>
    </row>
    <row r="155" spans="17:18">
      <c r="Q155" s="216" t="s">
        <v>3085</v>
      </c>
      <c r="R155" s="202" t="s">
        <v>3084</v>
      </c>
    </row>
    <row r="156" spans="17:18">
      <c r="Q156" s="216" t="s">
        <v>3087</v>
      </c>
      <c r="R156" s="202" t="s">
        <v>3086</v>
      </c>
    </row>
    <row r="157" spans="17:18">
      <c r="Q157" s="216" t="s">
        <v>3089</v>
      </c>
      <c r="R157" s="202" t="s">
        <v>3088</v>
      </c>
    </row>
    <row r="158" spans="17:18">
      <c r="Q158" s="216" t="s">
        <v>3091</v>
      </c>
      <c r="R158" s="202" t="s">
        <v>3090</v>
      </c>
    </row>
    <row r="159" spans="17:18">
      <c r="Q159" s="216" t="s">
        <v>3093</v>
      </c>
      <c r="R159" s="202" t="s">
        <v>3092</v>
      </c>
    </row>
    <row r="160" spans="17:18">
      <c r="Q160" s="216" t="s">
        <v>3095</v>
      </c>
      <c r="R160" s="202" t="s">
        <v>3094</v>
      </c>
    </row>
    <row r="161" spans="17:18">
      <c r="Q161" s="216" t="s">
        <v>3097</v>
      </c>
      <c r="R161" s="202" t="s">
        <v>3096</v>
      </c>
    </row>
    <row r="162" spans="17:18">
      <c r="Q162" s="216" t="s">
        <v>3099</v>
      </c>
      <c r="R162" s="202" t="s">
        <v>3098</v>
      </c>
    </row>
    <row r="163" spans="17:18">
      <c r="Q163" s="216" t="s">
        <v>3101</v>
      </c>
      <c r="R163" s="202" t="s">
        <v>3100</v>
      </c>
    </row>
    <row r="164" spans="17:18">
      <c r="Q164" s="216" t="s">
        <v>3103</v>
      </c>
      <c r="R164" s="202" t="s">
        <v>3102</v>
      </c>
    </row>
    <row r="165" spans="17:18">
      <c r="Q165" s="216" t="s">
        <v>3104</v>
      </c>
      <c r="R165" s="202" t="s">
        <v>2992</v>
      </c>
    </row>
    <row r="166" spans="17:18">
      <c r="Q166" s="216" t="s">
        <v>3105</v>
      </c>
      <c r="R166" s="202" t="s">
        <v>2996</v>
      </c>
    </row>
    <row r="167" spans="17:18">
      <c r="Q167" s="216" t="s">
        <v>3107</v>
      </c>
      <c r="R167" s="202" t="s">
        <v>3106</v>
      </c>
    </row>
    <row r="168" spans="17:18">
      <c r="Q168" s="216" t="s">
        <v>3109</v>
      </c>
      <c r="R168" s="202" t="s">
        <v>3108</v>
      </c>
    </row>
    <row r="169" spans="17:18">
      <c r="Q169" s="216" t="s">
        <v>3111</v>
      </c>
      <c r="R169" s="202" t="s">
        <v>3110</v>
      </c>
    </row>
    <row r="170" spans="17:18">
      <c r="Q170" s="216" t="s">
        <v>3113</v>
      </c>
      <c r="R170" s="202" t="s">
        <v>3112</v>
      </c>
    </row>
    <row r="171" spans="17:18">
      <c r="Q171" s="216" t="s">
        <v>3115</v>
      </c>
      <c r="R171" s="202" t="s">
        <v>3114</v>
      </c>
    </row>
    <row r="172" spans="17:18">
      <c r="Q172" s="216" t="s">
        <v>3117</v>
      </c>
      <c r="R172" s="202" t="s">
        <v>3116</v>
      </c>
    </row>
    <row r="173" spans="17:18">
      <c r="Q173" s="216" t="s">
        <v>3119</v>
      </c>
      <c r="R173" s="202" t="s">
        <v>3118</v>
      </c>
    </row>
    <row r="174" spans="17:18">
      <c r="Q174" s="216" t="s">
        <v>3121</v>
      </c>
      <c r="R174" s="202" t="s">
        <v>3120</v>
      </c>
    </row>
    <row r="175" spans="17:18">
      <c r="Q175" s="216" t="s">
        <v>3123</v>
      </c>
      <c r="R175" s="202" t="s">
        <v>3122</v>
      </c>
    </row>
    <row r="176" spans="17:18">
      <c r="Q176" s="216" t="s">
        <v>3125</v>
      </c>
      <c r="R176" s="202" t="s">
        <v>3124</v>
      </c>
    </row>
    <row r="177" spans="17:18">
      <c r="Q177" s="216" t="s">
        <v>3127</v>
      </c>
      <c r="R177" s="202" t="s">
        <v>3126</v>
      </c>
    </row>
    <row r="178" spans="17:18">
      <c r="Q178" s="216" t="s">
        <v>3129</v>
      </c>
      <c r="R178" s="202" t="s">
        <v>3128</v>
      </c>
    </row>
    <row r="179" spans="17:18">
      <c r="Q179" s="216" t="s">
        <v>3131</v>
      </c>
      <c r="R179" s="202" t="s">
        <v>3130</v>
      </c>
    </row>
    <row r="180" spans="17:18">
      <c r="Q180" s="216" t="s">
        <v>3133</v>
      </c>
      <c r="R180" s="202" t="s">
        <v>3132</v>
      </c>
    </row>
    <row r="181" spans="17:18">
      <c r="Q181" s="216" t="s">
        <v>3135</v>
      </c>
      <c r="R181" s="202" t="s">
        <v>3134</v>
      </c>
    </row>
    <row r="182" spans="17:18">
      <c r="Q182" s="216" t="s">
        <v>3137</v>
      </c>
      <c r="R182" s="202" t="s">
        <v>3136</v>
      </c>
    </row>
    <row r="183" spans="17:18">
      <c r="Q183" s="216" t="s">
        <v>3139</v>
      </c>
      <c r="R183" s="202" t="s">
        <v>3138</v>
      </c>
    </row>
    <row r="184" spans="17:18">
      <c r="Q184" s="216" t="s">
        <v>3141</v>
      </c>
      <c r="R184" s="202" t="s">
        <v>3140</v>
      </c>
    </row>
    <row r="185" spans="17:18">
      <c r="Q185" s="216" t="s">
        <v>3143</v>
      </c>
      <c r="R185" s="202" t="s">
        <v>3142</v>
      </c>
    </row>
    <row r="186" spans="17:18">
      <c r="Q186" s="216" t="s">
        <v>3145</v>
      </c>
      <c r="R186" s="202" t="s">
        <v>3144</v>
      </c>
    </row>
    <row r="187" spans="17:18">
      <c r="Q187" s="216" t="s">
        <v>3147</v>
      </c>
      <c r="R187" s="202" t="s">
        <v>3146</v>
      </c>
    </row>
    <row r="188" spans="17:18">
      <c r="Q188" s="216" t="s">
        <v>3149</v>
      </c>
      <c r="R188" s="202" t="s">
        <v>3148</v>
      </c>
    </row>
    <row r="189" spans="17:18">
      <c r="Q189" s="216" t="s">
        <v>3151</v>
      </c>
      <c r="R189" s="202" t="s">
        <v>3150</v>
      </c>
    </row>
    <row r="190" spans="17:18">
      <c r="Q190" s="216" t="s">
        <v>3153</v>
      </c>
      <c r="R190" s="202" t="s">
        <v>3152</v>
      </c>
    </row>
    <row r="191" spans="17:18">
      <c r="Q191" s="216" t="s">
        <v>3155</v>
      </c>
      <c r="R191" s="202" t="s">
        <v>3154</v>
      </c>
    </row>
    <row r="192" spans="17:18">
      <c r="Q192" s="216" t="s">
        <v>3157</v>
      </c>
      <c r="R192" s="202" t="s">
        <v>3156</v>
      </c>
    </row>
    <row r="193" spans="17:18">
      <c r="Q193" s="216" t="s">
        <v>3159</v>
      </c>
      <c r="R193" s="202" t="s">
        <v>3158</v>
      </c>
    </row>
    <row r="194" spans="17:18">
      <c r="Q194" s="216" t="s">
        <v>3161</v>
      </c>
      <c r="R194" s="202" t="s">
        <v>3160</v>
      </c>
    </row>
    <row r="195" spans="17:18">
      <c r="Q195" s="216" t="s">
        <v>3163</v>
      </c>
      <c r="R195" s="202" t="s">
        <v>3162</v>
      </c>
    </row>
    <row r="196" spans="17:18">
      <c r="Q196" s="216" t="s">
        <v>3165</v>
      </c>
      <c r="R196" s="202" t="s">
        <v>3164</v>
      </c>
    </row>
    <row r="197" spans="17:18">
      <c r="Q197" s="216" t="s">
        <v>3167</v>
      </c>
      <c r="R197" s="202" t="s">
        <v>3166</v>
      </c>
    </row>
    <row r="198" spans="17:18">
      <c r="Q198" s="216" t="s">
        <v>3169</v>
      </c>
      <c r="R198" s="202" t="s">
        <v>3168</v>
      </c>
    </row>
    <row r="199" spans="17:18">
      <c r="Q199" s="216" t="s">
        <v>1679</v>
      </c>
      <c r="R199" s="202" t="s">
        <v>3170</v>
      </c>
    </row>
    <row r="200" spans="17:18">
      <c r="Q200" s="216" t="s">
        <v>3172</v>
      </c>
      <c r="R200" s="202" t="s">
        <v>3171</v>
      </c>
    </row>
    <row r="201" spans="17:18">
      <c r="Q201" s="216" t="s">
        <v>3174</v>
      </c>
      <c r="R201" s="202" t="s">
        <v>3173</v>
      </c>
    </row>
    <row r="202" spans="17:18">
      <c r="Q202" s="216" t="s">
        <v>3176</v>
      </c>
      <c r="R202" s="202" t="s">
        <v>3175</v>
      </c>
    </row>
    <row r="203" spans="17:18">
      <c r="Q203" s="216" t="s">
        <v>3178</v>
      </c>
      <c r="R203" s="202" t="s">
        <v>3177</v>
      </c>
    </row>
    <row r="204" spans="17:18">
      <c r="Q204" s="216" t="s">
        <v>3180</v>
      </c>
      <c r="R204" s="202" t="s">
        <v>3179</v>
      </c>
    </row>
    <row r="205" spans="17:18">
      <c r="Q205" s="216" t="s">
        <v>3182</v>
      </c>
      <c r="R205" s="202" t="s">
        <v>3181</v>
      </c>
    </row>
    <row r="206" spans="17:18">
      <c r="Q206" s="216" t="s">
        <v>3184</v>
      </c>
      <c r="R206" s="202" t="s">
        <v>3183</v>
      </c>
    </row>
    <row r="207" spans="17:18">
      <c r="Q207" s="216" t="s">
        <v>3186</v>
      </c>
      <c r="R207" s="202" t="s">
        <v>3185</v>
      </c>
    </row>
    <row r="208" spans="17:18">
      <c r="Q208" s="216" t="s">
        <v>3188</v>
      </c>
      <c r="R208" s="202" t="s">
        <v>3187</v>
      </c>
    </row>
    <row r="209" spans="17:18">
      <c r="Q209" s="216" t="s">
        <v>3190</v>
      </c>
      <c r="R209" s="202" t="s">
        <v>3189</v>
      </c>
    </row>
    <row r="210" spans="17:18">
      <c r="Q210" s="216" t="s">
        <v>3192</v>
      </c>
      <c r="R210" s="202" t="s">
        <v>3191</v>
      </c>
    </row>
    <row r="211" spans="17:18">
      <c r="Q211" s="216" t="s">
        <v>3194</v>
      </c>
      <c r="R211" s="202" t="s">
        <v>3193</v>
      </c>
    </row>
    <row r="212" spans="17:18">
      <c r="Q212" s="216" t="s">
        <v>3196</v>
      </c>
      <c r="R212" s="202" t="s">
        <v>3195</v>
      </c>
    </row>
    <row r="213" spans="17:18">
      <c r="Q213" s="216" t="s">
        <v>3198</v>
      </c>
      <c r="R213" s="202" t="s">
        <v>3197</v>
      </c>
    </row>
    <row r="214" spans="17:18">
      <c r="Q214" s="216" t="s">
        <v>3200</v>
      </c>
      <c r="R214" s="202" t="s">
        <v>3199</v>
      </c>
    </row>
    <row r="215" spans="17:18">
      <c r="Q215" s="216" t="s">
        <v>3202</v>
      </c>
      <c r="R215" s="202" t="s">
        <v>3201</v>
      </c>
    </row>
    <row r="216" spans="17:18">
      <c r="Q216" s="216" t="s">
        <v>3204</v>
      </c>
      <c r="R216" s="202" t="s">
        <v>3203</v>
      </c>
    </row>
    <row r="217" spans="17:18">
      <c r="Q217" s="216" t="s">
        <v>3206</v>
      </c>
      <c r="R217" s="146" t="s">
        <v>3205</v>
      </c>
    </row>
    <row r="218" spans="17:18">
      <c r="Q218" s="218" t="s">
        <v>3208</v>
      </c>
      <c r="R218" s="219" t="s">
        <v>3207</v>
      </c>
    </row>
    <row r="219" spans="17:18">
      <c r="Q219" s="158"/>
      <c r="R219" s="220"/>
    </row>
    <row r="220" spans="17:18">
      <c r="Q220" s="158"/>
      <c r="R220" s="220"/>
    </row>
    <row r="221" spans="17:18">
      <c r="Q221" s="220" t="s">
        <v>3209</v>
      </c>
      <c r="R221" s="229"/>
    </row>
    <row r="222" spans="17:18">
      <c r="Q222" s="158" t="s">
        <v>424</v>
      </c>
      <c r="R222" s="220" t="s">
        <v>3210</v>
      </c>
    </row>
    <row r="223" spans="17:18">
      <c r="Q223" s="158" t="s">
        <v>101</v>
      </c>
      <c r="R223" s="220" t="s">
        <v>3211</v>
      </c>
    </row>
    <row r="224" spans="17:18">
      <c r="Q224" s="158" t="s">
        <v>92</v>
      </c>
      <c r="R224" s="220" t="s">
        <v>3212</v>
      </c>
    </row>
    <row r="225" spans="17:18">
      <c r="Q225" s="158" t="s">
        <v>105</v>
      </c>
      <c r="R225" s="220" t="s">
        <v>3213</v>
      </c>
    </row>
    <row r="226" spans="17:18">
      <c r="Q226" s="158" t="s">
        <v>109</v>
      </c>
      <c r="R226" s="220" t="s">
        <v>3214</v>
      </c>
    </row>
    <row r="227" spans="17:18">
      <c r="Q227" s="119" t="s">
        <v>113</v>
      </c>
      <c r="R227" s="220" t="s">
        <v>3215</v>
      </c>
    </row>
    <row r="228" spans="17:18">
      <c r="Q228" s="119" t="s">
        <v>118</v>
      </c>
      <c r="R228" s="220" t="s">
        <v>3216</v>
      </c>
    </row>
    <row r="229" spans="17:18">
      <c r="Q229" s="119" t="s">
        <v>3218</v>
      </c>
      <c r="R229" s="220" t="s">
        <v>3217</v>
      </c>
    </row>
    <row r="230" spans="17:18">
      <c r="Q230" s="119" t="s">
        <v>125</v>
      </c>
      <c r="R230" s="220" t="s">
        <v>3219</v>
      </c>
    </row>
    <row r="231" spans="17:18">
      <c r="Q231" s="158" t="s">
        <v>118</v>
      </c>
      <c r="R231" s="220" t="s">
        <v>3216</v>
      </c>
    </row>
    <row r="232" spans="17:18">
      <c r="Q232" s="158" t="s">
        <v>1723</v>
      </c>
      <c r="R232" s="220" t="s">
        <v>3220</v>
      </c>
    </row>
    <row r="233" spans="17:18">
      <c r="Q233" s="158" t="s">
        <v>1358</v>
      </c>
      <c r="R233" s="220" t="s">
        <v>3221</v>
      </c>
    </row>
    <row r="234" spans="17:18">
      <c r="Q234" s="158" t="s">
        <v>3223</v>
      </c>
      <c r="R234" s="220" t="s">
        <v>3222</v>
      </c>
    </row>
    <row r="235" spans="17:18">
      <c r="Q235" s="158"/>
      <c r="R235" s="220"/>
    </row>
    <row r="236" spans="17:18">
      <c r="Q236" s="220" t="s">
        <v>3224</v>
      </c>
      <c r="R236" s="229"/>
    </row>
    <row r="237" spans="17:18">
      <c r="Q237" s="158" t="s">
        <v>3226</v>
      </c>
      <c r="R237" s="220" t="s">
        <v>3225</v>
      </c>
    </row>
    <row r="238" spans="17:18">
      <c r="Q238" s="158" t="s">
        <v>3228</v>
      </c>
      <c r="R238" s="220" t="s">
        <v>3227</v>
      </c>
    </row>
    <row r="239" spans="17:18">
      <c r="Q239" s="158" t="s">
        <v>3230</v>
      </c>
      <c r="R239" s="220" t="s">
        <v>3229</v>
      </c>
    </row>
    <row r="240" spans="17:18">
      <c r="Q240" s="158"/>
      <c r="R240" s="220"/>
    </row>
    <row r="241" spans="17:18">
      <c r="Q241" s="221" t="s">
        <v>3231</v>
      </c>
      <c r="R241" s="229"/>
    </row>
    <row r="242" spans="17:18">
      <c r="Q242" s="158"/>
      <c r="R242" s="221"/>
    </row>
    <row r="243" spans="17:18">
      <c r="Q243" s="119" t="s">
        <v>2123</v>
      </c>
      <c r="R243" s="222" t="s">
        <v>2791</v>
      </c>
    </row>
    <row r="244" spans="17:18">
      <c r="Q244" s="158" t="s">
        <v>3233</v>
      </c>
      <c r="R244" s="223" t="s">
        <v>3232</v>
      </c>
    </row>
    <row r="245" spans="17:18">
      <c r="Q245" s="158" t="s">
        <v>3235</v>
      </c>
      <c r="R245" s="223" t="s">
        <v>3234</v>
      </c>
    </row>
    <row r="246" spans="17:18">
      <c r="Q246" s="158" t="s">
        <v>3237</v>
      </c>
      <c r="R246" s="220" t="s">
        <v>3236</v>
      </c>
    </row>
    <row r="247" spans="17:18">
      <c r="Q247" s="158" t="s">
        <v>3239</v>
      </c>
      <c r="R247" s="220" t="s">
        <v>3238</v>
      </c>
    </row>
    <row r="248" spans="17:18">
      <c r="Q248" s="158" t="s">
        <v>3241</v>
      </c>
      <c r="R248" s="220" t="s">
        <v>3240</v>
      </c>
    </row>
    <row r="249" spans="17:18">
      <c r="Q249" s="158" t="s">
        <v>3243</v>
      </c>
      <c r="R249" s="220" t="s">
        <v>3242</v>
      </c>
    </row>
    <row r="250" spans="17:18">
      <c r="Q250" s="158" t="s">
        <v>3245</v>
      </c>
      <c r="R250" s="220" t="s">
        <v>3244</v>
      </c>
    </row>
    <row r="251" spans="17:18">
      <c r="Q251" s="158" t="s">
        <v>3247</v>
      </c>
      <c r="R251" s="220" t="s">
        <v>3246</v>
      </c>
    </row>
    <row r="252" spans="17:18">
      <c r="Q252" s="158"/>
      <c r="R252" s="220"/>
    </row>
  </sheetData>
  <conditionalFormatting sqref="G12:G13">
    <cfRule type="duplicateValues" dxfId="44" priority="10"/>
  </conditionalFormatting>
  <conditionalFormatting sqref="L6">
    <cfRule type="duplicateValues" dxfId="43" priority="9"/>
  </conditionalFormatting>
  <conditionalFormatting sqref="O5:O17">
    <cfRule type="duplicateValues" dxfId="42" priority="4"/>
  </conditionalFormatting>
  <conditionalFormatting sqref="O5:O16">
    <cfRule type="duplicateValues" dxfId="41" priority="5"/>
  </conditionalFormatting>
  <conditionalFormatting sqref="O20:O24">
    <cfRule type="duplicateValues" dxfId="40" priority="3"/>
  </conditionalFormatting>
  <conditionalFormatting sqref="O27 N26">
    <cfRule type="duplicateValues" dxfId="39" priority="6"/>
  </conditionalFormatting>
  <conditionalFormatting sqref="N38 N4 O2:O3 O18 N19 O25">
    <cfRule type="duplicateValues" dxfId="38" priority="7"/>
  </conditionalFormatting>
  <conditionalFormatting sqref="O28:O37 O41:O44">
    <cfRule type="duplicateValues" dxfId="37" priority="8"/>
  </conditionalFormatting>
  <conditionalFormatting sqref="N4 O2:O3 O5:O18 O20:O25 O27:O37 O39:O43 N38 N26 N19">
    <cfRule type="duplicateValues" dxfId="36" priority="2"/>
  </conditionalFormatting>
  <conditionalFormatting sqref="Q249:Q251 R1">
    <cfRule type="duplicateValues" dxfId="35" priority="1"/>
  </conditionalFormatting>
  <pageMargins left="0.7" right="0.7" top="0.75" bottom="0.75" header="0.3" footer="0.3"/>
  <pageSetup orientation="portrait" r:id="rId1"/>
  <tableParts count="6">
    <tablePart r:id="rId2"/>
    <tablePart r:id="rId3"/>
    <tablePart r:id="rId4"/>
    <tablePart r:id="rId5"/>
    <tablePart r:id="rId6"/>
    <tablePart r:id="rId7"/>
  </tablePart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1A0D69-D254-4FB9-A2E7-F7E588A7E684}">
  <sheetPr codeName="Sheet3"/>
  <dimension ref="A1:B2"/>
  <sheetViews>
    <sheetView workbookViewId="0"/>
  </sheetViews>
  <sheetFormatPr defaultColWidth="9.140625" defaultRowHeight="14.25"/>
  <cols>
    <col min="1" max="1" width="21.42578125" style="1" bestFit="1" customWidth="1"/>
    <col min="2" max="2" width="67.7109375" style="1" bestFit="1" customWidth="1"/>
    <col min="3" max="16384" width="9.140625" style="1"/>
  </cols>
  <sheetData>
    <row r="1" spans="1:2">
      <c r="A1" s="1" t="s">
        <v>128</v>
      </c>
      <c r="B1" s="1" t="s">
        <v>129</v>
      </c>
    </row>
    <row r="2" spans="1:2">
      <c r="A2" s="1" t="s">
        <v>131</v>
      </c>
      <c r="B2" s="1" t="s">
        <v>130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18</vt:i4>
      </vt:variant>
    </vt:vector>
  </HeadingPairs>
  <TitlesOfParts>
    <vt:vector size="19" baseType="lpstr">
      <vt:lpstr>Start</vt:lpstr>
      <vt:lpstr>'30-20 Valves'!BF_Description</vt:lpstr>
      <vt:lpstr>'30-40 Pumps Only'!BF_Description</vt:lpstr>
      <vt:lpstr>'30-41 Pumps Accessories'!BF_Description</vt:lpstr>
      <vt:lpstr>'30-50 Special Packages'!BF_Description</vt:lpstr>
      <vt:lpstr>'30-71 Fuel Tanks'!BF_Description</vt:lpstr>
      <vt:lpstr>'30-72 Tanks and Separators'!BF_Description</vt:lpstr>
      <vt:lpstr>'30-80 Controls'!BF_Description</vt:lpstr>
      <vt:lpstr>'40-80 RM Chemicals and Liners'!BF_Description</vt:lpstr>
      <vt:lpstr>BF_Description</vt:lpstr>
      <vt:lpstr>'30-60 Scheme'!Criteria</vt:lpstr>
      <vt:lpstr>'30-30 Scheme'!Extract</vt:lpstr>
      <vt:lpstr>'30-35 Scheme'!Extract</vt:lpstr>
      <vt:lpstr>'30-60 Scheme'!Extract</vt:lpstr>
      <vt:lpstr>'40-60 Scheme'!Extract</vt:lpstr>
      <vt:lpstr>FilterTypeandSubType</vt:lpstr>
      <vt:lpstr>FilterTypeandSubType_RMC</vt:lpstr>
      <vt:lpstr>UserName</vt:lpstr>
      <vt:lpstr>UserTable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Khanh Nguyen</dc:creator>
  <cp:lastModifiedBy>Nguyen, Khanh</cp:lastModifiedBy>
  <cp:lastPrinted>2018-11-21T17:26:41Z</cp:lastPrinted>
  <dcterms:created xsi:type="dcterms:W3CDTF">2018-11-16T21:04:02Z</dcterms:created>
  <dcterms:modified xsi:type="dcterms:W3CDTF">2022-04-28T23:10:28Z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546e5e1-5d42-4630-bacd-c69bfdcbd5e8_Enabled">
    <vt:lpwstr>true</vt:lpwstr>
  </property>
  <property fmtid="{D5CDD505-2E9C-101B-9397-08002B2CF9AE}" pid="3" name="MSIP_Label_d546e5e1-5d42-4630-bacd-c69bfdcbd5e8_SetDate">
    <vt:lpwstr>2022-04-28T23:10:27Z</vt:lpwstr>
  </property>
  <property fmtid="{D5CDD505-2E9C-101B-9397-08002B2CF9AE}" pid="4" name="MSIP_Label_d546e5e1-5d42-4630-bacd-c69bfdcbd5e8_Method">
    <vt:lpwstr>Standard</vt:lpwstr>
  </property>
  <property fmtid="{D5CDD505-2E9C-101B-9397-08002B2CF9AE}" pid="5" name="MSIP_Label_d546e5e1-5d42-4630-bacd-c69bfdcbd5e8_Name">
    <vt:lpwstr>d546e5e1-5d42-4630-bacd-c69bfdcbd5e8</vt:lpwstr>
  </property>
  <property fmtid="{D5CDD505-2E9C-101B-9397-08002B2CF9AE}" pid="6" name="MSIP_Label_d546e5e1-5d42-4630-bacd-c69bfdcbd5e8_SiteId">
    <vt:lpwstr>96ece526-9c7d-48b0-8daf-8b93c90a5d18</vt:lpwstr>
  </property>
  <property fmtid="{D5CDD505-2E9C-101B-9397-08002B2CF9AE}" pid="7" name="MSIP_Label_d546e5e1-5d42-4630-bacd-c69bfdcbd5e8_ActionId">
    <vt:lpwstr>6c70d399-eccb-4dbf-879f-3e7aaf4d0860</vt:lpwstr>
  </property>
  <property fmtid="{D5CDD505-2E9C-101B-9397-08002B2CF9AE}" pid="8" name="MSIP_Label_d546e5e1-5d42-4630-bacd-c69bfdcbd5e8_ContentBits">
    <vt:lpwstr>0</vt:lpwstr>
  </property>
  <property fmtid="{D5CDD505-2E9C-101B-9397-08002B2CF9AE}" pid="9" name="SmartTag">
    <vt:lpwstr>4</vt:lpwstr>
  </property>
</Properties>
</file>