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A0CC41F-498F-4118-ADD1-3A486EECDF77}" xr6:coauthVersionLast="47" xr6:coauthVersionMax="47" xr10:uidLastSave="{00000000-0000-0000-0000-000000000000}"/>
  <bookViews>
    <workbookView xWindow="-120" yWindow="-120" windowWidth="29040" windowHeight="15840" tabRatio="503" activeTab="1" xr2:uid="{80BDD168-2215-4814-9819-271E73AF9213}"/>
  </bookViews>
  <sheets>
    <sheet name="Main" sheetId="1" r:id="rId1"/>
    <sheet name="DC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2" l="1"/>
  <c r="C17" i="2" l="1"/>
  <c r="S4" i="2"/>
  <c r="AK4" i="2" l="1"/>
  <c r="R10" i="2"/>
  <c r="R6" i="2"/>
  <c r="R11" i="2" s="1"/>
  <c r="AJ4" i="2"/>
  <c r="AI4" i="2"/>
  <c r="AH4" i="2"/>
  <c r="R13" i="2" l="1"/>
  <c r="R15" i="2" s="1"/>
  <c r="Q19" i="2"/>
  <c r="P19" i="2"/>
  <c r="O19" i="2"/>
  <c r="N19" i="2"/>
  <c r="M19" i="2"/>
  <c r="L19" i="2"/>
  <c r="K19" i="2"/>
  <c r="J19" i="2"/>
  <c r="I19" i="2"/>
  <c r="H19" i="2"/>
  <c r="G19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6" i="2"/>
  <c r="Q20" i="2" s="1"/>
  <c r="P6" i="2"/>
  <c r="P20" i="2" s="1"/>
  <c r="O6" i="2"/>
  <c r="O20" i="2" s="1"/>
  <c r="N6" i="2"/>
  <c r="M6" i="2"/>
  <c r="M20" i="2" s="1"/>
  <c r="L6" i="2"/>
  <c r="L20" i="2" s="1"/>
  <c r="K6" i="2"/>
  <c r="K20" i="2" s="1"/>
  <c r="J6" i="2"/>
  <c r="I6" i="2"/>
  <c r="I20" i="2" s="1"/>
  <c r="H6" i="2"/>
  <c r="H20" i="2" s="1"/>
  <c r="G6" i="2"/>
  <c r="G20" i="2" s="1"/>
  <c r="F6" i="2"/>
  <c r="E6" i="2"/>
  <c r="E20" i="2" s="1"/>
  <c r="D6" i="2"/>
  <c r="D20" i="2" s="1"/>
  <c r="C6" i="2"/>
  <c r="C11" i="2" s="1"/>
  <c r="C13" i="2" s="1"/>
  <c r="C15" i="2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J9" i="1"/>
  <c r="J7" i="1"/>
  <c r="J10" i="1" s="1"/>
  <c r="F11" i="2" l="1"/>
  <c r="F13" i="2" s="1"/>
  <c r="F15" i="2" s="1"/>
  <c r="F17" i="2" s="1"/>
  <c r="J11" i="2"/>
  <c r="J13" i="2" s="1"/>
  <c r="J15" i="2" s="1"/>
  <c r="J17" i="2" s="1"/>
  <c r="N11" i="2"/>
  <c r="N13" i="2" s="1"/>
  <c r="N15" i="2" s="1"/>
  <c r="N17" i="2" s="1"/>
  <c r="P11" i="2"/>
  <c r="P13" i="2" s="1"/>
  <c r="P15" i="2" s="1"/>
  <c r="P17" i="2" s="1"/>
  <c r="L11" i="2"/>
  <c r="L13" i="2" s="1"/>
  <c r="L15" i="2" s="1"/>
  <c r="L17" i="2" s="1"/>
  <c r="H11" i="2"/>
  <c r="H13" i="2" s="1"/>
  <c r="H15" i="2" s="1"/>
  <c r="H17" i="2" s="1"/>
  <c r="D11" i="2"/>
  <c r="D13" i="2" s="1"/>
  <c r="D15" i="2" s="1"/>
  <c r="D17" i="2" s="1"/>
  <c r="F20" i="2"/>
  <c r="J20" i="2"/>
  <c r="N20" i="2"/>
  <c r="O11" i="2"/>
  <c r="O13" i="2" s="1"/>
  <c r="O15" i="2" s="1"/>
  <c r="K11" i="2"/>
  <c r="K13" i="2" s="1"/>
  <c r="K15" i="2" s="1"/>
  <c r="G11" i="2"/>
  <c r="G13" i="2" s="1"/>
  <c r="G15" i="2" s="1"/>
  <c r="C20" i="2"/>
  <c r="Q11" i="2"/>
  <c r="Q13" i="2" s="1"/>
  <c r="Q15" i="2" s="1"/>
  <c r="Q17" i="2" s="1"/>
  <c r="M11" i="2"/>
  <c r="M13" i="2" s="1"/>
  <c r="M15" i="2" s="1"/>
  <c r="M17" i="2" s="1"/>
  <c r="I11" i="2"/>
  <c r="I13" i="2" s="1"/>
  <c r="I15" i="2" s="1"/>
  <c r="I17" i="2" s="1"/>
  <c r="E11" i="2"/>
  <c r="E13" i="2" s="1"/>
  <c r="E15" i="2" s="1"/>
  <c r="E17" i="2" s="1"/>
  <c r="AI15" i="2" l="1"/>
  <c r="G17" i="2"/>
  <c r="AJ15" i="2"/>
  <c r="K17" i="2"/>
  <c r="AK15" i="2"/>
  <c r="O17" i="2"/>
  <c r="AH15" i="2"/>
  <c r="AL15" i="2" l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tc={9740FC8F-D217-48FC-9D3B-16C2D9BFE1A6}</author>
  </authors>
  <commentList>
    <comment ref="R4" authorId="0" shapeId="0" xr:uid="{9740FC8F-D217-48FC-9D3B-16C2D9BFE1A6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133-135m</t>
      </text>
    </comment>
  </commentList>
</comments>
</file>

<file path=xl/sharedStrings.xml><?xml version="1.0" encoding="utf-8"?>
<sst xmlns="http://schemas.openxmlformats.org/spreadsheetml/2006/main" count="58" uniqueCount="55">
  <si>
    <t>Price</t>
  </si>
  <si>
    <t>Shares</t>
  </si>
  <si>
    <t>MC</t>
  </si>
  <si>
    <t>Cash</t>
  </si>
  <si>
    <t>Debt</t>
  </si>
  <si>
    <t>EV</t>
  </si>
  <si>
    <t>Q324</t>
  </si>
  <si>
    <t>In millions*</t>
  </si>
  <si>
    <t>Business Model</t>
  </si>
  <si>
    <t>Interest bearing debt: Current portion of convertible senior notes, net (current liabilties) + Convertible senior notes, net (long term liabilities)</t>
  </si>
  <si>
    <t>Chegg Study Pack</t>
  </si>
  <si>
    <t>Chegg Study</t>
  </si>
  <si>
    <t>Chegg Writing</t>
  </si>
  <si>
    <t>Chegg Math - Mathway (step-by-step math solver and calculator chatbot)</t>
  </si>
  <si>
    <t>Busuu - language learning platform</t>
  </si>
  <si>
    <t>Chegg Skills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</si>
  <si>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</si>
  <si>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</si>
  <si>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</si>
  <si>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</si>
  <si>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</si>
  <si>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</si>
  <si>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</si>
  <si>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</si>
  <si>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</si>
  <si>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</si>
  <si>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</si>
  <si>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</si>
  <si>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</si>
  <si>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</si>
  <si>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</si>
  <si>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Revenue</t>
  </si>
  <si>
    <t>COGS</t>
  </si>
  <si>
    <t>Gross Profit</t>
  </si>
  <si>
    <t>R&amp;D</t>
  </si>
  <si>
    <t>*in millions</t>
  </si>
  <si>
    <t>Sales &amp; Marketing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</si>
  <si>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</si>
  <si>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</si>
  <si>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</si>
  <si>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</si>
  <si>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</si>
  <si>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</si>
  <si>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</si>
  <si>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</si>
  <si>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Weighted Diluted Shares</t>
  </si>
  <si>
    <t>Rev Growth Y/Y</t>
  </si>
  <si>
    <t>Gross Margin</t>
  </si>
  <si>
    <t>Q424</t>
  </si>
  <si>
    <t>Discount</t>
  </si>
  <si>
    <t>NPV</t>
  </si>
  <si>
    <t>Share</t>
  </si>
  <si>
    <t>Q125</t>
  </si>
  <si>
    <t>As of 12/28/2024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</si>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</sst>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3" fontId="2" fillId="0" borderId="0" xfId="0" applyNumberFormat="1" applyFont="1"/>
    <xf numFmtId="0" fontId="4" fillId="0" borderId="0" xfId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9" fontId="2" fillId="0" borderId="0" xfId="2" applyFont="1"/>
    <xf numFmtId="3" fontId="1" fillId="0" borderId="0" xfId="0" applyNumberFormat="1" applyFont="1"/>
    <xf numFmtId="9" fontId="2" fillId="0" borderId="0" xfId="0" applyNumberFormat="1" applyFont="1"/>
    <xf numFmtId="8" fontId="2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610405</xdr:colOff>
      <xdr:row>0</xdr:row>
      <xdr:rowOff>145582</xdr:rowOff>
    </xdr:from>
    <xdr:to>
      <xdr:col>17</xdr:col>
      <xdr:colOff>14654</xdr:colOff>
      <xdr:row>35</xdr:row>
      <xdr:rowOff>79640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EA6B48F-A354-6602-473F-423A214555B4}"/>
            </a:ext>
          </a:extLst>
        </xdr:cNvPr>
        <xdr:cNvCxnSpPr/>
      </xdr:nvCxnSpPr>
      <xdr:spPr>
        <a:xfrm flipH="1">
          <a:off x="11181813" y="145582"/>
          <a:ext cx="14654" cy="63533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rek Lin" id="{E2A2BC48-48C6-4196-B35C-FBC329734EAD}" userId="S::dkl20@sfu.ca::620fe943-4695-4946-ba5b-287cc1b167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" dT="2024-12-29T05:38:00.56" personId="{E2A2BC48-48C6-4196-B35C-FBC329734EAD}" id="{9740FC8F-D217-48FC-9D3B-16C2D9BFE1A6}">
    <text>Q2 guidance: 133-135m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50B2-50E4-43A0-AFE8-50312635914C}">
  <dimension ref="B4:L10"/>
  <sheetViews>
    <sheetView zoomScale="145" zoomScaleNormal="145" workbookViewId="0">
      <selection activeCell="H21" sqref="H21"/>
    </sheetView>
  </sheetViews>
  <sheetFormatPr defaultRowHeight="14.25" x14ac:dyDescent="0.2"/>
  <cols>
    <col min="1" max="1" width="9.140625" style="2"/>
    <col min="2" max="2" width="17.5703125" style="2" bestFit="1" customWidth="1"/>
    <col min="3" max="10" width="9.140625" style="2"/>
    <col min="11" max="11" width="14.42578125" style="2" bestFit="1" customWidth="1"/>
    <col min="12" max="12" width="132.140625" style="2" bestFit="1" customWidth="1"/>
    <col min="13" max="16384" width="9.140625" style="2"/>
  </cols>
  <sheetData>
    <row r="4" spans="2:12" ht="15" x14ac:dyDescent="0.25">
      <c r="B4" s="1" t="s">
        <v>8</v>
      </c>
    </row>
    <row r="5" spans="2:12" x14ac:dyDescent="0.2">
      <c r="B5" s="2" t="s">
        <v>10</v>
      </c>
      <c r="I5" s="2" t="s">
        <v>0</v>
      </c>
      <c r="J5" s="2">
        <v>1.58</v>
      </c>
      <c r="K5" s="2" t="s">
        <v>53</v>
      </c>
    </row>
    <row r="6" spans="2:12" x14ac:dyDescent="0.2">
      <c r="B6" s="2" t="s">
        <v>11</v>
      </c>
      <c r="I6" s="2" t="s">
        <v>1</v>
      </c>
      <c r="J6" s="3">
        <v>104.3</v>
      </c>
      <c r="K6" s="2" t="s">
        <v>6</v>
      </c>
      <c r="L6" s="4" t="s">
        <v>7</v>
      </c>
    </row>
    <row r="7" spans="2:12" x14ac:dyDescent="0.2">
      <c r="B7" s="2" t="s">
        <v>12</v>
      </c>
      <c r="I7" s="2" t="s">
        <v>2</v>
      </c>
      <c r="J7" s="3">
        <f>J5*J6</f>
        <v>164.79400000000001</v>
      </c>
    </row>
    <row r="8" spans="2:12" x14ac:dyDescent="0.2">
      <c r="B8" s="2" t="s">
        <v>13</v>
      </c>
      <c r="I8" s="2" t="s">
        <v>3</v>
      </c>
      <c r="J8" s="2">
        <v>152</v>
      </c>
      <c r="K8" s="2" t="s">
        <v>6</v>
      </c>
    </row>
    <row r="9" spans="2:12" x14ac:dyDescent="0.2">
      <c r="B9" s="2" t="s">
        <v>14</v>
      </c>
      <c r="I9" s="2" t="s">
        <v>4</v>
      </c>
      <c r="J9" s="3">
        <f>358.2+243.2</f>
        <v>601.4</v>
      </c>
      <c r="K9" s="2" t="s">
        <v>6</v>
      </c>
      <c r="L9" s="2" t="s">
        <v>9</v>
      </c>
    </row>
    <row r="10" spans="2:12" x14ac:dyDescent="0.2">
      <c r="B10" s="2" t="s">
        <v>15</v>
      </c>
      <c r="I10" s="2" t="s">
        <v>5</v>
      </c>
      <c r="J10" s="3">
        <f>J7-J8+J9</f>
        <v>614.19399999999996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C076-A7B8-40AA-9FD4-A0BACA0B2ABA}">
  <dimension ref="A1:BA22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2" sqref="H22"/>
    </sheetView>
  </sheetViews>
  <sheetFormatPr defaultRowHeight="14.25" x14ac:dyDescent="0.2"/>
  <cols>
    <col min="1" max="1" width="5.5703125" style="2" customWidth="1"/>
    <col min="2" max="2" width="24.5703125" style="2" bestFit="1" customWidth="1"/>
    <col min="3" max="3" width="9.42578125" style="2" customWidth="1"/>
    <col min="4" max="33" width="9.140625" style="2"/>
    <col min="34" max="34" width="14.42578125" style="2" bestFit="1" customWidth="1"/>
    <col min="35" max="35" width="10" style="2" bestFit="1" customWidth="1"/>
    <col min="36" max="16384" width="9.140625" style="2"/>
  </cols>
  <sheetData>
    <row r="1" spans="1:53" x14ac:dyDescent="0.2">
      <c r="A1" s="5" t="s">
        <v>16</v>
      </c>
      <c r="B1" s="2" t="s">
        <v>35</v>
      </c>
    </row>
    <row r="2" spans="1:53" x14ac:dyDescent="0.2"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6</v>
      </c>
      <c r="R2" s="6" t="s">
        <v>48</v>
      </c>
      <c r="S2" s="6" t="s">
        <v>52</v>
      </c>
      <c r="U2" s="2">
        <v>2008</v>
      </c>
      <c r="V2" s="2">
        <f>U2+1</f>
        <v>2009</v>
      </c>
      <c r="W2" s="2">
        <f t="shared" ref="W2:AK2" si="0">V2+1</f>
        <v>2010</v>
      </c>
      <c r="X2" s="2">
        <f t="shared" si="0"/>
        <v>2011</v>
      </c>
      <c r="Y2" s="2">
        <f t="shared" si="0"/>
        <v>2012</v>
      </c>
      <c r="Z2" s="2">
        <f t="shared" si="0"/>
        <v>2013</v>
      </c>
      <c r="AA2" s="2">
        <f t="shared" si="0"/>
        <v>2014</v>
      </c>
      <c r="AB2" s="2">
        <f t="shared" si="0"/>
        <v>2015</v>
      </c>
      <c r="AC2" s="2">
        <f t="shared" si="0"/>
        <v>2016</v>
      </c>
      <c r="AD2" s="2">
        <f t="shared" si="0"/>
        <v>2017</v>
      </c>
      <c r="AE2" s="2">
        <f t="shared" si="0"/>
        <v>2018</v>
      </c>
      <c r="AF2" s="2">
        <f t="shared" si="0"/>
        <v>2019</v>
      </c>
      <c r="AG2" s="2">
        <f t="shared" si="0"/>
        <v>2020</v>
      </c>
      <c r="AH2" s="2">
        <f>AG2+1</f>
        <v>2021</v>
      </c>
      <c r="AI2" s="2">
        <f t="shared" si="0"/>
        <v>2022</v>
      </c>
      <c r="AJ2" s="2">
        <f>AI2+1</f>
        <v>2023</v>
      </c>
      <c r="AK2" s="2">
        <f t="shared" si="0"/>
        <v>2024</v>
      </c>
    </row>
    <row r="4" spans="1:53" ht="15" x14ac:dyDescent="0.25">
      <c r="B4" s="1" t="s">
        <v>31</v>
      </c>
      <c r="C4" s="7">
        <v>198.37799999999999</v>
      </c>
      <c r="D4" s="7">
        <v>198.47800000000001</v>
      </c>
      <c r="E4" s="7">
        <v>171.94200000000001</v>
      </c>
      <c r="F4" s="7">
        <v>207.46700000000001</v>
      </c>
      <c r="G4" s="7">
        <v>202.244</v>
      </c>
      <c r="H4" s="7">
        <v>194.721</v>
      </c>
      <c r="I4" s="7">
        <v>164.739</v>
      </c>
      <c r="J4" s="7">
        <v>205.19300000000001</v>
      </c>
      <c r="K4" s="7">
        <v>187.601</v>
      </c>
      <c r="L4" s="7">
        <v>182.85300000000001</v>
      </c>
      <c r="M4" s="7">
        <v>157.85400000000001</v>
      </c>
      <c r="N4" s="7">
        <v>187.98699999999999</v>
      </c>
      <c r="O4" s="7">
        <v>174.35</v>
      </c>
      <c r="P4" s="3">
        <v>163.14699999999999</v>
      </c>
      <c r="Q4" s="3">
        <v>136.59</v>
      </c>
      <c r="R4" s="7">
        <v>134</v>
      </c>
      <c r="S4" s="7">
        <f>R4*(0.98)</f>
        <v>131.32</v>
      </c>
      <c r="U4" s="9">
        <v>7.6059999999999999</v>
      </c>
      <c r="V4" s="9">
        <v>47.834000000000003</v>
      </c>
      <c r="W4" s="9">
        <v>148.922</v>
      </c>
      <c r="X4" s="9">
        <v>172.018</v>
      </c>
      <c r="Y4" s="9">
        <v>213.334</v>
      </c>
      <c r="Z4" s="9">
        <v>255.57499999999999</v>
      </c>
      <c r="AA4" s="9">
        <v>304.834</v>
      </c>
      <c r="AB4" s="9">
        <v>301.37299999999999</v>
      </c>
      <c r="AC4" s="9">
        <v>254.09</v>
      </c>
      <c r="AD4" s="9">
        <v>255.066</v>
      </c>
      <c r="AE4" s="9">
        <v>321.084</v>
      </c>
      <c r="AF4" s="9">
        <v>410.92599999999999</v>
      </c>
      <c r="AG4" s="9">
        <v>644.33799999999997</v>
      </c>
      <c r="AH4" s="9">
        <f>SUM(C4:F4)</f>
        <v>776.26499999999999</v>
      </c>
      <c r="AI4" s="9">
        <f>SUM(G4:J4)</f>
        <v>766.89700000000005</v>
      </c>
      <c r="AJ4" s="9">
        <f>SUM(K4:N4)</f>
        <v>716.29499999999996</v>
      </c>
      <c r="AK4" s="9">
        <f>SUM(O4:R4)</f>
        <v>608.08699999999999</v>
      </c>
    </row>
    <row r="5" spans="1:53" x14ac:dyDescent="0.2">
      <c r="B5" s="2" t="s">
        <v>32</v>
      </c>
      <c r="C5" s="7">
        <v>71.384</v>
      </c>
      <c r="D5" s="7">
        <v>60.707999999999998</v>
      </c>
      <c r="E5" s="7">
        <v>67.102000000000004</v>
      </c>
      <c r="F5" s="7">
        <v>55.71</v>
      </c>
      <c r="G5" s="7">
        <v>55.085000000000001</v>
      </c>
      <c r="H5" s="7">
        <v>45.683999999999997</v>
      </c>
      <c r="I5" s="7">
        <v>45.203000000000003</v>
      </c>
      <c r="J5" s="7">
        <v>51.423999999999999</v>
      </c>
      <c r="K5" s="7">
        <v>49.15</v>
      </c>
      <c r="L5" s="7">
        <v>47.411999999999999</v>
      </c>
      <c r="M5" s="7">
        <v>83.575000000000003</v>
      </c>
      <c r="N5" s="7">
        <v>45.804000000000002</v>
      </c>
      <c r="O5" s="7">
        <v>46.497</v>
      </c>
      <c r="P5" s="7">
        <v>45.411000000000001</v>
      </c>
      <c r="Q5" s="7">
        <v>43.42</v>
      </c>
      <c r="R5" s="7">
        <v>43.42</v>
      </c>
      <c r="S5" s="7"/>
    </row>
    <row r="6" spans="1:53" x14ac:dyDescent="0.2">
      <c r="B6" s="2" t="s">
        <v>33</v>
      </c>
      <c r="C6" s="4">
        <f>C4-C5</f>
        <v>126.99399999999999</v>
      </c>
      <c r="D6" s="4">
        <f t="shared" ref="D6:Q6" si="1">D4-D5</f>
        <v>137.77000000000001</v>
      </c>
      <c r="E6" s="4">
        <f t="shared" si="1"/>
        <v>104.84</v>
      </c>
      <c r="F6" s="4">
        <f t="shared" si="1"/>
        <v>151.75700000000001</v>
      </c>
      <c r="G6" s="4">
        <f t="shared" si="1"/>
        <v>147.15899999999999</v>
      </c>
      <c r="H6" s="4">
        <f t="shared" si="1"/>
        <v>149.03700000000001</v>
      </c>
      <c r="I6" s="4">
        <f t="shared" si="1"/>
        <v>119.536</v>
      </c>
      <c r="J6" s="4">
        <f t="shared" si="1"/>
        <v>153.76900000000001</v>
      </c>
      <c r="K6" s="4">
        <f t="shared" si="1"/>
        <v>138.45099999999999</v>
      </c>
      <c r="L6" s="4">
        <f t="shared" si="1"/>
        <v>135.441</v>
      </c>
      <c r="M6" s="4">
        <f t="shared" si="1"/>
        <v>74.279000000000011</v>
      </c>
      <c r="N6" s="4">
        <f t="shared" si="1"/>
        <v>142.18299999999999</v>
      </c>
      <c r="O6" s="4">
        <f t="shared" si="1"/>
        <v>127.85299999999999</v>
      </c>
      <c r="P6" s="4">
        <f t="shared" si="1"/>
        <v>117.73599999999999</v>
      </c>
      <c r="Q6" s="4">
        <f t="shared" si="1"/>
        <v>93.17</v>
      </c>
      <c r="R6" s="7">
        <f>+R4-R5</f>
        <v>90.58</v>
      </c>
      <c r="S6" s="7"/>
    </row>
    <row r="7" spans="1:53" x14ac:dyDescent="0.2">
      <c r="B7" s="2" t="s">
        <v>36</v>
      </c>
      <c r="C7" s="7">
        <v>26.213999999999999</v>
      </c>
      <c r="D7" s="7">
        <v>21.686</v>
      </c>
      <c r="E7" s="7">
        <v>27.239000000000001</v>
      </c>
      <c r="F7" s="7">
        <v>30.274999999999999</v>
      </c>
      <c r="G7" s="7">
        <v>42.497999999999998</v>
      </c>
      <c r="H7" s="7">
        <v>35.279000000000003</v>
      </c>
      <c r="I7" s="7">
        <v>31.803000000000001</v>
      </c>
      <c r="J7" s="7">
        <v>38.08</v>
      </c>
      <c r="K7" s="7">
        <v>37.017000000000003</v>
      </c>
      <c r="L7" s="7">
        <v>30.956</v>
      </c>
      <c r="M7" s="7">
        <v>28.872</v>
      </c>
      <c r="N7" s="7">
        <v>29.745999999999999</v>
      </c>
      <c r="O7" s="7">
        <v>30.375</v>
      </c>
      <c r="P7" s="7">
        <v>23.545000000000002</v>
      </c>
      <c r="Q7" s="7">
        <v>26.507999999999999</v>
      </c>
      <c r="R7" s="7">
        <v>41.337000000000003</v>
      </c>
      <c r="S7" s="7"/>
    </row>
    <row r="8" spans="1:53" x14ac:dyDescent="0.2">
      <c r="B8" s="2" t="s">
        <v>34</v>
      </c>
      <c r="C8" s="7">
        <v>46.131</v>
      </c>
      <c r="D8" s="7">
        <v>41.594999999999999</v>
      </c>
      <c r="E8" s="7">
        <v>43.268999999999998</v>
      </c>
      <c r="F8" s="7">
        <v>47.826000000000001</v>
      </c>
      <c r="G8" s="7">
        <v>52.414999999999999</v>
      </c>
      <c r="H8" s="7">
        <v>52.48</v>
      </c>
      <c r="I8" s="7">
        <v>45.426000000000002</v>
      </c>
      <c r="J8" s="7">
        <v>46.316000000000003</v>
      </c>
      <c r="K8" s="7">
        <v>46.906999999999996</v>
      </c>
      <c r="L8" s="7">
        <v>52.872</v>
      </c>
      <c r="M8" s="7">
        <v>46.201999999999998</v>
      </c>
      <c r="N8" s="7">
        <v>45.723999999999997</v>
      </c>
      <c r="O8" s="7">
        <v>44.435000000000002</v>
      </c>
      <c r="P8" s="7">
        <v>43.651000000000003</v>
      </c>
      <c r="Q8" s="7">
        <v>41.337000000000003</v>
      </c>
      <c r="R8" s="7">
        <v>26.507999999999999</v>
      </c>
      <c r="S8" s="7"/>
    </row>
    <row r="9" spans="1:53" x14ac:dyDescent="0.2">
      <c r="B9" s="4" t="s">
        <v>37</v>
      </c>
      <c r="C9" s="7">
        <v>37.869999999999997</v>
      </c>
      <c r="D9" s="7">
        <v>39.719000000000001</v>
      </c>
      <c r="E9" s="7">
        <v>33.970999999999997</v>
      </c>
      <c r="F9" s="7">
        <v>47.459000000000003</v>
      </c>
      <c r="G9" s="7">
        <v>46.87</v>
      </c>
      <c r="H9" s="7">
        <v>53.935000000000002</v>
      </c>
      <c r="I9" s="7">
        <v>53.741999999999997</v>
      </c>
      <c r="J9" s="7">
        <v>61.7</v>
      </c>
      <c r="K9" s="7">
        <v>58.972999999999999</v>
      </c>
      <c r="L9" s="7">
        <v>70.308999999999997</v>
      </c>
      <c r="M9" s="7">
        <v>57.075000000000003</v>
      </c>
      <c r="N9" s="7">
        <v>53.426000000000002</v>
      </c>
      <c r="O9" s="7">
        <v>55.533999999999999</v>
      </c>
      <c r="P9" s="7">
        <v>54.015999999999998</v>
      </c>
      <c r="Q9" s="7">
        <v>51.91</v>
      </c>
      <c r="R9" s="7">
        <v>51.91</v>
      </c>
      <c r="S9" s="7"/>
    </row>
    <row r="10" spans="1:53" x14ac:dyDescent="0.2">
      <c r="B10" s="2" t="s">
        <v>38</v>
      </c>
      <c r="C10" s="4">
        <f>SUM(C7:C9)</f>
        <v>110.215</v>
      </c>
      <c r="D10" s="4">
        <f t="shared" ref="D10:Q10" si="2">SUM(D7:D9)</f>
        <v>103</v>
      </c>
      <c r="E10" s="4">
        <f t="shared" si="2"/>
        <v>104.47899999999998</v>
      </c>
      <c r="F10" s="4">
        <f t="shared" si="2"/>
        <v>125.56</v>
      </c>
      <c r="G10" s="4">
        <f t="shared" si="2"/>
        <v>141.78299999999999</v>
      </c>
      <c r="H10" s="4">
        <f t="shared" si="2"/>
        <v>141.69400000000002</v>
      </c>
      <c r="I10" s="4">
        <f t="shared" si="2"/>
        <v>130.971</v>
      </c>
      <c r="J10" s="4">
        <f t="shared" si="2"/>
        <v>146.096</v>
      </c>
      <c r="K10" s="4">
        <f t="shared" si="2"/>
        <v>142.89699999999999</v>
      </c>
      <c r="L10" s="4">
        <f t="shared" si="2"/>
        <v>154.137</v>
      </c>
      <c r="M10" s="4">
        <f t="shared" si="2"/>
        <v>132.149</v>
      </c>
      <c r="N10" s="4">
        <f t="shared" si="2"/>
        <v>128.89600000000002</v>
      </c>
      <c r="O10" s="4">
        <f t="shared" si="2"/>
        <v>130.34399999999999</v>
      </c>
      <c r="P10" s="4">
        <f t="shared" si="2"/>
        <v>121.21199999999999</v>
      </c>
      <c r="Q10" s="4">
        <f t="shared" si="2"/>
        <v>119.755</v>
      </c>
      <c r="R10" s="7">
        <f t="shared" ref="R10" si="3">SUM(R7:R9)</f>
        <v>119.755</v>
      </c>
      <c r="S10" s="7"/>
    </row>
    <row r="11" spans="1:53" ht="15" x14ac:dyDescent="0.25">
      <c r="B11" s="1" t="s">
        <v>39</v>
      </c>
      <c r="C11" s="4">
        <f>C6-C10</f>
        <v>16.778999999999982</v>
      </c>
      <c r="D11" s="4">
        <f t="shared" ref="D11:R11" si="4">D6-D10</f>
        <v>34.77000000000001</v>
      </c>
      <c r="E11" s="4">
        <f t="shared" si="4"/>
        <v>0.36100000000001842</v>
      </c>
      <c r="F11" s="4">
        <f t="shared" si="4"/>
        <v>26.197000000000003</v>
      </c>
      <c r="G11" s="4">
        <f t="shared" si="4"/>
        <v>5.3760000000000048</v>
      </c>
      <c r="H11" s="4">
        <f t="shared" si="4"/>
        <v>7.3429999999999893</v>
      </c>
      <c r="I11" s="4">
        <f t="shared" si="4"/>
        <v>-11.435000000000002</v>
      </c>
      <c r="J11" s="4">
        <f t="shared" si="4"/>
        <v>7.6730000000000018</v>
      </c>
      <c r="K11" s="4">
        <f t="shared" si="4"/>
        <v>-4.445999999999998</v>
      </c>
      <c r="L11" s="4">
        <f t="shared" si="4"/>
        <v>-18.695999999999998</v>
      </c>
      <c r="M11" s="4">
        <f t="shared" si="4"/>
        <v>-57.86999999999999</v>
      </c>
      <c r="N11" s="4">
        <f t="shared" si="4"/>
        <v>13.286999999999978</v>
      </c>
      <c r="O11" s="4">
        <f t="shared" si="4"/>
        <v>-2.4909999999999997</v>
      </c>
      <c r="P11" s="4">
        <f t="shared" si="4"/>
        <v>-3.4759999999999991</v>
      </c>
      <c r="Q11" s="4">
        <f t="shared" si="4"/>
        <v>-26.584999999999994</v>
      </c>
      <c r="R11" s="7">
        <f t="shared" si="4"/>
        <v>-29.174999999999997</v>
      </c>
      <c r="S11" s="7"/>
    </row>
    <row r="12" spans="1:53" x14ac:dyDescent="0.2">
      <c r="B12" s="2" t="s">
        <v>40</v>
      </c>
      <c r="C12" s="7">
        <v>-1.929</v>
      </c>
      <c r="D12" s="7">
        <v>0.219</v>
      </c>
      <c r="E12" s="7">
        <v>7.0369999999999999</v>
      </c>
      <c r="F12" s="7">
        <v>-0.48699999999999999</v>
      </c>
      <c r="G12" s="7">
        <v>4.5830000000000002</v>
      </c>
      <c r="H12" s="7">
        <v>0.193</v>
      </c>
      <c r="I12" s="7">
        <v>-1.5249999999999999</v>
      </c>
      <c r="J12" s="7">
        <v>-5.52</v>
      </c>
      <c r="K12" s="7">
        <v>10.808</v>
      </c>
      <c r="L12" s="7">
        <v>-1.1140000000000001</v>
      </c>
      <c r="M12" s="7">
        <v>-0.73299999999999998</v>
      </c>
      <c r="N12" s="7">
        <v>4.4809999999999999</v>
      </c>
      <c r="O12" s="7">
        <v>10.130000000000001</v>
      </c>
      <c r="P12" s="7">
        <v>6.468</v>
      </c>
      <c r="Q12" s="7">
        <v>6.9279999999999999</v>
      </c>
      <c r="R12" s="7">
        <v>6.9279999999999999</v>
      </c>
      <c r="S12" s="7"/>
    </row>
    <row r="13" spans="1:53" x14ac:dyDescent="0.2">
      <c r="B13" s="4" t="s">
        <v>41</v>
      </c>
      <c r="C13" s="4">
        <f>C11+C12</f>
        <v>14.849999999999982</v>
      </c>
      <c r="D13" s="4">
        <f t="shared" ref="D13:Q13" si="5">D11+D12</f>
        <v>34.989000000000011</v>
      </c>
      <c r="E13" s="4">
        <f t="shared" si="5"/>
        <v>7.3980000000000183</v>
      </c>
      <c r="F13" s="4">
        <f t="shared" si="5"/>
        <v>25.710000000000004</v>
      </c>
      <c r="G13" s="4">
        <f t="shared" si="5"/>
        <v>9.959000000000005</v>
      </c>
      <c r="H13" s="4">
        <f t="shared" si="5"/>
        <v>7.5359999999999889</v>
      </c>
      <c r="I13" s="4">
        <f t="shared" si="5"/>
        <v>-12.960000000000003</v>
      </c>
      <c r="J13" s="4">
        <f t="shared" si="5"/>
        <v>2.1530000000000022</v>
      </c>
      <c r="K13" s="4">
        <f t="shared" si="5"/>
        <v>6.3620000000000019</v>
      </c>
      <c r="L13" s="4">
        <f t="shared" si="5"/>
        <v>-19.809999999999999</v>
      </c>
      <c r="M13" s="4">
        <f t="shared" si="5"/>
        <v>-58.602999999999987</v>
      </c>
      <c r="N13" s="4">
        <f t="shared" si="5"/>
        <v>17.767999999999979</v>
      </c>
      <c r="O13" s="4">
        <f t="shared" si="5"/>
        <v>7.6390000000000011</v>
      </c>
      <c r="P13" s="4">
        <f t="shared" si="5"/>
        <v>2.9920000000000009</v>
      </c>
      <c r="Q13" s="4">
        <f t="shared" si="5"/>
        <v>-19.656999999999993</v>
      </c>
      <c r="R13" s="7">
        <f t="shared" ref="R13" si="6">R12+R11</f>
        <v>-22.246999999999996</v>
      </c>
      <c r="S13" s="7"/>
    </row>
    <row r="14" spans="1:53" x14ac:dyDescent="0.2">
      <c r="B14" s="2" t="s">
        <v>42</v>
      </c>
      <c r="C14" s="7">
        <v>2.8210000000000002</v>
      </c>
      <c r="D14" s="7">
        <v>2.2250000000000001</v>
      </c>
      <c r="E14" s="7">
        <v>0.747</v>
      </c>
      <c r="F14" s="7">
        <v>1.4039999999999999</v>
      </c>
      <c r="G14" s="7">
        <v>4.2169999999999996</v>
      </c>
      <c r="H14" s="7">
        <v>0.06</v>
      </c>
      <c r="I14" s="7">
        <v>-0.29499999999999998</v>
      </c>
      <c r="J14" s="7">
        <v>-0.29499999999999998</v>
      </c>
      <c r="K14" s="7">
        <v>4.1760000000000002</v>
      </c>
      <c r="L14" s="7">
        <v>0</v>
      </c>
      <c r="M14" s="7">
        <v>0</v>
      </c>
      <c r="N14" s="7">
        <v>8.1029999999999998</v>
      </c>
      <c r="O14" s="7">
        <v>9.0589999999999993</v>
      </c>
      <c r="P14" s="7">
        <v>0</v>
      </c>
      <c r="Q14" s="7">
        <v>0</v>
      </c>
      <c r="R14" s="7">
        <v>0</v>
      </c>
      <c r="S14" s="7"/>
    </row>
    <row r="15" spans="1:53" ht="15" x14ac:dyDescent="0.25">
      <c r="B15" s="2" t="s">
        <v>43</v>
      </c>
      <c r="C15" s="4">
        <f>C13-C14</f>
        <v>12.028999999999982</v>
      </c>
      <c r="D15" s="4">
        <f t="shared" ref="D15:R15" si="7">D13-D14</f>
        <v>32.76400000000001</v>
      </c>
      <c r="E15" s="4">
        <f t="shared" si="7"/>
        <v>6.6510000000000185</v>
      </c>
      <c r="F15" s="4">
        <f t="shared" si="7"/>
        <v>24.306000000000004</v>
      </c>
      <c r="G15" s="4">
        <f t="shared" si="7"/>
        <v>5.7420000000000053</v>
      </c>
      <c r="H15" s="4">
        <f t="shared" si="7"/>
        <v>7.4759999999999893</v>
      </c>
      <c r="I15" s="4">
        <f t="shared" si="7"/>
        <v>-12.665000000000003</v>
      </c>
      <c r="J15" s="4">
        <f t="shared" si="7"/>
        <v>2.4480000000000022</v>
      </c>
      <c r="K15" s="4">
        <f t="shared" si="7"/>
        <v>2.1860000000000017</v>
      </c>
      <c r="L15" s="4">
        <f t="shared" si="7"/>
        <v>-19.809999999999999</v>
      </c>
      <c r="M15" s="4">
        <f t="shared" si="7"/>
        <v>-58.602999999999987</v>
      </c>
      <c r="N15" s="4">
        <f t="shared" si="7"/>
        <v>9.6649999999999796</v>
      </c>
      <c r="O15" s="4">
        <f t="shared" si="7"/>
        <v>-1.4199999999999982</v>
      </c>
      <c r="P15" s="4">
        <f t="shared" si="7"/>
        <v>2.9920000000000009</v>
      </c>
      <c r="Q15" s="4">
        <f t="shared" si="7"/>
        <v>-19.656999999999993</v>
      </c>
      <c r="R15" s="7">
        <f t="shared" si="7"/>
        <v>-22.246999999999996</v>
      </c>
      <c r="S15" s="7"/>
      <c r="AH15" s="9">
        <f>SUM(C15:F15)</f>
        <v>75.750000000000014</v>
      </c>
      <c r="AI15" s="9">
        <f>SUM(G15:J15)</f>
        <v>3.0009999999999941</v>
      </c>
      <c r="AJ15" s="9">
        <f>SUM(K15:N15)</f>
        <v>-66.561999999999998</v>
      </c>
      <c r="AK15" s="9">
        <f>SUM(O15:R15)</f>
        <v>-40.331999999999987</v>
      </c>
      <c r="AL15" s="4">
        <f>AK15*(1+$AI$19)</f>
        <v>-39.928679999999986</v>
      </c>
      <c r="AM15" s="4">
        <f t="shared" ref="AM15:AZ15" si="8">AL15*(1+$AI$19)</f>
        <v>-39.529393199999987</v>
      </c>
      <c r="AN15" s="4">
        <f t="shared" si="8"/>
        <v>-39.134099267999986</v>
      </c>
      <c r="AO15" s="4">
        <f t="shared" si="8"/>
        <v>-38.742758275319986</v>
      </c>
      <c r="AP15" s="4">
        <f t="shared" si="8"/>
        <v>-38.355330692566788</v>
      </c>
      <c r="AQ15" s="4">
        <f t="shared" si="8"/>
        <v>-37.971777385641118</v>
      </c>
      <c r="AR15" s="4">
        <f t="shared" si="8"/>
        <v>-37.592059611784705</v>
      </c>
      <c r="AS15" s="4">
        <f t="shared" si="8"/>
        <v>-37.216139015666855</v>
      </c>
      <c r="AT15" s="4">
        <f t="shared" si="8"/>
        <v>-36.843977625510185</v>
      </c>
      <c r="AU15" s="4">
        <f t="shared" si="8"/>
        <v>-36.475537849255083</v>
      </c>
      <c r="AV15" s="4">
        <f t="shared" si="8"/>
        <v>-36.11078247076253</v>
      </c>
      <c r="AW15" s="4">
        <f t="shared" si="8"/>
        <v>-35.749674646054906</v>
      </c>
      <c r="AX15" s="4">
        <f t="shared" si="8"/>
        <v>-35.392177899594358</v>
      </c>
      <c r="AY15" s="4">
        <f t="shared" si="8"/>
        <v>-35.038256120598412</v>
      </c>
      <c r="AZ15" s="4">
        <f t="shared" si="8"/>
        <v>-34.687873559392429</v>
      </c>
      <c r="BA15" s="4">
        <f>AZ15*(1+$AI$19)</f>
        <v>-34.340994823798503</v>
      </c>
    </row>
    <row r="16" spans="1:53" x14ac:dyDescent="0.2">
      <c r="B16" s="2" t="s">
        <v>45</v>
      </c>
      <c r="C16" s="7">
        <v>134.352</v>
      </c>
      <c r="D16" s="7">
        <v>168.28200000000001</v>
      </c>
      <c r="E16" s="7">
        <v>146.69900000000001</v>
      </c>
      <c r="F16" s="7">
        <v>166.83600000000001</v>
      </c>
      <c r="G16" s="7">
        <v>133.27000000000001</v>
      </c>
      <c r="H16" s="7">
        <v>149.57400000000001</v>
      </c>
      <c r="I16" s="7">
        <v>148.04499999999999</v>
      </c>
      <c r="J16" s="7">
        <v>127.518</v>
      </c>
      <c r="K16" s="7">
        <v>124.304</v>
      </c>
      <c r="L16" s="7">
        <v>132.94399999999999</v>
      </c>
      <c r="M16" s="7">
        <v>115.407</v>
      </c>
      <c r="N16" s="7">
        <v>118.902</v>
      </c>
      <c r="O16" s="7">
        <v>102.343</v>
      </c>
      <c r="P16" s="7">
        <v>102.604</v>
      </c>
      <c r="Q16" s="7">
        <v>103.723</v>
      </c>
    </row>
    <row r="17" spans="2:35" x14ac:dyDescent="0.2">
      <c r="B17" s="2" t="s">
        <v>44</v>
      </c>
      <c r="C17" s="2">
        <f>C15/C16</f>
        <v>8.9533464332499563E-2</v>
      </c>
      <c r="D17" s="2">
        <f t="shared" ref="D17:Q17" si="9">D15/D16</f>
        <v>0.19469699670790702</v>
      </c>
      <c r="E17" s="2">
        <f t="shared" si="9"/>
        <v>4.5337732363547247E-2</v>
      </c>
      <c r="F17" s="2">
        <f t="shared" si="9"/>
        <v>0.14568798101129254</v>
      </c>
      <c r="G17" s="2">
        <f t="shared" si="9"/>
        <v>4.3085465596158209E-2</v>
      </c>
      <c r="H17" s="2">
        <f t="shared" si="9"/>
        <v>4.9981948734405639E-2</v>
      </c>
      <c r="I17" s="2">
        <f t="shared" si="9"/>
        <v>-8.5548313012935279E-2</v>
      </c>
      <c r="J17" s="2">
        <f t="shared" si="9"/>
        <v>1.9197289794381987E-2</v>
      </c>
      <c r="K17" s="2">
        <f t="shared" si="9"/>
        <v>1.7585918393615667E-2</v>
      </c>
      <c r="L17" s="2">
        <f t="shared" si="9"/>
        <v>-0.14901010951979782</v>
      </c>
      <c r="M17" s="2">
        <f t="shared" si="9"/>
        <v>-0.50779415460067401</v>
      </c>
      <c r="N17" s="2">
        <f t="shared" si="9"/>
        <v>8.1285428335940352E-2</v>
      </c>
      <c r="O17" s="2">
        <f t="shared" si="9"/>
        <v>-1.3874910839041245E-2</v>
      </c>
      <c r="P17" s="2">
        <f t="shared" si="9"/>
        <v>2.9160656504619711E-2</v>
      </c>
      <c r="Q17" s="2">
        <f t="shared" si="9"/>
        <v>-0.18951437964578727</v>
      </c>
    </row>
    <row r="19" spans="2:35" x14ac:dyDescent="0.2">
      <c r="B19" s="2" t="s">
        <v>46</v>
      </c>
      <c r="G19" s="8">
        <f>G4/C4-1</f>
        <v>1.9488048069846498E-2</v>
      </c>
      <c r="H19" s="8">
        <f t="shared" ref="H19:Q19" si="10">H4/D4-1</f>
        <v>-1.8929050071040621E-2</v>
      </c>
      <c r="I19" s="8">
        <f t="shared" si="10"/>
        <v>-4.1892033360086511E-2</v>
      </c>
      <c r="J19" s="8">
        <f t="shared" si="10"/>
        <v>-1.0960779304660551E-2</v>
      </c>
      <c r="K19" s="8">
        <f t="shared" si="10"/>
        <v>-7.2402642352801583E-2</v>
      </c>
      <c r="L19" s="8">
        <f t="shared" si="10"/>
        <v>-6.0948742046312399E-2</v>
      </c>
      <c r="M19" s="8">
        <f t="shared" si="10"/>
        <v>-4.1793382259209921E-2</v>
      </c>
      <c r="N19" s="8">
        <f t="shared" si="10"/>
        <v>-8.3852763008484765E-2</v>
      </c>
      <c r="O19" s="8">
        <f t="shared" si="10"/>
        <v>-7.0633951844606413E-2</v>
      </c>
      <c r="P19" s="8">
        <f t="shared" si="10"/>
        <v>-0.10776962915566068</v>
      </c>
      <c r="Q19" s="8">
        <f t="shared" si="10"/>
        <v>-0.13470675434262047</v>
      </c>
      <c r="AH19" s="2" t="s">
        <v>54</v>
      </c>
      <c r="AI19" s="8">
        <v>-0.01</v>
      </c>
    </row>
    <row r="20" spans="2:35" x14ac:dyDescent="0.2">
      <c r="B20" s="2" t="s">
        <v>47</v>
      </c>
      <c r="C20" s="8">
        <f>C6/C4</f>
        <v>0.64016171148010359</v>
      </c>
      <c r="D20" s="8">
        <f t="shared" ref="D20:Q20" si="11">D6/D4</f>
        <v>0.69413234716190209</v>
      </c>
      <c r="E20" s="8">
        <f t="shared" si="11"/>
        <v>0.60974049388747364</v>
      </c>
      <c r="F20" s="8">
        <f t="shared" si="11"/>
        <v>0.73147536716682648</v>
      </c>
      <c r="G20" s="8">
        <f t="shared" si="11"/>
        <v>0.72763098039991292</v>
      </c>
      <c r="H20" s="8">
        <f t="shared" si="11"/>
        <v>0.76538740043446785</v>
      </c>
      <c r="I20" s="8">
        <f t="shared" si="11"/>
        <v>0.72560838659940874</v>
      </c>
      <c r="J20" s="8">
        <f t="shared" si="11"/>
        <v>0.74938716233009894</v>
      </c>
      <c r="K20" s="8">
        <f t="shared" si="11"/>
        <v>0.73800779313543097</v>
      </c>
      <c r="L20" s="8">
        <f t="shared" si="11"/>
        <v>0.74070975045528376</v>
      </c>
      <c r="M20" s="8">
        <f t="shared" si="11"/>
        <v>0.47055506987469436</v>
      </c>
      <c r="N20" s="8">
        <f t="shared" si="11"/>
        <v>0.75634485363349591</v>
      </c>
      <c r="O20" s="8">
        <f t="shared" si="11"/>
        <v>0.73331230283911675</v>
      </c>
      <c r="P20" s="8">
        <f t="shared" si="11"/>
        <v>0.72165592992822425</v>
      </c>
      <c r="Q20" s="8">
        <f t="shared" si="11"/>
        <v>0.68211435683432164</v>
      </c>
      <c r="AH20" s="2" t="s">
        <v>49</v>
      </c>
      <c r="AI20" s="10">
        <v>7.0000000000000007E-2</v>
      </c>
    </row>
    <row r="21" spans="2:35" x14ac:dyDescent="0.2">
      <c r="AH21" s="2" t="s">
        <v>50</v>
      </c>
      <c r="AI21" s="11">
        <f>NPV(AI20,AK15:BA15)+Main!J8-Main!J9</f>
        <v>-819.01544113459431</v>
      </c>
    </row>
    <row r="22" spans="2:35" x14ac:dyDescent="0.2">
      <c r="AH22" s="2" t="s">
        <v>51</v>
      </c>
    </row>
  </sheetData>
  <hyperlinks>
    <hyperlink ref="A1" location="Main!A1" display="Main" xr:uid="{4164291D-1E7C-49F8-9E5F-9B4B6D45E891}"/>
  </hyperlink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d55854-9592-42ac-9594-073dfb38ade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46C4E9336FC740B91BCDE15FA88619" ma:contentTypeVersion="15" ma:contentTypeDescription="Create a new document." ma:contentTypeScope="" ma:versionID="b6e02517d475dfd152f3aeffe8c3a637">
  <xsd:schema xmlns:xsd="http://www.w3.org/2001/XMLSchema" xmlns:xs="http://www.w3.org/2001/XMLSchema" xmlns:p="http://schemas.microsoft.com/office/2006/metadata/properties" xmlns:ns3="6bd55854-9592-42ac-9594-073dfb38ade9" xmlns:ns4="0ab360ca-0c29-40d4-9467-1b89a5d3a211" targetNamespace="http://schemas.microsoft.com/office/2006/metadata/properties" ma:root="true" ma:fieldsID="b65b7edf306378759833d3839183e961" ns3:_="" ns4:_="">
    <xsd:import namespace="6bd55854-9592-42ac-9594-073dfb38ade9"/>
    <xsd:import namespace="0ab360ca-0c29-40d4-9467-1b89a5d3a2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d55854-9592-42ac-9594-073dfb38a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360ca-0c29-40d4-9467-1b89a5d3a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487899-D441-4FC1-B3B1-DF5A6F2939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654967-EDE3-4922-AADD-D9829294282A}">
  <ds:schemaRefs>
    <ds:schemaRef ds:uri="0ab360ca-0c29-40d4-9467-1b89a5d3a211"/>
    <ds:schemaRef ds:uri="http://www.w3.org/XML/1998/namespace"/>
    <ds:schemaRef ds:uri="http://schemas.microsoft.com/office/2006/metadata/properties"/>
    <ds:schemaRef ds:uri="6bd55854-9592-42ac-9594-073dfb38ade9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1E22B2-24DC-44F8-B210-2F2CEB56A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d55854-9592-42ac-9594-073dfb38ade9"/>
    <ds:schemaRef ds:uri="0ab360ca-0c29-40d4-9467-1b89a5d3a2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Lin</dc:creator>
  <cp:lastModifiedBy>Derek Lin</cp:lastModifiedBy>
  <dcterms:created xsi:type="dcterms:W3CDTF">2024-12-10T00:47:27Z</dcterms:created>
  <dcterms:modified xsi:type="dcterms:W3CDTF">2025-01-02T07:11:42Z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0x0101008146C4E9336FC740B91BCDE15FA88619</vt:lpwstr>
  </property>
</Properties>
</file>