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4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drawings/drawing5.xml" ContentType="application/vnd.openxmlformats-officedocument.drawing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drawings/drawing6.xml" ContentType="application/vnd.openxmlformats-officedocument.drawing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업무_김동훈\위원회\220602-0831_대학재정건전성확보정책연구\설문조사\"/>
    </mc:Choice>
  </mc:AlternateContent>
  <bookViews>
    <workbookView xWindow="0" yWindow="0" windowWidth="28800" windowHeight="12255" firstSheet="3" activeTab="4"/>
  </bookViews>
  <sheets>
    <sheet name="응답(온라인)" sheetId="1" r:id="rId1"/>
    <sheet name="응답(오프라인)" sheetId="2" r:id="rId2"/>
    <sheet name="오프라인요약" sheetId="4" r:id="rId3"/>
    <sheet name="합산" sheetId="6" r:id="rId4"/>
    <sheet name="요약(합산)" sheetId="5" r:id="rId5"/>
    <sheet name="응답원자료" sheetId="8" r:id="rId6"/>
    <sheet name="요약(호봉제교원)" sheetId="10" r:id="rId7"/>
    <sheet name="응답원자료(호봉제교원)" sheetId="11" r:id="rId8"/>
    <sheet name="요약(연봉제교원)" sheetId="12" r:id="rId9"/>
    <sheet name="응답원자료(연봉제교원)" sheetId="13" r:id="rId10"/>
    <sheet name="요약(비정년트랙)" sheetId="14" r:id="rId11"/>
    <sheet name="응답원자료(비정년트랙)" sheetId="15" r:id="rId12"/>
    <sheet name="요약(정규직원)" sheetId="16" r:id="rId13"/>
    <sheet name="응답원자료(정규직원)" sheetId="17" r:id="rId14"/>
  </sheets>
  <definedNames>
    <definedName name="_xlnm._FilterDatabase" localSheetId="1" hidden="1">'응답(오프라인)'!$A$1:$AY$92</definedName>
    <definedName name="_xlnm._FilterDatabase" localSheetId="5" hidden="1">응답원자료!$A$1:$AY$142</definedName>
    <definedName name="_xlnm._FilterDatabase" localSheetId="11" hidden="1">'응답원자료(비정년트랙)'!$A$1:$AY$9</definedName>
    <definedName name="_xlnm._FilterDatabase" localSheetId="9" hidden="1">'응답원자료(연봉제교원)'!$A$1:$AY$29</definedName>
    <definedName name="_xlnm._FilterDatabase" localSheetId="13" hidden="1">'응답원자료(정규직원)'!$A$1:$AY$64</definedName>
    <definedName name="_xlnm._FilterDatabase" localSheetId="7" hidden="1">'응답원자료(호봉제교원)'!$A$1:$AY$24</definedName>
  </definedNames>
  <calcPr calcId="162913"/>
</workbook>
</file>

<file path=xl/calcChain.xml><?xml version="1.0" encoding="utf-8"?>
<calcChain xmlns="http://schemas.openxmlformats.org/spreadsheetml/2006/main">
  <c r="B53" i="1" l="1"/>
  <c r="N4" i="6" l="1"/>
  <c r="O4" i="6"/>
  <c r="N5" i="6"/>
  <c r="O5" i="6"/>
  <c r="N6" i="6"/>
  <c r="O6" i="6"/>
  <c r="N7" i="6"/>
  <c r="O7" i="6"/>
  <c r="N8" i="6"/>
  <c r="O8" i="6"/>
  <c r="AD72" i="17" l="1"/>
  <c r="AC47" i="1" l="1"/>
  <c r="AY73" i="17" l="1"/>
  <c r="AT73" i="17"/>
  <c r="AR73" i="17"/>
  <c r="AP73" i="17"/>
  <c r="AO73" i="17"/>
  <c r="AN73" i="17"/>
  <c r="AM73" i="17"/>
  <c r="AL73" i="17"/>
  <c r="AK73" i="17"/>
  <c r="AI73" i="17"/>
  <c r="AH73" i="17"/>
  <c r="AG73" i="17"/>
  <c r="AF73" i="17"/>
  <c r="AE73" i="17"/>
  <c r="AB73" i="17"/>
  <c r="W73" i="17"/>
  <c r="U73" i="17"/>
  <c r="T73" i="17"/>
  <c r="S73" i="17"/>
  <c r="R73" i="17"/>
  <c r="Q73" i="17"/>
  <c r="P73" i="17"/>
  <c r="O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AY72" i="17"/>
  <c r="AX72" i="17"/>
  <c r="AT72" i="17"/>
  <c r="AR72" i="17"/>
  <c r="AP72" i="17"/>
  <c r="AO72" i="17"/>
  <c r="AN72" i="17"/>
  <c r="AM72" i="17"/>
  <c r="AL72" i="17"/>
  <c r="AK72" i="17"/>
  <c r="AI72" i="17"/>
  <c r="AH72" i="17"/>
  <c r="AG72" i="17"/>
  <c r="AF72" i="17"/>
  <c r="AE72" i="17"/>
  <c r="AB72" i="17"/>
  <c r="W72" i="17"/>
  <c r="U72" i="17"/>
  <c r="T72" i="17"/>
  <c r="S72" i="17"/>
  <c r="R72" i="17"/>
  <c r="Q72" i="17"/>
  <c r="P72" i="17"/>
  <c r="O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AY71" i="17"/>
  <c r="AX71" i="17"/>
  <c r="AT71" i="17"/>
  <c r="AR71" i="17"/>
  <c r="AP71" i="17"/>
  <c r="AO71" i="17"/>
  <c r="AN71" i="17"/>
  <c r="AM71" i="17"/>
  <c r="AL71" i="17"/>
  <c r="AK71" i="17"/>
  <c r="AI71" i="17"/>
  <c r="AH71" i="17"/>
  <c r="AG71" i="17"/>
  <c r="AF71" i="17"/>
  <c r="AE71" i="17"/>
  <c r="AD71" i="17"/>
  <c r="AC71" i="17"/>
  <c r="AB71" i="17"/>
  <c r="Z71" i="17"/>
  <c r="Y71" i="17"/>
  <c r="X71" i="17"/>
  <c r="W71" i="17"/>
  <c r="U71" i="17"/>
  <c r="T71" i="17"/>
  <c r="S71" i="17"/>
  <c r="R71" i="17"/>
  <c r="Q71" i="17"/>
  <c r="P71" i="17"/>
  <c r="O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Y70" i="17"/>
  <c r="AX70" i="17"/>
  <c r="AW70" i="17"/>
  <c r="AT70" i="17"/>
  <c r="AR70" i="17"/>
  <c r="AP70" i="17"/>
  <c r="AO70" i="17"/>
  <c r="AN70" i="17"/>
  <c r="AM70" i="17"/>
  <c r="AL70" i="17"/>
  <c r="AK70" i="17"/>
  <c r="AI70" i="17"/>
  <c r="AH70" i="17"/>
  <c r="AG70" i="17"/>
  <c r="AF70" i="17"/>
  <c r="AE70" i="17"/>
  <c r="AD70" i="17"/>
  <c r="AC70" i="17"/>
  <c r="AB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AY69" i="17"/>
  <c r="AX69" i="17"/>
  <c r="AW69" i="17"/>
  <c r="AT69" i="17"/>
  <c r="AR69" i="17"/>
  <c r="AP69" i="17"/>
  <c r="AO69" i="17"/>
  <c r="AN69" i="17"/>
  <c r="AM69" i="17"/>
  <c r="AL69" i="17"/>
  <c r="AK69" i="17"/>
  <c r="AI69" i="17"/>
  <c r="AH69" i="17"/>
  <c r="AG69" i="17"/>
  <c r="AF69" i="17"/>
  <c r="AE69" i="17"/>
  <c r="AD69" i="17"/>
  <c r="AC69" i="17"/>
  <c r="AB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AY22" i="15"/>
  <c r="AT22" i="15"/>
  <c r="AR22" i="15"/>
  <c r="AP22" i="15"/>
  <c r="AO22" i="15"/>
  <c r="AN22" i="15"/>
  <c r="AM22" i="15"/>
  <c r="AL22" i="15"/>
  <c r="AK22" i="15"/>
  <c r="AI22" i="15"/>
  <c r="AH22" i="15"/>
  <c r="AG22" i="15"/>
  <c r="AF22" i="15"/>
  <c r="AE22" i="15"/>
  <c r="AB22" i="15"/>
  <c r="W22" i="15"/>
  <c r="U22" i="15"/>
  <c r="T22" i="15"/>
  <c r="S22" i="15"/>
  <c r="R22" i="15"/>
  <c r="Q22" i="15"/>
  <c r="P22" i="15"/>
  <c r="O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Y21" i="15"/>
  <c r="AX21" i="15"/>
  <c r="AT21" i="15"/>
  <c r="AR21" i="15"/>
  <c r="AP21" i="15"/>
  <c r="AO21" i="15"/>
  <c r="AN21" i="15"/>
  <c r="AM21" i="15"/>
  <c r="AL21" i="15"/>
  <c r="AK21" i="15"/>
  <c r="AI21" i="15"/>
  <c r="AH21" i="15"/>
  <c r="AG21" i="15"/>
  <c r="AF21" i="15"/>
  <c r="AE21" i="15"/>
  <c r="AD21" i="15"/>
  <c r="AB21" i="15"/>
  <c r="W21" i="15"/>
  <c r="U21" i="15"/>
  <c r="T21" i="15"/>
  <c r="S21" i="15"/>
  <c r="R21" i="15"/>
  <c r="Q21" i="15"/>
  <c r="P21" i="15"/>
  <c r="O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Y20" i="15"/>
  <c r="AX20" i="15"/>
  <c r="AT20" i="15"/>
  <c r="AR20" i="15"/>
  <c r="AP20" i="15"/>
  <c r="AO20" i="15"/>
  <c r="AN20" i="15"/>
  <c r="AM20" i="15"/>
  <c r="AL20" i="15"/>
  <c r="AK20" i="15"/>
  <c r="AI20" i="15"/>
  <c r="AH20" i="15"/>
  <c r="AG20" i="15"/>
  <c r="AF20" i="15"/>
  <c r="AE20" i="15"/>
  <c r="AD20" i="15"/>
  <c r="AC20" i="15"/>
  <c r="AB20" i="15"/>
  <c r="Z20" i="15"/>
  <c r="Y20" i="15"/>
  <c r="X20" i="15"/>
  <c r="W20" i="15"/>
  <c r="U20" i="15"/>
  <c r="T20" i="15"/>
  <c r="S20" i="15"/>
  <c r="R20" i="15"/>
  <c r="Q20" i="15"/>
  <c r="P20" i="15"/>
  <c r="O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Y19" i="15"/>
  <c r="AX19" i="15"/>
  <c r="AW19" i="15"/>
  <c r="AT19" i="15"/>
  <c r="AR19" i="15"/>
  <c r="AP19" i="15"/>
  <c r="AO19" i="15"/>
  <c r="AN19" i="15"/>
  <c r="AM19" i="15"/>
  <c r="AL19" i="15"/>
  <c r="AK19" i="15"/>
  <c r="AI19" i="15"/>
  <c r="AH19" i="15"/>
  <c r="AG19" i="15"/>
  <c r="AF19" i="15"/>
  <c r="AE19" i="15"/>
  <c r="AD19" i="15"/>
  <c r="AC19" i="15"/>
  <c r="AB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Y18" i="15"/>
  <c r="AX18" i="15"/>
  <c r="AW18" i="15"/>
  <c r="AT18" i="15"/>
  <c r="AR18" i="15"/>
  <c r="AP18" i="15"/>
  <c r="AO18" i="15"/>
  <c r="AN18" i="15"/>
  <c r="AM18" i="15"/>
  <c r="AL18" i="15"/>
  <c r="AK18" i="15"/>
  <c r="AI18" i="15"/>
  <c r="AH18" i="15"/>
  <c r="AG18" i="15"/>
  <c r="AF18" i="15"/>
  <c r="AE18" i="15"/>
  <c r="AD18" i="15"/>
  <c r="AC18" i="15"/>
  <c r="AB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Y38" i="13"/>
  <c r="AT38" i="13"/>
  <c r="AR38" i="13"/>
  <c r="AP38" i="13"/>
  <c r="AO38" i="13"/>
  <c r="AN38" i="13"/>
  <c r="AM38" i="13"/>
  <c r="AL38" i="13"/>
  <c r="AK38" i="13"/>
  <c r="AI38" i="13"/>
  <c r="AH38" i="13"/>
  <c r="AG38" i="13"/>
  <c r="AF38" i="13"/>
  <c r="AE38" i="13"/>
  <c r="AB38" i="13"/>
  <c r="W38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Y37" i="13"/>
  <c r="AX37" i="13"/>
  <c r="AT37" i="13"/>
  <c r="AR37" i="13"/>
  <c r="AP37" i="13"/>
  <c r="AO37" i="13"/>
  <c r="AN37" i="13"/>
  <c r="AM37" i="13"/>
  <c r="AL37" i="13"/>
  <c r="AK37" i="13"/>
  <c r="AI37" i="13"/>
  <c r="AH37" i="13"/>
  <c r="AG37" i="13"/>
  <c r="AF37" i="13"/>
  <c r="AE37" i="13"/>
  <c r="AD37" i="13"/>
  <c r="AB37" i="13"/>
  <c r="W37" i="13"/>
  <c r="U37" i="13"/>
  <c r="T37" i="13"/>
  <c r="S37" i="13"/>
  <c r="R37" i="13"/>
  <c r="Q37" i="13"/>
  <c r="P37" i="13"/>
  <c r="O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Y36" i="13"/>
  <c r="AX36" i="13"/>
  <c r="AT36" i="13"/>
  <c r="AR36" i="13"/>
  <c r="AP36" i="13"/>
  <c r="AO36" i="13"/>
  <c r="AN36" i="13"/>
  <c r="AM36" i="13"/>
  <c r="AL36" i="13"/>
  <c r="AK36" i="13"/>
  <c r="AI36" i="13"/>
  <c r="AH36" i="13"/>
  <c r="AG36" i="13"/>
  <c r="AF36" i="13"/>
  <c r="AE36" i="13"/>
  <c r="AD36" i="13"/>
  <c r="AC36" i="13"/>
  <c r="AB36" i="13"/>
  <c r="Z36" i="13"/>
  <c r="Y36" i="13"/>
  <c r="X36" i="13"/>
  <c r="W36" i="13"/>
  <c r="U36" i="13"/>
  <c r="T36" i="13"/>
  <c r="S36" i="13"/>
  <c r="R36" i="13"/>
  <c r="Q36" i="13"/>
  <c r="P36" i="13"/>
  <c r="O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Y35" i="13"/>
  <c r="AX35" i="13"/>
  <c r="AW35" i="13"/>
  <c r="AT35" i="13"/>
  <c r="AR35" i="13"/>
  <c r="AP35" i="13"/>
  <c r="AO35" i="13"/>
  <c r="AN35" i="13"/>
  <c r="AM35" i="13"/>
  <c r="AL35" i="13"/>
  <c r="AK35" i="13"/>
  <c r="AI35" i="13"/>
  <c r="AH35" i="13"/>
  <c r="AG35" i="13"/>
  <c r="AF35" i="13"/>
  <c r="AE35" i="13"/>
  <c r="AD35" i="13"/>
  <c r="AC35" i="13"/>
  <c r="AB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Y34" i="13"/>
  <c r="AX34" i="13"/>
  <c r="AW34" i="13"/>
  <c r="AT34" i="13"/>
  <c r="AR34" i="13"/>
  <c r="AP34" i="13"/>
  <c r="AO34" i="13"/>
  <c r="AN34" i="13"/>
  <c r="AM34" i="13"/>
  <c r="AL34" i="13"/>
  <c r="AK34" i="13"/>
  <c r="AI34" i="13"/>
  <c r="AH34" i="13"/>
  <c r="AG34" i="13"/>
  <c r="AF34" i="13"/>
  <c r="AE34" i="13"/>
  <c r="AD34" i="13"/>
  <c r="AC34" i="13"/>
  <c r="AB34" i="13"/>
  <c r="Z34" i="13"/>
  <c r="Y34" i="13"/>
  <c r="X34" i="13"/>
  <c r="W34" i="13"/>
  <c r="V34" i="13"/>
  <c r="U34" i="13"/>
  <c r="T34" i="13"/>
  <c r="S34" i="13"/>
  <c r="R34" i="13"/>
  <c r="R40" i="13" s="1"/>
  <c r="Q34" i="13"/>
  <c r="P34" i="13"/>
  <c r="O34" i="13"/>
  <c r="M34" i="13"/>
  <c r="M40" i="13" s="1"/>
  <c r="L34" i="13"/>
  <c r="K34" i="13"/>
  <c r="J34" i="13"/>
  <c r="I34" i="13"/>
  <c r="I40" i="13" s="1"/>
  <c r="H34" i="13"/>
  <c r="G34" i="13"/>
  <c r="F34" i="13"/>
  <c r="E34" i="13"/>
  <c r="E40" i="13" s="1"/>
  <c r="D34" i="13"/>
  <c r="C34" i="13"/>
  <c r="B34" i="13"/>
  <c r="AY33" i="11"/>
  <c r="AT33" i="11"/>
  <c r="AR33" i="11"/>
  <c r="AP33" i="11"/>
  <c r="AO33" i="11"/>
  <c r="AN33" i="11"/>
  <c r="AM33" i="11"/>
  <c r="AL33" i="11"/>
  <c r="AK33" i="11"/>
  <c r="AI33" i="11"/>
  <c r="AH33" i="11"/>
  <c r="AG33" i="11"/>
  <c r="AF33" i="11"/>
  <c r="AE33" i="11"/>
  <c r="AB33" i="11"/>
  <c r="W33" i="11"/>
  <c r="U33" i="11"/>
  <c r="T33" i="11"/>
  <c r="S33" i="11"/>
  <c r="R33" i="11"/>
  <c r="Q33" i="11"/>
  <c r="P33" i="11"/>
  <c r="O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Y32" i="11"/>
  <c r="AX32" i="11"/>
  <c r="AT32" i="11"/>
  <c r="AR32" i="11"/>
  <c r="AP32" i="11"/>
  <c r="AO32" i="11"/>
  <c r="AN32" i="11"/>
  <c r="AM32" i="11"/>
  <c r="AL32" i="11"/>
  <c r="AK32" i="11"/>
  <c r="AI32" i="11"/>
  <c r="AH32" i="11"/>
  <c r="AG32" i="11"/>
  <c r="AF32" i="11"/>
  <c r="AE32" i="11"/>
  <c r="AD32" i="11"/>
  <c r="AB32" i="11"/>
  <c r="W32" i="11"/>
  <c r="U32" i="11"/>
  <c r="T32" i="11"/>
  <c r="S32" i="11"/>
  <c r="R32" i="11"/>
  <c r="Q32" i="11"/>
  <c r="P32" i="11"/>
  <c r="O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Y31" i="11"/>
  <c r="AX31" i="11"/>
  <c r="AT31" i="11"/>
  <c r="AR31" i="11"/>
  <c r="AP31" i="11"/>
  <c r="AO31" i="11"/>
  <c r="AN31" i="11"/>
  <c r="AM31" i="11"/>
  <c r="AL31" i="11"/>
  <c r="AK31" i="11"/>
  <c r="AI31" i="11"/>
  <c r="AH31" i="11"/>
  <c r="AG31" i="11"/>
  <c r="AF31" i="11"/>
  <c r="AE31" i="11"/>
  <c r="AD31" i="11"/>
  <c r="AC31" i="11"/>
  <c r="AB31" i="11"/>
  <c r="Z31" i="11"/>
  <c r="Y31" i="11"/>
  <c r="X31" i="11"/>
  <c r="W31" i="11"/>
  <c r="U31" i="11"/>
  <c r="T31" i="11"/>
  <c r="S31" i="11"/>
  <c r="R31" i="11"/>
  <c r="Q31" i="11"/>
  <c r="P31" i="11"/>
  <c r="O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Y30" i="11"/>
  <c r="AX30" i="11"/>
  <c r="AW30" i="11"/>
  <c r="AT30" i="11"/>
  <c r="AR30" i="11"/>
  <c r="AP30" i="11"/>
  <c r="AO30" i="11"/>
  <c r="AN30" i="11"/>
  <c r="AM30" i="11"/>
  <c r="AL30" i="11"/>
  <c r="AK30" i="11"/>
  <c r="AI30" i="11"/>
  <c r="AH30" i="11"/>
  <c r="AG30" i="11"/>
  <c r="AF30" i="11"/>
  <c r="AE30" i="11"/>
  <c r="AD30" i="11"/>
  <c r="AC30" i="11"/>
  <c r="AB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Y29" i="11"/>
  <c r="AX29" i="11"/>
  <c r="AW29" i="11"/>
  <c r="AT29" i="11"/>
  <c r="AT35" i="11" s="1"/>
  <c r="AR29" i="11"/>
  <c r="AP29" i="11"/>
  <c r="AO29" i="11"/>
  <c r="AN29" i="11"/>
  <c r="AN35" i="11" s="1"/>
  <c r="AM29" i="11"/>
  <c r="AL29" i="11"/>
  <c r="AK29" i="11"/>
  <c r="AI29" i="11"/>
  <c r="AI35" i="11" s="1"/>
  <c r="AH29" i="11"/>
  <c r="AG29" i="11"/>
  <c r="AF29" i="11"/>
  <c r="AE29" i="11"/>
  <c r="AE35" i="11" s="1"/>
  <c r="AD29" i="11"/>
  <c r="AC29" i="11"/>
  <c r="AB29" i="11"/>
  <c r="Z29" i="11"/>
  <c r="Z35" i="11" s="1"/>
  <c r="Y29" i="11"/>
  <c r="X29" i="11"/>
  <c r="W29" i="11"/>
  <c r="V29" i="11"/>
  <c r="U29" i="11"/>
  <c r="T29" i="11"/>
  <c r="S29" i="11"/>
  <c r="R29" i="11"/>
  <c r="R35" i="11" s="1"/>
  <c r="Q29" i="11"/>
  <c r="P29" i="11"/>
  <c r="O29" i="11"/>
  <c r="M29" i="11"/>
  <c r="M35" i="11" s="1"/>
  <c r="L29" i="11"/>
  <c r="K29" i="11"/>
  <c r="J29" i="11"/>
  <c r="I29" i="11"/>
  <c r="I35" i="11" s="1"/>
  <c r="H29" i="11"/>
  <c r="G29" i="11"/>
  <c r="F29" i="11"/>
  <c r="E29" i="11"/>
  <c r="E35" i="11" s="1"/>
  <c r="D29" i="11"/>
  <c r="C29" i="11"/>
  <c r="B29" i="11"/>
  <c r="AY149" i="8"/>
  <c r="AT149" i="8"/>
  <c r="AR149" i="8"/>
  <c r="AP149" i="8"/>
  <c r="AO149" i="8"/>
  <c r="AN149" i="8"/>
  <c r="AM149" i="8"/>
  <c r="AL149" i="8"/>
  <c r="AK149" i="8"/>
  <c r="AI149" i="8"/>
  <c r="AH149" i="8"/>
  <c r="AG149" i="8"/>
  <c r="AF149" i="8"/>
  <c r="AE149" i="8"/>
  <c r="AB149" i="8"/>
  <c r="W149" i="8"/>
  <c r="U149" i="8"/>
  <c r="T149" i="8"/>
  <c r="S149" i="8"/>
  <c r="R149" i="8"/>
  <c r="Q149" i="8"/>
  <c r="P149" i="8"/>
  <c r="O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AY148" i="8"/>
  <c r="AX148" i="8"/>
  <c r="AT148" i="8"/>
  <c r="AR148" i="8"/>
  <c r="AP148" i="8"/>
  <c r="AO148" i="8"/>
  <c r="AN148" i="8"/>
  <c r="AM148" i="8"/>
  <c r="AL148" i="8"/>
  <c r="AK148" i="8"/>
  <c r="AI148" i="8"/>
  <c r="AH148" i="8"/>
  <c r="AG148" i="8"/>
  <c r="AF148" i="8"/>
  <c r="AE148" i="8"/>
  <c r="AD148" i="8"/>
  <c r="AB148" i="8"/>
  <c r="W148" i="8"/>
  <c r="U148" i="8"/>
  <c r="T148" i="8"/>
  <c r="S148" i="8"/>
  <c r="R148" i="8"/>
  <c r="Q148" i="8"/>
  <c r="P148" i="8"/>
  <c r="O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AY147" i="8"/>
  <c r="AX147" i="8"/>
  <c r="AT147" i="8"/>
  <c r="AR147" i="8"/>
  <c r="AP147" i="8"/>
  <c r="AO147" i="8"/>
  <c r="AN147" i="8"/>
  <c r="AM147" i="8"/>
  <c r="AL147" i="8"/>
  <c r="AK147" i="8"/>
  <c r="AI147" i="8"/>
  <c r="AH147" i="8"/>
  <c r="AG147" i="8"/>
  <c r="AF147" i="8"/>
  <c r="AE147" i="8"/>
  <c r="AD147" i="8"/>
  <c r="AC147" i="8"/>
  <c r="AB147" i="8"/>
  <c r="Z147" i="8"/>
  <c r="Y147" i="8"/>
  <c r="X147" i="8"/>
  <c r="W147" i="8"/>
  <c r="U147" i="8"/>
  <c r="T147" i="8"/>
  <c r="S147" i="8"/>
  <c r="R147" i="8"/>
  <c r="Q147" i="8"/>
  <c r="P147" i="8"/>
  <c r="O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AY146" i="8"/>
  <c r="AX146" i="8"/>
  <c r="AW146" i="8"/>
  <c r="AT146" i="8"/>
  <c r="AR146" i="8"/>
  <c r="AP146" i="8"/>
  <c r="AO146" i="8"/>
  <c r="AN146" i="8"/>
  <c r="AM146" i="8"/>
  <c r="AL146" i="8"/>
  <c r="AK146" i="8"/>
  <c r="AI146" i="8"/>
  <c r="AH146" i="8"/>
  <c r="AG146" i="8"/>
  <c r="AF146" i="8"/>
  <c r="AE146" i="8"/>
  <c r="AD146" i="8"/>
  <c r="AC146" i="8"/>
  <c r="AB146" i="8"/>
  <c r="Z146" i="8"/>
  <c r="Y146" i="8"/>
  <c r="X146" i="8"/>
  <c r="W146" i="8"/>
  <c r="V146" i="8"/>
  <c r="U146" i="8"/>
  <c r="T146" i="8"/>
  <c r="S146" i="8"/>
  <c r="R146" i="8"/>
  <c r="Q146" i="8"/>
  <c r="P146" i="8"/>
  <c r="O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AY145" i="8"/>
  <c r="AX145" i="8"/>
  <c r="AW145" i="8"/>
  <c r="AT145" i="8"/>
  <c r="AR145" i="8"/>
  <c r="AP145" i="8"/>
  <c r="AO145" i="8"/>
  <c r="AN145" i="8"/>
  <c r="AM145" i="8"/>
  <c r="AL145" i="8"/>
  <c r="AK145" i="8"/>
  <c r="AI145" i="8"/>
  <c r="AH145" i="8"/>
  <c r="AG145" i="8"/>
  <c r="AF145" i="8"/>
  <c r="AE145" i="8"/>
  <c r="AD145" i="8"/>
  <c r="AC145" i="8"/>
  <c r="AB145" i="8"/>
  <c r="Z145" i="8"/>
  <c r="Y145" i="8"/>
  <c r="X145" i="8"/>
  <c r="W145" i="8"/>
  <c r="V145" i="8"/>
  <c r="U145" i="8"/>
  <c r="T145" i="8"/>
  <c r="S145" i="8"/>
  <c r="R145" i="8"/>
  <c r="Q145" i="8"/>
  <c r="P145" i="8"/>
  <c r="O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AY107" i="2"/>
  <c r="AY106" i="2"/>
  <c r="AY105" i="2"/>
  <c r="AY104" i="2"/>
  <c r="AY103" i="2"/>
  <c r="AX106" i="2"/>
  <c r="AX105" i="2"/>
  <c r="AX104" i="2"/>
  <c r="AX103" i="2"/>
  <c r="AW104" i="2"/>
  <c r="AW103" i="2"/>
  <c r="AT107" i="2"/>
  <c r="AT106" i="2"/>
  <c r="AT105" i="2"/>
  <c r="AT104" i="2"/>
  <c r="AT103" i="2"/>
  <c r="AR107" i="2"/>
  <c r="AR106" i="2"/>
  <c r="AR105" i="2"/>
  <c r="AR104" i="2"/>
  <c r="AR103" i="2"/>
  <c r="AP107" i="2"/>
  <c r="AO107" i="2"/>
  <c r="AN107" i="2"/>
  <c r="AM107" i="2"/>
  <c r="AL107" i="2"/>
  <c r="AK107" i="2"/>
  <c r="AP106" i="2"/>
  <c r="AO106" i="2"/>
  <c r="AN106" i="2"/>
  <c r="AM106" i="2"/>
  <c r="AL106" i="2"/>
  <c r="AK106" i="2"/>
  <c r="AP105" i="2"/>
  <c r="AO105" i="2"/>
  <c r="AN105" i="2"/>
  <c r="AM105" i="2"/>
  <c r="AL105" i="2"/>
  <c r="AK105" i="2"/>
  <c r="AP104" i="2"/>
  <c r="AO104" i="2"/>
  <c r="AN104" i="2"/>
  <c r="AM104" i="2"/>
  <c r="AL104" i="2"/>
  <c r="AK104" i="2"/>
  <c r="AP103" i="2"/>
  <c r="AO103" i="2"/>
  <c r="AN103" i="2"/>
  <c r="AM103" i="2"/>
  <c r="AL103" i="2"/>
  <c r="AK103" i="2"/>
  <c r="AI107" i="2"/>
  <c r="AH107" i="2"/>
  <c r="AG107" i="2"/>
  <c r="AF107" i="2"/>
  <c r="AI106" i="2"/>
  <c r="AH106" i="2"/>
  <c r="AG106" i="2"/>
  <c r="AF106" i="2"/>
  <c r="AI105" i="2"/>
  <c r="AH105" i="2"/>
  <c r="AG105" i="2"/>
  <c r="AF105" i="2"/>
  <c r="AI104" i="2"/>
  <c r="AH104" i="2"/>
  <c r="AG104" i="2"/>
  <c r="AF104" i="2"/>
  <c r="AI103" i="2"/>
  <c r="AH103" i="2"/>
  <c r="AG103" i="2"/>
  <c r="AF103" i="2"/>
  <c r="AE107" i="2"/>
  <c r="AE106" i="2"/>
  <c r="AE105" i="2"/>
  <c r="AE104" i="2"/>
  <c r="AE103" i="2"/>
  <c r="AD106" i="2"/>
  <c r="AD105" i="2"/>
  <c r="AD104" i="2"/>
  <c r="AD103" i="2"/>
  <c r="AC105" i="2"/>
  <c r="AC104" i="2"/>
  <c r="AC103" i="2"/>
  <c r="AB107" i="2"/>
  <c r="AB106" i="2"/>
  <c r="AB105" i="2"/>
  <c r="AB104" i="2"/>
  <c r="AB103" i="2"/>
  <c r="Z105" i="2"/>
  <c r="Y105" i="2"/>
  <c r="Z104" i="2"/>
  <c r="Y104" i="2"/>
  <c r="Z103" i="2"/>
  <c r="Y103" i="2"/>
  <c r="X105" i="2"/>
  <c r="X104" i="2"/>
  <c r="X103" i="2"/>
  <c r="W107" i="2"/>
  <c r="W106" i="2"/>
  <c r="W105" i="2"/>
  <c r="W104" i="2"/>
  <c r="W103" i="2"/>
  <c r="V104" i="2"/>
  <c r="V103" i="2"/>
  <c r="U107" i="2"/>
  <c r="U106" i="2"/>
  <c r="U105" i="2"/>
  <c r="U104" i="2"/>
  <c r="U103" i="2"/>
  <c r="T107" i="2"/>
  <c r="S107" i="2"/>
  <c r="R107" i="2"/>
  <c r="Q107" i="2"/>
  <c r="P107" i="2"/>
  <c r="T106" i="2"/>
  <c r="S106" i="2"/>
  <c r="R106" i="2"/>
  <c r="Q106" i="2"/>
  <c r="P106" i="2"/>
  <c r="T105" i="2"/>
  <c r="S105" i="2"/>
  <c r="R105" i="2"/>
  <c r="Q105" i="2"/>
  <c r="P105" i="2"/>
  <c r="T104" i="2"/>
  <c r="S104" i="2"/>
  <c r="R104" i="2"/>
  <c r="Q104" i="2"/>
  <c r="P104" i="2"/>
  <c r="T103" i="2"/>
  <c r="S103" i="2"/>
  <c r="R103" i="2"/>
  <c r="Q103" i="2"/>
  <c r="P103" i="2"/>
  <c r="O107" i="2"/>
  <c r="O106" i="2"/>
  <c r="O105" i="2"/>
  <c r="O104" i="2"/>
  <c r="O103" i="2"/>
  <c r="M107" i="2"/>
  <c r="L107" i="2"/>
  <c r="K107" i="2"/>
  <c r="J107" i="2"/>
  <c r="I107" i="2"/>
  <c r="H107" i="2"/>
  <c r="G107" i="2"/>
  <c r="F107" i="2"/>
  <c r="E107" i="2"/>
  <c r="D107" i="2"/>
  <c r="C107" i="2"/>
  <c r="M106" i="2"/>
  <c r="L106" i="2"/>
  <c r="K106" i="2"/>
  <c r="J106" i="2"/>
  <c r="I106" i="2"/>
  <c r="H106" i="2"/>
  <c r="G106" i="2"/>
  <c r="F106" i="2"/>
  <c r="E106" i="2"/>
  <c r="D106" i="2"/>
  <c r="C106" i="2"/>
  <c r="M105" i="2"/>
  <c r="L105" i="2"/>
  <c r="K105" i="2"/>
  <c r="J105" i="2"/>
  <c r="I105" i="2"/>
  <c r="H105" i="2"/>
  <c r="G105" i="2"/>
  <c r="F105" i="2"/>
  <c r="E105" i="2"/>
  <c r="D105" i="2"/>
  <c r="C105" i="2"/>
  <c r="M104" i="2"/>
  <c r="L104" i="2"/>
  <c r="K104" i="2"/>
  <c r="J104" i="2"/>
  <c r="I104" i="2"/>
  <c r="H104" i="2"/>
  <c r="G104" i="2"/>
  <c r="F104" i="2"/>
  <c r="E104" i="2"/>
  <c r="D104" i="2"/>
  <c r="C104" i="2"/>
  <c r="M103" i="2"/>
  <c r="L103" i="2"/>
  <c r="K103" i="2"/>
  <c r="J103" i="2"/>
  <c r="I103" i="2"/>
  <c r="H103" i="2"/>
  <c r="G103" i="2"/>
  <c r="F103" i="2"/>
  <c r="E103" i="2"/>
  <c r="D103" i="2"/>
  <c r="C103" i="2"/>
  <c r="B107" i="2"/>
  <c r="B106" i="2"/>
  <c r="B105" i="2"/>
  <c r="B104" i="2"/>
  <c r="B103" i="2"/>
  <c r="AX51" i="1"/>
  <c r="AX50" i="1"/>
  <c r="AX49" i="1"/>
  <c r="AX48" i="1"/>
  <c r="AX47" i="1"/>
  <c r="AW50" i="1"/>
  <c r="AW49" i="1"/>
  <c r="AW48" i="1"/>
  <c r="AW47" i="1"/>
  <c r="AV48" i="1"/>
  <c r="AV47" i="1"/>
  <c r="AS51" i="1"/>
  <c r="AS50" i="1"/>
  <c r="AS49" i="1"/>
  <c r="AS48" i="1"/>
  <c r="AS47" i="1"/>
  <c r="AQ51" i="1"/>
  <c r="AQ50" i="1"/>
  <c r="AQ49" i="1"/>
  <c r="AQ48" i="1"/>
  <c r="AQ47" i="1"/>
  <c r="AO51" i="1"/>
  <c r="AN51" i="1"/>
  <c r="AM51" i="1"/>
  <c r="AL51" i="1"/>
  <c r="AK51" i="1"/>
  <c r="AO50" i="1"/>
  <c r="AN50" i="1"/>
  <c r="AM50" i="1"/>
  <c r="AL50" i="1"/>
  <c r="AK50" i="1"/>
  <c r="AO49" i="1"/>
  <c r="AN49" i="1"/>
  <c r="AM49" i="1"/>
  <c r="AL49" i="1"/>
  <c r="AK49" i="1"/>
  <c r="AO48" i="1"/>
  <c r="AN48" i="1"/>
  <c r="AM48" i="1"/>
  <c r="AL48" i="1"/>
  <c r="AK48" i="1"/>
  <c r="AO47" i="1"/>
  <c r="AN47" i="1"/>
  <c r="AM47" i="1"/>
  <c r="AL47" i="1"/>
  <c r="AK47" i="1"/>
  <c r="AJ51" i="1"/>
  <c r="AJ50" i="1"/>
  <c r="AJ49" i="1"/>
  <c r="AJ48" i="1"/>
  <c r="AJ47" i="1"/>
  <c r="AH51" i="1"/>
  <c r="AG51" i="1"/>
  <c r="AF51" i="1"/>
  <c r="AE51" i="1"/>
  <c r="AH50" i="1"/>
  <c r="AG50" i="1"/>
  <c r="AF50" i="1"/>
  <c r="AE50" i="1"/>
  <c r="AH49" i="1"/>
  <c r="AG49" i="1"/>
  <c r="AF49" i="1"/>
  <c r="AE49" i="1"/>
  <c r="AH48" i="1"/>
  <c r="AG48" i="1"/>
  <c r="AF48" i="1"/>
  <c r="AE48" i="1"/>
  <c r="AH47" i="1"/>
  <c r="AG47" i="1"/>
  <c r="AF47" i="1"/>
  <c r="AE47" i="1"/>
  <c r="AD51" i="1"/>
  <c r="AD50" i="1"/>
  <c r="AD49" i="1"/>
  <c r="AD48" i="1"/>
  <c r="AD47" i="1"/>
  <c r="AC50" i="1"/>
  <c r="AC49" i="1"/>
  <c r="AC48" i="1"/>
  <c r="AA51" i="1"/>
  <c r="AA50" i="1"/>
  <c r="AA49" i="1"/>
  <c r="AA48" i="1"/>
  <c r="AA47" i="1"/>
  <c r="Z49" i="1"/>
  <c r="Y49" i="1"/>
  <c r="Z48" i="1"/>
  <c r="Y48" i="1"/>
  <c r="Z47" i="1"/>
  <c r="Y47" i="1"/>
  <c r="X49" i="1"/>
  <c r="X48" i="1"/>
  <c r="X47" i="1"/>
  <c r="W51" i="1"/>
  <c r="W50" i="1"/>
  <c r="W49" i="1"/>
  <c r="W48" i="1"/>
  <c r="W47" i="1"/>
  <c r="V48" i="1"/>
  <c r="V47" i="1"/>
  <c r="U51" i="1"/>
  <c r="T51" i="1"/>
  <c r="S51" i="1"/>
  <c r="R51" i="1"/>
  <c r="Q51" i="1"/>
  <c r="P51" i="1"/>
  <c r="U50" i="1"/>
  <c r="T50" i="1"/>
  <c r="S50" i="1"/>
  <c r="R50" i="1"/>
  <c r="Q50" i="1"/>
  <c r="P50" i="1"/>
  <c r="U49" i="1"/>
  <c r="T49" i="1"/>
  <c r="S49" i="1"/>
  <c r="R49" i="1"/>
  <c r="Q49" i="1"/>
  <c r="P49" i="1"/>
  <c r="U48" i="1"/>
  <c r="T48" i="1"/>
  <c r="S48" i="1"/>
  <c r="R48" i="1"/>
  <c r="Q48" i="1"/>
  <c r="P48" i="1"/>
  <c r="U47" i="1"/>
  <c r="T47" i="1"/>
  <c r="S47" i="1"/>
  <c r="R47" i="1"/>
  <c r="Q47" i="1"/>
  <c r="P47" i="1"/>
  <c r="O51" i="1"/>
  <c r="O50" i="1"/>
  <c r="O49" i="1"/>
  <c r="O48" i="1"/>
  <c r="O47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J51" i="1"/>
  <c r="J50" i="1"/>
  <c r="J49" i="1"/>
  <c r="J48" i="1"/>
  <c r="J47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B51" i="1"/>
  <c r="B50" i="1"/>
  <c r="B49" i="1"/>
  <c r="B48" i="1"/>
  <c r="B47" i="1"/>
  <c r="D40" i="13" l="1"/>
  <c r="H40" i="13"/>
  <c r="L40" i="13"/>
  <c r="Q40" i="13"/>
  <c r="U40" i="13"/>
  <c r="Z40" i="13"/>
  <c r="AE40" i="13"/>
  <c r="AI40" i="13"/>
  <c r="AN40" i="13"/>
  <c r="AT40" i="13"/>
  <c r="J75" i="17"/>
  <c r="S75" i="17"/>
  <c r="F75" i="17"/>
  <c r="O75" i="17"/>
  <c r="AB75" i="17"/>
  <c r="B75" i="17"/>
  <c r="Y75" i="17"/>
  <c r="E75" i="17"/>
  <c r="I75" i="17"/>
  <c r="M75" i="17"/>
  <c r="R75" i="17"/>
  <c r="C75" i="17"/>
  <c r="G75" i="17"/>
  <c r="K75" i="17"/>
  <c r="P75" i="17"/>
  <c r="T75" i="17"/>
  <c r="X75" i="17"/>
  <c r="AC75" i="17"/>
  <c r="AG75" i="17"/>
  <c r="AL75" i="17"/>
  <c r="AP75" i="17"/>
  <c r="D75" i="17"/>
  <c r="L75" i="17"/>
  <c r="AD75" i="17"/>
  <c r="AR75" i="17"/>
  <c r="W75" i="17"/>
  <c r="AF75" i="17"/>
  <c r="AK75" i="17"/>
  <c r="AO75" i="17"/>
  <c r="H75" i="17"/>
  <c r="Q75" i="17"/>
  <c r="U75" i="17"/>
  <c r="AH75" i="17"/>
  <c r="AM75" i="17"/>
  <c r="Z75" i="17"/>
  <c r="AE75" i="17"/>
  <c r="AI75" i="17"/>
  <c r="AN75" i="17"/>
  <c r="AT75" i="17"/>
  <c r="F24" i="15"/>
  <c r="O24" i="15"/>
  <c r="B24" i="15"/>
  <c r="J24" i="15"/>
  <c r="S24" i="15"/>
  <c r="AB24" i="15"/>
  <c r="Y24" i="15"/>
  <c r="C24" i="15"/>
  <c r="G24" i="15"/>
  <c r="K24" i="15"/>
  <c r="P24" i="15"/>
  <c r="T24" i="15"/>
  <c r="X24" i="15"/>
  <c r="AC24" i="15"/>
  <c r="AG24" i="15"/>
  <c r="AL24" i="15"/>
  <c r="AP24" i="15"/>
  <c r="D24" i="15"/>
  <c r="H24" i="15"/>
  <c r="L24" i="15"/>
  <c r="Q24" i="15"/>
  <c r="U24" i="15"/>
  <c r="AD24" i="15"/>
  <c r="AH24" i="15"/>
  <c r="AM24" i="15"/>
  <c r="AR24" i="15"/>
  <c r="E24" i="15"/>
  <c r="I24" i="15"/>
  <c r="M24" i="15"/>
  <c r="R24" i="15"/>
  <c r="W24" i="15"/>
  <c r="AF24" i="15"/>
  <c r="AK24" i="15"/>
  <c r="AO24" i="15"/>
  <c r="Z24" i="15"/>
  <c r="AE24" i="15"/>
  <c r="AI24" i="15"/>
  <c r="AN24" i="15"/>
  <c r="AT24" i="15"/>
  <c r="B40" i="13"/>
  <c r="O40" i="13"/>
  <c r="AB40" i="13"/>
  <c r="AO40" i="13"/>
  <c r="F40" i="13"/>
  <c r="S40" i="13"/>
  <c r="AF40" i="13"/>
  <c r="C40" i="13"/>
  <c r="G40" i="13"/>
  <c r="K40" i="13"/>
  <c r="P40" i="13"/>
  <c r="T40" i="13"/>
  <c r="X40" i="13"/>
  <c r="AC40" i="13"/>
  <c r="AG40" i="13"/>
  <c r="AL40" i="13"/>
  <c r="AP40" i="13"/>
  <c r="J40" i="13"/>
  <c r="W40" i="13"/>
  <c r="AK40" i="13"/>
  <c r="Y40" i="13"/>
  <c r="AD40" i="13"/>
  <c r="AH40" i="13"/>
  <c r="AM40" i="13"/>
  <c r="AR40" i="13"/>
  <c r="J35" i="11"/>
  <c r="W35" i="11"/>
  <c r="AO35" i="11"/>
  <c r="F35" i="11"/>
  <c r="S35" i="11"/>
  <c r="AF35" i="11"/>
  <c r="G35" i="11"/>
  <c r="P35" i="11"/>
  <c r="T35" i="11"/>
  <c r="AC35" i="11"/>
  <c r="AG35" i="11"/>
  <c r="AL35" i="11"/>
  <c r="AP35" i="11"/>
  <c r="B35" i="11"/>
  <c r="O35" i="11"/>
  <c r="AB35" i="11"/>
  <c r="AK35" i="11"/>
  <c r="C35" i="11"/>
  <c r="K35" i="11"/>
  <c r="X35" i="11"/>
  <c r="D35" i="11"/>
  <c r="H35" i="11"/>
  <c r="L35" i="11"/>
  <c r="Q35" i="11"/>
  <c r="U35" i="11"/>
  <c r="Y35" i="11"/>
  <c r="AD35" i="11"/>
  <c r="AH35" i="11"/>
  <c r="AM35" i="11"/>
  <c r="AR35" i="11"/>
  <c r="B151" i="8"/>
  <c r="F151" i="8"/>
  <c r="J151" i="8"/>
  <c r="O151" i="8"/>
  <c r="S151" i="8"/>
  <c r="AB151" i="8"/>
  <c r="Y151" i="8"/>
  <c r="E151" i="8"/>
  <c r="I151" i="8"/>
  <c r="M151" i="8"/>
  <c r="R151" i="8"/>
  <c r="C151" i="8"/>
  <c r="G151" i="8"/>
  <c r="K151" i="8"/>
  <c r="P151" i="8"/>
  <c r="T151" i="8"/>
  <c r="AC151" i="8"/>
  <c r="AG151" i="8"/>
  <c r="AL151" i="8"/>
  <c r="AP151" i="8"/>
  <c r="X151" i="8"/>
  <c r="D151" i="8"/>
  <c r="H151" i="8"/>
  <c r="L151" i="8"/>
  <c r="Q151" i="8"/>
  <c r="U151" i="8"/>
  <c r="AD151" i="8"/>
  <c r="AH151" i="8"/>
  <c r="AM151" i="8"/>
  <c r="AR151" i="8"/>
  <c r="W151" i="8"/>
  <c r="AF151" i="8"/>
  <c r="AK151" i="8"/>
  <c r="AO151" i="8"/>
  <c r="Z151" i="8"/>
  <c r="AE151" i="8"/>
  <c r="AI151" i="8"/>
  <c r="AN151" i="8"/>
  <c r="AT151" i="8"/>
  <c r="F63" i="6"/>
  <c r="E63" i="6"/>
  <c r="D63" i="6"/>
  <c r="C63" i="6"/>
  <c r="B63" i="6"/>
  <c r="E61" i="6"/>
  <c r="D61" i="6"/>
  <c r="C61" i="6"/>
  <c r="B61" i="6"/>
  <c r="C59" i="6"/>
  <c r="B59" i="6"/>
  <c r="F57" i="6"/>
  <c r="E57" i="6"/>
  <c r="D57" i="6"/>
  <c r="C57" i="6"/>
  <c r="B57" i="6"/>
  <c r="F55" i="6"/>
  <c r="E55" i="6"/>
  <c r="D55" i="6"/>
  <c r="C55" i="6"/>
  <c r="B55" i="6"/>
  <c r="F53" i="6"/>
  <c r="E53" i="6"/>
  <c r="D53" i="6"/>
  <c r="C53" i="6"/>
  <c r="B53" i="6"/>
  <c r="F51" i="6"/>
  <c r="E51" i="6"/>
  <c r="D51" i="6"/>
  <c r="C51" i="6"/>
  <c r="B51" i="6"/>
  <c r="F50" i="6"/>
  <c r="E50" i="6"/>
  <c r="D50" i="6"/>
  <c r="C50" i="6"/>
  <c r="B50" i="6"/>
  <c r="F49" i="6"/>
  <c r="E49" i="6"/>
  <c r="D49" i="6"/>
  <c r="C49" i="6"/>
  <c r="B49" i="6"/>
  <c r="F48" i="6"/>
  <c r="E48" i="6"/>
  <c r="D48" i="6"/>
  <c r="C48" i="6"/>
  <c r="B48" i="6"/>
  <c r="F47" i="6"/>
  <c r="E47" i="6"/>
  <c r="D47" i="6"/>
  <c r="C47" i="6"/>
  <c r="B47" i="6"/>
  <c r="F46" i="6"/>
  <c r="E46" i="6"/>
  <c r="D46" i="6"/>
  <c r="C46" i="6"/>
  <c r="B46" i="6"/>
  <c r="F44" i="6"/>
  <c r="E44" i="6"/>
  <c r="D44" i="6"/>
  <c r="C44" i="6"/>
  <c r="B44" i="6"/>
  <c r="F43" i="6"/>
  <c r="E43" i="6"/>
  <c r="D43" i="6"/>
  <c r="C43" i="6"/>
  <c r="B43" i="6"/>
  <c r="F42" i="6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8" i="6"/>
  <c r="E38" i="6"/>
  <c r="D38" i="6"/>
  <c r="C38" i="6"/>
  <c r="B38" i="6"/>
  <c r="D36" i="6"/>
  <c r="C36" i="6"/>
  <c r="B36" i="6"/>
  <c r="F34" i="6"/>
  <c r="E34" i="6"/>
  <c r="D34" i="6"/>
  <c r="C34" i="6"/>
  <c r="B34" i="6"/>
  <c r="D32" i="6"/>
  <c r="C32" i="6"/>
  <c r="B32" i="6"/>
  <c r="D31" i="6"/>
  <c r="C31" i="6"/>
  <c r="B31" i="6"/>
  <c r="D30" i="6"/>
  <c r="C30" i="6"/>
  <c r="B30" i="6"/>
  <c r="F28" i="6"/>
  <c r="E28" i="6"/>
  <c r="D28" i="6"/>
  <c r="C28" i="6"/>
  <c r="B28" i="6"/>
  <c r="C26" i="6"/>
  <c r="B26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B3" i="5" l="1"/>
  <c r="C3" i="5"/>
  <c r="P4" i="6"/>
  <c r="D3" i="5" s="1"/>
  <c r="Q4" i="6"/>
  <c r="E3" i="5" s="1"/>
  <c r="R4" i="6"/>
  <c r="F3" i="5" s="1"/>
  <c r="B4" i="5"/>
  <c r="C4" i="5"/>
  <c r="P5" i="6"/>
  <c r="D4" i="5" s="1"/>
  <c r="Q5" i="6"/>
  <c r="E4" i="5" s="1"/>
  <c r="R5" i="6"/>
  <c r="F4" i="5" s="1"/>
  <c r="B5" i="5"/>
  <c r="C5" i="5"/>
  <c r="P6" i="6"/>
  <c r="D5" i="5" s="1"/>
  <c r="Q6" i="6"/>
  <c r="E5" i="5" s="1"/>
  <c r="R6" i="6"/>
  <c r="F5" i="5" s="1"/>
  <c r="B6" i="5"/>
  <c r="C6" i="5"/>
  <c r="P7" i="6"/>
  <c r="D6" i="5" s="1"/>
  <c r="Q7" i="6"/>
  <c r="E6" i="5" s="1"/>
  <c r="R7" i="6"/>
  <c r="F6" i="5" s="1"/>
  <c r="B7" i="5"/>
  <c r="C7" i="5"/>
  <c r="P8" i="6"/>
  <c r="D7" i="5" s="1"/>
  <c r="Q8" i="6"/>
  <c r="E7" i="5" s="1"/>
  <c r="R8" i="6"/>
  <c r="F7" i="5" s="1"/>
  <c r="N9" i="6"/>
  <c r="B8" i="5" s="1"/>
  <c r="O9" i="6"/>
  <c r="C8" i="5" s="1"/>
  <c r="P9" i="6"/>
  <c r="D8" i="5" s="1"/>
  <c r="Q9" i="6"/>
  <c r="E8" i="5" s="1"/>
  <c r="R9" i="6"/>
  <c r="F8" i="5" s="1"/>
  <c r="N10" i="6"/>
  <c r="B9" i="5" s="1"/>
  <c r="O10" i="6"/>
  <c r="C9" i="5" s="1"/>
  <c r="P10" i="6"/>
  <c r="D9" i="5" s="1"/>
  <c r="Q10" i="6"/>
  <c r="E9" i="5" s="1"/>
  <c r="R10" i="6"/>
  <c r="F9" i="5" s="1"/>
  <c r="N11" i="6"/>
  <c r="B10" i="5" s="1"/>
  <c r="O11" i="6"/>
  <c r="C10" i="5" s="1"/>
  <c r="P11" i="6"/>
  <c r="D10" i="5" s="1"/>
  <c r="Q11" i="6"/>
  <c r="E10" i="5" s="1"/>
  <c r="R11" i="6"/>
  <c r="F10" i="5" s="1"/>
  <c r="N13" i="6"/>
  <c r="B13" i="5" s="1"/>
  <c r="O13" i="6"/>
  <c r="C13" i="5" s="1"/>
  <c r="P13" i="6"/>
  <c r="D13" i="5" s="1"/>
  <c r="Q13" i="6"/>
  <c r="E13" i="5" s="1"/>
  <c r="R13" i="6"/>
  <c r="F13" i="5" s="1"/>
  <c r="N14" i="6"/>
  <c r="B14" i="5" s="1"/>
  <c r="O14" i="6"/>
  <c r="C14" i="5" s="1"/>
  <c r="P14" i="6"/>
  <c r="D14" i="5" s="1"/>
  <c r="Q14" i="6"/>
  <c r="E14" i="5" s="1"/>
  <c r="R14" i="6"/>
  <c r="F14" i="5" s="1"/>
  <c r="N15" i="6"/>
  <c r="B15" i="5" s="1"/>
  <c r="O15" i="6"/>
  <c r="C15" i="5" s="1"/>
  <c r="P15" i="6"/>
  <c r="D15" i="5" s="1"/>
  <c r="Q15" i="6"/>
  <c r="E15" i="5" s="1"/>
  <c r="R15" i="6"/>
  <c r="F15" i="5" s="1"/>
  <c r="N16" i="6"/>
  <c r="B16" i="5" s="1"/>
  <c r="O16" i="6"/>
  <c r="C16" i="5" s="1"/>
  <c r="P16" i="6"/>
  <c r="D16" i="5" s="1"/>
  <c r="Q16" i="6"/>
  <c r="E16" i="5" s="1"/>
  <c r="R16" i="6"/>
  <c r="F16" i="5" s="1"/>
  <c r="N18" i="6"/>
  <c r="B20" i="5" s="1"/>
  <c r="O18" i="6"/>
  <c r="C20" i="5" s="1"/>
  <c r="P18" i="6"/>
  <c r="D20" i="5" s="1"/>
  <c r="Q18" i="6"/>
  <c r="E20" i="5" s="1"/>
  <c r="R18" i="6"/>
  <c r="F20" i="5" s="1"/>
  <c r="N19" i="6"/>
  <c r="B21" i="5" s="1"/>
  <c r="O19" i="6"/>
  <c r="C21" i="5" s="1"/>
  <c r="P19" i="6"/>
  <c r="D21" i="5" s="1"/>
  <c r="Q19" i="6"/>
  <c r="E21" i="5" s="1"/>
  <c r="R19" i="6"/>
  <c r="F21" i="5" s="1"/>
  <c r="N20" i="6"/>
  <c r="B22" i="5" s="1"/>
  <c r="O20" i="6"/>
  <c r="C22" i="5" s="1"/>
  <c r="P20" i="6"/>
  <c r="D22" i="5" s="1"/>
  <c r="Q20" i="6"/>
  <c r="E22" i="5" s="1"/>
  <c r="R20" i="6"/>
  <c r="F22" i="5" s="1"/>
  <c r="N21" i="6"/>
  <c r="B23" i="5" s="1"/>
  <c r="O21" i="6"/>
  <c r="C23" i="5" s="1"/>
  <c r="P21" i="6"/>
  <c r="D23" i="5" s="1"/>
  <c r="Q21" i="6"/>
  <c r="E23" i="5" s="1"/>
  <c r="R21" i="6"/>
  <c r="F23" i="5" s="1"/>
  <c r="N22" i="6"/>
  <c r="B24" i="5" s="1"/>
  <c r="O22" i="6"/>
  <c r="C24" i="5" s="1"/>
  <c r="P22" i="6"/>
  <c r="D24" i="5" s="1"/>
  <c r="Q22" i="6"/>
  <c r="E24" i="5" s="1"/>
  <c r="R22" i="6"/>
  <c r="F24" i="5" s="1"/>
  <c r="N23" i="6"/>
  <c r="B25" i="5" s="1"/>
  <c r="O23" i="6"/>
  <c r="C25" i="5" s="1"/>
  <c r="P23" i="6"/>
  <c r="D25" i="5" s="1"/>
  <c r="Q23" i="6"/>
  <c r="E25" i="5" s="1"/>
  <c r="R23" i="6"/>
  <c r="F25" i="5" s="1"/>
  <c r="N24" i="6"/>
  <c r="B26" i="5" s="1"/>
  <c r="O24" i="6"/>
  <c r="C26" i="5" s="1"/>
  <c r="P24" i="6"/>
  <c r="D26" i="5" s="1"/>
  <c r="Q24" i="6"/>
  <c r="E26" i="5" s="1"/>
  <c r="R24" i="6"/>
  <c r="F26" i="5" s="1"/>
  <c r="N26" i="6"/>
  <c r="B28" i="5" s="1"/>
  <c r="O26" i="6"/>
  <c r="C28" i="5" s="1"/>
  <c r="N28" i="6"/>
  <c r="B31" i="5" s="1"/>
  <c r="O28" i="6"/>
  <c r="C31" i="5" s="1"/>
  <c r="P28" i="6"/>
  <c r="D31" i="5" s="1"/>
  <c r="Q28" i="6"/>
  <c r="E31" i="5" s="1"/>
  <c r="R28" i="6"/>
  <c r="F31" i="5" s="1"/>
  <c r="N30" i="6"/>
  <c r="B33" i="5" s="1"/>
  <c r="O30" i="6"/>
  <c r="C33" i="5" s="1"/>
  <c r="P30" i="6"/>
  <c r="D33" i="5" s="1"/>
  <c r="N31" i="6"/>
  <c r="B34" i="5" s="1"/>
  <c r="O31" i="6"/>
  <c r="C34" i="5" s="1"/>
  <c r="P31" i="6"/>
  <c r="D34" i="5" s="1"/>
  <c r="N32" i="6"/>
  <c r="B35" i="5" s="1"/>
  <c r="O32" i="6"/>
  <c r="C35" i="5" s="1"/>
  <c r="P32" i="6"/>
  <c r="D35" i="5" s="1"/>
  <c r="N34" i="6"/>
  <c r="B38" i="5" s="1"/>
  <c r="O34" i="6"/>
  <c r="C38" i="5" s="1"/>
  <c r="P34" i="6"/>
  <c r="D38" i="5" s="1"/>
  <c r="Q34" i="6"/>
  <c r="E38" i="5" s="1"/>
  <c r="R34" i="6"/>
  <c r="F38" i="5" s="1"/>
  <c r="N36" i="6"/>
  <c r="B40" i="5" s="1"/>
  <c r="O36" i="6"/>
  <c r="C40" i="5" s="1"/>
  <c r="P36" i="6"/>
  <c r="D40" i="5" s="1"/>
  <c r="N38" i="6"/>
  <c r="B42" i="5" s="1"/>
  <c r="O38" i="6"/>
  <c r="C42" i="5" s="1"/>
  <c r="P38" i="6"/>
  <c r="D42" i="5" s="1"/>
  <c r="Q38" i="6"/>
  <c r="E42" i="5" s="1"/>
  <c r="R38" i="6"/>
  <c r="F42" i="5" s="1"/>
  <c r="N40" i="6"/>
  <c r="B44" i="5" s="1"/>
  <c r="O40" i="6"/>
  <c r="C44" i="5" s="1"/>
  <c r="P40" i="6"/>
  <c r="D44" i="5" s="1"/>
  <c r="Q40" i="6"/>
  <c r="E44" i="5" s="1"/>
  <c r="R40" i="6"/>
  <c r="F44" i="5" s="1"/>
  <c r="N41" i="6"/>
  <c r="B45" i="5" s="1"/>
  <c r="O41" i="6"/>
  <c r="C45" i="5" s="1"/>
  <c r="P41" i="6"/>
  <c r="D45" i="5" s="1"/>
  <c r="Q41" i="6"/>
  <c r="E45" i="5" s="1"/>
  <c r="R41" i="6"/>
  <c r="F45" i="5" s="1"/>
  <c r="N42" i="6"/>
  <c r="B46" i="5" s="1"/>
  <c r="O42" i="6"/>
  <c r="C46" i="5" s="1"/>
  <c r="P42" i="6"/>
  <c r="D46" i="5" s="1"/>
  <c r="Q42" i="6"/>
  <c r="E46" i="5" s="1"/>
  <c r="R42" i="6"/>
  <c r="F46" i="5" s="1"/>
  <c r="N43" i="6"/>
  <c r="B47" i="5" s="1"/>
  <c r="O43" i="6"/>
  <c r="C47" i="5" s="1"/>
  <c r="P43" i="6"/>
  <c r="D47" i="5" s="1"/>
  <c r="Q43" i="6"/>
  <c r="E47" i="5" s="1"/>
  <c r="R43" i="6"/>
  <c r="F47" i="5" s="1"/>
  <c r="N44" i="6"/>
  <c r="B48" i="5" s="1"/>
  <c r="O44" i="6"/>
  <c r="C48" i="5" s="1"/>
  <c r="P44" i="6"/>
  <c r="D48" i="5" s="1"/>
  <c r="Q44" i="6"/>
  <c r="E48" i="5" s="1"/>
  <c r="R44" i="6"/>
  <c r="F48" i="5" s="1"/>
  <c r="N46" i="6"/>
  <c r="B51" i="5" s="1"/>
  <c r="O46" i="6"/>
  <c r="C51" i="5" s="1"/>
  <c r="P46" i="6"/>
  <c r="D51" i="5" s="1"/>
  <c r="Q46" i="6"/>
  <c r="E51" i="5" s="1"/>
  <c r="R46" i="6"/>
  <c r="F51" i="5" s="1"/>
  <c r="N47" i="6"/>
  <c r="B52" i="5" s="1"/>
  <c r="O47" i="6"/>
  <c r="C52" i="5" s="1"/>
  <c r="P47" i="6"/>
  <c r="D52" i="5" s="1"/>
  <c r="Q47" i="6"/>
  <c r="E52" i="5" s="1"/>
  <c r="R47" i="6"/>
  <c r="F52" i="5" s="1"/>
  <c r="N48" i="6"/>
  <c r="B53" i="5" s="1"/>
  <c r="O48" i="6"/>
  <c r="C53" i="5" s="1"/>
  <c r="P48" i="6"/>
  <c r="D53" i="5" s="1"/>
  <c r="Q48" i="6"/>
  <c r="E53" i="5" s="1"/>
  <c r="R48" i="6"/>
  <c r="F53" i="5" s="1"/>
  <c r="N49" i="6"/>
  <c r="B54" i="5" s="1"/>
  <c r="O49" i="6"/>
  <c r="C54" i="5" s="1"/>
  <c r="P49" i="6"/>
  <c r="D54" i="5" s="1"/>
  <c r="Q49" i="6"/>
  <c r="E54" i="5" s="1"/>
  <c r="R49" i="6"/>
  <c r="F54" i="5" s="1"/>
  <c r="N50" i="6"/>
  <c r="B55" i="5" s="1"/>
  <c r="O50" i="6"/>
  <c r="C55" i="5" s="1"/>
  <c r="P50" i="6"/>
  <c r="D55" i="5" s="1"/>
  <c r="Q50" i="6"/>
  <c r="E55" i="5" s="1"/>
  <c r="R50" i="6"/>
  <c r="F55" i="5" s="1"/>
  <c r="N51" i="6"/>
  <c r="B56" i="5" s="1"/>
  <c r="O51" i="6"/>
  <c r="C56" i="5" s="1"/>
  <c r="P51" i="6"/>
  <c r="D56" i="5" s="1"/>
  <c r="Q51" i="6"/>
  <c r="E56" i="5" s="1"/>
  <c r="R51" i="6"/>
  <c r="F56" i="5" s="1"/>
  <c r="N53" i="6"/>
  <c r="B60" i="5" s="1"/>
  <c r="O53" i="6"/>
  <c r="C60" i="5" s="1"/>
  <c r="P53" i="6"/>
  <c r="D60" i="5" s="1"/>
  <c r="Q53" i="6"/>
  <c r="E60" i="5" s="1"/>
  <c r="R53" i="6"/>
  <c r="F60" i="5" s="1"/>
  <c r="N55" i="6"/>
  <c r="B62" i="5" s="1"/>
  <c r="O55" i="6"/>
  <c r="C62" i="5" s="1"/>
  <c r="P55" i="6"/>
  <c r="D62" i="5" s="1"/>
  <c r="Q55" i="6"/>
  <c r="E62" i="5" s="1"/>
  <c r="R55" i="6"/>
  <c r="F62" i="5" s="1"/>
  <c r="N57" i="6"/>
  <c r="B64" i="5" s="1"/>
  <c r="O57" i="6"/>
  <c r="C64" i="5" s="1"/>
  <c r="P57" i="6"/>
  <c r="D64" i="5" s="1"/>
  <c r="Q57" i="6"/>
  <c r="E64" i="5" s="1"/>
  <c r="R57" i="6"/>
  <c r="F64" i="5" s="1"/>
  <c r="N59" i="6"/>
  <c r="B68" i="5" s="1"/>
  <c r="O59" i="6"/>
  <c r="C68" i="5" s="1"/>
  <c r="N61" i="6"/>
  <c r="B70" i="5" s="1"/>
  <c r="O61" i="6"/>
  <c r="C70" i="5" s="1"/>
  <c r="P61" i="6"/>
  <c r="D70" i="5" s="1"/>
  <c r="Q61" i="6"/>
  <c r="E70" i="5" s="1"/>
  <c r="N63" i="6"/>
  <c r="B72" i="5" s="1"/>
  <c r="O63" i="6"/>
  <c r="C72" i="5" s="1"/>
  <c r="P63" i="6"/>
  <c r="D72" i="5" s="1"/>
  <c r="Q63" i="6"/>
  <c r="E72" i="5" s="1"/>
  <c r="R63" i="6"/>
  <c r="F72" i="5" s="1"/>
  <c r="AS53" i="1"/>
  <c r="AL53" i="1"/>
  <c r="AO53" i="1"/>
  <c r="AN53" i="1"/>
  <c r="AM53" i="1"/>
  <c r="AK53" i="1"/>
  <c r="Z53" i="1"/>
  <c r="Y53" i="1"/>
  <c r="X53" i="1"/>
  <c r="T53" i="1"/>
  <c r="P53" i="1"/>
  <c r="U53" i="1"/>
  <c r="Q53" i="1"/>
  <c r="S53" i="1"/>
  <c r="R53" i="1"/>
  <c r="O53" i="1"/>
  <c r="M53" i="1"/>
  <c r="L53" i="1"/>
  <c r="J53" i="1"/>
  <c r="I53" i="1"/>
  <c r="E53" i="1"/>
  <c r="F53" i="1" l="1"/>
  <c r="C53" i="1"/>
  <c r="G53" i="1"/>
  <c r="K53" i="1"/>
  <c r="D53" i="1"/>
  <c r="H53" i="1"/>
  <c r="AX53" i="1"/>
  <c r="AW53" i="1"/>
  <c r="AV53" i="1"/>
  <c r="AQ53" i="1"/>
  <c r="AJ53" i="1"/>
  <c r="AH53" i="1"/>
  <c r="W53" i="1"/>
  <c r="AG53" i="1"/>
  <c r="AF53" i="1"/>
  <c r="AE53" i="1"/>
  <c r="AD53" i="1"/>
  <c r="AC53" i="1"/>
  <c r="AA53" i="1"/>
  <c r="V53" i="1"/>
  <c r="AM109" i="2"/>
  <c r="AP109" i="2"/>
  <c r="AO109" i="2"/>
  <c r="AL109" i="2"/>
  <c r="AK109" i="2"/>
  <c r="B109" i="2" l="1"/>
  <c r="F109" i="2"/>
  <c r="J109" i="2"/>
  <c r="AT109" i="2"/>
  <c r="G109" i="2"/>
  <c r="P109" i="2"/>
  <c r="W109" i="2"/>
  <c r="K109" i="2"/>
  <c r="T109" i="2"/>
  <c r="Y109" i="2"/>
  <c r="D109" i="2"/>
  <c r="H109" i="2"/>
  <c r="L109" i="2"/>
  <c r="Q109" i="2"/>
  <c r="U109" i="2"/>
  <c r="R109" i="2"/>
  <c r="X109" i="2"/>
  <c r="Z109" i="2"/>
  <c r="AC109" i="2"/>
  <c r="C109" i="2"/>
  <c r="E109" i="2"/>
  <c r="I109" i="2"/>
  <c r="M109" i="2"/>
  <c r="O109" i="2"/>
  <c r="S109" i="2"/>
  <c r="AB109" i="2"/>
  <c r="AD109" i="2"/>
  <c r="AG109" i="2"/>
  <c r="AH109" i="2"/>
  <c r="AF109" i="2"/>
  <c r="AE109" i="2"/>
  <c r="AI109" i="2"/>
  <c r="AN109" i="2"/>
  <c r="AR109" i="2"/>
</calcChain>
</file>

<file path=xl/sharedStrings.xml><?xml version="1.0" encoding="utf-8"?>
<sst xmlns="http://schemas.openxmlformats.org/spreadsheetml/2006/main" count="5809" uniqueCount="457">
  <si>
    <t>타임스탬프</t>
  </si>
  <si>
    <t>우리대학의 현 재정 상태에 대하여 얼마나 알고 계십니까?</t>
  </si>
  <si>
    <t>우리대학 주 수입원이 등록금이라는 사실을 알고 계십니까?</t>
  </si>
  <si>
    <t>주 수입원이 해마다 줄고 있는 사실을 알고 계십니까?</t>
  </si>
  <si>
    <t>2022년 결산 추정 적립금이 2014년 대비 54%임을 알고 계십니까?</t>
  </si>
  <si>
    <t>현 상태가 유지되면 4년 뒤 적립금이 고갈된다는 사실을 알고 계십니까?</t>
  </si>
  <si>
    <t>보수 등록금 의존율이 약 80%로 부산 1위인 사실을 알고 계십니까?</t>
  </si>
  <si>
    <t>최근 우리 대학의 지출 감소 노력에 대하여 알고 계십니까?</t>
  </si>
  <si>
    <t>최근 우리 대학의 수입 증대 노력에 대하여 알고 계십니까?</t>
  </si>
  <si>
    <t>학령인구 감소에 대한 대처 부족이 원인이라고 생각하십니까?</t>
  </si>
  <si>
    <t>방만한 재정 운영이 원인이라고 생각하십니까?</t>
  </si>
  <si>
    <t>학사 및 행정 조직의 방만한 운영이 원이라고 생각하십니까?</t>
  </si>
  <si>
    <t>우리대학 브랜드 이미지 하락이 재정위기의 원인이라고 생각하십니까?</t>
  </si>
  <si>
    <t>기타 재정위기의 원인이라고 생각하시는 것을 자유롭게 작성해 주세요.</t>
  </si>
  <si>
    <t>재정상태 해결의 핵심은 수입 구조 개선이라고 생각하십니까?</t>
  </si>
  <si>
    <t>재정상태 해결의 핵심은 지출 구조 개선이라고 생각하십니까?</t>
  </si>
  <si>
    <t>재정적자는 적립금 인출로 대응하는 것이 당연하다고 생각하십니까?</t>
  </si>
  <si>
    <t>보수 등록금 의존율이 위험수준이며 개선이 필요하다고 생각하십니까?</t>
  </si>
  <si>
    <t>보수 체계의 변경(인건비 삭감)이 필요하다고 생각하십니까?</t>
  </si>
  <si>
    <t>학사 및 행정구조 개편과 인력 구조조정이 필요하다고 생각하십니까?</t>
  </si>
  <si>
    <t>우리대학 등록금을 인상해야 한다고 생각하십니까?</t>
  </si>
  <si>
    <t>우리대학 등록금이 전 계열에서 부산지역 최고 수준임을 알고 계십니까?</t>
  </si>
  <si>
    <t>현재 예산편성에서 보수를 제외한 지출 추가 삭감이 필요하다고 생각하십니까?</t>
  </si>
  <si>
    <t>지출 추가 삭감이 필요할 경우 관리운영비의 감소 노력이 필요하다고 생각하십니까?</t>
  </si>
  <si>
    <t>지출 추가 삭감이 필요할 경우 연구학생경비의 감소 노력이 필요하다고 생각하십니까?</t>
  </si>
  <si>
    <t>지출 추가 삭감이 필요할 경우 실험실습 기자재의 감소 노력이 필요하다고 생각하십니까?</t>
  </si>
  <si>
    <t>지출 삭감 항목에 보수가 포함되는 것이 필요하다고 생각하십니까?</t>
  </si>
  <si>
    <t>보수 삭감이 불가피하다면 어떤 방식이 낫다고 생각하십니까?</t>
  </si>
  <si>
    <t>형평성이 보장될 경우 수용 가능한 삭감 수준은 어느 정도이십니까?</t>
  </si>
  <si>
    <t>보수 지출 개선을 위해 임금피크제 도입이 필요하다고 생각하십니까?</t>
  </si>
  <si>
    <t>보수 지출 개선을 위해 성과상여금 축소가 필요하다고 생각하십니까?</t>
  </si>
  <si>
    <t>보수 지출 개선을 위해 교직원 성과평가 제도 개선이 필요하다고 생각하십니까?</t>
  </si>
  <si>
    <t>보수 지출 개선을 위해 단일 보수체계로의 전환이 필요하다고 생각하십니까?</t>
  </si>
  <si>
    <t>보수 지출 개선을 위해 근로시간 단축(방학 근무시간 단축, 주4일제, 교원 10개월 근무 등)을 통한 보수 절감이 필요하다고 생각하십니까?</t>
  </si>
  <si>
    <t>기타 보수 지출 개선을 위해 필요하다고 생각하시는 방안이 있다면 자유롭게 작성해 주세요.</t>
  </si>
  <si>
    <t>장기 수입 증대 측면에서 신입생 및 재학생 충원율 향상을 위한 대학 전체의 노력이 필요하다고 생각하십니까?</t>
  </si>
  <si>
    <t>장기 수입 증대 측면에서 교사나 부지를 활용한 다양한 수익사업 확대가 필요하다고 생각하십니까?</t>
  </si>
  <si>
    <t>장기 수입 증대 측면에서 산학협력단 수익 확대를 통한 전입금 증대가 필요하다고 생각하십니까?</t>
  </si>
  <si>
    <t>장기 수입 증대 측면에서 법인 전입금 확대 방안 마련이 필요하다고 생각하십니까?</t>
  </si>
  <si>
    <t>장기 수입 증대 측면에서 외국인, 평생학습자 유치 확대를 통한 수강료 수입 확대가 필요하다고 생각하십니까?</t>
  </si>
  <si>
    <t>장기 수입 증대 측면에서 발전기금 모금 운동을 통한 기부금 유치 확대가 필요하다고 생각하십니까?</t>
  </si>
  <si>
    <t>장기 수입 증대 측면에서 위 항목 이외에 증대 방안이 있다면 자유롭게 작성해 주세요.</t>
  </si>
  <si>
    <t>대학 재정상황에 대해 기획처가 구성원에게 충분히 설명한다고 생각하십니까?</t>
  </si>
  <si>
    <t>그렇지 않다고 생각하신다면 기획처의 설명과 공유가 필요한 재정 정보를 자유롭게 작성해 주세요.</t>
  </si>
  <si>
    <t>재정정책 수립시 구성원의 의견 수렴이 충분했다고 생각하십니까?</t>
  </si>
  <si>
    <t>재정정책 수립시 구성원의 의견 수렴을 위해 바람직한 방법을 선택해 주세요.(복수선택 가능)</t>
  </si>
  <si>
    <t>기타 재정정책 관련 건의사항</t>
  </si>
  <si>
    <t>귀하의 성별은 어떻게 되십니까?</t>
  </si>
  <si>
    <t>귀하의 신분은 어떻게 되십니까?</t>
  </si>
  <si>
    <t>귀하의 연령대는 어떻게 되십니까?</t>
  </si>
  <si>
    <t>보통이다</t>
  </si>
  <si>
    <t>알고 있다</t>
  </si>
  <si>
    <t>모른다</t>
  </si>
  <si>
    <t>그렇다</t>
  </si>
  <si>
    <t>동의한다</t>
  </si>
  <si>
    <t>매우 동의한다</t>
  </si>
  <si>
    <t>예</t>
  </si>
  <si>
    <t>매우 그렇다</t>
  </si>
  <si>
    <t>반드시</t>
  </si>
  <si>
    <t>각 직군의 상황을 고려한 차별적 보수 삭감</t>
  </si>
  <si>
    <t>그렇지 않다</t>
  </si>
  <si>
    <t>매우 중요하다</t>
  </si>
  <si>
    <t>남</t>
  </si>
  <si>
    <t>정규직원</t>
  </si>
  <si>
    <t>50대</t>
  </si>
  <si>
    <t>잘 알고 있다</t>
  </si>
  <si>
    <t>아니다</t>
  </si>
  <si>
    <t>고정비 비율 절감 노력 부족</t>
  </si>
  <si>
    <t>동의하지 않는다</t>
  </si>
  <si>
    <t>불가능</t>
  </si>
  <si>
    <t>필요하다</t>
  </si>
  <si>
    <t>매우 필요하다</t>
  </si>
  <si>
    <t>인적구조조정 - 비전임교원 인원 관리 및 성과평가</t>
  </si>
  <si>
    <t>효과없다</t>
  </si>
  <si>
    <t>중요하다</t>
  </si>
  <si>
    <t>학교 브랜드의 강화</t>
  </si>
  <si>
    <t>인사 구조</t>
  </si>
  <si>
    <t>직제나 단대별 정책 제안 회의</t>
  </si>
  <si>
    <t>정년트랙 교원(호봉제)</t>
  </si>
  <si>
    <t>아니오</t>
  </si>
  <si>
    <t>정규직 및 비정규직 교직원의 동일한 비율 보수 삭감</t>
  </si>
  <si>
    <t>필요하지 않다</t>
  </si>
  <si>
    <t>직제나 단대별 정책 제안 회의, FGI 방식의 소그룹 미팅</t>
  </si>
  <si>
    <t>모름</t>
  </si>
  <si>
    <t>정기 재정보고회</t>
  </si>
  <si>
    <t>연봉(호봉) 상한선 필요</t>
  </si>
  <si>
    <t>교원의 행정업무 활용</t>
  </si>
  <si>
    <t>비정년트랙 교원</t>
  </si>
  <si>
    <t>40대</t>
  </si>
  <si>
    <t>정년트랙 교원(연봉제)</t>
  </si>
  <si>
    <t>전혀 아니다</t>
  </si>
  <si>
    <t>전혀 동의하지 않는다</t>
  </si>
  <si>
    <t>울산 보유자산 매각통한 수입 증대</t>
  </si>
  <si>
    <t>직제나 단대별 정책 제안 회의, 정기 재정보고회</t>
  </si>
  <si>
    <t>60대</t>
  </si>
  <si>
    <t>전혀 효과없다</t>
  </si>
  <si>
    <t>전혀 그렇지 않다</t>
  </si>
  <si>
    <t>설문조사, 직제나 단대별 정책 제안 회의</t>
  </si>
  <si>
    <t>여</t>
  </si>
  <si>
    <t>신입생 미충원 재학생 탈적 및 휴학생 증가</t>
  </si>
  <si>
    <t>과거 여러가지로 나누어져 있었던 상여금을 다시 추정하여 현재 급여를 과거 틀과 대비해서 인건비 감소에 대한 시나리오를 생성하는 것이 바람직 함</t>
  </si>
  <si>
    <t>평생학습 체제로 전환하여 다양한 학습 수요자가 참여할 수 있는 교육서비스를 저공하는  장이 되어야 함</t>
  </si>
  <si>
    <t>어려워  지기 전에 교직원들과 재정에 관한 정보를 자주 공유하기 바람</t>
  </si>
  <si>
    <t>세세한 항목도 구성원이  이해되도록 신제를 공개하고 정보를 공유하도록 함</t>
  </si>
  <si>
    <t>대학의 유명세(name value) 향상을 시키기 위한 경영능력 부족</t>
  </si>
  <si>
    <t>전혀 필요하지 않다</t>
  </si>
  <si>
    <t>주변 인프라인 UN평화공원을 활용한 외교부 KOICA 사업(추진방향4)등을 유치</t>
  </si>
  <si>
    <t>숫자를 나열하는 위기조성 설명 보다는 대안 제시형의 정책 제시가 필요</t>
  </si>
  <si>
    <t>설문조사, 직제나 단대별 정책 제안 회의, FGI 방식의 소그룹 미팅</t>
  </si>
  <si>
    <t>재정 건전성 확보 대안 제시형의 정책을 개발하기 위한 아이디어 모임 확대</t>
  </si>
  <si>
    <t>수익원 다변화 노력 부적</t>
  </si>
  <si>
    <t>보수 지출 개선보다 대학 다운 수입선 다변화 노력이 필요</t>
  </si>
  <si>
    <t>대학 답게 구성원의 연구비 수주를 통한 재정 자립이 절실함. 이는 대학 체질을 강화하는 기본임.</t>
  </si>
  <si>
    <t xml:space="preserve">예)학생수는 줄어 드는 데 조직은 이전보다 비대함. 비대 조직에 따른 추가 예산 지출 증가분의 공개 등. </t>
  </si>
  <si>
    <t>설문조사, 직제나 단대별 정책 제안 회의, 정기 재정보고회</t>
  </si>
  <si>
    <t>지출 축소와 동시에 등록금 이외 산학 수입 확대 노력을 동시에 추진해야 함. 보수적 재정정책보다 진보적 재정정책 필요.</t>
  </si>
  <si>
    <t>설문조사</t>
  </si>
  <si>
    <t>예</t>
    <phoneticPr fontId="5" type="noConversion"/>
  </si>
  <si>
    <t>반드시</t>
    <phoneticPr fontId="5" type="noConversion"/>
  </si>
  <si>
    <t>각 직군별 차별적 삭감</t>
  </si>
  <si>
    <t>각 직군별 차별적 삭감</t>
    <phoneticPr fontId="5" type="noConversion"/>
  </si>
  <si>
    <r>
      <t>F</t>
    </r>
    <r>
      <rPr>
        <sz val="10"/>
        <color theme="1"/>
        <rFont val="Arial"/>
        <family val="2"/>
        <scheme val="minor"/>
      </rPr>
      <t>GI</t>
    </r>
    <phoneticPr fontId="5" type="noConversion"/>
  </si>
  <si>
    <t>FGI</t>
    <phoneticPr fontId="5" type="noConversion"/>
  </si>
  <si>
    <t>남</t>
    <phoneticPr fontId="5" type="noConversion"/>
  </si>
  <si>
    <t>불가능</t>
    <phoneticPr fontId="5" type="noConversion"/>
  </si>
  <si>
    <t>아니오</t>
    <phoneticPr fontId="5" type="noConversion"/>
  </si>
  <si>
    <t>재정보고회</t>
    <phoneticPr fontId="5" type="noConversion"/>
  </si>
  <si>
    <t>모름</t>
    <phoneticPr fontId="5" type="noConversion"/>
  </si>
  <si>
    <t>기타 절감 노력이 필요한 부분이 있다면 자유롭게 작성해 주세요</t>
    <phoneticPr fontId="5" type="noConversion"/>
  </si>
  <si>
    <t>소모성 경비, 홍보비</t>
  </si>
  <si>
    <t>소모성 경비, 홍보비</t>
    <phoneticPr fontId="5" type="noConversion"/>
  </si>
  <si>
    <t>정규직/비정규직 동일 비율 삭감</t>
  </si>
  <si>
    <t>정규직/비정규직 동일 비율 삭감</t>
    <phoneticPr fontId="5" type="noConversion"/>
  </si>
  <si>
    <t>정규직 동일 비율 삭감</t>
  </si>
  <si>
    <t>정규직 동일 비율 삭감</t>
    <phoneticPr fontId="5" type="noConversion"/>
  </si>
  <si>
    <t>설문조사</t>
    <phoneticPr fontId="5" type="noConversion"/>
  </si>
  <si>
    <t>학령 인구 감소, 높은 보수 수준, 정체된 인력구조 등</t>
  </si>
  <si>
    <t>학령 인구 감소, 높은 보수 수준, 정체된 인력구조 등</t>
    <phoneticPr fontId="5" type="noConversion"/>
  </si>
  <si>
    <t>미래 대학 변화에 모든 구성원이 수동적인 자세로 생각하며, 학과별 정원 조정보다는 학과 통폐합이 중요함</t>
  </si>
  <si>
    <t>미래 대학 변화에 모든 구성원이 수동적인 자세로 생각하며, 학과별 정원 조정보다는 학과 통폐합이 중요함</t>
    <phoneticPr fontId="5" type="noConversion"/>
  </si>
  <si>
    <t>관리운영비 예산 편성 목적과 운영 현황에 대하여 현재 관리부서와 협의 및 운여에 대하여 논의가 필요함</t>
  </si>
  <si>
    <t>관리운영비 예산 편성 목적과 운영 현황에 대하여 현재 관리부서와 협의 및 운여에 대하여 논의가 필요함</t>
    <phoneticPr fontId="5" type="noConversion"/>
  </si>
  <si>
    <t>탄력근무제 도입 및 업무 성과 달성에 따른 인센티브 별도 지급, 계약직원 및 무기계약직 직원 채용 확대(전문직 대상 기준)</t>
  </si>
  <si>
    <t>탄력근무제 도입 및 업무 성과 달성에 따른 인센티브 별도 지급, 계약직원 및 무기계약직 직원 채용 확대(전문직 대상 기준)</t>
    <phoneticPr fontId="5" type="noConversion"/>
  </si>
  <si>
    <t>교육시설 대상 임대 사업은 총 예산에 비해 미약하며, 총 예산 대비 규모를 축소해야 함</t>
  </si>
  <si>
    <t>교육시설 대상 임대 사업은 총 예산에 비해 미약하며, 총 예산 대비 규모를 축소해야 함</t>
    <phoneticPr fontId="5" type="noConversion"/>
  </si>
  <si>
    <r>
      <t>F</t>
    </r>
    <r>
      <rPr>
        <sz val="10"/>
        <color theme="1"/>
        <rFont val="Arial"/>
        <family val="2"/>
        <scheme val="minor"/>
      </rPr>
      <t xml:space="preserve">GI, </t>
    </r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</si>
  <si>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t>학사 구조 개편(학과 통폐합)이 없는 상태에서 대학 재정적 자립은 불가할 것으로 사료됩니다</t>
  </si>
  <si>
    <t>학사 구조 개편(학과 통폐합)이 없는 상태에서 대학 재정적 자립은 불가할 것으로 사료됩니다</t>
    <phoneticPr fontId="5" type="noConversion"/>
  </si>
  <si>
    <t>학령 인구의 시대적, 구조적 문제</t>
  </si>
  <si>
    <t>학령 인구의 시대적, 구조적 문제</t>
    <phoneticPr fontId="5" type="noConversion"/>
  </si>
  <si>
    <t>재정 위기 극복을 위한 올바른 정책 설정</t>
  </si>
  <si>
    <t>재정 위기 극복을 위한 올바른 정책 설정</t>
    <phoneticPr fontId="5" type="noConversion"/>
  </si>
  <si>
    <t>사업간 중복 투자 조정</t>
  </si>
  <si>
    <t>사업간 중복 투자 조정</t>
    <phoneticPr fontId="5" type="noConversion"/>
  </si>
  <si>
    <t>기타(쓸데없이 쓰는 돈이 많음, 총장 업무추진비 등 우선 삭감)</t>
    <phoneticPr fontId="5" type="noConversion"/>
  </si>
  <si>
    <t>제한된 정보만으로 결론을 보수 삭감만 이야기하는 것은 맞지 않음</t>
  </si>
  <si>
    <t>제한된 정보만으로 결론을 보수 삭감만 이야기하는 것은 맞지 않음</t>
    <phoneticPr fontId="5" type="noConversion"/>
  </si>
  <si>
    <t>기타(결론을 만들어 놓고 이야기하는 의견 수렴은 바람직하지 않음)</t>
    <phoneticPr fontId="5" type="noConversion"/>
  </si>
  <si>
    <r>
      <t>설문조사</t>
    </r>
    <r>
      <rPr>
        <sz val="10"/>
        <color theme="1"/>
        <rFont val="Arial"/>
        <family val="2"/>
        <scheme val="minor"/>
      </rPr>
      <t>, FGI</t>
    </r>
    <phoneticPr fontId="5" type="noConversion"/>
  </si>
  <si>
    <t>기타(3%)</t>
    <phoneticPr fontId="5" type="noConversion"/>
  </si>
  <si>
    <t>미래 정책 수립 및 실행에 문제, (규정)폐강기준 준수 등</t>
  </si>
  <si>
    <t>미래 정책 수립 및 실행에 문제, (규정)폐강기준 준수 등</t>
    <phoneticPr fontId="5" type="noConversion"/>
  </si>
  <si>
    <t>큰 예산의 정확한 집행 관리 및 운영, 홍보에 대한 투명한 결과 공유</t>
  </si>
  <si>
    <t>큰 예산의 정확한 집행 관리 및 운영, 홍보에 대한 투명한 결과 공유</t>
    <phoneticPr fontId="5" type="noConversion"/>
  </si>
  <si>
    <t>홍보비, 업무추진비</t>
  </si>
  <si>
    <r>
      <t>홍보비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업무추진비</t>
    </r>
    <phoneticPr fontId="5" type="noConversion"/>
  </si>
  <si>
    <r>
      <rPr>
        <sz val="10"/>
        <color theme="1"/>
        <rFont val="Arial"/>
        <family val="3"/>
        <charset val="129"/>
        <scheme val="minor"/>
      </rPr>
      <t>기타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급여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삭감이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재정위기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극복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대책이라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생각하는지</t>
    </r>
    <r>
      <rPr>
        <sz val="10"/>
        <color theme="1"/>
        <rFont val="Arial"/>
        <family val="2"/>
        <scheme val="minor"/>
      </rPr>
      <t xml:space="preserve">? </t>
    </r>
    <r>
      <rPr>
        <sz val="10"/>
        <color theme="1"/>
        <rFont val="Arial"/>
        <family val="3"/>
        <charset val="129"/>
        <scheme val="minor"/>
      </rPr>
      <t>그러면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나중에는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무보수로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일해야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하나요</t>
    </r>
    <r>
      <rPr>
        <sz val="10"/>
        <color theme="1"/>
        <rFont val="Arial"/>
        <family val="2"/>
        <scheme val="minor"/>
      </rPr>
      <t>?)</t>
    </r>
    <phoneticPr fontId="5" type="noConversion"/>
  </si>
  <si>
    <t>설문조사, 직제별 정책 제안 회의</t>
    <phoneticPr fontId="5" type="noConversion"/>
  </si>
  <si>
    <t>설문조사, 직제별 정책 제안 회의, FGI, 재정보고회</t>
    <phoneticPr fontId="5" type="noConversion"/>
  </si>
  <si>
    <t>설문조사, 직제별 정책 제안 회의, 재정보고회</t>
    <phoneticPr fontId="5" type="noConversion"/>
  </si>
  <si>
    <t>직제별 정책 제안 회의, 재정보고회</t>
    <phoneticPr fontId="5" type="noConversion"/>
  </si>
  <si>
    <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phoneticPr fontId="5" type="noConversion"/>
  </si>
  <si>
    <r>
      <t>설문조사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phoneticPr fontId="5" type="noConversion"/>
  </si>
  <si>
    <t>전문 분야 계약직 채용, 무기계약직 활성화</t>
  </si>
  <si>
    <t>전문 분야 계약직 채용, 무기계약직 활성화</t>
    <phoneticPr fontId="5" type="noConversion"/>
  </si>
  <si>
    <t>유휴 공간 및 부지의 기업 임대(공간 재배치)</t>
  </si>
  <si>
    <t>유휴 공간 및 부지의 기업 임대(공간 재배치)</t>
    <phoneticPr fontId="5" type="noConversion"/>
  </si>
  <si>
    <t>재정 수치의 설명보다는 단위 부서의 예산 절감 방안 도출 필요(인력, 학과 조정, 개별 사업 유치 등)</t>
  </si>
  <si>
    <t>재정 수치의 설명보다는 단위 부서의 예산 절감 방안 도출 필요(인력, 학과 조정, 개별 사업 유치 등)</t>
    <phoneticPr fontId="5" type="noConversion"/>
  </si>
  <si>
    <t>FGI, 재정보고회</t>
    <phoneticPr fontId="5" type="noConversion"/>
  </si>
  <si>
    <t>인건비 조정은 불가피하다고 생각되며 교직원이 받는 충격을 최소화하는 수입 증대 방안이 필요합니다(인거비 삭감액의 30% 이상을 수입으로 완충 작용을 하는 것이 필요), 계약직원에 대한 적극적 채용 검토, 각 부서의 재정 수입 증대와 지출 노력 필요(마음이 중요, 누가 해결해 주겠지 하는 생각을 버려야 됨)</t>
  </si>
  <si>
    <r>
      <t>인건비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조정은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불가피하다고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생각되며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교직원이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받는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충격을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최소화하는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증대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방안이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필요합니다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인거비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삭감액의</t>
    </r>
    <r>
      <rPr>
        <sz val="10"/>
        <color theme="1"/>
        <rFont val="Arial"/>
        <family val="2"/>
        <scheme val="minor"/>
      </rPr>
      <t xml:space="preserve"> 30% </t>
    </r>
    <r>
      <rPr>
        <sz val="10"/>
        <color theme="1"/>
        <rFont val="Arial"/>
        <family val="3"/>
        <charset val="129"/>
        <scheme val="minor"/>
      </rPr>
      <t>이상을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수입으로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완충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작용을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것이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필요</t>
    </r>
    <r>
      <rPr>
        <sz val="10"/>
        <color theme="1"/>
        <rFont val="Arial"/>
        <family val="2"/>
        <scheme val="minor"/>
      </rPr>
      <t xml:space="preserve">), </t>
    </r>
    <r>
      <rPr>
        <sz val="10"/>
        <color theme="1"/>
        <rFont val="Arial"/>
        <family val="3"/>
        <charset val="129"/>
        <scheme val="minor"/>
      </rPr>
      <t>계약직원에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적극적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채용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검토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부서의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재정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증대와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노력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필요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마음이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누가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해결해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주겠지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생각을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버려야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됨</t>
    </r>
    <r>
      <rPr>
        <sz val="10"/>
        <color theme="1"/>
        <rFont val="Arial"/>
        <family val="2"/>
        <scheme val="minor"/>
      </rPr>
      <t>)</t>
    </r>
    <phoneticPr fontId="5" type="noConversion"/>
  </si>
  <si>
    <t>대학의 위기 상황 대응의 부족(미흡), 학과의 개혁 미흡</t>
  </si>
  <si>
    <t>대학의 위기 상황 대응의 부족(미흡), 학과의 개혁 미흡</t>
    <phoneticPr fontId="5" type="noConversion"/>
  </si>
  <si>
    <t>교육 사업을 통한 이미지 개선 효과 및 거시적 입시 홍보 효과 기대</t>
  </si>
  <si>
    <t>교육 사업을 통한 이미지 개선 효과 및 거시적 입시 홍보 효과 기대</t>
    <phoneticPr fontId="5" type="noConversion"/>
  </si>
  <si>
    <t>기획처는 어렵다고만 설명함, 방법 및 전략의 총체적 부재</t>
  </si>
  <si>
    <t>기획처는 어렵다고만 설명함, 방법 및 전략의 총체적 부재</t>
    <phoneticPr fontId="5" type="noConversion"/>
  </si>
  <si>
    <t>재정 위기 시그널을 방관</t>
  </si>
  <si>
    <t>재정 위기 시그널을 방관</t>
    <phoneticPr fontId="5" type="noConversion"/>
  </si>
  <si>
    <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</si>
  <si>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t>해마다 반복되는 해당 부서의 똑같은 대처</t>
  </si>
  <si>
    <t>해마다 반복되는 해당 부서의 똑같은 대처</t>
    <phoneticPr fontId="5" type="noConversion"/>
  </si>
  <si>
    <t>국고사업의 통합 운영</t>
  </si>
  <si>
    <t>국고사업의 통합 운영</t>
    <phoneticPr fontId="5" type="noConversion"/>
  </si>
  <si>
    <r>
      <rPr>
        <sz val="10"/>
        <color theme="1"/>
        <rFont val="Arial"/>
        <family val="3"/>
        <charset val="129"/>
        <scheme val="minor"/>
      </rPr>
      <t>설문조사</t>
    </r>
    <r>
      <rPr>
        <sz val="10"/>
        <color theme="1"/>
        <rFont val="Arial"/>
        <family val="2"/>
        <scheme val="minor"/>
      </rPr>
      <t>, FGI</t>
    </r>
    <phoneticPr fontId="5" type="noConversion"/>
  </si>
  <si>
    <t>임금피크제는 정년 연장이 필요할 듯 한데, 가뜩이나 연령 구조 문제가 심각한 상황에서 굳이 할 필요성이 있는지 의문, 성과상여 및 성과급을 대학의 재정과 일부 연동할 필요성(적자 운영인데 성과급을 주는 것도 아이러니 함)</t>
  </si>
  <si>
    <t>임금피크제는 정년 연장이 필요할 듯 한데, 가뜩이나 연령 구조 문제가 심각한 상황에서 굳이 할 필요성이 있는지 의문, 성과상여 및 성과급을 대학의 재정과 일부 연동할 필요성(적자 운영인데 성과급을 주는 것도 아이러니 함)</t>
    <phoneticPr fontId="5" type="noConversion"/>
  </si>
  <si>
    <r>
      <rPr>
        <sz val="10"/>
        <color theme="1"/>
        <rFont val="Arial"/>
        <family val="3"/>
        <charset val="129"/>
        <scheme val="minor"/>
      </rP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r>
      <rPr>
        <sz val="10"/>
        <color theme="1"/>
        <rFont val="Arial"/>
        <family val="2"/>
        <scheme val="minor"/>
      </rPr>
      <t>, FGI</t>
    </r>
    <phoneticPr fontId="5" type="noConversion"/>
  </si>
  <si>
    <t>강의실 전기 점검(PC 등)</t>
  </si>
  <si>
    <r>
      <t>강의실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점검</t>
    </r>
    <r>
      <rPr>
        <sz val="10"/>
        <color theme="1"/>
        <rFont val="Arial"/>
        <family val="2"/>
        <scheme val="minor"/>
      </rPr>
      <t xml:space="preserve">(PC </t>
    </r>
    <r>
      <rPr>
        <sz val="10"/>
        <color theme="1"/>
        <rFont val="Arial"/>
        <family val="3"/>
        <charset val="129"/>
        <scheme val="minor"/>
      </rPr>
      <t>등</t>
    </r>
    <r>
      <rPr>
        <sz val="10"/>
        <color theme="1"/>
        <rFont val="Arial"/>
        <family val="2"/>
        <scheme val="minor"/>
      </rPr>
      <t>)</t>
    </r>
    <phoneticPr fontId="5" type="noConversion"/>
  </si>
  <si>
    <r>
      <t>임금피크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이닝은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많이</t>
    </r>
    <phoneticPr fontId="5" type="noConversion"/>
  </si>
  <si>
    <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r>
      <rPr>
        <sz val="10"/>
        <color theme="1"/>
        <rFont val="Arial"/>
        <family val="2"/>
        <scheme val="minor"/>
      </rPr>
      <t xml:space="preserve">, FGI, </t>
    </r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</si>
  <si>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t>평생교육원 프로그램 확산</t>
  </si>
  <si>
    <t>평생교육원 프로그램 확산</t>
    <phoneticPr fontId="5" type="noConversion"/>
  </si>
  <si>
    <t>지속가능한 구체적인 자료 공유 및 의견 수렴</t>
  </si>
  <si>
    <t>지속가능한 구체적인 자료 공유 및 의견 수렴</t>
    <phoneticPr fontId="5" type="noConversion"/>
  </si>
  <si>
    <t>설문조사, 재정보고회</t>
    <phoneticPr fontId="5" type="noConversion"/>
  </si>
  <si>
    <r>
      <t>설문조사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</si>
  <si>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t>기타(삭감 외 다른 방법을 찾아봅시다)</t>
    <phoneticPr fontId="5" type="noConversion"/>
  </si>
  <si>
    <r>
      <t>5%(</t>
    </r>
    <r>
      <rPr>
        <sz val="10"/>
        <color rgb="FF000000"/>
        <rFont val="Arial"/>
        <family val="3"/>
        <charset val="129"/>
        <scheme val="minor"/>
      </rPr>
      <t>정규직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보수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삭감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비정규직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혹은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인상</t>
    </r>
    <r>
      <rPr>
        <sz val="10"/>
        <color rgb="FF000000"/>
        <rFont val="Arial"/>
        <family val="2"/>
        <scheme val="minor"/>
      </rPr>
      <t>)</t>
    </r>
    <phoneticPr fontId="5" type="noConversion"/>
  </si>
  <si>
    <t>기타(모름)</t>
    <phoneticPr fontId="5" type="noConversion"/>
  </si>
  <si>
    <t>기획처장이 하지 말고 총장이 결정해주세요</t>
  </si>
  <si>
    <t>기획처장이 하지 말고 총장이 결정해주세요</t>
    <phoneticPr fontId="5" type="noConversion"/>
  </si>
  <si>
    <t>총장 및 경영자의 소통, 경영 부족(능력 부족)</t>
  </si>
  <si>
    <t>총장 및 경영자의 소통, 경영 부족(능력 부족)</t>
    <phoneticPr fontId="5" type="noConversion"/>
  </si>
  <si>
    <t>총장님의 외부 재정지원사업 적극 지원(교육부 실질 협의), 총장님의 경영(수익)활동 부족(개인활동 자제), Do-ing보다 실질적 입시 활동 필요</t>
  </si>
  <si>
    <t>총장님의 외부 재정지원사업 적극 지원(교육부 실질 협의), 총장님의 경영(수익)활동 부족(개인활동 자제), Do-ing보다 실질적 입시 활동 필요</t>
    <phoneticPr fontId="5" type="noConversion"/>
  </si>
  <si>
    <t>수익 확대 강화(국제교류, 평생교육)</t>
  </si>
  <si>
    <t>수익 확대 강화(국제교류, 평생교육)</t>
    <phoneticPr fontId="5" type="noConversion"/>
  </si>
  <si>
    <t>부서장 아래 부부서장의 필요성을 파악해서 불필요한 보직은 없애고 보직수당 지출을 절감할 필요가 있다고 봄</t>
  </si>
  <si>
    <r>
      <t>부서장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부부서장의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필요성을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파악해서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불필요한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보직은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없애고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보직수당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지출을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절감할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필요가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봄</t>
    </r>
    <phoneticPr fontId="5" type="noConversion"/>
  </si>
  <si>
    <t>홍보비</t>
  </si>
  <si>
    <t>홍보비</t>
    <phoneticPr fontId="5" type="noConversion"/>
  </si>
  <si>
    <t>학생 모집 부족</t>
  </si>
  <si>
    <t>학생 모집 부족</t>
    <phoneticPr fontId="5" type="noConversion"/>
  </si>
  <si>
    <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r>
      <rPr>
        <sz val="10"/>
        <color theme="1"/>
        <rFont val="Arial"/>
        <family val="2"/>
        <scheme val="minor"/>
      </rPr>
      <t>, FGI</t>
    </r>
    <phoneticPr fontId="5" type="noConversion"/>
  </si>
  <si>
    <t>인건비 과다, 신입생충원율 하락</t>
  </si>
  <si>
    <t>인건비 과다, 신입생충원율 하락</t>
    <phoneticPr fontId="5" type="noConversion"/>
  </si>
  <si>
    <r>
      <t>기타</t>
    </r>
    <r>
      <rPr>
        <sz val="10"/>
        <color theme="1"/>
        <rFont val="Arial"/>
        <family val="2"/>
        <scheme val="minor"/>
      </rPr>
      <t>(20%)</t>
    </r>
    <phoneticPr fontId="5" type="noConversion"/>
  </si>
  <si>
    <t>직급별 보수 총액 삭감 필요</t>
  </si>
  <si>
    <t>직급별 보수 총액 삭감 필요</t>
    <phoneticPr fontId="5" type="noConversion"/>
  </si>
  <si>
    <t>교직원의 노령화, 조직의 세분화, 능력있는 교직원 부족</t>
  </si>
  <si>
    <t>교직원의 노령화, 조직의 세분화, 능력있는 교직원 부족</t>
    <phoneticPr fontId="5" type="noConversion"/>
  </si>
  <si>
    <t>단과대학 축소, 행정팀 통합 운영, 직원 근무시간 9시~18시, 기부금 모집 확대</t>
  </si>
  <si>
    <r>
      <t>단과대학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축소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행정팀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통합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운영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직원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근무시간</t>
    </r>
    <r>
      <rPr>
        <sz val="10"/>
        <color theme="1"/>
        <rFont val="Arial"/>
        <family val="2"/>
        <scheme val="minor"/>
      </rPr>
      <t xml:space="preserve"> 9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>~18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기부금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확대</t>
    </r>
    <phoneticPr fontId="5" type="noConversion"/>
  </si>
  <si>
    <t>퇴직 교직원을 무급 성과급제로 채용하여 다양한 성과 시도 필요</t>
  </si>
  <si>
    <t>퇴직 교직원을 무급 성과급제로 채용하여 다양한 성과 시도 필요</t>
    <phoneticPr fontId="5" type="noConversion"/>
  </si>
  <si>
    <t>학교의 스타 교수에 대한 연구 간접비 1억원 이상일 경우 수업 면제 등 당근 제공</t>
  </si>
  <si>
    <t>학교의 스타 교수에 대한 연구 간접비 1억원 이상일 경우 수업 면제 등 당근 제공</t>
    <phoneticPr fontId="5" type="noConversion"/>
  </si>
  <si>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</si>
  <si>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t>연구 간접비 1억원 이상 교원 수업 면제, 발전기금 특정 범위 유치자 교수 수업 면제 또는 연구년제 제공, 직원 일정기간 휴가 또는 장기 연수 기회 제공</t>
  </si>
  <si>
    <t>연구 간접비 1억원 이상 교원 수업 면제, 발전기금 특정 범위 유치자 교수 수업 면제 또는 연구년제 제공, 직원 일정기간 휴가 또는 장기 연수 기회 제공</t>
    <phoneticPr fontId="5" type="noConversion"/>
  </si>
  <si>
    <r>
      <rPr>
        <sz val="10"/>
        <color theme="1"/>
        <rFont val="Arial"/>
        <family val="3"/>
        <charset val="129"/>
        <scheme val="minor"/>
      </rP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</si>
  <si>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t>교수 창업, 학교 차원 비즈니스 모델 개발</t>
  </si>
  <si>
    <t>교수 창업, 학교 차원 비즈니스 모델 개발</t>
    <phoneticPr fontId="5" type="noConversion"/>
  </si>
  <si>
    <r>
      <t xml:space="preserve">FGI, </t>
    </r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</si>
  <si>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t>학교 차원의 수익 모델 개발, 교내 부지 활용 광고 수익(전광판 설치로 광고 유치), 기업의 제품 조형물 교내 설치(광고 수익)</t>
  </si>
  <si>
    <t>학교 차원의 수익 모델 개발, 교내 부지 활용 광고 수익(전광판 설치로 광고 유치), 기업의 제품 조형물 교내 설치(광고 수익)</t>
    <phoneticPr fontId="5" type="noConversion"/>
  </si>
  <si>
    <r>
      <rPr>
        <sz val="10"/>
        <color theme="1"/>
        <rFont val="Arial"/>
        <family val="3"/>
        <charset val="129"/>
        <scheme val="minor"/>
      </rP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phoneticPr fontId="5" type="noConversion"/>
  </si>
  <si>
    <r>
      <rPr>
        <sz val="10"/>
        <color theme="1"/>
        <rFont val="Arial"/>
        <family val="3"/>
        <charset val="129"/>
        <scheme val="minor"/>
      </rPr>
      <t>설문조사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r>
      <rPr>
        <sz val="10"/>
        <color theme="1"/>
        <rFont val="Arial"/>
        <family val="2"/>
        <scheme val="minor"/>
      </rPr>
      <t>, FGI</t>
    </r>
    <phoneticPr fontId="5" type="noConversion"/>
  </si>
  <si>
    <t>재정 지출 감축 시기 지연(3~5년 전부터 준비했어야)</t>
  </si>
  <si>
    <t>재정 지출 감축 시기 지연(3~5년 전부터 준비했어야)</t>
    <phoneticPr fontId="5" type="noConversion"/>
  </si>
  <si>
    <t>불필요한 인력 감축</t>
  </si>
  <si>
    <t>불필요한 인력 감축</t>
    <phoneticPr fontId="5" type="noConversion"/>
  </si>
  <si>
    <r>
      <t>기타</t>
    </r>
    <r>
      <rPr>
        <sz val="10"/>
        <color theme="1"/>
        <rFont val="Arial"/>
        <family val="2"/>
        <scheme val="minor"/>
      </rPr>
      <t>(3%)</t>
    </r>
    <phoneticPr fontId="5" type="noConversion"/>
  </si>
  <si>
    <t>유학생 증원, 잉여인원 명퇴</t>
  </si>
  <si>
    <t>유학생 증원, 잉여인원 명퇴</t>
    <phoneticPr fontId="5" type="noConversion"/>
  </si>
  <si>
    <r>
      <rPr>
        <sz val="10"/>
        <color theme="1"/>
        <rFont val="Arial"/>
        <family val="3"/>
        <charset val="129"/>
        <scheme val="minor"/>
      </rPr>
      <t>설문조사</t>
    </r>
    <phoneticPr fontId="5" type="noConversion"/>
  </si>
  <si>
    <r>
      <t>기타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이미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낮은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보수를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줄인다면</t>
    </r>
    <r>
      <rPr>
        <sz val="10"/>
        <color theme="1"/>
        <rFont val="Arial"/>
        <family val="2"/>
        <scheme val="minor"/>
      </rPr>
      <t>…)</t>
    </r>
    <phoneticPr fontId="5" type="noConversion"/>
  </si>
  <si>
    <t>선택과 집중 전략이 아니라 여기저기 땜질식 예산 집행으로 재정 투입의 효과가 떨어짐</t>
  </si>
  <si>
    <t>선택과 집중 전략이 아니라 여기저기 땜질식 예산 집행으로 재정 투입의 효과가 떨어짐</t>
    <phoneticPr fontId="5" type="noConversion"/>
  </si>
  <si>
    <t>직원(고호봉 대상자) 인력 구조 조정이 반드시 필요한 것으로 생각됨</t>
  </si>
  <si>
    <r>
      <t>직원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고호봉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대상자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인력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조정이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반드시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필요한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것으로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생각됨</t>
    </r>
    <phoneticPr fontId="5" type="noConversion"/>
  </si>
  <si>
    <t>졸업 동문회 적극 활용</t>
  </si>
  <si>
    <t>졸업 동문회 적극 활용</t>
    <phoneticPr fontId="5" type="noConversion"/>
  </si>
  <si>
    <r>
      <rPr>
        <sz val="10"/>
        <color theme="1"/>
        <rFont val="Arial"/>
        <family val="3"/>
        <charset val="129"/>
        <scheme val="minor"/>
      </rPr>
      <t>설문조사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</si>
  <si>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r>
      <t>2</t>
    </r>
    <r>
      <rPr>
        <sz val="10"/>
        <color rgb="FF000000"/>
        <rFont val="Arial"/>
        <family val="2"/>
        <scheme val="minor"/>
      </rPr>
      <t>021</t>
    </r>
    <r>
      <rPr>
        <sz val="10"/>
        <color rgb="FF000000"/>
        <rFont val="Arial"/>
        <family val="3"/>
        <charset val="129"/>
        <scheme val="minor"/>
      </rPr>
      <t>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실패로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등록금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비상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실추된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대학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브랜드를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높여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등록금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올려야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함</t>
    </r>
    <phoneticPr fontId="5" type="noConversion"/>
  </si>
  <si>
    <t>보수에 대한 절감 노력 필수</t>
  </si>
  <si>
    <r>
      <t>보수에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절감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노력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필수</t>
    </r>
    <phoneticPr fontId="5" type="noConversion"/>
  </si>
  <si>
    <r>
      <t>설문조사</t>
    </r>
    <r>
      <rPr>
        <sz val="10"/>
        <color theme="1"/>
        <rFont val="Arial"/>
        <family val="2"/>
        <scheme val="minor"/>
      </rPr>
      <t xml:space="preserve">, FGI, </t>
    </r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</si>
  <si>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t>학교 재정은 입시 등록금과 직결되므로 학교 브랜드 제고 필요</t>
  </si>
  <si>
    <t>학교 재정은 입시 등록금과 직결되므로 학교 브랜드 제고 필요</t>
    <phoneticPr fontId="5" type="noConversion"/>
  </si>
  <si>
    <t>학교에 투자해야 하는 비용(시설, 프로그램, 장학금)은 증가하는데 등록금 동결, 학생수 감소</t>
  </si>
  <si>
    <t>학교에 투자해야 하는 비용(시설, 프로그램, 장학금)은 증가하는데 등록금 동결, 학생수 감소</t>
    <phoneticPr fontId="5" type="noConversion"/>
  </si>
  <si>
    <r>
      <t>설문조사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r>
      <rPr>
        <sz val="10"/>
        <color theme="1"/>
        <rFont val="Arial"/>
        <family val="2"/>
        <scheme val="minor"/>
      </rPr>
      <t>, FGI</t>
    </r>
    <phoneticPr fontId="5" type="noConversion"/>
  </si>
  <si>
    <t>환경변화에 따른 "교육 본질 혁신 및 발전" 부족(이는 총장의 정책적, 보직자들의 획기적 혁신보다는 개개인 모두의 혁신 필요. 꼭 조직을 위한 나의 혁신은 무엇인가에 집중해서 작은 노력이 큰 결과로..)</t>
  </si>
  <si>
    <t>환경변화에 따른 "교육 본질 혁신 및 발전" 부족(이는 총장의 정책적, 보직자들의 획기적 혁신보다는 개개인 모두의 혁신 필요. 꼭 조직을 위한 나의 혁신은 무엇인가에 집중해서 작은 노력이 큰 결과로..)</t>
    <phoneticPr fontId="5" type="noConversion"/>
  </si>
  <si>
    <r>
      <t>기타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모르겠음</t>
    </r>
    <r>
      <rPr>
        <sz val="10"/>
        <color theme="1"/>
        <rFont val="Arial"/>
        <family val="2"/>
        <scheme val="minor"/>
      </rPr>
      <t>)</t>
    </r>
    <phoneticPr fontId="5" type="noConversion"/>
  </si>
  <si>
    <r>
      <t>설문조사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직제별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회의</t>
    </r>
    <r>
      <rPr>
        <sz val="10"/>
        <color theme="1"/>
        <rFont val="Arial"/>
        <family val="2"/>
        <scheme val="minor"/>
      </rPr>
      <t xml:space="preserve">, FGI, </t>
    </r>
    <r>
      <rPr>
        <sz val="10"/>
        <color theme="1"/>
        <rFont val="Arial"/>
        <family val="3"/>
        <charset val="129"/>
        <scheme val="minor"/>
      </rPr>
      <t>재정보고회</t>
    </r>
    <phoneticPr fontId="5" type="noConversion"/>
  </si>
  <si>
    <t>과다한 인건비</t>
  </si>
  <si>
    <t>과다한 인건비</t>
    <phoneticPr fontId="5" type="noConversion"/>
  </si>
  <si>
    <r>
      <t>기타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장기근속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고액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연봉자는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학교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사정에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맞게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조정이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바람직</t>
    </r>
    <r>
      <rPr>
        <sz val="10"/>
        <color theme="1"/>
        <rFont val="Arial"/>
        <family val="2"/>
        <scheme val="minor"/>
      </rPr>
      <t>)</t>
    </r>
    <phoneticPr fontId="5" type="noConversion"/>
  </si>
  <si>
    <t>학교 사정이 어렵닫는건 알지만 자세한 내용은 모름</t>
  </si>
  <si>
    <t>학교 사정이 어렵닫는건 알지만 자세한 내용은 모름</t>
    <phoneticPr fontId="5" type="noConversion"/>
  </si>
  <si>
    <t>인건비가 많이 나가는 것에 대한 대안 필요(직원 연봉 너무 높음)</t>
  </si>
  <si>
    <t>인건비가 많이 나가는 것에 대한 대안 필요(직원 연봉 너무 높음)</t>
    <phoneticPr fontId="5" type="noConversion"/>
  </si>
  <si>
    <t>구성원들의 위기의식이 낮음, "나는 괜찮아"라는 의식이 문제</t>
  </si>
  <si>
    <t>구성원들의 위기의식이 낮음, "나는 괜찮아"라는 의식이 문제</t>
    <phoneticPr fontId="5" type="noConversion"/>
  </si>
  <si>
    <t>일하는 사람과 일하지 않는 사람들의 구분 및 배려가 부족함</t>
  </si>
  <si>
    <t>일하는 사람과 일하지 않는 사람들의 구분 및 배려가 부족함</t>
    <phoneticPr fontId="5" type="noConversion"/>
  </si>
  <si>
    <t>행정 에너지를 줄입시다</t>
  </si>
  <si>
    <r>
      <t>행정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줄입시다</t>
    </r>
    <phoneticPr fontId="5" type="noConversion"/>
  </si>
  <si>
    <t>학과별 수익사업 장려 지원</t>
  </si>
  <si>
    <t>학과별 수익사업 장려 지원</t>
    <phoneticPr fontId="5" type="noConversion"/>
  </si>
  <si>
    <t>산학협의체 운영을 통한 수익사업 개발 장려</t>
  </si>
  <si>
    <t>산학협의체 운영을 통한 수익사업 개발 장려</t>
    <phoneticPr fontId="5" type="noConversion"/>
  </si>
  <si>
    <t>학교 책임자의 준비 부족, 경영진의 철학 부족</t>
  </si>
  <si>
    <t>학교 책임자의 준비 부족, 경영진의 철학 부족</t>
    <phoneticPr fontId="5" type="noConversion"/>
  </si>
  <si>
    <r>
      <rPr>
        <sz val="10"/>
        <color rgb="FF000000"/>
        <rFont val="Arial"/>
        <family val="3"/>
        <charset val="129"/>
        <scheme val="minor"/>
      </rPr>
      <t>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알고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있다</t>
    </r>
    <phoneticPr fontId="5" type="noConversion"/>
  </si>
  <si>
    <t>알고 있다</t>
    <phoneticPr fontId="5" type="noConversion"/>
  </si>
  <si>
    <t>보통이다</t>
    <phoneticPr fontId="5" type="noConversion"/>
  </si>
  <si>
    <t>모른다</t>
    <phoneticPr fontId="5" type="noConversion"/>
  </si>
  <si>
    <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모른다</t>
    </r>
    <phoneticPr fontId="5" type="noConversion"/>
  </si>
  <si>
    <t>매우 그렇다</t>
    <phoneticPr fontId="5" type="noConversion"/>
  </si>
  <si>
    <t>그렇다</t>
    <phoneticPr fontId="5" type="noConversion"/>
  </si>
  <si>
    <t>아니다</t>
    <phoneticPr fontId="5" type="noConversion"/>
  </si>
  <si>
    <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아니다</t>
    </r>
    <phoneticPr fontId="5" type="noConversion"/>
  </si>
  <si>
    <t>2021년 입시 실패로 등록금 수입 비상, 실추된 대학 브랜드를 높여 입시 등록금 올려야 함</t>
  </si>
  <si>
    <t>매우 동의한다</t>
    <phoneticPr fontId="5" type="noConversion"/>
  </si>
  <si>
    <t>동의한다</t>
    <phoneticPr fontId="5" type="noConversion"/>
  </si>
  <si>
    <r>
      <t>동의하지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않는다</t>
    </r>
    <phoneticPr fontId="5" type="noConversion"/>
  </si>
  <si>
    <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동의하지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않는다</t>
    </r>
    <phoneticPr fontId="5" type="noConversion"/>
  </si>
  <si>
    <t>기타</t>
    <phoneticPr fontId="5" type="noConversion"/>
  </si>
  <si>
    <t>매우 필요하다</t>
    <phoneticPr fontId="5" type="noConversion"/>
  </si>
  <si>
    <t>필요하다</t>
    <phoneticPr fontId="5" type="noConversion"/>
  </si>
  <si>
    <r>
      <t>필요하지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않다</t>
    </r>
    <phoneticPr fontId="5" type="noConversion"/>
  </si>
  <si>
    <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필요하지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않다</t>
    </r>
    <phoneticPr fontId="5" type="noConversion"/>
  </si>
  <si>
    <t>매우 중요하다</t>
    <phoneticPr fontId="5" type="noConversion"/>
  </si>
  <si>
    <t>중요하다</t>
    <phoneticPr fontId="5" type="noConversion"/>
  </si>
  <si>
    <t>효과없다</t>
    <phoneticPr fontId="5" type="noConversion"/>
  </si>
  <si>
    <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효과없다</t>
    </r>
    <phoneticPr fontId="5" type="noConversion"/>
  </si>
  <si>
    <r>
      <t>그렇지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않다</t>
    </r>
    <phoneticPr fontId="5" type="noConversion"/>
  </si>
  <si>
    <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그렇지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않다</t>
    </r>
    <phoneticPr fontId="5" type="noConversion"/>
  </si>
  <si>
    <t>직제나 단대별 정책 제안 회의</t>
    <phoneticPr fontId="5" type="noConversion"/>
  </si>
  <si>
    <r>
      <t>F</t>
    </r>
    <r>
      <rPr>
        <sz val="10"/>
        <color rgb="FF000000"/>
        <rFont val="Arial"/>
        <family val="2"/>
        <scheme val="minor"/>
      </rPr>
      <t xml:space="preserve">GI </t>
    </r>
    <r>
      <rPr>
        <sz val="10"/>
        <color rgb="FF000000"/>
        <rFont val="Arial"/>
        <family val="3"/>
        <charset val="129"/>
        <scheme val="minor"/>
      </rPr>
      <t>방식의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소그룹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미팅</t>
    </r>
    <phoneticPr fontId="5" type="noConversion"/>
  </si>
  <si>
    <t>정기 재정보고회</t>
    <phoneticPr fontId="5" type="noConversion"/>
  </si>
  <si>
    <r>
      <t>기타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절감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노력이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필요한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부분이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있다면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자유롭게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작성해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주세요</t>
    </r>
    <phoneticPr fontId="5" type="noConversion"/>
  </si>
  <si>
    <t>여</t>
    <phoneticPr fontId="5" type="noConversion"/>
  </si>
  <si>
    <t>정년(호봉제)</t>
    <phoneticPr fontId="5" type="noConversion"/>
  </si>
  <si>
    <t>정년(연봉제)</t>
    <phoneticPr fontId="5" type="noConversion"/>
  </si>
  <si>
    <t>비정년</t>
    <phoneticPr fontId="5" type="noConversion"/>
  </si>
  <si>
    <t>직원</t>
    <phoneticPr fontId="5" type="noConversion"/>
  </si>
  <si>
    <r>
      <t>2</t>
    </r>
    <r>
      <rPr>
        <sz val="10"/>
        <color rgb="FF000000"/>
        <rFont val="Arial"/>
        <family val="2"/>
        <scheme val="minor"/>
      </rPr>
      <t>0</t>
    </r>
    <r>
      <rPr>
        <sz val="10"/>
        <color rgb="FF000000"/>
        <rFont val="Arial"/>
        <family val="3"/>
        <charset val="129"/>
        <scheme val="minor"/>
      </rPr>
      <t>대</t>
    </r>
    <phoneticPr fontId="5" type="noConversion"/>
  </si>
  <si>
    <r>
      <t>3</t>
    </r>
    <r>
      <rPr>
        <sz val="10"/>
        <color rgb="FF000000"/>
        <rFont val="Arial"/>
        <family val="2"/>
        <scheme val="minor"/>
      </rPr>
      <t>0</t>
    </r>
    <r>
      <rPr>
        <sz val="10"/>
        <color rgb="FF000000"/>
        <rFont val="Arial"/>
        <family val="3"/>
        <charset val="129"/>
        <scheme val="minor"/>
      </rPr>
      <t>대</t>
    </r>
    <phoneticPr fontId="5" type="noConversion"/>
  </si>
  <si>
    <r>
      <t>4</t>
    </r>
    <r>
      <rPr>
        <sz val="10"/>
        <color rgb="FF000000"/>
        <rFont val="Arial"/>
        <family val="2"/>
        <scheme val="minor"/>
      </rPr>
      <t>0</t>
    </r>
    <r>
      <rPr>
        <sz val="10"/>
        <color rgb="FF000000"/>
        <rFont val="Arial"/>
        <family val="3"/>
        <charset val="129"/>
        <scheme val="minor"/>
      </rPr>
      <t>대</t>
    </r>
    <phoneticPr fontId="5" type="noConversion"/>
  </si>
  <si>
    <r>
      <t>50</t>
    </r>
    <r>
      <rPr>
        <sz val="10"/>
        <color rgb="FF000000"/>
        <rFont val="Arial"/>
        <family val="3"/>
        <charset val="129"/>
        <scheme val="minor"/>
      </rPr>
      <t>대</t>
    </r>
    <phoneticPr fontId="5" type="noConversion"/>
  </si>
  <si>
    <r>
      <t>60</t>
    </r>
    <r>
      <rPr>
        <sz val="10"/>
        <color rgb="FF000000"/>
        <rFont val="Arial"/>
        <family val="3"/>
        <charset val="129"/>
        <scheme val="minor"/>
      </rPr>
      <t>대</t>
    </r>
    <phoneticPr fontId="5" type="noConversion"/>
  </si>
  <si>
    <t>설문조사, FGI 방식의 소그룹 미팅</t>
  </si>
  <si>
    <t>일정 이상의 예산이 투입되는 사업에 대해서는 진행 후 결과에 대하여 평가를 하고, 이런 것이 반복되는 사업책임자는 징계 해야함. 의욕만 가지고 무분별하게 추진되는 사업을 없애야 한다.</t>
  </si>
  <si>
    <t xml:space="preserve">   </t>
  </si>
  <si>
    <t>설문조사, 직제나 단대별 정책 제안 회의, FGI 방식의 소그룹 미팅, 정기 재정보고회</t>
  </si>
  <si>
    <t>정규직 교직원의 동일한 비율 보수 삭감</t>
  </si>
  <si>
    <t>설문조사, 정기 재정보고회</t>
  </si>
  <si>
    <t xml:space="preserve">무슨 말을 하들 바꿜 자세가 없는데 의견이 무슨 소용이겠습니까? 의견을 못들어서 이 지경까지 온 것은 아니지 않나요? </t>
  </si>
  <si>
    <t>잘모름</t>
  </si>
  <si>
    <t xml:space="preserve">1차적으로 높은 급여를 받는 교수들과 직원분들의 삭감이 필요하고 점차적으로 낮은 보수로 내려와야 합니다. 낮은 보수를 받으시는 분들은 숨고르기 할 시간이 필요합니다. </t>
  </si>
  <si>
    <t>법인의 무 희생과 안일함 그리고 총장의 무능한 대처 능력</t>
  </si>
  <si>
    <t>삭감은 불가/기부금 형태로 기부</t>
  </si>
  <si>
    <t>법인에서 선제적으로 100억 기부-보직자-교직원이 함께하는 방법이 필요</t>
  </si>
  <si>
    <t>즉시성-한시성-영구성의 고민이 우선 되어야 함.</t>
  </si>
  <si>
    <t>기획처에서 설계하고 총장이 전면에서 설명과 공유가 필요</t>
  </si>
  <si>
    <t>정기 재정보고회, 전체구성원에게 설명과 동의</t>
  </si>
  <si>
    <t>법인이사진이 더욱 많은 전입금을 위한 노력과 활동이 중요</t>
  </si>
  <si>
    <t>효율적이지 못한 예산 및 입시 전략(예: 두잉박람회 실패)</t>
  </si>
  <si>
    <t>FGI 방식의 소그룹 미팅, 정기 재정보고회</t>
  </si>
  <si>
    <t>대학 재정을 특정 부분(예: 두잉학부)에 과도하게 편향되어 사용하고 있음. 학생 장학금을 대폭축소 바람직하지 않음. 교수에게 과도한 업무</t>
  </si>
  <si>
    <t>직원의 보수</t>
  </si>
  <si>
    <t>호봉이 높은 교직원의 명예퇴직 권유/ 행정전산화를 통한 직원 감원/외부 컨설팅 및 타 대학 벤치마킹을 통해 직원 감원/숙련된 조교 재임용을 통해 직원 업무 대체</t>
  </si>
  <si>
    <t>필요하지 않다</t>
    <phoneticPr fontId="5" type="noConversion"/>
  </si>
  <si>
    <t>합산</t>
    <phoneticPr fontId="10" type="noConversion"/>
  </si>
  <si>
    <t>온라인</t>
    <phoneticPr fontId="10" type="noConversion"/>
  </si>
  <si>
    <t>오프라인</t>
    <phoneticPr fontId="10" type="noConversion"/>
  </si>
  <si>
    <t>아니오</t>
    <phoneticPr fontId="5" type="noConversion"/>
  </si>
  <si>
    <t>기타(3%)</t>
    <phoneticPr fontId="5" type="noConversion"/>
  </si>
  <si>
    <t>재정보고회</t>
    <phoneticPr fontId="5" type="noConversion"/>
  </si>
  <si>
    <r>
      <t>F</t>
    </r>
    <r>
      <rPr>
        <sz val="10"/>
        <color rgb="FF000000"/>
        <rFont val="Arial"/>
        <family val="2"/>
        <scheme val="minor"/>
      </rPr>
      <t xml:space="preserve">GI, </t>
    </r>
    <r>
      <rPr>
        <sz val="10"/>
        <color rgb="FF000000"/>
        <rFont val="Arial"/>
        <family val="3"/>
        <charset val="129"/>
        <scheme val="minor"/>
      </rPr>
      <t>재정보고회</t>
    </r>
    <phoneticPr fontId="5" type="noConversion"/>
  </si>
  <si>
    <t>설문조사</t>
    <phoneticPr fontId="5" type="noConversion"/>
  </si>
  <si>
    <t>신입생 충원율</t>
  </si>
  <si>
    <t>홍보비 과대 지출, 학생 장학금</t>
  </si>
  <si>
    <t>홍보비 과대 지출, 학생 장학금</t>
    <phoneticPr fontId="5" type="noConversion"/>
  </si>
  <si>
    <t>아니오</t>
    <phoneticPr fontId="5" type="noConversion"/>
  </si>
  <si>
    <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용역에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지출되는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해당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부서에서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역할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분담으로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절감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무인화</t>
    </r>
    <r>
      <rPr>
        <sz val="10"/>
        <color rgb="FF000000"/>
        <rFont val="Arial"/>
        <family val="2"/>
        <scheme val="minor"/>
      </rPr>
      <t>)</t>
    </r>
    <phoneticPr fontId="5" type="noConversion"/>
  </si>
  <si>
    <t>부서별 발전기금 유치시 해당 부서 성과금 제대로 개편</t>
  </si>
  <si>
    <t>부서별 발전기금 유치시 해당 부서 성과금 제대로 개편</t>
    <phoneticPr fontId="5" type="noConversion"/>
  </si>
  <si>
    <t>경영자의 역할이 중요, 매월 수입 증대를 공개, 불신을 해소</t>
  </si>
  <si>
    <t>경영자의 역할이 중요, 매월 수입 증대를 공개, 불신을 해소</t>
    <phoneticPr fontId="5" type="noConversion"/>
  </si>
  <si>
    <r>
      <t>설문조사</t>
    </r>
    <r>
      <rPr>
        <sz val="10"/>
        <color rgb="FF000000"/>
        <rFont val="Arial"/>
        <family val="2"/>
        <scheme val="minor"/>
      </rPr>
      <t>, FGI</t>
    </r>
    <phoneticPr fontId="5" type="noConversion"/>
  </si>
  <si>
    <t>근로시간 조정으로 보수 조정(주 4일 근무, 월 1~2회 50% 출퇴근 조정)</t>
    <phoneticPr fontId="5" type="noConversion"/>
  </si>
  <si>
    <t>경영자 경영 능력 부대, 소통 부재</t>
  </si>
  <si>
    <t>경영자 경영 능력 부대, 소통 부재</t>
    <phoneticPr fontId="5" type="noConversion"/>
  </si>
  <si>
    <r>
      <t>지출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삭감보다는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증대를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예산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편성</t>
    </r>
    <phoneticPr fontId="5" type="noConversion"/>
  </si>
  <si>
    <r>
      <t>기타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삭감해서는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안된다</t>
    </r>
    <r>
      <rPr>
        <sz val="10"/>
        <color theme="1"/>
        <rFont val="Arial"/>
        <family val="2"/>
        <scheme val="minor"/>
      </rPr>
      <t>)</t>
    </r>
    <phoneticPr fontId="5" type="noConversion"/>
  </si>
  <si>
    <t>대학의 수입 증대는 경영자의 절대적 경영 능력에 의해 가능하다고 생각됨</t>
  </si>
  <si>
    <t>대학의 수입 증대는 경영자의 절대적 경영 능력에 의해 가능하다고 생각됨</t>
    <phoneticPr fontId="5" type="noConversion"/>
  </si>
  <si>
    <t>재정보고회</t>
    <phoneticPr fontId="5" type="noConversion"/>
  </si>
  <si>
    <t>지출 감소를 통한 경영 정책을 지향하고, 능력있는 경영자의 수입 증대를 통한 재정 정책이 절대적으로 요구됨</t>
    <phoneticPr fontId="5" type="noConversion"/>
  </si>
  <si>
    <t>오프라인 98건</t>
    <phoneticPr fontId="5" type="noConversion"/>
  </si>
  <si>
    <r>
      <rPr>
        <sz val="11"/>
        <color theme="1"/>
        <rFont val="Arial"/>
        <family val="2"/>
        <charset val="129"/>
        <scheme val="minor"/>
      </rPr>
      <t xml:space="preserve"> **</t>
    </r>
    <r>
      <rPr>
        <sz val="11"/>
        <color theme="1"/>
        <rFont val="Arial"/>
        <family val="3"/>
        <charset val="129"/>
        <scheme val="minor"/>
      </rPr>
      <t>오프라인</t>
    </r>
    <r>
      <rPr>
        <sz val="11"/>
        <color theme="1"/>
        <rFont val="Arial"/>
        <family val="2"/>
        <charset val="129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요약</t>
    </r>
    <r>
      <rPr>
        <sz val="11"/>
        <color theme="1"/>
        <rFont val="Arial"/>
        <family val="2"/>
        <charset val="129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시트에서</t>
    </r>
    <r>
      <rPr>
        <sz val="11"/>
        <color theme="1"/>
        <rFont val="Arial"/>
        <family val="2"/>
        <charset val="129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자동</t>
    </r>
    <phoneticPr fontId="5" type="noConversion"/>
  </si>
  <si>
    <r>
      <t xml:space="preserve"> </t>
    </r>
    <r>
      <rPr>
        <sz val="11"/>
        <color theme="1"/>
        <rFont val="Arial"/>
        <family val="2"/>
        <charset val="129"/>
        <scheme val="minor"/>
      </rPr>
      <t xml:space="preserve">** </t>
    </r>
    <r>
      <rPr>
        <sz val="11"/>
        <color theme="1"/>
        <rFont val="Arial"/>
        <family val="3"/>
        <charset val="129"/>
        <scheme val="minor"/>
      </rPr>
      <t>온라인</t>
    </r>
    <r>
      <rPr>
        <sz val="11"/>
        <color theme="1"/>
        <rFont val="Arial"/>
        <family val="2"/>
        <charset val="129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시트</t>
    </r>
    <r>
      <rPr>
        <sz val="11"/>
        <color theme="1"/>
        <rFont val="Arial"/>
        <family val="2"/>
        <charset val="129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수기</t>
    </r>
    <r>
      <rPr>
        <sz val="11"/>
        <color theme="1"/>
        <rFont val="Arial"/>
        <family val="2"/>
        <charset val="129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작성</t>
    </r>
    <phoneticPr fontId="5" type="noConversion"/>
  </si>
  <si>
    <r>
      <t xml:space="preserve"> </t>
    </r>
    <r>
      <rPr>
        <sz val="11"/>
        <color theme="1"/>
        <rFont val="Arial"/>
        <family val="2"/>
        <charset val="129"/>
        <scheme val="minor"/>
      </rPr>
      <t xml:space="preserve">** </t>
    </r>
    <r>
      <rPr>
        <sz val="11"/>
        <color theme="1"/>
        <rFont val="Arial"/>
        <family val="3"/>
        <charset val="129"/>
        <scheme val="minor"/>
      </rPr>
      <t>좌측</t>
    </r>
    <r>
      <rPr>
        <sz val="11"/>
        <color theme="1"/>
        <rFont val="Arial"/>
        <family val="2"/>
        <charset val="129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자료</t>
    </r>
    <r>
      <rPr>
        <sz val="11"/>
        <color theme="1"/>
        <rFont val="Arial"/>
        <family val="2"/>
        <charset val="129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합산</t>
    </r>
    <phoneticPr fontId="5" type="noConversion"/>
  </si>
  <si>
    <t>온1</t>
    <phoneticPr fontId="5" type="noConversion"/>
  </si>
  <si>
    <t>온2</t>
  </si>
  <si>
    <t>온3</t>
  </si>
  <si>
    <t>온4</t>
  </si>
  <si>
    <t>온5</t>
  </si>
  <si>
    <t>온6</t>
  </si>
  <si>
    <t>온7</t>
  </si>
  <si>
    <t>온8</t>
  </si>
  <si>
    <t>온9</t>
  </si>
  <si>
    <t>온10</t>
  </si>
  <si>
    <t>온11</t>
  </si>
  <si>
    <t>온12</t>
  </si>
  <si>
    <t>온13</t>
  </si>
  <si>
    <t>온14</t>
  </si>
  <si>
    <t>온15</t>
  </si>
  <si>
    <t>온16</t>
  </si>
  <si>
    <t>온17</t>
  </si>
  <si>
    <t>온18</t>
  </si>
  <si>
    <t>온19</t>
  </si>
  <si>
    <t>온20</t>
  </si>
  <si>
    <t>온21</t>
  </si>
  <si>
    <t>온22</t>
  </si>
  <si>
    <t>온23</t>
  </si>
  <si>
    <t>온24</t>
  </si>
  <si>
    <t>온25</t>
  </si>
  <si>
    <t>온26</t>
  </si>
  <si>
    <t>온27</t>
  </si>
  <si>
    <t>온28</t>
  </si>
  <si>
    <t>온29</t>
  </si>
  <si>
    <t>온30</t>
  </si>
  <si>
    <t>온31</t>
  </si>
  <si>
    <t>온32</t>
  </si>
  <si>
    <t>온33</t>
  </si>
  <si>
    <t>호봉제 교원 요약(23건)</t>
    <phoneticPr fontId="5" type="noConversion"/>
  </si>
  <si>
    <t>.</t>
  </si>
  <si>
    <t>FGI 방식의 소그룹 미팅</t>
  </si>
  <si>
    <t>온34</t>
    <phoneticPr fontId="5" type="noConversion"/>
  </si>
  <si>
    <t>온35</t>
    <phoneticPr fontId="5" type="noConversion"/>
  </si>
  <si>
    <t>정규직원 요약(64건)</t>
    <phoneticPr fontId="5" type="noConversion"/>
  </si>
  <si>
    <t>호봉제 교직원들의 임금이 현재 우리대학의 재정을 악화시키고 있음. 빠른시일 내 구조조정이 요구됨.</t>
  </si>
  <si>
    <t>30% 이상 삭감</t>
  </si>
  <si>
    <t xml:space="preserve">기획처에서 지금까지 힘들다는 이야기는 많이 들어서도 어떤식으로 개선되었다는 것은 없는 것으로 판단됨. </t>
  </si>
  <si>
    <t>운좋은 시대에 입사한 호봉제 분들과 직원분들이 과도하게 봉급을 가져가는 것이 재정위기의 원인이라 생각합니다.</t>
  </si>
  <si>
    <t>운좋은 시대에 입사한 호봉제 분들과 관련 직원분들이 과도한 임금 수준을 연봉제 수준으로 대폭 인하할 필요 있습니다. 누구에게만 행운이 집중 유지되는것은 불평등한일입니다.</t>
  </si>
  <si>
    <t>운좋은 시대에 입사한 호봉제 분들과 관련 직원분들이 과도한 임금 수준을 연봉제와 동일하게 변경할 필요 있습니다. 특정 계층에게만 행운이 집중 유지되는것은 불평등한일이고 재정 악화의 근본 원인입니다.</t>
  </si>
  <si>
    <t>설문조사, 설문조사 결과 주관식 문항도 전체 공개 공유</t>
  </si>
  <si>
    <t>호봉제 등 연봉제와 동일한 임금 변환 필요.</t>
  </si>
  <si>
    <t>호봉제 급여, 많은 수의 교직원과 급여</t>
  </si>
  <si>
    <t>비정규직, 비정년트랙 보수 유지</t>
  </si>
  <si>
    <t>호봉제와 연봉제 임금 차가 크기 때문에 호봉제 임금을 연봉제와 비슷한 수준으로 맞추어야 된다고  생각합니다.</t>
  </si>
  <si>
    <t>온36</t>
  </si>
  <si>
    <t>온37</t>
  </si>
  <si>
    <t>온38</t>
  </si>
  <si>
    <t>온39</t>
  </si>
  <si>
    <t>장기적 계획을 수립하지 않고1~2년 앞만 보고 계획을 세움</t>
  </si>
  <si>
    <t>호봉제 연봉제 비정년트랙 보수를 비슷한 수준으로 맞춘다면 삭감 가능</t>
  </si>
  <si>
    <r>
      <t>오프라인</t>
    </r>
    <r>
      <rPr>
        <b/>
        <sz val="10"/>
        <color rgb="FF000000"/>
        <rFont val="Arial"/>
        <family val="2"/>
        <scheme val="minor"/>
      </rPr>
      <t>(98)+</t>
    </r>
    <r>
      <rPr>
        <b/>
        <sz val="10"/>
        <color rgb="FF000000"/>
        <rFont val="Arial"/>
        <family val="3"/>
        <charset val="129"/>
        <scheme val="minor"/>
      </rPr>
      <t>온라인</t>
    </r>
    <r>
      <rPr>
        <b/>
        <sz val="10"/>
        <color rgb="FF000000"/>
        <rFont val="Arial"/>
        <family val="2"/>
        <scheme val="minor"/>
      </rPr>
      <t xml:space="preserve">(42) </t>
    </r>
    <r>
      <rPr>
        <b/>
        <sz val="10"/>
        <color rgb="FF000000"/>
        <rFont val="Arial"/>
        <family val="3"/>
        <charset val="129"/>
        <scheme val="minor"/>
      </rPr>
      <t>합산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3"/>
        <charset val="129"/>
        <scheme val="minor"/>
      </rPr>
      <t>총</t>
    </r>
    <r>
      <rPr>
        <b/>
        <sz val="10"/>
        <color rgb="FF000000"/>
        <rFont val="Arial"/>
        <family val="2"/>
        <scheme val="minor"/>
      </rPr>
      <t xml:space="preserve"> 140</t>
    </r>
    <r>
      <rPr>
        <b/>
        <sz val="10"/>
        <color rgb="FF000000"/>
        <rFont val="Arial"/>
        <family val="3"/>
        <charset val="129"/>
        <scheme val="minor"/>
      </rPr>
      <t>건</t>
    </r>
    <phoneticPr fontId="5" type="noConversion"/>
  </si>
  <si>
    <t>온40</t>
  </si>
  <si>
    <t>온41</t>
  </si>
  <si>
    <t>온42</t>
  </si>
  <si>
    <t>온43</t>
  </si>
  <si>
    <t>연봉제 교원 요약(30건)</t>
    <phoneticPr fontId="5" type="noConversion"/>
  </si>
  <si>
    <t>비정년트랙 교원 요약(15건)</t>
    <phoneticPr fontId="5" type="noConversion"/>
  </si>
  <si>
    <t>기타 용역에 지출되는 비용 공개, 해당 부서에서 할 수 있는 사항 역할 분담으로 비용 절감(무인화)</t>
  </si>
  <si>
    <t>지출 삭감보다는 수입 증대를 통한 예산 편성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</si>
</sst>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/yyyy\ h:mm:ss"/>
    <numFmt numFmtId="177" formatCode="0.0%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charset val="129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49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176" fontId="4" fillId="0" borderId="0" xfId="0" applyNumberFormat="1" applyFont="1" applyAlignment="1"/>
    <xf numFmtId="9" fontId="4" fillId="0" borderId="0" xfId="0" applyNumberFormat="1" applyFont="1" applyAlignment="1"/>
    <xf numFmtId="10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/>
    <xf numFmtId="9" fontId="7" fillId="0" borderId="0" xfId="0" applyNumberFormat="1" applyFont="1" applyAlignment="1"/>
    <xf numFmtId="9" fontId="6" fillId="0" borderId="0" xfId="0" applyNumberFormat="1" applyFont="1" applyAlignment="1"/>
    <xf numFmtId="9" fontId="0" fillId="0" borderId="0" xfId="0" applyNumberFormat="1" applyFont="1" applyAlignment="1"/>
    <xf numFmtId="9" fontId="9" fillId="0" borderId="0" xfId="0" applyNumberFormat="1" applyFont="1" applyAlignment="1"/>
    <xf numFmtId="0" fontId="9" fillId="0" borderId="0" xfId="0" applyFont="1" applyAlignment="1"/>
    <xf numFmtId="0" fontId="0" fillId="0" borderId="0" xfId="0" applyNumberFormat="1" applyFont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8" fillId="2" borderId="0" xfId="0" applyFont="1" applyFill="1" applyAlignment="1"/>
    <xf numFmtId="9" fontId="0" fillId="2" borderId="0" xfId="0" applyNumberFormat="1" applyFont="1" applyFill="1" applyAlignment="1"/>
    <xf numFmtId="9" fontId="0" fillId="0" borderId="0" xfId="0" applyNumberFormat="1" applyFont="1" applyFill="1" applyAlignment="1"/>
    <xf numFmtId="0" fontId="8" fillId="0" borderId="0" xfId="0" applyFont="1" applyFill="1" applyAlignment="1"/>
    <xf numFmtId="0" fontId="9" fillId="2" borderId="0" xfId="0" applyFont="1" applyFill="1" applyAlignment="1"/>
    <xf numFmtId="0" fontId="0" fillId="0" borderId="0" xfId="0" applyFont="1" applyFill="1" applyAlignment="1"/>
    <xf numFmtId="0" fontId="9" fillId="0" borderId="0" xfId="0" applyFont="1" applyFill="1" applyAlignment="1"/>
    <xf numFmtId="176" fontId="7" fillId="0" borderId="0" xfId="0" applyNumberFormat="1" applyFont="1" applyAlignment="1"/>
    <xf numFmtId="0" fontId="0" fillId="3" borderId="0" xfId="0" applyFont="1" applyFill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0" fillId="3" borderId="0" xfId="0" applyFont="1" applyFill="1" applyAlignment="1"/>
    <xf numFmtId="0" fontId="3" fillId="0" borderId="0" xfId="1">
      <alignment vertical="center"/>
    </xf>
    <xf numFmtId="0" fontId="12" fillId="3" borderId="0" xfId="0" applyFont="1" applyFill="1" applyAlignment="1"/>
    <xf numFmtId="0" fontId="8" fillId="3" borderId="0" xfId="0" applyFont="1" applyFill="1" applyAlignment="1"/>
    <xf numFmtId="176" fontId="14" fillId="0" borderId="0" xfId="0" applyNumberFormat="1" applyFont="1" applyAlignment="1"/>
    <xf numFmtId="0" fontId="14" fillId="0" borderId="0" xfId="0" applyFont="1" applyAlignment="1"/>
    <xf numFmtId="9" fontId="14" fillId="0" borderId="0" xfId="0" applyNumberFormat="1" applyFont="1" applyAlignment="1"/>
    <xf numFmtId="0" fontId="2" fillId="0" borderId="0" xfId="1" applyFont="1">
      <alignment vertical="center"/>
    </xf>
    <xf numFmtId="0" fontId="8" fillId="0" borderId="0" xfId="0" applyFont="1" applyAlignment="1">
      <alignment horizontal="center"/>
    </xf>
    <xf numFmtId="9" fontId="0" fillId="0" borderId="0" xfId="2" applyFont="1" applyAlignment="1"/>
    <xf numFmtId="177" fontId="0" fillId="0" borderId="0" xfId="2" applyNumberFormat="1" applyFont="1" applyAlignment="1"/>
    <xf numFmtId="9" fontId="0" fillId="0" borderId="0" xfId="2" applyNumberFormat="1" applyFont="1" applyAlignment="1"/>
    <xf numFmtId="176" fontId="4" fillId="0" borderId="0" xfId="1" applyNumberFormat="1" applyFont="1" applyAlignment="1"/>
    <xf numFmtId="0" fontId="4" fillId="0" borderId="0" xfId="1" applyFont="1" applyAlignment="1"/>
    <xf numFmtId="0" fontId="9" fillId="0" borderId="0" xfId="1" applyFont="1" applyAlignment="1"/>
    <xf numFmtId="9" fontId="4" fillId="0" borderId="0" xfId="1" applyNumberFormat="1" applyFont="1" applyAlignment="1"/>
    <xf numFmtId="0" fontId="8" fillId="4" borderId="0" xfId="0" applyFont="1" applyFill="1" applyAlignment="1">
      <alignment horizontal="center"/>
    </xf>
    <xf numFmtId="0" fontId="0" fillId="4" borderId="0" xfId="0" applyFont="1" applyFill="1" applyAlignment="1"/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오프라인요약!$A$3</c:f>
              <c:strCache>
                <c:ptCount val="1"/>
                <c:pt idx="0">
                  <c:v>우리대학의 현 재정 상태에 대하여 얼마나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41-469D-A614-3951E1ECE3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41-469D-A614-3951E1ECE3D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41-469D-A614-3951E1ECE3D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41-469D-A614-3951E1ECE3D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41-469D-A614-3951E1ECE3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오프라인요약!$B$3:$F$3</c:f>
              <c:numCache>
                <c:formatCode>General</c:formatCode>
                <c:ptCount val="5"/>
                <c:pt idx="0">
                  <c:v>25</c:v>
                </c:pt>
                <c:pt idx="1">
                  <c:v>55</c:v>
                </c:pt>
                <c:pt idx="2">
                  <c:v>12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B-4458-9599-9EBBA342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오프라인요약!$A$14</c:f>
              <c:strCache>
                <c:ptCount val="1"/>
                <c:pt idx="0">
                  <c:v>방만한 재정 운영이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4F-4B01-BDFE-29F8974B95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4F-4B01-BDFE-29F8974B95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4F-4B01-BDFE-29F8974B95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4F-4B01-BDFE-29F8974B95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4F-4B01-BDFE-29F8974B9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오프라인요약!$B$14:$F$14</c:f>
              <c:numCache>
                <c:formatCode>General</c:formatCode>
                <c:ptCount val="5"/>
                <c:pt idx="0">
                  <c:v>8</c:v>
                </c:pt>
                <c:pt idx="1">
                  <c:v>20</c:v>
                </c:pt>
                <c:pt idx="2">
                  <c:v>32</c:v>
                </c:pt>
                <c:pt idx="3">
                  <c:v>33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FD1-BAD4-DC79E999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'요약(호봉제교원)'!$A$16</c:f>
              <c:strCache>
                <c:ptCount val="1"/>
                <c:pt idx="0">
                  <c:v>우리대학 브랜드 이미지 하락이 재정위기의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21-4139-899E-FF61B80C28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21-4139-899E-FF61B80C28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21-4139-899E-FF61B80C28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21-4139-899E-FF61B80C288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C21-4139-899E-FF61B80C28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'요약(호봉제교원)'!$B$16:$F$16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21-4139-899E-FF61B80C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'요약(호봉제교원)'!$A$20</c:f>
              <c:strCache>
                <c:ptCount val="1"/>
                <c:pt idx="0">
                  <c:v>재정상태 해결의 핵심은 수입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A8-4E9E-A085-F92C71ADD2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A8-4E9E-A085-F92C71ADD2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A8-4E9E-A085-F92C71ADD22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A8-4E9E-A085-F92C71ADD22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A8-4E9E-A085-F92C71ADD2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'요약(호봉제교원)'!$B$20:$F$20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A8-4E9E-A085-F92C71AD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'요약(호봉제교원)'!$A$21</c:f>
              <c:strCache>
                <c:ptCount val="1"/>
                <c:pt idx="0">
                  <c:v>재정상태 해결의 핵심은 지출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AD-45CF-A880-932867E0BA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AD-45CF-A880-932867E0BA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AD-45CF-A880-932867E0BA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AD-45CF-A880-932867E0BA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9AD-45CF-A880-932867E0BA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'요약(호봉제교원)'!$B$21:$F$21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AD-45CF-A880-932867E0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'요약(호봉제교원)'!$A$22</c:f>
              <c:strCache>
                <c:ptCount val="1"/>
                <c:pt idx="0">
                  <c:v>재정적자는 적립금 인출로 대응하는 것이 당연하다고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0A-4FA8-BD9D-66F3DBCF86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0A-4FA8-BD9D-66F3DBCF86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0A-4FA8-BD9D-66F3DBCF86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0A-4FA8-BD9D-66F3DBCF86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0A-4FA8-BD9D-66F3DBCF86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'요약(호봉제교원)'!$B$22:$F$22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0A-4FA8-BD9D-66F3DBCF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'요약(호봉제교원)'!$A$23</c:f>
              <c:strCache>
                <c:ptCount val="1"/>
                <c:pt idx="0">
                  <c:v>보수 등록금 의존율이 위험수준이며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08-494D-9DC4-74F07303FD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08-494D-9DC4-74F07303FD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08-494D-9DC4-74F07303FD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08-494D-9DC4-74F07303FD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08-494D-9DC4-74F07303FD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'요약(호봉제교원)'!$B$23:$F$23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08-494D-9DC4-74F07303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'요약(호봉제교원)'!$A$24</c:f>
              <c:strCache>
                <c:ptCount val="1"/>
                <c:pt idx="0">
                  <c:v>보수 체계의 변경(인건비 삭감)이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C0-49FF-AEB1-16E5459482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C0-49FF-AEB1-16E5459482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C0-49FF-AEB1-16E5459482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C0-49FF-AEB1-16E5459482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C0-49FF-AEB1-16E5459482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'요약(호봉제교원)'!$B$24:$F$24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C0-49FF-AEB1-16E54594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'요약(호봉제교원)'!$A$25</c:f>
              <c:strCache>
                <c:ptCount val="1"/>
                <c:pt idx="0">
                  <c:v>학사 및 행정구조 개편과 인력 구조조정이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95-4446-8388-BED91969FB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95-4446-8388-BED91969FB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95-4446-8388-BED91969FB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95-4446-8388-BED91969FB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95-4446-8388-BED91969FB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'요약(호봉제교원)'!$B$25:$F$25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95-4446-8388-BED91969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'요약(호봉제교원)'!$A$26</c:f>
              <c:strCache>
                <c:ptCount val="1"/>
                <c:pt idx="0">
                  <c:v>우리대학 등록금을 인상해야 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00-4B28-9AD8-4E71B6FAF9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00-4B28-9AD8-4E71B6FAF9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00-4B28-9AD8-4E71B6FAF9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00-4B28-9AD8-4E71B6FAF9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00-4B28-9AD8-4E71B6FAF9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'요약(호봉제교원)'!$B$26:$F$26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00-4B28-9AD8-4E71B6FAF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'요약(호봉제교원)'!$A$28</c:f>
              <c:strCache>
                <c:ptCount val="1"/>
                <c:pt idx="0">
                  <c:v>우리대학 등록금이 전 계열에서 부산지역 최고 수준임을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55-4C4F-8224-7E024D02FE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55-4C4F-8224-7E024D02FE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'요약(호봉제교원)'!$B$27:$C$27</c:f>
              <c:strCache>
                <c:ptCount val="2"/>
                <c:pt idx="0">
                  <c:v>예</c:v>
                </c:pt>
                <c:pt idx="1">
                  <c:v>아니오</c:v>
                </c:pt>
              </c:strCache>
            </c:strRef>
          </c:cat>
          <c:val>
            <c:numRef>
              <c:f>'요약(호봉제교원)'!$B$28:$C$28</c:f>
              <c:numCache>
                <c:formatCode>General</c:formatCode>
                <c:ptCount val="2"/>
                <c:pt idx="0">
                  <c:v>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5-4C4F-8224-7E024D02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'요약(호봉제교원)'!$A$31</c:f>
              <c:strCache>
                <c:ptCount val="1"/>
                <c:pt idx="0">
                  <c:v>현재 예산편성에서 보수를 제외한 지출 추가 삭감이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90-4300-B09D-FAC3F681BA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90-4300-B09D-FAC3F681BA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90-4300-B09D-FAC3F681BA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90-4300-B09D-FAC3F681BA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90-4300-B09D-FAC3F681BA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'요약(호봉제교원)'!$B$30:$F$30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'요약(호봉제교원)'!$B$31:$F$31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90-4300-B09D-FAC3F681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오프라인요약!$A$15</c:f>
              <c:strCache>
                <c:ptCount val="1"/>
                <c:pt idx="0">
                  <c:v>학사 및 행정 조직의 방만한 운영이 원이라고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E-40E6-986A-ED595C4102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E-40E6-986A-ED595C4102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4E-40E6-986A-ED595C4102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4E-40E6-986A-ED595C4102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4E-40E6-986A-ED595C4102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오프라인요약!$B$15:$F$15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37</c:v>
                </c:pt>
                <c:pt idx="3">
                  <c:v>29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1-4B76-8E8C-D6871B7D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'요약(호봉제교원)'!$A$33</c:f>
              <c:strCache>
                <c:ptCount val="1"/>
                <c:pt idx="0">
                  <c:v>지출 추가 삭감이 필요할 경우 관리운영비의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C3-4F5D-9E73-72FED39325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C3-4F5D-9E73-72FED39325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C3-4F5D-9E73-72FED3932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'요약(호봉제교원)'!$B$33:$D$33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C3-4F5D-9E73-72FED393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'요약(호봉제교원)'!$A$34</c:f>
              <c:strCache>
                <c:ptCount val="1"/>
                <c:pt idx="0">
                  <c:v>지출 추가 삭감이 필요할 경우 연구학생경비의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D2-4841-B511-79730AA16B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D2-4841-B511-79730AA16B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D2-4841-B511-79730AA16B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'요약(호봉제교원)'!$B$34:$D$34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D2-4841-B511-79730AA1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'요약(호봉제교원)'!$A$35</c:f>
              <c:strCache>
                <c:ptCount val="1"/>
                <c:pt idx="0">
                  <c:v>지출 추가 삭감이 필요할 경우 실험실습 기자재의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8B-46F3-B00D-D7D7A02FF0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8B-46F3-B00D-D7D7A02FF0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8B-46F3-B00D-D7D7A02FF0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'요약(호봉제교원)'!$B$35:$D$35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8B-46F3-B00D-D7D7A02F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'요약(호봉제교원)'!$A$38</c:f>
              <c:strCache>
                <c:ptCount val="1"/>
                <c:pt idx="0">
                  <c:v>지출 삭감 항목에 보수가 포함되는 것이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58-49F9-9CC6-795D625FC6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58-49F9-9CC6-795D625FC6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58-49F9-9CC6-795D625FC6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58-49F9-9CC6-795D625FC6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58-49F9-9CC6-795D625FC6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'요약(호봉제교원)'!$B$37:$F$37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'요약(호봉제교원)'!$B$38:$F$38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58-49F9-9CC6-795D625F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'요약(호봉제교원)'!$A$40</c:f>
              <c:strCache>
                <c:ptCount val="1"/>
                <c:pt idx="0">
                  <c:v>보수 삭감이 불가피하다면 어떤 방식이 낫다고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DA-471F-BB31-44E0CF705A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DA-471F-BB31-44E0CF705A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DA-471F-BB31-44E0CF705A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'요약(호봉제교원)'!$B$39:$D$39</c:f>
              <c:strCache>
                <c:ptCount val="3"/>
                <c:pt idx="0">
                  <c:v>정규직 동일 비율 삭감</c:v>
                </c:pt>
                <c:pt idx="1">
                  <c:v>정규직/비정규직 동일 비율 삭감</c:v>
                </c:pt>
                <c:pt idx="2">
                  <c:v>각 직군별 차별적 삭감</c:v>
                </c:pt>
              </c:strCache>
            </c:strRef>
          </c:cat>
          <c:val>
            <c:numRef>
              <c:f>'요약(호봉제교원)'!$B$40:$D$40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DA-471F-BB31-44E0CF70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'요약(호봉제교원)'!$A$42</c:f>
              <c:strCache>
                <c:ptCount val="1"/>
                <c:pt idx="0">
                  <c:v>형평성이 보장될 경우 수용 가능한 삭감 수준은 어느 정도이십니까?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D8-4762-A421-92AFAB84C9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D8-4762-A421-92AFAB84C9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D8-4762-A421-92AFAB84C9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D8-4762-A421-92AFAB84C9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D8-4762-A421-92AFAB84C9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'요약(호봉제교원)'!$B$41:$F$41</c:f>
              <c:strCache>
                <c:ptCount val="5"/>
                <c:pt idx="0">
                  <c:v>5%</c:v>
                </c:pt>
                <c:pt idx="1">
                  <c:v>7%</c:v>
                </c:pt>
                <c:pt idx="2">
                  <c:v>10%</c:v>
                </c:pt>
                <c:pt idx="3">
                  <c:v>15%</c:v>
                </c:pt>
                <c:pt idx="4">
                  <c:v>기타</c:v>
                </c:pt>
              </c:strCache>
            </c:strRef>
          </c:cat>
          <c:val>
            <c:numRef>
              <c:f>'요약(호봉제교원)'!$B$42:$F$42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8-4762-A421-92AFAB84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'요약(호봉제교원)'!$A$44</c:f>
              <c:strCache>
                <c:ptCount val="1"/>
                <c:pt idx="0">
                  <c:v>보수 지출 개선을 위해 임금피크제 도입이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E2-4C9D-B292-9D47DD92AB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E2-4C9D-B292-9D47DD92AB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E2-4C9D-B292-9D47DD92AB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E2-4C9D-B292-9D47DD92AB8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E2-4C9D-B292-9D47DD92AB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'요약(호봉제교원)'!$B$44:$F$44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E2-4C9D-B292-9D47DD92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'요약(호봉제교원)'!$A$45</c:f>
              <c:strCache>
                <c:ptCount val="1"/>
                <c:pt idx="0">
                  <c:v>보수 지출 개선을 위해 성과상여금 축소가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34-424E-BAD1-7116CD0CDD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34-424E-BAD1-7116CD0CDD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34-424E-BAD1-7116CD0CDDA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34-424E-BAD1-7116CD0CDD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034-424E-BAD1-7116CD0CDD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'요약(호봉제교원)'!$B$45:$F$45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34-424E-BAD1-7116CD0C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'요약(호봉제교원)'!$A$46</c:f>
              <c:strCache>
                <c:ptCount val="1"/>
                <c:pt idx="0">
                  <c:v>보수 지출 개선을 위해 교직원 성과평가 제도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D3-4FBC-A198-601F04E169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D3-4FBC-A198-601F04E169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D3-4FBC-A198-601F04E169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D3-4FBC-A198-601F04E169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DD3-4FBC-A198-601F04E16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'요약(호봉제교원)'!$B$46:$F$46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D3-4FBC-A198-601F04E1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'요약(호봉제교원)'!$A$47</c:f>
              <c:strCache>
                <c:ptCount val="1"/>
                <c:pt idx="0">
                  <c:v>보수 지출 개선을 위해 단일 보수체계로의 전환이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B2-4A1F-8619-7E6B24FBE3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B2-4A1F-8619-7E6B24FBE3D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B2-4A1F-8619-7E6B24FBE3D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B2-4A1F-8619-7E6B24FBE3D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B2-4A1F-8619-7E6B24FBE3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'요약(호봉제교원)'!$B$47:$F$47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B2-4A1F-8619-7E6B24FB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오프라인요약!$A$16</c:f>
              <c:strCache>
                <c:ptCount val="1"/>
                <c:pt idx="0">
                  <c:v>우리대학 브랜드 이미지 하락이 재정위기의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03-4885-980C-101CEEE5B2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03-4885-980C-101CEEE5B2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03-4885-980C-101CEEE5B21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03-4885-980C-101CEEE5B21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C03-4885-980C-101CEEE5B2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오프라인요약!$B$16:$F$16</c:f>
              <c:numCache>
                <c:formatCode>General</c:formatCode>
                <c:ptCount val="5"/>
                <c:pt idx="0">
                  <c:v>18</c:v>
                </c:pt>
                <c:pt idx="1">
                  <c:v>32</c:v>
                </c:pt>
                <c:pt idx="2">
                  <c:v>30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1-417C-8E20-6F0F13A3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나눔바른고딕" panose="020B0603020101020101" pitchFamily="50" charset="-127"/>
                <a:ea typeface="나눔바른고딕" panose="020B0603020101020101" pitchFamily="50" charset="-127"/>
                <a:cs typeface="+mn-cs"/>
              </a:defRPr>
            </a:pPr>
            <a:r>
              <a:rPr lang="ko-KR" altLang="en-US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보수 지출 개선을 위해 근로시간 단축을 통한 보수 절감이 필요하다고 생각하십니까</a:t>
            </a:r>
            <a:r>
              <a:rPr lang="en-US" altLang="ko-KR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?</a:t>
            </a:r>
            <a:endParaRPr lang="ko-KR" altLang="en-US">
              <a:latin typeface="나눔바른고딕" panose="020B0603020101020101" pitchFamily="50" charset="-127"/>
              <a:ea typeface="나눔바른고딕" panose="020B0603020101020101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'요약(호봉제교원)'!$A$48</c:f>
              <c:strCache>
                <c:ptCount val="1"/>
                <c:pt idx="0">
                  <c:v>보수 지출 개선을 위해 근로시간 단축(방학 근무시간 단축, 주4일제, 교원 10개월 근무 등)을 통한 보수 절감이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7D-4307-A120-5FDA0AA4FF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7D-4307-A120-5FDA0AA4FF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7D-4307-A120-5FDA0AA4FF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7D-4307-A120-5FDA0AA4FF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7D-4307-A120-5FDA0AA4FF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'요약(호봉제교원)'!$B$48:$F$48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7D-4307-A120-5FDA0AA4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'요약(호봉제교원)'!$A$51</c:f>
              <c:strCache>
                <c:ptCount val="1"/>
                <c:pt idx="0">
                  <c:v>장기 수입 증대 측면에서 신입생 및 재학생 충원율 향상을 위한 대학 전체의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C7-4CB9-9EAA-D7B880C3E8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C7-4CB9-9EAA-D7B880C3E8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C7-4CB9-9EAA-D7B880C3E8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C7-4CB9-9EAA-D7B880C3E8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C7-4CB9-9EAA-D7B880C3E8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'요약(호봉제교원)'!$B$51:$F$51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C7-4CB9-9EAA-D7B880C3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'요약(호봉제교원)'!$A$52</c:f>
              <c:strCache>
                <c:ptCount val="1"/>
                <c:pt idx="0">
                  <c:v>장기 수입 증대 측면에서 교사나 부지를 활용한 다양한 수익사업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B1-43C8-A25C-63AAB86E7D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B1-43C8-A25C-63AAB86E7D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B1-43C8-A25C-63AAB86E7D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B1-43C8-A25C-63AAB86E7D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B1-43C8-A25C-63AAB86E7D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'요약(호봉제교원)'!$B$52:$F$52</c:f>
              <c:numCache>
                <c:formatCode>General</c:formatCode>
                <c:ptCount val="5"/>
                <c:pt idx="0">
                  <c:v>13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B1-43C8-A25C-63AAB86E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'요약(호봉제교원)'!$A$53</c:f>
              <c:strCache>
                <c:ptCount val="1"/>
                <c:pt idx="0">
                  <c:v>장기 수입 증대 측면에서 산학협력단 수익 확대를 통한 전입금 증대가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71-41F0-9E79-B56B5EEFC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71-41F0-9E79-B56B5EEFC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71-41F0-9E79-B56B5EEFC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71-41F0-9E79-B56B5EEFC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71-41F0-9E79-B56B5EEFC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'요약(호봉제교원)'!$B$53:$F$53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71-41F0-9E79-B56B5EEF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'요약(호봉제교원)'!$A$54</c:f>
              <c:strCache>
                <c:ptCount val="1"/>
                <c:pt idx="0">
                  <c:v>장기 수입 증대 측면에서 법인 전입금 확대 방안 마련이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E1-4ED0-8405-9E52DF00BC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E1-4ED0-8405-9E52DF00BC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E1-4ED0-8405-9E52DF00BC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E1-4ED0-8405-9E52DF00BC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E1-4ED0-8405-9E52DF00BC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'요약(호봉제교원)'!$B$54:$F$54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E1-4ED0-8405-9E52DF00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'요약(호봉제교원)'!$A$55</c:f>
              <c:strCache>
                <c:ptCount val="1"/>
                <c:pt idx="0">
                  <c:v>장기 수입 증대 측면에서 외국인, 평생학습자 유치 확대를 통한 수강료 수입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BB-460A-B30F-36160F7B3D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BB-460A-B30F-36160F7B3D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BB-460A-B30F-36160F7B3D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BB-460A-B30F-36160F7B3D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BB-460A-B30F-36160F7B3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'요약(호봉제교원)'!$B$55:$F$55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BB-460A-B30F-36160F7B3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'요약(호봉제교원)'!$A$56</c:f>
              <c:strCache>
                <c:ptCount val="1"/>
                <c:pt idx="0">
                  <c:v>장기 수입 증대 측면에서 발전기금 모금 운동을 통한 기부금 유치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8B-494C-9FA9-480599313D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8B-494C-9FA9-480599313D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8B-494C-9FA9-480599313D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8B-494C-9FA9-480599313D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8B-494C-9FA9-480599313D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'요약(호봉제교원)'!$B$56:$F$56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8B-494C-9FA9-48059931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'요약(호봉제교원)'!$A$60</c:f>
              <c:strCache>
                <c:ptCount val="1"/>
                <c:pt idx="0">
                  <c:v>대학 재정상황에 대해 기획처가 구성원에게 충분히 설명한다고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AE-44BB-B5B0-2AEA68205E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AE-44BB-B5B0-2AEA68205E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AE-44BB-B5B0-2AEA68205E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AE-44BB-B5B0-2AEA68205E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AE-44BB-B5B0-2AEA68205E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'요약(호봉제교원)'!$B$60:$F$60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AE-44BB-B5B0-2AEA6820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'요약(호봉제교원)'!$A$62</c:f>
              <c:strCache>
                <c:ptCount val="1"/>
                <c:pt idx="0">
                  <c:v>재정정책 수립시 구성원의 의견 수렴이 충분했다고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39-43C3-B01C-F6302AFC4B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39-43C3-B01C-F6302AFC4B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39-43C3-B01C-F6302AFC4B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39-43C3-B01C-F6302AFC4B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39-43C3-B01C-F6302AFC4B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'요약(호봉제교원)'!$B$62:$F$62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39-43C3-B01C-F6302AFC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'요약(호봉제교원)'!$A$64</c:f>
              <c:strCache>
                <c:ptCount val="1"/>
                <c:pt idx="0">
                  <c:v>재정정책 수립시 구성원의 의견 수렴을 위해 바람직한 방법을 선택해 주세요.(복수선택 가능)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D0-4855-8709-5A4ADB9AB1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D0-4855-8709-5A4ADB9AB1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D0-4855-8709-5A4ADB9AB1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D0-4855-8709-5A4ADB9AB12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D0-4855-8709-5A4ADB9AB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'요약(호봉제교원)'!$B$63:$F$63</c:f>
              <c:strCache>
                <c:ptCount val="5"/>
                <c:pt idx="0">
                  <c:v>설문조사</c:v>
                </c:pt>
                <c:pt idx="1">
                  <c:v>직제나 단대별 정책 제안 회의</c:v>
                </c:pt>
                <c:pt idx="2">
                  <c:v>FGI 방식의 소그룹 미팅</c:v>
                </c:pt>
                <c:pt idx="3">
                  <c:v>정기 재정보고회</c:v>
                </c:pt>
                <c:pt idx="4">
                  <c:v>기타</c:v>
                </c:pt>
              </c:strCache>
            </c:strRef>
          </c:cat>
          <c:val>
            <c:numRef>
              <c:f>'요약(호봉제교원)'!$B$64:$F$64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D0-4855-8709-5A4ADB9A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오프라인요약!$A$20</c:f>
              <c:strCache>
                <c:ptCount val="1"/>
                <c:pt idx="0">
                  <c:v>재정상태 해결의 핵심은 수입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66-475E-BE0C-91C2BE107C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66-475E-BE0C-91C2BE107C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66-475E-BE0C-91C2BE107C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66-475E-BE0C-91C2BE107C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66-475E-BE0C-91C2BE107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오프라인요약!$B$20:$F$20</c:f>
              <c:numCache>
                <c:formatCode>General</c:formatCode>
                <c:ptCount val="5"/>
                <c:pt idx="0">
                  <c:v>15</c:v>
                </c:pt>
                <c:pt idx="1">
                  <c:v>58</c:v>
                </c:pt>
                <c:pt idx="2">
                  <c:v>24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68E-84FD-2B58839A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'요약(호봉제교원)'!$A$68</c:f>
              <c:strCache>
                <c:ptCount val="1"/>
                <c:pt idx="0">
                  <c:v>귀하의 성별은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3E-4DD3-B093-5A525A5072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3E-4DD3-B093-5A525A5072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'요약(호봉제교원)'!$B$67:$C$67</c:f>
              <c:strCache>
                <c:ptCount val="2"/>
                <c:pt idx="0">
                  <c:v>남</c:v>
                </c:pt>
                <c:pt idx="1">
                  <c:v>여</c:v>
                </c:pt>
              </c:strCache>
            </c:strRef>
          </c:cat>
          <c:val>
            <c:numRef>
              <c:f>'요약(호봉제교원)'!$B$68:$C$68</c:f>
              <c:numCache>
                <c:formatCode>General</c:formatCode>
                <c:ptCount val="2"/>
                <c:pt idx="0">
                  <c:v>19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E-4DD3-B093-5A525A50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'요약(호봉제교원)'!$A$70</c:f>
              <c:strCache>
                <c:ptCount val="1"/>
                <c:pt idx="0">
                  <c:v>귀하의 신분은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DD-4407-8411-AE44346997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DD-4407-8411-AE44346997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DD-4407-8411-AE44346997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DD-4407-8411-AE44346997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'요약(호봉제교원)'!$B$69:$E$69</c:f>
              <c:strCache>
                <c:ptCount val="4"/>
                <c:pt idx="0">
                  <c:v>정년(호봉제)</c:v>
                </c:pt>
                <c:pt idx="1">
                  <c:v>정년(연봉제)</c:v>
                </c:pt>
                <c:pt idx="2">
                  <c:v>비정년</c:v>
                </c:pt>
                <c:pt idx="3">
                  <c:v>직원</c:v>
                </c:pt>
              </c:strCache>
            </c:strRef>
          </c:cat>
          <c:val>
            <c:numRef>
              <c:f>'요약(호봉제교원)'!$B$70:$E$70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DD-4407-8411-AE443469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'요약(호봉제교원)'!$A$72</c:f>
              <c:strCache>
                <c:ptCount val="1"/>
                <c:pt idx="0">
                  <c:v>귀하의 연령대는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CE-48C0-8E59-BA14F91682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CE-48C0-8E59-BA14F91682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CE-48C0-8E59-BA14F91682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CE-48C0-8E59-BA14F91682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CE-48C0-8E59-BA14F9168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'요약(호봉제교원)'!$B$71:$F$71</c:f>
              <c:strCache>
                <c:ptCount val="5"/>
                <c:pt idx="0">
                  <c:v>20대</c:v>
                </c:pt>
                <c:pt idx="1">
                  <c:v>30대</c:v>
                </c:pt>
                <c:pt idx="2">
                  <c:v>40대</c:v>
                </c:pt>
                <c:pt idx="3">
                  <c:v>50대</c:v>
                </c:pt>
                <c:pt idx="4">
                  <c:v>60대</c:v>
                </c:pt>
              </c:strCache>
            </c:strRef>
          </c:cat>
          <c:val>
            <c:numRef>
              <c:f>'요약(호봉제교원)'!$B$72:$F$72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CE-48C0-8E59-BA14F916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'요약(연봉제교원)'!$A$3</c:f>
              <c:strCache>
                <c:ptCount val="1"/>
                <c:pt idx="0">
                  <c:v>우리대학의 현 재정 상태에 대하여 얼마나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7B-4EDC-829F-BAA57C52FD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7B-4EDC-829F-BAA57C52FD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7B-4EDC-829F-BAA57C52FD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7B-4EDC-829F-BAA57C52FD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7B-4EDC-829F-BAA57C52F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'요약(연봉제교원)'!$B$3:$F$3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7B-4EDC-829F-BAA57C52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'요약(연봉제교원)'!$A$4</c:f>
              <c:strCache>
                <c:ptCount val="1"/>
                <c:pt idx="0">
                  <c:v>우리대학 주 수입원이 등록금이라는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6C-4B05-A12E-0098AB063E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6C-4B05-A12E-0098AB063E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6C-4B05-A12E-0098AB063E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6C-4B05-A12E-0098AB063E7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6C-4B05-A12E-0098AB063E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'요약(연봉제교원)'!$B$4:$F$4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6C-4B05-A12E-0098AB06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'요약(연봉제교원)'!$A$5</c:f>
              <c:strCache>
                <c:ptCount val="1"/>
                <c:pt idx="0">
                  <c:v>주 수입원이 해마다 줄고 있는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F2-4CA4-9DBD-65D84FC4553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F2-4CA4-9DBD-65D84FC4553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F2-4CA4-9DBD-65D84FC4553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F2-4CA4-9DBD-65D84FC4553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F2-4CA4-9DBD-65D84FC455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'요약(연봉제교원)'!$B$5:$F$5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F2-4CA4-9DBD-65D84FC4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'요약(연봉제교원)'!$A$6</c:f>
              <c:strCache>
                <c:ptCount val="1"/>
                <c:pt idx="0">
                  <c:v>2022년 결산 추정 적립금이 2014년 대비 54%임을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AD-4456-8F8A-761A19AC40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AD-4456-8F8A-761A19AC40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AD-4456-8F8A-761A19AC40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AD-4456-8F8A-761A19AC40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AD-4456-8F8A-761A19AC40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'요약(연봉제교원)'!$B$6:$F$6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AD-4456-8F8A-761A19AC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'요약(연봉제교원)'!$A$7</c:f>
              <c:strCache>
                <c:ptCount val="1"/>
                <c:pt idx="0">
                  <c:v>현 상태가 유지되면 4년 뒤 적립금이 고갈된다는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5-4A8E-9F2F-4A79982C57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5-4A8E-9F2F-4A79982C572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05-4A8E-9F2F-4A79982C572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05-4A8E-9F2F-4A79982C572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05-4A8E-9F2F-4A79982C57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'요약(연봉제교원)'!$B$7:$F$7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05-4A8E-9F2F-4A79982C5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'요약(연봉제교원)'!$A$8</c:f>
              <c:strCache>
                <c:ptCount val="1"/>
                <c:pt idx="0">
                  <c:v>보수 등록금 의존율이 약 80%로 부산 1위인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C6-4EE7-AF6F-DD58E0D7C7E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C6-4EE7-AF6F-DD58E0D7C7E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C6-4EE7-AF6F-DD58E0D7C7E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C6-4EE7-AF6F-DD58E0D7C7E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C6-4EE7-AF6F-DD58E0D7C7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'요약(연봉제교원)'!$B$8:$F$8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C6-4EE7-AF6F-DD58E0D7C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'요약(연봉제교원)'!$A$9</c:f>
              <c:strCache>
                <c:ptCount val="1"/>
                <c:pt idx="0">
                  <c:v>최근 우리 대학의 지출 감소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A7-4D2F-871F-D8702188B0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A7-4D2F-871F-D8702188B0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A7-4D2F-871F-D8702188B0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A7-4D2F-871F-D8702188B0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A7-4D2F-871F-D8702188B0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'요약(연봉제교원)'!$B$9:$F$9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A7-4D2F-871F-D8702188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오프라인요약!$A$21</c:f>
              <c:strCache>
                <c:ptCount val="1"/>
                <c:pt idx="0">
                  <c:v>재정상태 해결의 핵심은 지출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DB-452B-BEAC-C40DB8C0C0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DB-452B-BEAC-C40DB8C0C09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DB-452B-BEAC-C40DB8C0C09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DB-452B-BEAC-C40DB8C0C09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DB-452B-BEAC-C40DB8C0C0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오프라인요약!$B$21:$F$21</c:f>
              <c:numCache>
                <c:formatCode>General</c:formatCode>
                <c:ptCount val="5"/>
                <c:pt idx="0">
                  <c:v>12</c:v>
                </c:pt>
                <c:pt idx="1">
                  <c:v>39</c:v>
                </c:pt>
                <c:pt idx="2">
                  <c:v>33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4-46FA-9F5B-B3A3BF61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'요약(연봉제교원)'!$A$10</c:f>
              <c:strCache>
                <c:ptCount val="1"/>
                <c:pt idx="0">
                  <c:v>최근 우리 대학의 수입 증대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AA-4BDC-B1AC-C98D76D35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AA-4BDC-B1AC-C98D76D35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AA-4BDC-B1AC-C98D76D35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AA-4BDC-B1AC-C98D76D355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AA-4BDC-B1AC-C98D76D35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'요약(연봉제교원)'!$B$10:$F$10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3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AA-4BDC-B1AC-C98D76D3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'요약(연봉제교원)'!$A$13</c:f>
              <c:strCache>
                <c:ptCount val="1"/>
                <c:pt idx="0">
                  <c:v>학령인구 감소에 대한 대처 부족이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75-45CA-9C9D-F7594252A6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75-45CA-9C9D-F7594252A6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75-45CA-9C9D-F7594252A6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75-45CA-9C9D-F7594252A6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75-45CA-9C9D-F7594252A6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'요약(연봉제교원)'!$B$13:$F$13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5-45CA-9C9D-F7594252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'요약(연봉제교원)'!$A$14</c:f>
              <c:strCache>
                <c:ptCount val="1"/>
                <c:pt idx="0">
                  <c:v>방만한 재정 운영이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A1-4038-B82E-1B8863D0B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A1-4038-B82E-1B8863D0B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A1-4038-B82E-1B8863D0B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A1-4038-B82E-1B8863D0B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A1-4038-B82E-1B8863D0B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'요약(연봉제교원)'!$B$14:$F$14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1-4038-B82E-1B8863D0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'요약(연봉제교원)'!$A$15</c:f>
              <c:strCache>
                <c:ptCount val="1"/>
                <c:pt idx="0">
                  <c:v>학사 및 행정 조직의 방만한 운영이 원이라고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BF-41B7-A2AF-FB7A00375E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BF-41B7-A2AF-FB7A00375E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BF-41B7-A2AF-FB7A00375E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BF-41B7-A2AF-FB7A00375E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BF-41B7-A2AF-FB7A00375E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'요약(연봉제교원)'!$B$15:$F$15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BF-41B7-A2AF-FB7A0037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'요약(연봉제교원)'!$A$16</c:f>
              <c:strCache>
                <c:ptCount val="1"/>
                <c:pt idx="0">
                  <c:v>우리대학 브랜드 이미지 하락이 재정위기의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42-4989-837E-C83681588F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42-4989-837E-C83681588F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42-4989-837E-C83681588F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42-4989-837E-C83681588F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42-4989-837E-C83681588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'요약(연봉제교원)'!$B$16:$F$16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42-4989-837E-C8368158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'요약(연봉제교원)'!$A$20</c:f>
              <c:strCache>
                <c:ptCount val="1"/>
                <c:pt idx="0">
                  <c:v>재정상태 해결의 핵심은 수입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48-4D98-92B9-8FE6917748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48-4D98-92B9-8FE6917748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48-4D98-92B9-8FE6917748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48-4D98-92B9-8FE6917748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48-4D98-92B9-8FE6917748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'요약(연봉제교원)'!$B$20:$F$20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48-4D98-92B9-8FE69177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'요약(연봉제교원)'!$A$21</c:f>
              <c:strCache>
                <c:ptCount val="1"/>
                <c:pt idx="0">
                  <c:v>재정상태 해결의 핵심은 지출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8F-44B5-BBB0-91FF1785A2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8F-44B5-BBB0-91FF1785A2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8F-44B5-BBB0-91FF1785A2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8F-44B5-BBB0-91FF1785A2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8F-44B5-BBB0-91FF1785A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'요약(연봉제교원)'!$B$21:$F$21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8F-44B5-BBB0-91FF1785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'요약(연봉제교원)'!$A$22</c:f>
              <c:strCache>
                <c:ptCount val="1"/>
                <c:pt idx="0">
                  <c:v>재정적자는 적립금 인출로 대응하는 것이 당연하다고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8A-4097-8AF3-9397FC9FE0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8A-4097-8AF3-9397FC9FE0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8A-4097-8AF3-9397FC9FE0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8A-4097-8AF3-9397FC9FE0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8A-4097-8AF3-9397FC9FE0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'요약(연봉제교원)'!$B$22:$F$22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8A-4097-8AF3-9397FC9F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'요약(연봉제교원)'!$A$23</c:f>
              <c:strCache>
                <c:ptCount val="1"/>
                <c:pt idx="0">
                  <c:v>보수 등록금 의존율이 위험수준이며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5F-4A1B-99BF-F67AA7F092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5F-4A1B-99BF-F67AA7F092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5F-4A1B-99BF-F67AA7F092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5F-4A1B-99BF-F67AA7F092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5F-4A1B-99BF-F67AA7F09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'요약(연봉제교원)'!$B$23:$F$23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5F-4A1B-99BF-F67AA7F0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'요약(연봉제교원)'!$A$24</c:f>
              <c:strCache>
                <c:ptCount val="1"/>
                <c:pt idx="0">
                  <c:v>보수 체계의 변경(인건비 삭감)이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C1-4EBB-9E5A-D4323813C9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C1-4EBB-9E5A-D4323813C9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C1-4EBB-9E5A-D4323813C9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C1-4EBB-9E5A-D4323813C9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C1-4EBB-9E5A-D4323813C9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'요약(연봉제교원)'!$B$24:$F$24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C1-4EBB-9E5A-D4323813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오프라인요약!$A$22</c:f>
              <c:strCache>
                <c:ptCount val="1"/>
                <c:pt idx="0">
                  <c:v>재정적자는 적립금 인출로 대응하는 것이 당연하다고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74-4B2C-83C8-15EBF6BDBC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74-4B2C-83C8-15EBF6BDBC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74-4B2C-83C8-15EBF6BDBC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74-4B2C-83C8-15EBF6BDBC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74-4B2C-83C8-15EBF6BDBC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오프라인요약!$B$22:$F$22</c:f>
              <c:numCache>
                <c:formatCode>General</c:formatCode>
                <c:ptCount val="5"/>
                <c:pt idx="0">
                  <c:v>4</c:v>
                </c:pt>
                <c:pt idx="1">
                  <c:v>31</c:v>
                </c:pt>
                <c:pt idx="2">
                  <c:v>37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B-4C17-8DE7-99951245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'요약(연봉제교원)'!$A$25</c:f>
              <c:strCache>
                <c:ptCount val="1"/>
                <c:pt idx="0">
                  <c:v>학사 및 행정구조 개편과 인력 구조조정이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36-4D9A-A8E1-64F57AB81E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36-4D9A-A8E1-64F57AB81E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36-4D9A-A8E1-64F57AB81E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36-4D9A-A8E1-64F57AB81E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36-4D9A-A8E1-64F57AB81E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'요약(연봉제교원)'!$B$25:$F$25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36-4D9A-A8E1-64F57AB81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'요약(연봉제교원)'!$A$26</c:f>
              <c:strCache>
                <c:ptCount val="1"/>
                <c:pt idx="0">
                  <c:v>우리대학 등록금을 인상해야 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1A-4B87-ACFC-A603849B15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1A-4B87-ACFC-A603849B15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1A-4B87-ACFC-A603849B15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1A-4B87-ACFC-A603849B15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1A-4B87-ACFC-A603849B1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'요약(연봉제교원)'!$B$26:$F$26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1A-4B87-ACFC-A603849B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'요약(연봉제교원)'!$A$28</c:f>
              <c:strCache>
                <c:ptCount val="1"/>
                <c:pt idx="0">
                  <c:v>우리대학 등록금이 전 계열에서 부산지역 최고 수준임을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FD-4C7F-9E62-ACBA4DD039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FD-4C7F-9E62-ACBA4DD039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'요약(연봉제교원)'!$B$27:$C$27</c:f>
              <c:strCache>
                <c:ptCount val="2"/>
                <c:pt idx="0">
                  <c:v>예</c:v>
                </c:pt>
                <c:pt idx="1">
                  <c:v>아니오</c:v>
                </c:pt>
              </c:strCache>
            </c:strRef>
          </c:cat>
          <c:val>
            <c:numRef>
              <c:f>'요약(연봉제교원)'!$B$28:$C$28</c:f>
              <c:numCache>
                <c:formatCode>General</c:formatCode>
                <c:ptCount val="2"/>
                <c:pt idx="0">
                  <c:v>9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D-4C7F-9E62-ACBA4DD0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'요약(연봉제교원)'!$A$31</c:f>
              <c:strCache>
                <c:ptCount val="1"/>
                <c:pt idx="0">
                  <c:v>현재 예산편성에서 보수를 제외한 지출 추가 삭감이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87-42B8-B9A2-CC86B43522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87-42B8-B9A2-CC86B43522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87-42B8-B9A2-CC86B43522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87-42B8-B9A2-CC86B43522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87-42B8-B9A2-CC86B43522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'요약(연봉제교원)'!$B$30:$F$30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'요약(연봉제교원)'!$B$31:$F$31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87-42B8-B9A2-CC86B435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'요약(연봉제교원)'!$A$33</c:f>
              <c:strCache>
                <c:ptCount val="1"/>
                <c:pt idx="0">
                  <c:v>지출 추가 삭감이 필요할 경우 관리운영비의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F3-4536-B64E-2EF5F48669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F3-4536-B64E-2EF5F48669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F3-4536-B64E-2EF5F48669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'요약(연봉제교원)'!$B$33:$D$33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3-4536-B64E-2EF5F486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'요약(연봉제교원)'!$A$34</c:f>
              <c:strCache>
                <c:ptCount val="1"/>
                <c:pt idx="0">
                  <c:v>지출 추가 삭감이 필요할 경우 연구학생경비의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34-4FA8-8D40-0B54D62E30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34-4FA8-8D40-0B54D62E30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34-4FA8-8D40-0B54D62E30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'요약(연봉제교원)'!$B$34:$D$34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34-4FA8-8D40-0B54D62E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'요약(연봉제교원)'!$A$35</c:f>
              <c:strCache>
                <c:ptCount val="1"/>
                <c:pt idx="0">
                  <c:v>지출 추가 삭감이 필요할 경우 실험실습 기자재의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63-47FA-9659-80E4C2E8FA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63-47FA-9659-80E4C2E8FA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63-47FA-9659-80E4C2E8F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'요약(연봉제교원)'!$B$35:$D$35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63-47FA-9659-80E4C2E8F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'요약(연봉제교원)'!$A$38</c:f>
              <c:strCache>
                <c:ptCount val="1"/>
                <c:pt idx="0">
                  <c:v>지출 삭감 항목에 보수가 포함되는 것이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D8-4727-B4EE-6BF1E0BC92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D8-4727-B4EE-6BF1E0BC92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D8-4727-B4EE-6BF1E0BC92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D8-4727-B4EE-6BF1E0BC92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0D8-4727-B4EE-6BF1E0BC92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'요약(연봉제교원)'!$B$37:$F$37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'요약(연봉제교원)'!$B$38:$F$38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D8-4727-B4EE-6BF1E0BC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'요약(연봉제교원)'!$A$40</c:f>
              <c:strCache>
                <c:ptCount val="1"/>
                <c:pt idx="0">
                  <c:v>보수 삭감이 불가피하다면 어떤 방식이 낫다고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AF-4BBA-84B4-7DF496F5F7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AF-4BBA-84B4-7DF496F5F7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AF-4BBA-84B4-7DF496F5F7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'요약(연봉제교원)'!$B$39:$D$39</c:f>
              <c:strCache>
                <c:ptCount val="3"/>
                <c:pt idx="0">
                  <c:v>정규직 동일 비율 삭감</c:v>
                </c:pt>
                <c:pt idx="1">
                  <c:v>정규직/비정규직 동일 비율 삭감</c:v>
                </c:pt>
                <c:pt idx="2">
                  <c:v>각 직군별 차별적 삭감</c:v>
                </c:pt>
              </c:strCache>
            </c:strRef>
          </c:cat>
          <c:val>
            <c:numRef>
              <c:f>'요약(연봉제교원)'!$B$40:$D$40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AF-4BBA-84B4-7DF496F5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'요약(연봉제교원)'!$A$42</c:f>
              <c:strCache>
                <c:ptCount val="1"/>
                <c:pt idx="0">
                  <c:v>형평성이 보장될 경우 수용 가능한 삭감 수준은 어느 정도이십니까?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92-41E9-8E6E-08911CBC7E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92-41E9-8E6E-08911CBC7E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92-41E9-8E6E-08911CBC7E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92-41E9-8E6E-08911CBC7E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92-41E9-8E6E-08911CBC7E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'요약(연봉제교원)'!$B$41:$F$41</c:f>
              <c:strCache>
                <c:ptCount val="5"/>
                <c:pt idx="0">
                  <c:v>5%</c:v>
                </c:pt>
                <c:pt idx="1">
                  <c:v>7%</c:v>
                </c:pt>
                <c:pt idx="2">
                  <c:v>10%</c:v>
                </c:pt>
                <c:pt idx="3">
                  <c:v>15%</c:v>
                </c:pt>
                <c:pt idx="4">
                  <c:v>기타</c:v>
                </c:pt>
              </c:strCache>
            </c:strRef>
          </c:cat>
          <c:val>
            <c:numRef>
              <c:f>'요약(연봉제교원)'!$B$42:$F$42</c:f>
              <c:numCache>
                <c:formatCode>General</c:formatCode>
                <c:ptCount val="5"/>
                <c:pt idx="0">
                  <c:v>11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92-41E9-8E6E-08911CBC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오프라인요약!$A$23</c:f>
              <c:strCache>
                <c:ptCount val="1"/>
                <c:pt idx="0">
                  <c:v>보수 등록금 의존율이 위험수준이며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83-4E85-BAF6-8D403DD8E8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83-4E85-BAF6-8D403DD8E8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83-4E85-BAF6-8D403DD8E8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83-4E85-BAF6-8D403DD8E8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83-4E85-BAF6-8D403DD8E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오프라인요약!$B$23:$F$23</c:f>
              <c:numCache>
                <c:formatCode>General</c:formatCode>
                <c:ptCount val="5"/>
                <c:pt idx="0">
                  <c:v>26</c:v>
                </c:pt>
                <c:pt idx="1">
                  <c:v>46</c:v>
                </c:pt>
                <c:pt idx="2">
                  <c:v>17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2-4F80-9BA3-4001A01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'요약(연봉제교원)'!$A$44</c:f>
              <c:strCache>
                <c:ptCount val="1"/>
                <c:pt idx="0">
                  <c:v>보수 지출 개선을 위해 임금피크제 도입이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C0-4649-9E39-CCEE4A95E2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C0-4649-9E39-CCEE4A95E2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C0-4649-9E39-CCEE4A95E2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C0-4649-9E39-CCEE4A95E2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EC0-4649-9E39-CCEE4A95E2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'요약(연봉제교원)'!$B$44:$F$44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C0-4649-9E39-CCEE4A95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'요약(연봉제교원)'!$A$45</c:f>
              <c:strCache>
                <c:ptCount val="1"/>
                <c:pt idx="0">
                  <c:v>보수 지출 개선을 위해 성과상여금 축소가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0B-4D98-A6ED-44BAB289A6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0B-4D98-A6ED-44BAB289A6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0B-4D98-A6ED-44BAB289A6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0B-4D98-A6ED-44BAB289A6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0B-4D98-A6ED-44BAB289A6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'요약(연봉제교원)'!$B$45:$F$45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0B-4D98-A6ED-44BAB289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'요약(연봉제교원)'!$A$46</c:f>
              <c:strCache>
                <c:ptCount val="1"/>
                <c:pt idx="0">
                  <c:v>보수 지출 개선을 위해 교직원 성과평가 제도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F2-4614-B8F1-288FC13A64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F2-4614-B8F1-288FC13A64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F2-4614-B8F1-288FC13A64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F2-4614-B8F1-288FC13A64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F2-4614-B8F1-288FC13A64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'요약(연봉제교원)'!$B$46:$F$46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F2-4614-B8F1-288FC13A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'요약(연봉제교원)'!$A$47</c:f>
              <c:strCache>
                <c:ptCount val="1"/>
                <c:pt idx="0">
                  <c:v>보수 지출 개선을 위해 단일 보수체계로의 전환이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54-4162-BB7B-4568FFE545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54-4162-BB7B-4568FFE545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54-4162-BB7B-4568FFE545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54-4162-BB7B-4568FFE5450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54-4162-BB7B-4568FFE54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'요약(연봉제교원)'!$B$47:$F$47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54-4162-BB7B-4568FFE5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나눔바른고딕" panose="020B0603020101020101" pitchFamily="50" charset="-127"/>
                <a:ea typeface="나눔바른고딕" panose="020B0603020101020101" pitchFamily="50" charset="-127"/>
                <a:cs typeface="+mn-cs"/>
              </a:defRPr>
            </a:pPr>
            <a:r>
              <a:rPr lang="ko-KR" altLang="en-US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보수 지출 개선을 위해 근로시간 단축을 통한 보수 절감이 필요하다고 생각하십니까</a:t>
            </a:r>
            <a:r>
              <a:rPr lang="en-US" altLang="ko-KR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?</a:t>
            </a:r>
            <a:endParaRPr lang="ko-KR" altLang="en-US">
              <a:latin typeface="나눔바른고딕" panose="020B0603020101020101" pitchFamily="50" charset="-127"/>
              <a:ea typeface="나눔바른고딕" panose="020B0603020101020101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'요약(연봉제교원)'!$A$48</c:f>
              <c:strCache>
                <c:ptCount val="1"/>
                <c:pt idx="0">
                  <c:v>보수 지출 개선을 위해 근로시간 단축(방학 근무시간 단축, 주4일제, 교원 10개월 근무 등)을 통한 보수 절감이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5D-4D6B-A3A2-40BE9EC08B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5D-4D6B-A3A2-40BE9EC08B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5D-4D6B-A3A2-40BE9EC08B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5D-4D6B-A3A2-40BE9EC08B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5D-4D6B-A3A2-40BE9EC08B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'요약(연봉제교원)'!$B$48:$F$48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5D-4D6B-A3A2-40BE9EC0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'요약(연봉제교원)'!$A$51</c:f>
              <c:strCache>
                <c:ptCount val="1"/>
                <c:pt idx="0">
                  <c:v>장기 수입 증대 측면에서 신입생 및 재학생 충원율 향상을 위한 대학 전체의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3F-4F40-8052-FC87662825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3F-4F40-8052-FC87662825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3F-4F40-8052-FC87662825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3F-4F40-8052-FC87662825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3F-4F40-8052-FC87662825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'요약(연봉제교원)'!$B$51:$F$51</c:f>
              <c:numCache>
                <c:formatCode>General</c:formatCode>
                <c:ptCount val="5"/>
                <c:pt idx="0">
                  <c:v>27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3F-4F40-8052-FC876628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'요약(연봉제교원)'!$A$52</c:f>
              <c:strCache>
                <c:ptCount val="1"/>
                <c:pt idx="0">
                  <c:v>장기 수입 증대 측면에서 교사나 부지를 활용한 다양한 수익사업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1A-4F0A-B4A5-2FDC34E74AE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1A-4F0A-B4A5-2FDC34E74AE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1A-4F0A-B4A5-2FDC34E74AE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1A-4F0A-B4A5-2FDC34E74AE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1A-4F0A-B4A5-2FDC34E74A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'요약(연봉제교원)'!$B$52:$F$52</c:f>
              <c:numCache>
                <c:formatCode>General</c:formatCode>
                <c:ptCount val="5"/>
                <c:pt idx="0">
                  <c:v>22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1A-4F0A-B4A5-2FDC34E7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'요약(연봉제교원)'!$A$53</c:f>
              <c:strCache>
                <c:ptCount val="1"/>
                <c:pt idx="0">
                  <c:v>장기 수입 증대 측면에서 산학협력단 수익 확대를 통한 전입금 증대가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D9-44A3-80E8-5E762D9023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D9-44A3-80E8-5E762D9023C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D9-44A3-80E8-5E762D9023C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D9-44A3-80E8-5E762D9023C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D9-44A3-80E8-5E762D9023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'요약(연봉제교원)'!$B$53:$F$53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D9-44A3-80E8-5E762D90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'요약(연봉제교원)'!$A$54</c:f>
              <c:strCache>
                <c:ptCount val="1"/>
                <c:pt idx="0">
                  <c:v>장기 수입 증대 측면에서 법인 전입금 확대 방안 마련이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F9-4B33-A184-6FB9A6135A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F9-4B33-A184-6FB9A6135A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F9-4B33-A184-6FB9A6135A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F9-4B33-A184-6FB9A6135A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F9-4B33-A184-6FB9A6135A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'요약(연봉제교원)'!$B$54:$F$54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F9-4B33-A184-6FB9A613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'요약(연봉제교원)'!$A$55</c:f>
              <c:strCache>
                <c:ptCount val="1"/>
                <c:pt idx="0">
                  <c:v>장기 수입 증대 측면에서 외국인, 평생학습자 유치 확대를 통한 수강료 수입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04-4F29-84E4-DE4A5713D8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04-4F29-84E4-DE4A5713D8D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04-4F29-84E4-DE4A5713D8D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04-4F29-84E4-DE4A5713D8D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04-4F29-84E4-DE4A5713D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'요약(연봉제교원)'!$B$55:$F$55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04-4F29-84E4-DE4A5713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오프라인요약!$A$24</c:f>
              <c:strCache>
                <c:ptCount val="1"/>
                <c:pt idx="0">
                  <c:v>보수 체계의 변경(인건비 삭감)이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37-4A6D-9805-2B520015D8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37-4A6D-9805-2B520015D8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37-4A6D-9805-2B520015D8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37-4A6D-9805-2B520015D8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37-4A6D-9805-2B520015D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오프라인요약!$B$24:$F$24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29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7-4812-8779-0EDC458F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'요약(연봉제교원)'!$A$56</c:f>
              <c:strCache>
                <c:ptCount val="1"/>
                <c:pt idx="0">
                  <c:v>장기 수입 증대 측면에서 발전기금 모금 운동을 통한 기부금 유치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52-4776-8CC4-07AA328983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52-4776-8CC4-07AA328983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52-4776-8CC4-07AA328983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52-4776-8CC4-07AA328983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52-4776-8CC4-07AA328983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'요약(연봉제교원)'!$B$56:$F$56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52-4776-8CC4-07AA3289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'요약(연봉제교원)'!$A$60</c:f>
              <c:strCache>
                <c:ptCount val="1"/>
                <c:pt idx="0">
                  <c:v>대학 재정상황에 대해 기획처가 구성원에게 충분히 설명한다고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D-4A52-A520-E95372324B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1D-4A52-A520-E95372324B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1D-4A52-A520-E95372324B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1D-4A52-A520-E95372324B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1D-4A52-A520-E95372324B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'요약(연봉제교원)'!$B$60:$F$60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1D-4A52-A520-E9537232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'요약(연봉제교원)'!$A$62</c:f>
              <c:strCache>
                <c:ptCount val="1"/>
                <c:pt idx="0">
                  <c:v>재정정책 수립시 구성원의 의견 수렴이 충분했다고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AA-4AC8-A897-6005559CB4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AA-4AC8-A897-6005559CB4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AA-4AC8-A897-6005559CB4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AA-4AC8-A897-6005559CB4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AA-4AC8-A897-6005559CB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'요약(연봉제교원)'!$B$62:$F$62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AA-4AC8-A897-6005559C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'요약(연봉제교원)'!$A$64</c:f>
              <c:strCache>
                <c:ptCount val="1"/>
                <c:pt idx="0">
                  <c:v>재정정책 수립시 구성원의 의견 수렴을 위해 바람직한 방법을 선택해 주세요.(복수선택 가능)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71-4870-AD8E-35FEE8AD50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71-4870-AD8E-35FEE8AD50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71-4870-AD8E-35FEE8AD50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71-4870-AD8E-35FEE8AD50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71-4870-AD8E-35FEE8AD5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'요약(연봉제교원)'!$B$63:$F$63</c:f>
              <c:strCache>
                <c:ptCount val="5"/>
                <c:pt idx="0">
                  <c:v>설문조사</c:v>
                </c:pt>
                <c:pt idx="1">
                  <c:v>직제나 단대별 정책 제안 회의</c:v>
                </c:pt>
                <c:pt idx="2">
                  <c:v>FGI 방식의 소그룹 미팅</c:v>
                </c:pt>
                <c:pt idx="3">
                  <c:v>정기 재정보고회</c:v>
                </c:pt>
                <c:pt idx="4">
                  <c:v>기타</c:v>
                </c:pt>
              </c:strCache>
            </c:strRef>
          </c:cat>
          <c:val>
            <c:numRef>
              <c:f>'요약(연봉제교원)'!$B$64:$F$64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71-4870-AD8E-35FEE8AD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'요약(연봉제교원)'!$A$68</c:f>
              <c:strCache>
                <c:ptCount val="1"/>
                <c:pt idx="0">
                  <c:v>귀하의 성별은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BA-4F2B-8444-7CBC5FDDBC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BA-4F2B-8444-7CBC5FDDBC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'요약(연봉제교원)'!$B$67:$C$67</c:f>
              <c:strCache>
                <c:ptCount val="2"/>
                <c:pt idx="0">
                  <c:v>남</c:v>
                </c:pt>
                <c:pt idx="1">
                  <c:v>여</c:v>
                </c:pt>
              </c:strCache>
            </c:strRef>
          </c:cat>
          <c:val>
            <c:numRef>
              <c:f>'요약(연봉제교원)'!$B$68:$C$68</c:f>
              <c:numCache>
                <c:formatCode>General</c:formatCode>
                <c:ptCount val="2"/>
                <c:pt idx="0">
                  <c:v>16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A-4F2B-8444-7CBC5FDD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'요약(연봉제교원)'!$A$70</c:f>
              <c:strCache>
                <c:ptCount val="1"/>
                <c:pt idx="0">
                  <c:v>귀하의 신분은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55-4A36-9B4F-CAA0E73839B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55-4A36-9B4F-CAA0E73839B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55-4A36-9B4F-CAA0E73839B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55-4A36-9B4F-CAA0E73839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'요약(연봉제교원)'!$B$69:$E$69</c:f>
              <c:strCache>
                <c:ptCount val="4"/>
                <c:pt idx="0">
                  <c:v>정년(호봉제)</c:v>
                </c:pt>
                <c:pt idx="1">
                  <c:v>정년(연봉제)</c:v>
                </c:pt>
                <c:pt idx="2">
                  <c:v>비정년</c:v>
                </c:pt>
                <c:pt idx="3">
                  <c:v>직원</c:v>
                </c:pt>
              </c:strCache>
            </c:strRef>
          </c:cat>
          <c:val>
            <c:numRef>
              <c:f>'요약(연봉제교원)'!$B$70:$E$70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55-4A36-9B4F-CAA0E73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'요약(연봉제교원)'!$A$72</c:f>
              <c:strCache>
                <c:ptCount val="1"/>
                <c:pt idx="0">
                  <c:v>귀하의 연령대는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09-44BF-8798-174647B8E8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09-44BF-8798-174647B8E8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09-44BF-8798-174647B8E8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09-44BF-8798-174647B8E8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09-44BF-8798-174647B8E8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'요약(연봉제교원)'!$B$71:$F$71</c:f>
              <c:strCache>
                <c:ptCount val="5"/>
                <c:pt idx="0">
                  <c:v>20대</c:v>
                </c:pt>
                <c:pt idx="1">
                  <c:v>30대</c:v>
                </c:pt>
                <c:pt idx="2">
                  <c:v>40대</c:v>
                </c:pt>
                <c:pt idx="3">
                  <c:v>50대</c:v>
                </c:pt>
                <c:pt idx="4">
                  <c:v>60대</c:v>
                </c:pt>
              </c:strCache>
            </c:strRef>
          </c:cat>
          <c:val>
            <c:numRef>
              <c:f>'요약(연봉제교원)'!$B$72:$F$72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9-44BF-8798-174647B8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'요약(비정년트랙)'!$A$3</c:f>
              <c:strCache>
                <c:ptCount val="1"/>
                <c:pt idx="0">
                  <c:v>우리대학의 현 재정 상태에 대하여 얼마나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84-40EC-9276-BBFCD96401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84-40EC-9276-BBFCD96401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84-40EC-9276-BBFCD96401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84-40EC-9276-BBFCD96401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84-40EC-9276-BBFCD96401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'요약(비정년트랙)'!$B$3:$F$3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84-40EC-9276-BBFCD9640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'요약(비정년트랙)'!$A$4</c:f>
              <c:strCache>
                <c:ptCount val="1"/>
                <c:pt idx="0">
                  <c:v>우리대학 주 수입원이 등록금이라는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85-4348-8728-C411FD1F94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85-4348-8728-C411FD1F94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85-4348-8728-C411FD1F94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85-4348-8728-C411FD1F945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85-4348-8728-C411FD1F94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'요약(비정년트랙)'!$B$4:$F$4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85-4348-8728-C411FD1F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'요약(비정년트랙)'!$A$5</c:f>
              <c:strCache>
                <c:ptCount val="1"/>
                <c:pt idx="0">
                  <c:v>주 수입원이 해마다 줄고 있는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12-43C2-9BF7-71578A89EF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12-43C2-9BF7-71578A89EF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12-43C2-9BF7-71578A89EF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12-43C2-9BF7-71578A89EF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12-43C2-9BF7-71578A89EF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'요약(비정년트랙)'!$B$5:$F$5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12-43C2-9BF7-71578A89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오프라인요약!$A$25</c:f>
              <c:strCache>
                <c:ptCount val="1"/>
                <c:pt idx="0">
                  <c:v>학사 및 행정구조 개편과 인력 구조조정이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B9-4124-8542-265875D345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B9-4124-8542-265875D345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B9-4124-8542-265875D345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B9-4124-8542-265875D345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5B9-4124-8542-265875D345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오프라인요약!$B$25:$F$25</c:f>
              <c:numCache>
                <c:formatCode>General</c:formatCode>
                <c:ptCount val="5"/>
                <c:pt idx="0">
                  <c:v>25</c:v>
                </c:pt>
                <c:pt idx="1">
                  <c:v>33</c:v>
                </c:pt>
                <c:pt idx="2">
                  <c:v>23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5-40F8-9788-6599742A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'요약(비정년트랙)'!$A$6</c:f>
              <c:strCache>
                <c:ptCount val="1"/>
                <c:pt idx="0">
                  <c:v>2022년 결산 추정 적립금이 2014년 대비 54%임을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2C-4937-8818-FE63FF87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2C-4937-8818-FE63FF87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2C-4937-8818-FE63FF87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2C-4937-8818-FE63FF87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2C-4937-8818-FE63FF87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'요약(비정년트랙)'!$B$6:$F$6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2C-4937-8818-FE63FF87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'요약(비정년트랙)'!$A$7</c:f>
              <c:strCache>
                <c:ptCount val="1"/>
                <c:pt idx="0">
                  <c:v>현 상태가 유지되면 4년 뒤 적립금이 고갈된다는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FB-46B5-960A-3945A8963C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FB-46B5-960A-3945A8963C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FB-46B5-960A-3945A8963C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FB-46B5-960A-3945A8963C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FB-46B5-960A-3945A8963C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'요약(비정년트랙)'!$B$7:$F$7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FB-46B5-960A-3945A8963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'요약(비정년트랙)'!$A$8</c:f>
              <c:strCache>
                <c:ptCount val="1"/>
                <c:pt idx="0">
                  <c:v>보수 등록금 의존율이 약 80%로 부산 1위인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9A-449F-B7B7-22301CCBB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9A-449F-B7B7-22301CCBB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9A-449F-B7B7-22301CCBB87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9A-449F-B7B7-22301CCBB87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9A-449F-B7B7-22301CCBB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'요약(비정년트랙)'!$B$8:$F$8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A-449F-B7B7-22301CCBB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'요약(비정년트랙)'!$A$9</c:f>
              <c:strCache>
                <c:ptCount val="1"/>
                <c:pt idx="0">
                  <c:v>최근 우리 대학의 지출 감소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07-4BD9-8AA6-F122D57474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07-4BD9-8AA6-F122D57474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07-4BD9-8AA6-F122D57474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07-4BD9-8AA6-F122D57474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07-4BD9-8AA6-F122D5747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'요약(비정년트랙)'!$B$9:$F$9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07-4BD9-8AA6-F122D574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'요약(비정년트랙)'!$A$10</c:f>
              <c:strCache>
                <c:ptCount val="1"/>
                <c:pt idx="0">
                  <c:v>최근 우리 대학의 수입 증대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0E-4967-9AEC-E69F7F4DD6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0E-4967-9AEC-E69F7F4DD6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0E-4967-9AEC-E69F7F4DD6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0E-4967-9AEC-E69F7F4DD6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0E-4967-9AEC-E69F7F4DD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'요약(비정년트랙)'!$B$10:$F$10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0E-4967-9AEC-E69F7F4D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'요약(비정년트랙)'!$A$13</c:f>
              <c:strCache>
                <c:ptCount val="1"/>
                <c:pt idx="0">
                  <c:v>학령인구 감소에 대한 대처 부족이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B3-4B6B-B38A-96D6A0B65B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B3-4B6B-B38A-96D6A0B65B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B3-4B6B-B38A-96D6A0B65B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B3-4B6B-B38A-96D6A0B65B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B3-4B6B-B38A-96D6A0B65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'요약(비정년트랙)'!$B$13:$F$13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B3-4B6B-B38A-96D6A0B6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'요약(비정년트랙)'!$A$14</c:f>
              <c:strCache>
                <c:ptCount val="1"/>
                <c:pt idx="0">
                  <c:v>방만한 재정 운영이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85-458D-85E6-5F1ECED5AE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85-458D-85E6-5F1ECED5AE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85-458D-85E6-5F1ECED5AE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85-458D-85E6-5F1ECED5AE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85-458D-85E6-5F1ECED5A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'요약(비정년트랙)'!$B$14:$F$14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85-458D-85E6-5F1ECED5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'요약(비정년트랙)'!$A$15</c:f>
              <c:strCache>
                <c:ptCount val="1"/>
                <c:pt idx="0">
                  <c:v>학사 및 행정 조직의 방만한 운영이 원이라고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C1-4CFF-8568-C1BA1C5B8C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C1-4CFF-8568-C1BA1C5B8C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C1-4CFF-8568-C1BA1C5B8C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C1-4CFF-8568-C1BA1C5B8C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C1-4CFF-8568-C1BA1C5B8C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'요약(비정년트랙)'!$B$15:$F$15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C1-4CFF-8568-C1BA1C5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'요약(비정년트랙)'!$A$16</c:f>
              <c:strCache>
                <c:ptCount val="1"/>
                <c:pt idx="0">
                  <c:v>우리대학 브랜드 이미지 하락이 재정위기의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58-4EF9-8217-68D14EB040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58-4EF9-8217-68D14EB040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58-4EF9-8217-68D14EB040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58-4EF9-8217-68D14EB040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58-4EF9-8217-68D14EB040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'요약(비정년트랙)'!$B$16:$F$16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58-4EF9-8217-68D14EB0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'요약(비정년트랙)'!$A$20</c:f>
              <c:strCache>
                <c:ptCount val="1"/>
                <c:pt idx="0">
                  <c:v>재정상태 해결의 핵심은 수입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3C-40A8-8127-C7A24058C1A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3C-40A8-8127-C7A24058C1A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3C-40A8-8127-C7A24058C1A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3C-40A8-8127-C7A24058C1A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3C-40A8-8127-C7A24058C1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'요약(비정년트랙)'!$B$20:$F$20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3C-40A8-8127-C7A24058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오프라인요약!$A$26</c:f>
              <c:strCache>
                <c:ptCount val="1"/>
                <c:pt idx="0">
                  <c:v>우리대학 등록금을 인상해야 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5F-4C07-A503-C75A8CC799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5F-4C07-A503-C75A8CC799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5F-4C07-A503-C75A8CC799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5F-4C07-A503-C75A8CC799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5F-4C07-A503-C75A8CC799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오프라인요약!$B$26:$F$26</c:f>
              <c:numCache>
                <c:formatCode>General</c:formatCode>
                <c:ptCount val="5"/>
                <c:pt idx="0">
                  <c:v>13</c:v>
                </c:pt>
                <c:pt idx="1">
                  <c:v>37</c:v>
                </c:pt>
                <c:pt idx="2">
                  <c:v>31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9-47D3-B624-7F7B105A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'요약(비정년트랙)'!$A$21</c:f>
              <c:strCache>
                <c:ptCount val="1"/>
                <c:pt idx="0">
                  <c:v>재정상태 해결의 핵심은 지출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FA-4855-9F4B-9732A36E2E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FA-4855-9F4B-9732A36E2E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FA-4855-9F4B-9732A36E2E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FA-4855-9F4B-9732A36E2E1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FA-4855-9F4B-9732A36E2E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'요약(비정년트랙)'!$B$21:$F$21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FA-4855-9F4B-9732A36E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'요약(비정년트랙)'!$A$22</c:f>
              <c:strCache>
                <c:ptCount val="1"/>
                <c:pt idx="0">
                  <c:v>재정적자는 적립금 인출로 대응하는 것이 당연하다고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C5-4372-95B6-160C20FDD4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C5-4372-95B6-160C20FDD4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C5-4372-95B6-160C20FDD4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C5-4372-95B6-160C20FDD4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C5-4372-95B6-160C20FDD4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'요약(비정년트랙)'!$B$22:$F$22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C5-4372-95B6-160C20FD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'요약(비정년트랙)'!$A$23</c:f>
              <c:strCache>
                <c:ptCount val="1"/>
                <c:pt idx="0">
                  <c:v>보수 등록금 의존율이 위험수준이며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84-4D5A-937D-C985751D54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84-4D5A-937D-C985751D54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84-4D5A-937D-C985751D54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84-4D5A-937D-C985751D54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84-4D5A-937D-C985751D54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'요약(비정년트랙)'!$B$23:$F$23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84-4D5A-937D-C985751D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'요약(비정년트랙)'!$A$24</c:f>
              <c:strCache>
                <c:ptCount val="1"/>
                <c:pt idx="0">
                  <c:v>보수 체계의 변경(인건비 삭감)이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7D-42A8-8F65-F7C613C3BF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7D-42A8-8F65-F7C613C3BF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7D-42A8-8F65-F7C613C3BF1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7D-42A8-8F65-F7C613C3BF1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7D-42A8-8F65-F7C613C3BF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'요약(비정년트랙)'!$B$24:$F$24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7D-42A8-8F65-F7C613C3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'요약(비정년트랙)'!$A$25</c:f>
              <c:strCache>
                <c:ptCount val="1"/>
                <c:pt idx="0">
                  <c:v>학사 및 행정구조 개편과 인력 구조조정이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B1-4D6E-BC14-EEFD9A78FA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B1-4D6E-BC14-EEFD9A78FA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B1-4D6E-BC14-EEFD9A78FA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B1-4D6E-BC14-EEFD9A78FA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9B1-4D6E-BC14-EEFD9A78FA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'요약(비정년트랙)'!$B$25:$F$25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B1-4D6E-BC14-EEFD9A78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'요약(비정년트랙)'!$A$26</c:f>
              <c:strCache>
                <c:ptCount val="1"/>
                <c:pt idx="0">
                  <c:v>우리대학 등록금을 인상해야 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54-4FCE-8A7C-70360DB714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54-4FCE-8A7C-70360DB714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54-4FCE-8A7C-70360DB714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E54-4FCE-8A7C-70360DB714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E54-4FCE-8A7C-70360DB714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'요약(비정년트랙)'!$B$26:$F$26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54-4FCE-8A7C-70360DB7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'요약(비정년트랙)'!$A$28</c:f>
              <c:strCache>
                <c:ptCount val="1"/>
                <c:pt idx="0">
                  <c:v>우리대학 등록금이 전 계열에서 부산지역 최고 수준임을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53-49B8-B630-34B416292C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53-49B8-B630-34B416292C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'요약(비정년트랙)'!$B$27:$C$27</c:f>
              <c:strCache>
                <c:ptCount val="2"/>
                <c:pt idx="0">
                  <c:v>예</c:v>
                </c:pt>
                <c:pt idx="1">
                  <c:v>아니오</c:v>
                </c:pt>
              </c:strCache>
            </c:strRef>
          </c:cat>
          <c:val>
            <c:numRef>
              <c:f>'요약(비정년트랙)'!$B$28:$C$28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3-49B8-B630-34B41629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'요약(비정년트랙)'!$A$31</c:f>
              <c:strCache>
                <c:ptCount val="1"/>
                <c:pt idx="0">
                  <c:v>현재 예산편성에서 보수를 제외한 지출 추가 삭감이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5F-4E7A-81D7-DF5EEBCEF8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5F-4E7A-81D7-DF5EEBCEF8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5F-4E7A-81D7-DF5EEBCEF8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5F-4E7A-81D7-DF5EEBCEF8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5F-4E7A-81D7-DF5EEBCEF8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'요약(비정년트랙)'!$B$30:$F$30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'요약(비정년트랙)'!$B$31:$F$31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5F-4E7A-81D7-DF5EEBCE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'요약(비정년트랙)'!$A$33</c:f>
              <c:strCache>
                <c:ptCount val="1"/>
                <c:pt idx="0">
                  <c:v>지출 추가 삭감이 필요할 경우 관리운영비의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93-45CD-8DA4-6AF9311B25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93-45CD-8DA4-6AF9311B25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93-45CD-8DA4-6AF9311B25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'요약(비정년트랙)'!$B$33:$D$33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93-45CD-8DA4-6AF9311B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'요약(비정년트랙)'!$A$34</c:f>
              <c:strCache>
                <c:ptCount val="1"/>
                <c:pt idx="0">
                  <c:v>지출 추가 삭감이 필요할 경우 연구학생경비의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92-4FB0-A7EC-E24F0759EB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92-4FB0-A7EC-E24F0759EB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92-4FB0-A7EC-E24F0759EB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'요약(비정년트랙)'!$B$34:$D$34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92-4FB0-A7EC-E24F0759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오프라인요약!$A$4</c:f>
              <c:strCache>
                <c:ptCount val="1"/>
                <c:pt idx="0">
                  <c:v>우리대학 주 수입원이 등록금이라는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6F-4F46-BCEE-FC4DCC821B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6F-4F46-BCEE-FC4DCC821B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6F-4F46-BCEE-FC4DCC821B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6F-4F46-BCEE-FC4DCC821B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6F-4F46-BCEE-FC4DCC821B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오프라인요약!$B$4:$F$4</c:f>
              <c:numCache>
                <c:formatCode>General</c:formatCode>
                <c:ptCount val="5"/>
                <c:pt idx="0">
                  <c:v>51</c:v>
                </c:pt>
                <c:pt idx="1">
                  <c:v>40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0-4F1C-BD0C-08FC3EE1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오프라인요약!$A$28</c:f>
              <c:strCache>
                <c:ptCount val="1"/>
                <c:pt idx="0">
                  <c:v>우리대학 등록금이 전 계열에서 부산지역 최고 수준임을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71-4274-A132-E9E9B83D94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71-4274-A132-E9E9B83D94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오프라인요약!$B$27:$C$27</c:f>
              <c:strCache>
                <c:ptCount val="2"/>
                <c:pt idx="0">
                  <c:v>예</c:v>
                </c:pt>
                <c:pt idx="1">
                  <c:v>아니오</c:v>
                </c:pt>
              </c:strCache>
            </c:strRef>
          </c:cat>
          <c:val>
            <c:numRef>
              <c:f>오프라인요약!$B$28:$C$28</c:f>
              <c:numCache>
                <c:formatCode>General</c:formatCode>
                <c:ptCount val="2"/>
                <c:pt idx="0">
                  <c:v>34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072-940D-AC5F5013E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'요약(비정년트랙)'!$A$35</c:f>
              <c:strCache>
                <c:ptCount val="1"/>
                <c:pt idx="0">
                  <c:v>지출 추가 삭감이 필요할 경우 실험실습 기자재의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29-41C7-8EBE-D539118F00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29-41C7-8EBE-D539118F00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29-41C7-8EBE-D539118F00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'요약(비정년트랙)'!$B$35:$D$35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9-41C7-8EBE-D539118F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'요약(비정년트랙)'!$A$38</c:f>
              <c:strCache>
                <c:ptCount val="1"/>
                <c:pt idx="0">
                  <c:v>지출 삭감 항목에 보수가 포함되는 것이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8B-49C8-9F83-DE66A7628A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8B-49C8-9F83-DE66A7628A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8B-49C8-9F83-DE66A7628A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8B-49C8-9F83-DE66A7628A0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8B-49C8-9F83-DE66A7628A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'요약(비정년트랙)'!$B$37:$F$37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'요약(비정년트랙)'!$B$38:$F$38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8B-49C8-9F83-DE66A762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'요약(비정년트랙)'!$A$40</c:f>
              <c:strCache>
                <c:ptCount val="1"/>
                <c:pt idx="0">
                  <c:v>보수 삭감이 불가피하다면 어떤 방식이 낫다고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68-48F8-8D19-D9550EBB16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68-48F8-8D19-D9550EBB16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68-48F8-8D19-D9550EBB16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'요약(비정년트랙)'!$B$39:$D$39</c:f>
              <c:strCache>
                <c:ptCount val="3"/>
                <c:pt idx="0">
                  <c:v>정규직 동일 비율 삭감</c:v>
                </c:pt>
                <c:pt idx="1">
                  <c:v>정규직/비정규직 동일 비율 삭감</c:v>
                </c:pt>
                <c:pt idx="2">
                  <c:v>각 직군별 차별적 삭감</c:v>
                </c:pt>
              </c:strCache>
            </c:strRef>
          </c:cat>
          <c:val>
            <c:numRef>
              <c:f>'요약(비정년트랙)'!$B$40:$D$40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68-48F8-8D19-D9550EBB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'요약(비정년트랙)'!$A$42</c:f>
              <c:strCache>
                <c:ptCount val="1"/>
                <c:pt idx="0">
                  <c:v>형평성이 보장될 경우 수용 가능한 삭감 수준은 어느 정도이십니까?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FC-4029-9238-5C61472E1F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FC-4029-9238-5C61472E1F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FC-4029-9238-5C61472E1F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FC-4029-9238-5C61472E1F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FC-4029-9238-5C61472E1F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'요약(비정년트랙)'!$B$41:$F$41</c:f>
              <c:strCache>
                <c:ptCount val="5"/>
                <c:pt idx="0">
                  <c:v>5%</c:v>
                </c:pt>
                <c:pt idx="1">
                  <c:v>7%</c:v>
                </c:pt>
                <c:pt idx="2">
                  <c:v>10%</c:v>
                </c:pt>
                <c:pt idx="3">
                  <c:v>15%</c:v>
                </c:pt>
                <c:pt idx="4">
                  <c:v>기타</c:v>
                </c:pt>
              </c:strCache>
            </c:strRef>
          </c:cat>
          <c:val>
            <c:numRef>
              <c:f>'요약(비정년트랙)'!$B$42:$F$42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FC-4029-9238-5C61472E1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'요약(비정년트랙)'!$A$44</c:f>
              <c:strCache>
                <c:ptCount val="1"/>
                <c:pt idx="0">
                  <c:v>보수 지출 개선을 위해 임금피크제 도입이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4D-4BC5-8000-52CC0F18BB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4D-4BC5-8000-52CC0F18BB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4D-4BC5-8000-52CC0F18BB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4D-4BC5-8000-52CC0F18BBE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4D-4BC5-8000-52CC0F18BB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'요약(비정년트랙)'!$B$44:$F$44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4D-4BC5-8000-52CC0F18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'요약(비정년트랙)'!$A$45</c:f>
              <c:strCache>
                <c:ptCount val="1"/>
                <c:pt idx="0">
                  <c:v>보수 지출 개선을 위해 성과상여금 축소가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52-4892-9490-80FEBAAE1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52-4892-9490-80FEBAAE1B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52-4892-9490-80FEBAAE1B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52-4892-9490-80FEBAAE1B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52-4892-9490-80FEBAAE1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'요약(비정년트랙)'!$B$45:$F$45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52-4892-9490-80FEBAAE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'요약(비정년트랙)'!$A$46</c:f>
              <c:strCache>
                <c:ptCount val="1"/>
                <c:pt idx="0">
                  <c:v>보수 지출 개선을 위해 교직원 성과평가 제도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43-4857-833F-B2D7B2F080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43-4857-833F-B2D7B2F080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43-4857-833F-B2D7B2F080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E43-4857-833F-B2D7B2F080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E43-4857-833F-B2D7B2F080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'요약(비정년트랙)'!$B$46:$F$46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43-4857-833F-B2D7B2F0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'요약(비정년트랙)'!$A$47</c:f>
              <c:strCache>
                <c:ptCount val="1"/>
                <c:pt idx="0">
                  <c:v>보수 지출 개선을 위해 단일 보수체계로의 전환이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24-4CFC-AD26-743A05138B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24-4CFC-AD26-743A05138B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24-4CFC-AD26-743A05138B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24-4CFC-AD26-743A05138B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24-4CFC-AD26-743A05138B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'요약(비정년트랙)'!$B$47:$F$47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24-4CFC-AD26-743A0513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나눔바른고딕" panose="020B0603020101020101" pitchFamily="50" charset="-127"/>
                <a:ea typeface="나눔바른고딕" panose="020B0603020101020101" pitchFamily="50" charset="-127"/>
                <a:cs typeface="+mn-cs"/>
              </a:defRPr>
            </a:pPr>
            <a:r>
              <a:rPr lang="ko-KR" altLang="en-US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보수 지출 개선을 위해 근로시간 단축을 통한 보수 절감이 필요하다고 생각하십니까</a:t>
            </a:r>
            <a:r>
              <a:rPr lang="en-US" altLang="ko-KR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?</a:t>
            </a:r>
            <a:endParaRPr lang="ko-KR" altLang="en-US">
              <a:latin typeface="나눔바른고딕" panose="020B0603020101020101" pitchFamily="50" charset="-127"/>
              <a:ea typeface="나눔바른고딕" panose="020B0603020101020101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'요약(비정년트랙)'!$A$48</c:f>
              <c:strCache>
                <c:ptCount val="1"/>
                <c:pt idx="0">
                  <c:v>보수 지출 개선을 위해 근로시간 단축(방학 근무시간 단축, 주4일제, 교원 10개월 근무 등)을 통한 보수 절감이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01-4368-A8CD-448444694B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01-4368-A8CD-448444694B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01-4368-A8CD-448444694B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01-4368-A8CD-448444694B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01-4368-A8CD-448444694B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'요약(비정년트랙)'!$B$48:$F$48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01-4368-A8CD-44844469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'요약(비정년트랙)'!$A$51</c:f>
              <c:strCache>
                <c:ptCount val="1"/>
                <c:pt idx="0">
                  <c:v>장기 수입 증대 측면에서 신입생 및 재학생 충원율 향상을 위한 대학 전체의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FE-456C-86D8-6BE2CBE085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FE-456C-86D8-6BE2CBE085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FE-456C-86D8-6BE2CBE085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FE-456C-86D8-6BE2CBE085F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FE-456C-86D8-6BE2CBE085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'요약(비정년트랙)'!$B$51:$F$51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E-456C-86D8-6BE2CBE0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오프라인요약!$A$31</c:f>
              <c:strCache>
                <c:ptCount val="1"/>
                <c:pt idx="0">
                  <c:v>현재 예산편성에서 보수를 제외한 지출 추가 삭감이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03-4CFE-977E-FAF0B0369F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03-4CFE-977E-FAF0B0369F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03-4CFE-977E-FAF0B0369F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03-4CFE-977E-FAF0B0369F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03-4CFE-977E-FAF0B0369F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오프라인요약!$B$30:$F$30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오프라인요약!$B$31:$F$31</c:f>
              <c:numCache>
                <c:formatCode>General</c:formatCode>
                <c:ptCount val="5"/>
                <c:pt idx="0">
                  <c:v>10</c:v>
                </c:pt>
                <c:pt idx="1">
                  <c:v>29</c:v>
                </c:pt>
                <c:pt idx="2">
                  <c:v>33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E-4947-B6AB-2760EE7E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'요약(비정년트랙)'!$A$52</c:f>
              <c:strCache>
                <c:ptCount val="1"/>
                <c:pt idx="0">
                  <c:v>장기 수입 증대 측면에서 교사나 부지를 활용한 다양한 수익사업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3C-414D-8B13-828F57BA0C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3C-414D-8B13-828F57BA0C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3C-414D-8B13-828F57BA0C1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3C-414D-8B13-828F57BA0C1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3C-414D-8B13-828F57BA0C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'요약(비정년트랙)'!$B$52:$F$52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3C-414D-8B13-828F57BA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'요약(비정년트랙)'!$A$53</c:f>
              <c:strCache>
                <c:ptCount val="1"/>
                <c:pt idx="0">
                  <c:v>장기 수입 증대 측면에서 산학협력단 수익 확대를 통한 전입금 증대가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5B-495D-BBB6-09468FBF68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5B-495D-BBB6-09468FBF68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5B-495D-BBB6-09468FBF68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5B-495D-BBB6-09468FBF689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5B-495D-BBB6-09468FBF68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'요약(비정년트랙)'!$B$53:$F$53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5B-495D-BBB6-09468FBF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'요약(비정년트랙)'!$A$54</c:f>
              <c:strCache>
                <c:ptCount val="1"/>
                <c:pt idx="0">
                  <c:v>장기 수입 증대 측면에서 법인 전입금 확대 방안 마련이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C1-416D-887F-9D4585D1CC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C1-416D-887F-9D4585D1CC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C1-416D-887F-9D4585D1CC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C1-416D-887F-9D4585D1CC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C1-416D-887F-9D4585D1CC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'요약(비정년트랙)'!$B$54:$F$54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C1-416D-887F-9D4585D1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'요약(비정년트랙)'!$A$55</c:f>
              <c:strCache>
                <c:ptCount val="1"/>
                <c:pt idx="0">
                  <c:v>장기 수입 증대 측면에서 외국인, 평생학습자 유치 확대를 통한 수강료 수입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86-4AF8-9893-7B0A2E9C1A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86-4AF8-9893-7B0A2E9C1A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86-4AF8-9893-7B0A2E9C1A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86-4AF8-9893-7B0A2E9C1A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86-4AF8-9893-7B0A2E9C1A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'요약(비정년트랙)'!$B$55:$F$55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86-4AF8-9893-7B0A2E9C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'요약(비정년트랙)'!$A$56</c:f>
              <c:strCache>
                <c:ptCount val="1"/>
                <c:pt idx="0">
                  <c:v>장기 수입 증대 측면에서 발전기금 모금 운동을 통한 기부금 유치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2D-4DE2-A74B-8B4A625587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2D-4DE2-A74B-8B4A625587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2D-4DE2-A74B-8B4A625587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2D-4DE2-A74B-8B4A625587A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2D-4DE2-A74B-8B4A625587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'요약(비정년트랙)'!$B$56:$F$56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2D-4DE2-A74B-8B4A6255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'요약(비정년트랙)'!$A$60</c:f>
              <c:strCache>
                <c:ptCount val="1"/>
                <c:pt idx="0">
                  <c:v>대학 재정상황에 대해 기획처가 구성원에게 충분히 설명한다고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1A-461C-B25F-88CC600AA9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1A-461C-B25F-88CC600AA9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1A-461C-B25F-88CC600AA9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1A-461C-B25F-88CC600AA9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1A-461C-B25F-88CC600AA9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'요약(비정년트랙)'!$B$60:$F$60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1A-461C-B25F-88CC600A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'요약(비정년트랙)'!$A$62</c:f>
              <c:strCache>
                <c:ptCount val="1"/>
                <c:pt idx="0">
                  <c:v>재정정책 수립시 구성원의 의견 수렴이 충분했다고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CF-4364-9C52-4892407C60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CF-4364-9C52-4892407C60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CF-4364-9C52-4892407C60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CF-4364-9C52-4892407C60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CF-4364-9C52-4892407C60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'요약(비정년트랙)'!$B$62:$F$62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CF-4364-9C52-4892407C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'요약(비정년트랙)'!$A$64</c:f>
              <c:strCache>
                <c:ptCount val="1"/>
                <c:pt idx="0">
                  <c:v>재정정책 수립시 구성원의 의견 수렴을 위해 바람직한 방법을 선택해 주세요.(복수선택 가능)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19-429B-9B2E-3D10142900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19-429B-9B2E-3D101429003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19-429B-9B2E-3D101429003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19-429B-9B2E-3D101429003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19-429B-9B2E-3D10142900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'요약(비정년트랙)'!$B$63:$F$63</c:f>
              <c:strCache>
                <c:ptCount val="5"/>
                <c:pt idx="0">
                  <c:v>설문조사</c:v>
                </c:pt>
                <c:pt idx="1">
                  <c:v>직제나 단대별 정책 제안 회의</c:v>
                </c:pt>
                <c:pt idx="2">
                  <c:v>FGI 방식의 소그룹 미팅</c:v>
                </c:pt>
                <c:pt idx="3">
                  <c:v>정기 재정보고회</c:v>
                </c:pt>
                <c:pt idx="4">
                  <c:v>기타</c:v>
                </c:pt>
              </c:strCache>
            </c:strRef>
          </c:cat>
          <c:val>
            <c:numRef>
              <c:f>'요약(비정년트랙)'!$B$64:$F$64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19-429B-9B2E-3D101429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'요약(비정년트랙)'!$A$68</c:f>
              <c:strCache>
                <c:ptCount val="1"/>
                <c:pt idx="0">
                  <c:v>귀하의 성별은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0C-452C-A894-298B4A3CFD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0C-452C-A894-298B4A3CFD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'요약(비정년트랙)'!$B$67:$C$67</c:f>
              <c:strCache>
                <c:ptCount val="2"/>
                <c:pt idx="0">
                  <c:v>남</c:v>
                </c:pt>
                <c:pt idx="1">
                  <c:v>여</c:v>
                </c:pt>
              </c:strCache>
            </c:strRef>
          </c:cat>
          <c:val>
            <c:numRef>
              <c:f>'요약(비정년트랙)'!$B$68:$C$68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C-452C-A894-298B4A3C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'요약(비정년트랙)'!$A$70</c:f>
              <c:strCache>
                <c:ptCount val="1"/>
                <c:pt idx="0">
                  <c:v>귀하의 신분은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57-441A-8A91-0C4D5055EB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57-441A-8A91-0C4D5055EB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57-441A-8A91-0C4D5055EB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57-441A-8A91-0C4D5055EB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'요약(비정년트랙)'!$B$69:$E$69</c:f>
              <c:strCache>
                <c:ptCount val="4"/>
                <c:pt idx="0">
                  <c:v>정년(호봉제)</c:v>
                </c:pt>
                <c:pt idx="1">
                  <c:v>정년(연봉제)</c:v>
                </c:pt>
                <c:pt idx="2">
                  <c:v>비정년</c:v>
                </c:pt>
                <c:pt idx="3">
                  <c:v>직원</c:v>
                </c:pt>
              </c:strCache>
            </c:strRef>
          </c:cat>
          <c:val>
            <c:numRef>
              <c:f>'요약(비정년트랙)'!$B$70:$E$70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57-441A-8A91-0C4D5055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오프라인요약!$A$33</c:f>
              <c:strCache>
                <c:ptCount val="1"/>
                <c:pt idx="0">
                  <c:v>지출 추가 삭감이 필요할 경우 관리운영비의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BF-4DB4-A134-D6B82B8F80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BF-4DB4-A134-D6B82B8F80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BF-4DB4-A134-D6B82B8F80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오프라인요약!$B$33:$D$33</c:f>
              <c:numCache>
                <c:formatCode>General</c:formatCode>
                <c:ptCount val="3"/>
                <c:pt idx="0">
                  <c:v>42</c:v>
                </c:pt>
                <c:pt idx="1">
                  <c:v>24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C5D-BB9F-F0D9734A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'요약(비정년트랙)'!$A$72</c:f>
              <c:strCache>
                <c:ptCount val="1"/>
                <c:pt idx="0">
                  <c:v>귀하의 연령대는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53-40AD-88AA-6511E473E4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53-40AD-88AA-6511E473E4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53-40AD-88AA-6511E473E4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53-40AD-88AA-6511E473E4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53-40AD-88AA-6511E473E4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'요약(비정년트랙)'!$B$71:$F$71</c:f>
              <c:strCache>
                <c:ptCount val="5"/>
                <c:pt idx="0">
                  <c:v>20대</c:v>
                </c:pt>
                <c:pt idx="1">
                  <c:v>30대</c:v>
                </c:pt>
                <c:pt idx="2">
                  <c:v>40대</c:v>
                </c:pt>
                <c:pt idx="3">
                  <c:v>50대</c:v>
                </c:pt>
                <c:pt idx="4">
                  <c:v>60대</c:v>
                </c:pt>
              </c:strCache>
            </c:strRef>
          </c:cat>
          <c:val>
            <c:numRef>
              <c:f>'요약(비정년트랙)'!$B$72:$F$72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53-40AD-88AA-6511E473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'요약(정규직원)'!$A$3</c:f>
              <c:strCache>
                <c:ptCount val="1"/>
                <c:pt idx="0">
                  <c:v>우리대학의 현 재정 상태에 대하여 얼마나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97-43E5-85C8-EEF1915229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97-43E5-85C8-EEF1915229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97-43E5-85C8-EEF1915229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97-43E5-85C8-EEF19152298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97-43E5-85C8-EEF1915229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'요약(정규직원)'!$B$3:$F$3</c:f>
              <c:numCache>
                <c:formatCode>General</c:formatCode>
                <c:ptCount val="5"/>
                <c:pt idx="0">
                  <c:v>14</c:v>
                </c:pt>
                <c:pt idx="1">
                  <c:v>38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97-43E5-85C8-EEF19152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'요약(정규직원)'!$A$4</c:f>
              <c:strCache>
                <c:ptCount val="1"/>
                <c:pt idx="0">
                  <c:v>우리대학 주 수입원이 등록금이라는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81-419F-9E0F-C68FE3F9C3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81-419F-9E0F-C68FE3F9C3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81-419F-9E0F-C68FE3F9C3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81-419F-9E0F-C68FE3F9C3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81-419F-9E0F-C68FE3F9C3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'요약(정규직원)'!$B$4:$F$4</c:f>
              <c:numCache>
                <c:formatCode>General</c:formatCode>
                <c:ptCount val="5"/>
                <c:pt idx="0">
                  <c:v>31</c:v>
                </c:pt>
                <c:pt idx="1">
                  <c:v>29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81-419F-9E0F-C68FE3F9C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'요약(정규직원)'!$A$5</c:f>
              <c:strCache>
                <c:ptCount val="1"/>
                <c:pt idx="0">
                  <c:v>주 수입원이 해마다 줄고 있는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23-4910-BF79-68203A9D8A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23-4910-BF79-68203A9D8A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23-4910-BF79-68203A9D8A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23-4910-BF79-68203A9D8A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23-4910-BF79-68203A9D8A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'요약(정규직원)'!$B$5:$F$5</c:f>
              <c:numCache>
                <c:formatCode>General</c:formatCode>
                <c:ptCount val="5"/>
                <c:pt idx="0">
                  <c:v>31</c:v>
                </c:pt>
                <c:pt idx="1">
                  <c:v>28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23-4910-BF79-68203A9D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'요약(정규직원)'!$A$6</c:f>
              <c:strCache>
                <c:ptCount val="1"/>
                <c:pt idx="0">
                  <c:v>2022년 결산 추정 적립금이 2014년 대비 54%임을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54-47A9-9EA3-B9E1F20498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54-47A9-9EA3-B9E1F20498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54-47A9-9EA3-B9E1F20498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54-47A9-9EA3-B9E1F20498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54-47A9-9EA3-B9E1F20498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'요약(정규직원)'!$B$6:$F$6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19</c:v>
                </c:pt>
                <c:pt idx="3">
                  <c:v>16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54-47A9-9EA3-B9E1F204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'요약(정규직원)'!$A$7</c:f>
              <c:strCache>
                <c:ptCount val="1"/>
                <c:pt idx="0">
                  <c:v>현 상태가 유지되면 4년 뒤 적립금이 고갈된다는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74-41DD-9EA3-3AAAC31278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74-41DD-9EA3-3AAAC31278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74-41DD-9EA3-3AAAC31278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74-41DD-9EA3-3AAAC31278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74-41DD-9EA3-3AAAC31278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'요약(정규직원)'!$B$7:$F$7</c:f>
              <c:numCache>
                <c:formatCode>General</c:formatCode>
                <c:ptCount val="5"/>
                <c:pt idx="0">
                  <c:v>12</c:v>
                </c:pt>
                <c:pt idx="1">
                  <c:v>32</c:v>
                </c:pt>
                <c:pt idx="2">
                  <c:v>11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74-41DD-9EA3-3AAAC312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'요약(정규직원)'!$A$8</c:f>
              <c:strCache>
                <c:ptCount val="1"/>
                <c:pt idx="0">
                  <c:v>보수 등록금 의존율이 약 80%로 부산 1위인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7A-4483-AE1E-A4AF8F5877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7A-4483-AE1E-A4AF8F5877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7A-4483-AE1E-A4AF8F5877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7A-4483-AE1E-A4AF8F5877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7A-4483-AE1E-A4AF8F587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'요약(정규직원)'!$B$8:$F$8</c:f>
              <c:numCache>
                <c:formatCode>General</c:formatCode>
                <c:ptCount val="5"/>
                <c:pt idx="0">
                  <c:v>11</c:v>
                </c:pt>
                <c:pt idx="1">
                  <c:v>27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7A-4483-AE1E-A4AF8F58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'요약(정규직원)'!$A$9</c:f>
              <c:strCache>
                <c:ptCount val="1"/>
                <c:pt idx="0">
                  <c:v>최근 우리 대학의 지출 감소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FB-4C47-A8FD-611DF3EED9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FB-4C47-A8FD-611DF3EED9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FB-4C47-A8FD-611DF3EED9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FB-4C47-A8FD-611DF3EED9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FB-4C47-A8FD-611DF3EED9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'요약(정규직원)'!$B$9:$F$9</c:f>
              <c:numCache>
                <c:formatCode>General</c:formatCode>
                <c:ptCount val="5"/>
                <c:pt idx="0">
                  <c:v>16</c:v>
                </c:pt>
                <c:pt idx="1">
                  <c:v>35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FB-4C47-A8FD-611DF3EE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'요약(정규직원)'!$A$10</c:f>
              <c:strCache>
                <c:ptCount val="1"/>
                <c:pt idx="0">
                  <c:v>최근 우리 대학의 수입 증대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9C-43DF-8A91-3AE888D7B5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9C-43DF-8A91-3AE888D7B5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9C-43DF-8A91-3AE888D7B5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9C-43DF-8A91-3AE888D7B5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9C-43DF-8A91-3AE888D7B5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'요약(정규직원)'!$B$10:$F$10</c:f>
              <c:numCache>
                <c:formatCode>General</c:formatCode>
                <c:ptCount val="5"/>
                <c:pt idx="0">
                  <c:v>9</c:v>
                </c:pt>
                <c:pt idx="1">
                  <c:v>30</c:v>
                </c:pt>
                <c:pt idx="2">
                  <c:v>15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9C-43DF-8A91-3AE888D7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'요약(정규직원)'!$A$13</c:f>
              <c:strCache>
                <c:ptCount val="1"/>
                <c:pt idx="0">
                  <c:v>학령인구 감소에 대한 대처 부족이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91-42E3-984C-997E475C34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91-42E3-984C-997E475C34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91-42E3-984C-997E475C34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91-42E3-984C-997E475C34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91-42E3-984C-997E475C34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'요약(정규직원)'!$B$13:$F$13</c:f>
              <c:numCache>
                <c:formatCode>General</c:formatCode>
                <c:ptCount val="5"/>
                <c:pt idx="0">
                  <c:v>19</c:v>
                </c:pt>
                <c:pt idx="1">
                  <c:v>32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91-42E3-984C-997E475C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오프라인요약!$A$34</c:f>
              <c:strCache>
                <c:ptCount val="1"/>
                <c:pt idx="0">
                  <c:v>지출 추가 삭감이 필요할 경우 연구학생경비의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C3-4813-A0BB-0769EC5088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C3-4813-A0BB-0769EC5088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C3-4813-A0BB-0769EC508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오프라인요약!$B$34:$D$34</c:f>
              <c:numCache>
                <c:formatCode>General</c:formatCode>
                <c:ptCount val="3"/>
                <c:pt idx="0">
                  <c:v>26</c:v>
                </c:pt>
                <c:pt idx="1">
                  <c:v>29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1-4B90-94E5-547202EC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'요약(정규직원)'!$A$14</c:f>
              <c:strCache>
                <c:ptCount val="1"/>
                <c:pt idx="0">
                  <c:v>방만한 재정 운영이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F7-408B-A3B9-5E52AA4021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F7-408B-A3B9-5E52AA4021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F7-408B-A3B9-5E52AA4021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F7-408B-A3B9-5E52AA4021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F7-408B-A3B9-5E52AA4021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'요약(정규직원)'!$B$14:$F$14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7-408B-A3B9-5E52AA40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'요약(정규직원)'!$A$15</c:f>
              <c:strCache>
                <c:ptCount val="1"/>
                <c:pt idx="0">
                  <c:v>학사 및 행정 조직의 방만한 운영이 원이라고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A0-4E4E-A315-4AA1AC7450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A0-4E4E-A315-4AA1AC7450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A0-4E4E-A315-4AA1AC7450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A0-4E4E-A315-4AA1AC7450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A0-4E4E-A315-4AA1AC7450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'요약(정규직원)'!$B$15:$F$15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23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A0-4E4E-A315-4AA1AC74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'요약(정규직원)'!$A$16</c:f>
              <c:strCache>
                <c:ptCount val="1"/>
                <c:pt idx="0">
                  <c:v>우리대학 브랜드 이미지 하락이 재정위기의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0E-4CD1-A5F7-51C0F8356E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0E-4CD1-A5F7-51C0F8356E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0E-4CD1-A5F7-51C0F8356E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0E-4CD1-A5F7-51C0F8356E9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0E-4CD1-A5F7-51C0F8356E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'요약(정규직원)'!$B$16:$F$16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18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E-4CD1-A5F7-51C0F835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'요약(정규직원)'!$A$20</c:f>
              <c:strCache>
                <c:ptCount val="1"/>
                <c:pt idx="0">
                  <c:v>재정상태 해결의 핵심은 수입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C3-43D4-B134-E41037A4C8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C3-43D4-B134-E41037A4C8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C3-43D4-B134-E41037A4C8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C3-43D4-B134-E41037A4C8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C3-43D4-B134-E41037A4C8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'요약(정규직원)'!$B$20:$F$20</c:f>
              <c:numCache>
                <c:formatCode>General</c:formatCode>
                <c:ptCount val="5"/>
                <c:pt idx="0">
                  <c:v>12</c:v>
                </c:pt>
                <c:pt idx="1">
                  <c:v>32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C3-43D4-B134-E41037A4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'요약(정규직원)'!$A$21</c:f>
              <c:strCache>
                <c:ptCount val="1"/>
                <c:pt idx="0">
                  <c:v>재정상태 해결의 핵심은 지출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90-47E1-8A4C-11CE0916FD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90-47E1-8A4C-11CE0916FD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90-47E1-8A4C-11CE0916FD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90-47E1-8A4C-11CE0916FDD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90-47E1-8A4C-11CE0916F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'요약(정규직원)'!$B$21:$F$21</c:f>
              <c:numCache>
                <c:formatCode>General</c:formatCode>
                <c:ptCount val="5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90-47E1-8A4C-11CE0916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'요약(정규직원)'!$A$22</c:f>
              <c:strCache>
                <c:ptCount val="1"/>
                <c:pt idx="0">
                  <c:v>재정적자는 적립금 인출로 대응하는 것이 당연하다고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48-4A3A-9BAA-22109D7686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48-4A3A-9BAA-22109D7686C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48-4A3A-9BAA-22109D7686C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48-4A3A-9BAA-22109D7686C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48-4A3A-9BAA-22109D768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'요약(정규직원)'!$B$22:$F$22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25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48-4A3A-9BAA-22109D76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'요약(정규직원)'!$A$23</c:f>
              <c:strCache>
                <c:ptCount val="1"/>
                <c:pt idx="0">
                  <c:v>보수 등록금 의존율이 위험수준이며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03-4991-9746-1BBAEFC25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03-4991-9746-1BBAEFC25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03-4991-9746-1BBAEFC25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03-4991-9746-1BBAEFC257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03-4991-9746-1BBAEFC25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'요약(정규직원)'!$B$23:$F$23</c:f>
              <c:numCache>
                <c:formatCode>General</c:formatCode>
                <c:ptCount val="5"/>
                <c:pt idx="0">
                  <c:v>18</c:v>
                </c:pt>
                <c:pt idx="1">
                  <c:v>27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03-4991-9746-1BBAEFC2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'요약(정규직원)'!$A$24</c:f>
              <c:strCache>
                <c:ptCount val="1"/>
                <c:pt idx="0">
                  <c:v>보수 체계의 변경(인건비 삭감)이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50-4212-9678-66436B4452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50-4212-9678-66436B4452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50-4212-9678-66436B4452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50-4212-9678-66436B4452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950-4212-9678-66436B4452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'요약(정규직원)'!$B$24:$F$24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50-4212-9678-66436B44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'요약(정규직원)'!$A$25</c:f>
              <c:strCache>
                <c:ptCount val="1"/>
                <c:pt idx="0">
                  <c:v>학사 및 행정구조 개편과 인력 구조조정이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5C-44B5-BAEB-B560943B4D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5C-44B5-BAEB-B560943B4D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5C-44B5-BAEB-B560943B4DA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5C-44B5-BAEB-B560943B4DA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5C-44B5-BAEB-B560943B4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'요약(정규직원)'!$B$25:$F$25</c:f>
              <c:numCache>
                <c:formatCode>General</c:formatCode>
                <c:ptCount val="5"/>
                <c:pt idx="0">
                  <c:v>14</c:v>
                </c:pt>
                <c:pt idx="1">
                  <c:v>20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5C-44B5-BAEB-B560943B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'요약(정규직원)'!$A$26</c:f>
              <c:strCache>
                <c:ptCount val="1"/>
                <c:pt idx="0">
                  <c:v>우리대학 등록금을 인상해야 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74-4648-B3E1-DAD717F1FC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74-4648-B3E1-DAD717F1FC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74-4648-B3E1-DAD717F1FC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74-4648-B3E1-DAD717F1FC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74-4648-B3E1-DAD717F1FC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'요약(정규직원)'!$B$26:$F$26</c:f>
              <c:numCache>
                <c:formatCode>General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23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74-4648-B3E1-DAD717F1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오프라인요약!$A$35</c:f>
              <c:strCache>
                <c:ptCount val="1"/>
                <c:pt idx="0">
                  <c:v>지출 추가 삭감이 필요할 경우 실험실습 기자재의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A2-4FB7-8ED4-01482167E1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A2-4FB7-8ED4-01482167E1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A2-4FB7-8ED4-01482167E1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오프라인요약!$B$35:$D$35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C-4AF2-B0A5-80A9726B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'요약(정규직원)'!$A$28</c:f>
              <c:strCache>
                <c:ptCount val="1"/>
                <c:pt idx="0">
                  <c:v>우리대학 등록금이 전 계열에서 부산지역 최고 수준임을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10-4D1B-948E-44402C281B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10-4D1B-948E-44402C281B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'요약(정규직원)'!$B$27:$C$27</c:f>
              <c:strCache>
                <c:ptCount val="2"/>
                <c:pt idx="0">
                  <c:v>예</c:v>
                </c:pt>
                <c:pt idx="1">
                  <c:v>아니오</c:v>
                </c:pt>
              </c:strCache>
            </c:strRef>
          </c:cat>
          <c:val>
            <c:numRef>
              <c:f>'요약(정규직원)'!$B$28:$C$28</c:f>
              <c:numCache>
                <c:formatCode>General</c:formatCode>
                <c:ptCount val="2"/>
                <c:pt idx="0">
                  <c:v>22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10-4D1B-948E-44402C281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'요약(정규직원)'!$A$31</c:f>
              <c:strCache>
                <c:ptCount val="1"/>
                <c:pt idx="0">
                  <c:v>현재 예산편성에서 보수를 제외한 지출 추가 삭감이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D7-454C-90A7-556F55F9D8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D7-454C-90A7-556F55F9D8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D7-454C-90A7-556F55F9D87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D7-454C-90A7-556F55F9D87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D7-454C-90A7-556F55F9D8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'요약(정규직원)'!$B$30:$F$30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'요약(정규직원)'!$B$31:$F$31</c:f>
              <c:numCache>
                <c:formatCode>General</c:formatCode>
                <c:ptCount val="5"/>
                <c:pt idx="0">
                  <c:v>8</c:v>
                </c:pt>
                <c:pt idx="1">
                  <c:v>20</c:v>
                </c:pt>
                <c:pt idx="2">
                  <c:v>20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D7-454C-90A7-556F55F9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'요약(정규직원)'!$A$33</c:f>
              <c:strCache>
                <c:ptCount val="1"/>
                <c:pt idx="0">
                  <c:v>지출 추가 삭감이 필요할 경우 관리운영비의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C2-412C-B8AA-391EF34374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C2-412C-B8AA-391EF34374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C2-412C-B8AA-391EF34374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'요약(정규직원)'!$B$33:$D$33</c:f>
              <c:numCache>
                <c:formatCode>General</c:formatCode>
                <c:ptCount val="3"/>
                <c:pt idx="0">
                  <c:v>28</c:v>
                </c:pt>
                <c:pt idx="1">
                  <c:v>13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2-412C-B8AA-391EF343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'요약(정규직원)'!$A$34</c:f>
              <c:strCache>
                <c:ptCount val="1"/>
                <c:pt idx="0">
                  <c:v>지출 추가 삭감이 필요할 경우 연구학생경비의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7D-486C-ACB9-94EF3E9739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7D-486C-ACB9-94EF3E9739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7D-486C-ACB9-94EF3E9739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'요약(정규직원)'!$B$34:$D$34</c:f>
              <c:numCache>
                <c:formatCode>General</c:formatCode>
                <c:ptCount val="3"/>
                <c:pt idx="0">
                  <c:v>18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7D-486C-ACB9-94EF3E97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'요약(정규직원)'!$A$35</c:f>
              <c:strCache>
                <c:ptCount val="1"/>
                <c:pt idx="0">
                  <c:v>지출 추가 삭감이 필요할 경우 실험실습 기자재의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70-493F-BF0D-54DA2A3219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70-493F-BF0D-54DA2A3219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70-493F-BF0D-54DA2A3219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'요약(정규직원)'!$B$35:$D$35</c:f>
              <c:numCache>
                <c:formatCode>General</c:formatCode>
                <c:ptCount val="3"/>
                <c:pt idx="0">
                  <c:v>14</c:v>
                </c:pt>
                <c:pt idx="1">
                  <c:v>19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70-493F-BF0D-54DA2A32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'요약(정규직원)'!$A$38</c:f>
              <c:strCache>
                <c:ptCount val="1"/>
                <c:pt idx="0">
                  <c:v>지출 삭감 항목에 보수가 포함되는 것이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D6-4DB5-B37B-6713DD0911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D6-4DB5-B37B-6713DD0911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D6-4DB5-B37B-6713DD0911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D6-4DB5-B37B-6713DD0911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9D6-4DB5-B37B-6713DD0911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'요약(정규직원)'!$B$37:$F$37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'요약(정규직원)'!$B$38:$F$38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D6-4DB5-B37B-6713DD09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'요약(정규직원)'!$A$40</c:f>
              <c:strCache>
                <c:ptCount val="1"/>
                <c:pt idx="0">
                  <c:v>보수 삭감이 불가피하다면 어떤 방식이 낫다고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44-4F4C-83EF-DAC43055FD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44-4F4C-83EF-DAC43055FD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44-4F4C-83EF-DAC43055FD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'요약(정규직원)'!$B$39:$D$39</c:f>
              <c:strCache>
                <c:ptCount val="3"/>
                <c:pt idx="0">
                  <c:v>정규직 동일 비율 삭감</c:v>
                </c:pt>
                <c:pt idx="1">
                  <c:v>정규직/비정규직 동일 비율 삭감</c:v>
                </c:pt>
                <c:pt idx="2">
                  <c:v>각 직군별 차별적 삭감</c:v>
                </c:pt>
              </c:strCache>
            </c:strRef>
          </c:cat>
          <c:val>
            <c:numRef>
              <c:f>'요약(정규직원)'!$B$40:$D$40</c:f>
              <c:numCache>
                <c:formatCode>General</c:formatCode>
                <c:ptCount val="3"/>
                <c:pt idx="0">
                  <c:v>16</c:v>
                </c:pt>
                <c:pt idx="1">
                  <c:v>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44-4F4C-83EF-DAC43055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'요약(정규직원)'!$A$42</c:f>
              <c:strCache>
                <c:ptCount val="1"/>
                <c:pt idx="0">
                  <c:v>형평성이 보장될 경우 수용 가능한 삭감 수준은 어느 정도이십니까?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25-49FF-8328-B94C9DE01A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25-49FF-8328-B94C9DE01A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25-49FF-8328-B94C9DE01A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25-49FF-8328-B94C9DE01A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25-49FF-8328-B94C9DE01A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'요약(정규직원)'!$B$41:$F$41</c:f>
              <c:strCache>
                <c:ptCount val="5"/>
                <c:pt idx="0">
                  <c:v>5%</c:v>
                </c:pt>
                <c:pt idx="1">
                  <c:v>7%</c:v>
                </c:pt>
                <c:pt idx="2">
                  <c:v>10%</c:v>
                </c:pt>
                <c:pt idx="3">
                  <c:v>15%</c:v>
                </c:pt>
                <c:pt idx="4">
                  <c:v>기타</c:v>
                </c:pt>
              </c:strCache>
            </c:strRef>
          </c:cat>
          <c:val>
            <c:numRef>
              <c:f>'요약(정규직원)'!$B$42:$F$42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14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25-49FF-8328-B94C9DE0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'요약(정규직원)'!$A$44</c:f>
              <c:strCache>
                <c:ptCount val="1"/>
                <c:pt idx="0">
                  <c:v>보수 지출 개선을 위해 임금피크제 도입이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0A-4AA9-ADF5-F69138BB03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0A-4AA9-ADF5-F69138BB03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0A-4AA9-ADF5-F69138BB03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0A-4AA9-ADF5-F69138BB03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A0A-4AA9-ADF5-F69138BB03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'요약(정규직원)'!$B$44:$F$44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0A-4AA9-ADF5-F69138BB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'요약(정규직원)'!$A$45</c:f>
              <c:strCache>
                <c:ptCount val="1"/>
                <c:pt idx="0">
                  <c:v>보수 지출 개선을 위해 성과상여금 축소가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BB-4EAC-A7BC-4C54408D8C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BB-4EAC-A7BC-4C54408D8C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BB-4EAC-A7BC-4C54408D8C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BB-4EAC-A7BC-4C54408D8C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CBB-4EAC-A7BC-4C54408D8C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'요약(정규직원)'!$B$45:$F$45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BB-4EAC-A7BC-4C54408D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오프라인요약!$A$38</c:f>
              <c:strCache>
                <c:ptCount val="1"/>
                <c:pt idx="0">
                  <c:v>지출 삭감 항목에 보수가 포함되는 것이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CB-4AC4-895C-32A57F4F80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CB-4AC4-895C-32A57F4F80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CB-4AC4-895C-32A57F4F80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CB-4AC4-895C-32A57F4F80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CB-4AC4-895C-32A57F4F8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오프라인요약!$B$37:$F$37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오프라인요약!$B$38:$F$38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5-48E9-9125-CDEC5B28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'요약(정규직원)'!$A$46</c:f>
              <c:strCache>
                <c:ptCount val="1"/>
                <c:pt idx="0">
                  <c:v>보수 지출 개선을 위해 교직원 성과평가 제도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F9-495E-AB47-F4ACADC2F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9-495E-AB47-F4ACADC2F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9-495E-AB47-F4ACADC2F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9-495E-AB47-F4ACADC2F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F9-495E-AB47-F4ACADC2F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'요약(정규직원)'!$B$46:$F$46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20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F9-495E-AB47-F4ACADC2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'요약(정규직원)'!$A$47</c:f>
              <c:strCache>
                <c:ptCount val="1"/>
                <c:pt idx="0">
                  <c:v>보수 지출 개선을 위해 단일 보수체계로의 전환이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97-43FF-B97F-F0E4580024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97-43FF-B97F-F0E4580024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97-43FF-B97F-F0E4580024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97-43FF-B97F-F0E4580024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97-43FF-B97F-F0E4580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'요약(정규직원)'!$B$47:$F$47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97-43FF-B97F-F0E45800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나눔바른고딕" panose="020B0603020101020101" pitchFamily="50" charset="-127"/>
                <a:ea typeface="나눔바른고딕" panose="020B0603020101020101" pitchFamily="50" charset="-127"/>
                <a:cs typeface="+mn-cs"/>
              </a:defRPr>
            </a:pPr>
            <a:r>
              <a:rPr lang="ko-KR" altLang="en-US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보수 지출 개선을 위해 근로시간 단축을 통한 보수 절감이 필요하다고 생각하십니까</a:t>
            </a:r>
            <a:r>
              <a:rPr lang="en-US" altLang="ko-KR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?</a:t>
            </a:r>
            <a:endParaRPr lang="ko-KR" altLang="en-US">
              <a:latin typeface="나눔바른고딕" panose="020B0603020101020101" pitchFamily="50" charset="-127"/>
              <a:ea typeface="나눔바른고딕" panose="020B0603020101020101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'요약(정규직원)'!$A$48</c:f>
              <c:strCache>
                <c:ptCount val="1"/>
                <c:pt idx="0">
                  <c:v>보수 지출 개선을 위해 근로시간 단축(방학 근무시간 단축, 주4일제, 교원 10개월 근무 등)을 통한 보수 절감이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91-423D-B90A-4505837CAA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91-423D-B90A-4505837CAA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91-423D-B90A-4505837CAA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91-423D-B90A-4505837CAA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91-423D-B90A-4505837CAA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'요약(정규직원)'!$B$48:$F$48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16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91-423D-B90A-4505837C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'요약(정규직원)'!$A$51</c:f>
              <c:strCache>
                <c:ptCount val="1"/>
                <c:pt idx="0">
                  <c:v>장기 수입 증대 측면에서 신입생 및 재학생 충원율 향상을 위한 대학 전체의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15-4487-92D9-51AF4C881C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5-4487-92D9-51AF4C881C3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15-4487-92D9-51AF4C881C3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15-4487-92D9-51AF4C881C3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15-4487-92D9-51AF4C881C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'요약(정규직원)'!$B$51:$F$51</c:f>
              <c:numCache>
                <c:formatCode>General</c:formatCode>
                <c:ptCount val="5"/>
                <c:pt idx="0">
                  <c:v>46</c:v>
                </c:pt>
                <c:pt idx="1">
                  <c:v>14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15-4487-92D9-51AF4C88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'요약(정규직원)'!$A$52</c:f>
              <c:strCache>
                <c:ptCount val="1"/>
                <c:pt idx="0">
                  <c:v>장기 수입 증대 측면에서 교사나 부지를 활용한 다양한 수익사업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E5-4769-A6E2-08ADCB8D76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E5-4769-A6E2-08ADCB8D76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E5-4769-A6E2-08ADCB8D76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E5-4769-A6E2-08ADCB8D76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E5-4769-A6E2-08ADCB8D76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'요약(정규직원)'!$B$52:$F$52</c:f>
              <c:numCache>
                <c:formatCode>General</c:formatCode>
                <c:ptCount val="5"/>
                <c:pt idx="0">
                  <c:v>37</c:v>
                </c:pt>
                <c:pt idx="1">
                  <c:v>16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E5-4769-A6E2-08ADCB8D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'요약(정규직원)'!$A$53</c:f>
              <c:strCache>
                <c:ptCount val="1"/>
                <c:pt idx="0">
                  <c:v>장기 수입 증대 측면에서 산학협력단 수익 확대를 통한 전입금 증대가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C7-4AD1-B39A-498326C790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C7-4AD1-B39A-498326C790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C7-4AD1-B39A-498326C7902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C7-4AD1-B39A-498326C7902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C7-4AD1-B39A-498326C790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'요약(정규직원)'!$B$53:$F$53</c:f>
              <c:numCache>
                <c:formatCode>General</c:formatCode>
                <c:ptCount val="5"/>
                <c:pt idx="0">
                  <c:v>26</c:v>
                </c:pt>
                <c:pt idx="1">
                  <c:v>25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C7-4AD1-B39A-498326C7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'요약(정규직원)'!$A$54</c:f>
              <c:strCache>
                <c:ptCount val="1"/>
                <c:pt idx="0">
                  <c:v>장기 수입 증대 측면에서 법인 전입금 확대 방안 마련이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F4-4E9D-AFB6-43C5FF049E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F4-4E9D-AFB6-43C5FF049E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F4-4E9D-AFB6-43C5FF049E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F4-4E9D-AFB6-43C5FF049E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F4-4E9D-AFB6-43C5FF049E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'요약(정규직원)'!$B$54:$F$54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F4-4E9D-AFB6-43C5FF04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'요약(정규직원)'!$A$55</c:f>
              <c:strCache>
                <c:ptCount val="1"/>
                <c:pt idx="0">
                  <c:v>장기 수입 증대 측면에서 외국인, 평생학습자 유치 확대를 통한 수강료 수입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12-4AD3-8BDC-E4E03ABBE7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12-4AD3-8BDC-E4E03ABBE7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12-4AD3-8BDC-E4E03ABBE7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12-4AD3-8BDC-E4E03ABBE79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12-4AD3-8BDC-E4E03ABBE7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'요약(정규직원)'!$B$55:$F$55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12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12-4AD3-8BDC-E4E03ABB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'요약(정규직원)'!$A$56</c:f>
              <c:strCache>
                <c:ptCount val="1"/>
                <c:pt idx="0">
                  <c:v>장기 수입 증대 측면에서 발전기금 모금 운동을 통한 기부금 유치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3A-4DDA-A65C-DE20B284C1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3A-4DDA-A65C-DE20B284C1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3A-4DDA-A65C-DE20B284C1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3A-4DDA-A65C-DE20B284C1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3A-4DDA-A65C-DE20B284C1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'요약(정규직원)'!$B$56:$F$56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3A-4DDA-A65C-DE20B284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'요약(정규직원)'!$A$60</c:f>
              <c:strCache>
                <c:ptCount val="1"/>
                <c:pt idx="0">
                  <c:v>대학 재정상황에 대해 기획처가 구성원에게 충분히 설명한다고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DE-4B64-A4AA-DC51869C75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DE-4B64-A4AA-DC51869C75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DE-4B64-A4AA-DC51869C75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DE-4B64-A4AA-DC51869C75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DE-4B64-A4AA-DC51869C75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'요약(정규직원)'!$B$60:$F$60</c:f>
              <c:numCache>
                <c:formatCode>General</c:formatCode>
                <c:ptCount val="5"/>
                <c:pt idx="0">
                  <c:v>13</c:v>
                </c:pt>
                <c:pt idx="1">
                  <c:v>20</c:v>
                </c:pt>
                <c:pt idx="2">
                  <c:v>18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DE-4B64-A4AA-DC51869C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오프라인요약!$A$40</c:f>
              <c:strCache>
                <c:ptCount val="1"/>
                <c:pt idx="0">
                  <c:v>보수 삭감이 불가피하다면 어떤 방식이 낫다고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25-44FE-B406-2B783FCBBD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25-44FE-B406-2B783FCBBD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25-44FE-B406-2B783FCBBD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오프라인요약!$B$39:$D$39</c:f>
              <c:strCache>
                <c:ptCount val="3"/>
                <c:pt idx="0">
                  <c:v>정규직 동일 비율 삭감</c:v>
                </c:pt>
                <c:pt idx="1">
                  <c:v>정규직/비정규직 동일 비율 삭감</c:v>
                </c:pt>
                <c:pt idx="2">
                  <c:v>각 직군별 차별적 삭감</c:v>
                </c:pt>
              </c:strCache>
            </c:strRef>
          </c:cat>
          <c:val>
            <c:numRef>
              <c:f>오프라인요약!$B$40:$D$40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0-4643-AB22-D0BF5C34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'요약(정규직원)'!$A$62</c:f>
              <c:strCache>
                <c:ptCount val="1"/>
                <c:pt idx="0">
                  <c:v>재정정책 수립시 구성원의 의견 수렴이 충분했다고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08-410F-8E36-3C5A428855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08-410F-8E36-3C5A428855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08-410F-8E36-3C5A428855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08-410F-8E36-3C5A428855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08-410F-8E36-3C5A428855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'요약(정규직원)'!$B$62:$F$62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24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8-410F-8E36-3C5A4288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'요약(정규직원)'!$A$64</c:f>
              <c:strCache>
                <c:ptCount val="1"/>
                <c:pt idx="0">
                  <c:v>재정정책 수립시 구성원의 의견 수렴을 위해 바람직한 방법을 선택해 주세요.(복수선택 가능)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05-4C65-891D-EB8D7C9487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05-4C65-891D-EB8D7C9487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05-4C65-891D-EB8D7C9487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05-4C65-891D-EB8D7C9487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05-4C65-891D-EB8D7C9487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'요약(정규직원)'!$B$63:$F$63</c:f>
              <c:strCache>
                <c:ptCount val="5"/>
                <c:pt idx="0">
                  <c:v>설문조사</c:v>
                </c:pt>
                <c:pt idx="1">
                  <c:v>직제나 단대별 정책 제안 회의</c:v>
                </c:pt>
                <c:pt idx="2">
                  <c:v>FGI 방식의 소그룹 미팅</c:v>
                </c:pt>
                <c:pt idx="3">
                  <c:v>정기 재정보고회</c:v>
                </c:pt>
                <c:pt idx="4">
                  <c:v>기타</c:v>
                </c:pt>
              </c:strCache>
            </c:strRef>
          </c:cat>
          <c:val>
            <c:numRef>
              <c:f>'요약(정규직원)'!$B$64:$F$64</c:f>
              <c:numCache>
                <c:formatCode>General</c:formatCode>
                <c:ptCount val="5"/>
                <c:pt idx="0">
                  <c:v>22</c:v>
                </c:pt>
                <c:pt idx="1">
                  <c:v>26</c:v>
                </c:pt>
                <c:pt idx="2">
                  <c:v>24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05-4C65-891D-EB8D7C94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'요약(정규직원)'!$A$68</c:f>
              <c:strCache>
                <c:ptCount val="1"/>
                <c:pt idx="0">
                  <c:v>귀하의 성별은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AD-4FE8-8C00-4000DDA4E2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AD-4FE8-8C00-4000DDA4E2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'요약(정규직원)'!$B$67:$C$67</c:f>
              <c:strCache>
                <c:ptCount val="2"/>
                <c:pt idx="0">
                  <c:v>남</c:v>
                </c:pt>
                <c:pt idx="1">
                  <c:v>여</c:v>
                </c:pt>
              </c:strCache>
            </c:strRef>
          </c:cat>
          <c:val>
            <c:numRef>
              <c:f>'요약(정규직원)'!$B$68:$C$68</c:f>
              <c:numCache>
                <c:formatCode>General</c:formatCode>
                <c:ptCount val="2"/>
                <c:pt idx="0">
                  <c:v>48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AD-4FE8-8C00-4000DDA4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'요약(정규직원)'!$A$70</c:f>
              <c:strCache>
                <c:ptCount val="1"/>
                <c:pt idx="0">
                  <c:v>귀하의 신분은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53-4845-8AA0-A3656F89A0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53-4845-8AA0-A3656F89A0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53-4845-8AA0-A3656F89A07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53-4845-8AA0-A3656F89A0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'요약(정규직원)'!$B$69:$E$69</c:f>
              <c:strCache>
                <c:ptCount val="4"/>
                <c:pt idx="0">
                  <c:v>정년(호봉제)</c:v>
                </c:pt>
                <c:pt idx="1">
                  <c:v>정년(연봉제)</c:v>
                </c:pt>
                <c:pt idx="2">
                  <c:v>비정년</c:v>
                </c:pt>
                <c:pt idx="3">
                  <c:v>직원</c:v>
                </c:pt>
              </c:strCache>
            </c:strRef>
          </c:cat>
          <c:val>
            <c:numRef>
              <c:f>'요약(정규직원)'!$B$70:$E$70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53-4845-8AA0-A3656F89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'요약(정규직원)'!$A$72</c:f>
              <c:strCache>
                <c:ptCount val="1"/>
                <c:pt idx="0">
                  <c:v>귀하의 연령대는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84-4E16-A04D-5C0AD2D193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84-4E16-A04D-5C0AD2D193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84-4E16-A04D-5C0AD2D193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84-4E16-A04D-5C0AD2D1930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84-4E16-A04D-5C0AD2D193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'요약(정규직원)'!$B$71:$F$71</c:f>
              <c:strCache>
                <c:ptCount val="5"/>
                <c:pt idx="0">
                  <c:v>20대</c:v>
                </c:pt>
                <c:pt idx="1">
                  <c:v>30대</c:v>
                </c:pt>
                <c:pt idx="2">
                  <c:v>40대</c:v>
                </c:pt>
                <c:pt idx="3">
                  <c:v>50대</c:v>
                </c:pt>
                <c:pt idx="4">
                  <c:v>60대</c:v>
                </c:pt>
              </c:strCache>
            </c:strRef>
          </c:cat>
          <c:val>
            <c:numRef>
              <c:f>'요약(정규직원)'!$B$72:$F$72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84-4E16-A04D-5C0AD2D1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오프라인요약!$A$42</c:f>
              <c:strCache>
                <c:ptCount val="1"/>
                <c:pt idx="0">
                  <c:v>형평성이 보장될 경우 수용 가능한 삭감 수준은 어느 정도이십니까?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68-43C0-BBF0-A09ADD3E1B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68-43C0-BBF0-A09ADD3E1B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68-43C0-BBF0-A09ADD3E1B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68-43C0-BBF0-A09ADD3E1B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68-43C0-BBF0-A09ADD3E1B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오프라인요약!$B$41:$F$41</c:f>
              <c:strCache>
                <c:ptCount val="5"/>
                <c:pt idx="0">
                  <c:v>5%</c:v>
                </c:pt>
                <c:pt idx="1">
                  <c:v>7%</c:v>
                </c:pt>
                <c:pt idx="2">
                  <c:v>10%</c:v>
                </c:pt>
                <c:pt idx="3">
                  <c:v>15%</c:v>
                </c:pt>
                <c:pt idx="4">
                  <c:v>기타</c:v>
                </c:pt>
              </c:strCache>
            </c:strRef>
          </c:cat>
          <c:val>
            <c:numRef>
              <c:f>오프라인요약!$B$42:$F$42</c:f>
              <c:numCache>
                <c:formatCode>General</c:formatCode>
                <c:ptCount val="5"/>
                <c:pt idx="0">
                  <c:v>28</c:v>
                </c:pt>
                <c:pt idx="1">
                  <c:v>7</c:v>
                </c:pt>
                <c:pt idx="2">
                  <c:v>21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6-4741-8C15-EF0F1E0F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오프라인요약!$A$44</c:f>
              <c:strCache>
                <c:ptCount val="1"/>
                <c:pt idx="0">
                  <c:v>보수 지출 개선을 위해 임금피크제 도입이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4F-443E-9E5F-3997F8C46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4F-443E-9E5F-3997F8C46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4F-443E-9E5F-3997F8C46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4F-443E-9E5F-3997F8C46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4F-443E-9E5F-3997F8C468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오프라인요약!$B$44:$F$44</c:f>
              <c:numCache>
                <c:formatCode>General</c:formatCode>
                <c:ptCount val="5"/>
                <c:pt idx="0">
                  <c:v>20</c:v>
                </c:pt>
                <c:pt idx="1">
                  <c:v>26</c:v>
                </c:pt>
                <c:pt idx="2">
                  <c:v>25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5-4849-90DF-BB507354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오프라인요약!$A$45</c:f>
              <c:strCache>
                <c:ptCount val="1"/>
                <c:pt idx="0">
                  <c:v>보수 지출 개선을 위해 성과상여금 축소가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38-448E-BBF3-EBC564F6B7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8-448E-BBF3-EBC564F6B7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38-448E-BBF3-EBC564F6B7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38-448E-BBF3-EBC564F6B7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38-448E-BBF3-EBC564F6B7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오프라인요약!$B$45:$F$45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20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2-4C43-866A-98E3910C1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오프라인요약!$A$5</c:f>
              <c:strCache>
                <c:ptCount val="1"/>
                <c:pt idx="0">
                  <c:v>주 수입원이 해마다 줄고 있는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6-4055-9FE3-8D05A04146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6-4055-9FE3-8D05A04146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36-4055-9FE3-8D05A04146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36-4055-9FE3-8D05A041469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36-4055-9FE3-8D05A04146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오프라인요약!$B$5:$F$5</c:f>
              <c:numCache>
                <c:formatCode>General</c:formatCode>
                <c:ptCount val="5"/>
                <c:pt idx="0">
                  <c:v>46</c:v>
                </c:pt>
                <c:pt idx="1">
                  <c:v>46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E-4763-A287-B6A61250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오프라인요약!$A$46</c:f>
              <c:strCache>
                <c:ptCount val="1"/>
                <c:pt idx="0">
                  <c:v>보수 지출 개선을 위해 교직원 성과평가 제도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C1-4A55-9B10-CC752C18B4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C1-4A55-9B10-CC752C18B4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C1-4A55-9B10-CC752C18B4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C1-4A55-9B10-CC752C18B4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C1-4A55-9B10-CC752C18B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오프라인요약!$B$46:$F$46</c:f>
              <c:numCache>
                <c:formatCode>General</c:formatCode>
                <c:ptCount val="5"/>
                <c:pt idx="0">
                  <c:v>26</c:v>
                </c:pt>
                <c:pt idx="1">
                  <c:v>34</c:v>
                </c:pt>
                <c:pt idx="2">
                  <c:v>22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928-98AE-7CA8D3C4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오프라인요약!$A$47</c:f>
              <c:strCache>
                <c:ptCount val="1"/>
                <c:pt idx="0">
                  <c:v>보수 지출 개선을 위해 단일 보수체계로의 전환이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13-46F9-9153-3A04AB0AF4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13-46F9-9153-3A04AB0AF4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13-46F9-9153-3A04AB0AF4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13-46F9-9153-3A04AB0AF4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13-46F9-9153-3A04AB0AF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오프라인요약!$B$47:$F$47</c:f>
              <c:numCache>
                <c:formatCode>General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32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9-490B-990D-5FC2B4A2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나눔바른고딕" panose="020B0603020101020101" pitchFamily="50" charset="-127"/>
                <a:ea typeface="나눔바른고딕" panose="020B0603020101020101" pitchFamily="50" charset="-127"/>
                <a:cs typeface="+mn-cs"/>
              </a:defRPr>
            </a:pPr>
            <a:r>
              <a:rPr lang="ko-KR" altLang="en-US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보수 지출 개선을 위해 근로시간 단축을 통한 보수 절감이 필요하다고 생각하십니까</a:t>
            </a:r>
            <a:r>
              <a:rPr lang="en-US" altLang="ko-KR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?</a:t>
            </a:r>
            <a:endParaRPr lang="ko-KR" altLang="en-US">
              <a:latin typeface="나눔바른고딕" panose="020B0603020101020101" pitchFamily="50" charset="-127"/>
              <a:ea typeface="나눔바른고딕" panose="020B0603020101020101" pitchFamily="50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오프라인요약!$A$48</c:f>
              <c:strCache>
                <c:ptCount val="1"/>
                <c:pt idx="0">
                  <c:v>보수 지출 개선을 위해 근로시간 단축(방학 근무시간 단축, 주4일제, 교원 10개월 근무 등)을 통한 보수 절감이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69-48A3-AF87-549A21219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69-48A3-AF87-549A21219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69-48A3-AF87-549A21219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69-48A3-AF87-549A21219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C69-48A3-AF87-549A21219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오프라인요약!$B$48:$F$48</c:f>
              <c:numCache>
                <c:formatCode>General</c:formatCode>
                <c:ptCount val="5"/>
                <c:pt idx="0">
                  <c:v>13</c:v>
                </c:pt>
                <c:pt idx="1">
                  <c:v>26</c:v>
                </c:pt>
                <c:pt idx="2">
                  <c:v>22</c:v>
                </c:pt>
                <c:pt idx="3">
                  <c:v>16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D-4BCB-A418-8F998999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오프라인요약!$A$51</c:f>
              <c:strCache>
                <c:ptCount val="1"/>
                <c:pt idx="0">
                  <c:v>장기 수입 증대 측면에서 신입생 및 재학생 충원율 향상을 위한 대학 전체의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DE-4AF1-AE7A-BF106AF5F4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DE-4AF1-AE7A-BF106AF5F4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DE-4AF1-AE7A-BF106AF5F4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DE-4AF1-AE7A-BF106AF5F4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DE-4AF1-AE7A-BF106AF5F4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오프라인요약!$B$51:$F$51</c:f>
              <c:numCache>
                <c:formatCode>General</c:formatCode>
                <c:ptCount val="5"/>
                <c:pt idx="0">
                  <c:v>71</c:v>
                </c:pt>
                <c:pt idx="1">
                  <c:v>20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3-4F82-B7C2-F161BB4C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오프라인요약!$A$52</c:f>
              <c:strCache>
                <c:ptCount val="1"/>
                <c:pt idx="0">
                  <c:v>장기 수입 증대 측면에서 교사나 부지를 활용한 다양한 수익사업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03-4D32-8F5D-76BF5F2E9A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03-4D32-8F5D-76BF5F2E9A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03-4D32-8F5D-76BF5F2E9A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03-4D32-8F5D-76BF5F2E9A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03-4D32-8F5D-76BF5F2E9A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오프라인요약!$B$52:$F$52</c:f>
              <c:numCache>
                <c:formatCode>General</c:formatCode>
                <c:ptCount val="5"/>
                <c:pt idx="0">
                  <c:v>57</c:v>
                </c:pt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2-435C-BBF4-322A7CF2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오프라인요약!$A$53</c:f>
              <c:strCache>
                <c:ptCount val="1"/>
                <c:pt idx="0">
                  <c:v>장기 수입 증대 측면에서 산학협력단 수익 확대를 통한 전입금 증대가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31-4297-AD0B-D7DC4342C8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31-4297-AD0B-D7DC4342C8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31-4297-AD0B-D7DC4342C8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31-4297-AD0B-D7DC4342C8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31-4297-AD0B-D7DC4342C8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오프라인요약!$B$53:$F$53</c:f>
              <c:numCache>
                <c:formatCode>General</c:formatCode>
                <c:ptCount val="5"/>
                <c:pt idx="0">
                  <c:v>36</c:v>
                </c:pt>
                <c:pt idx="1">
                  <c:v>38</c:v>
                </c:pt>
                <c:pt idx="2">
                  <c:v>15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2-4788-B691-E9D34B9A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오프라인요약!$A$54</c:f>
              <c:strCache>
                <c:ptCount val="1"/>
                <c:pt idx="0">
                  <c:v>장기 수입 증대 측면에서 법인 전입금 확대 방안 마련이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AC-4310-AC7F-75E655A874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AC-4310-AC7F-75E655A874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AC-4310-AC7F-75E655A874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AC-4310-AC7F-75E655A874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AC-4310-AC7F-75E655A874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오프라인요약!$B$54:$F$54</c:f>
              <c:numCache>
                <c:formatCode>General</c:formatCode>
                <c:ptCount val="5"/>
                <c:pt idx="0">
                  <c:v>35</c:v>
                </c:pt>
                <c:pt idx="1">
                  <c:v>37</c:v>
                </c:pt>
                <c:pt idx="2">
                  <c:v>18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C-4D29-A553-3A012D2C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오프라인요약!$A$55</c:f>
              <c:strCache>
                <c:ptCount val="1"/>
                <c:pt idx="0">
                  <c:v>장기 수입 증대 측면에서 외국인, 평생학습자 유치 확대를 통한 수강료 수입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8A-41A5-8C5D-5355D06B6C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8A-41A5-8C5D-5355D06B6C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8A-41A5-8C5D-5355D06B6CB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8A-41A5-8C5D-5355D06B6CB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8A-41A5-8C5D-5355D06B6C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오프라인요약!$B$55:$F$55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16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9-4103-85AE-E018F9E43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오프라인요약!$A$56</c:f>
              <c:strCache>
                <c:ptCount val="1"/>
                <c:pt idx="0">
                  <c:v>장기 수입 증대 측면에서 발전기금 모금 운동을 통한 기부금 유치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6B-4CCB-8947-2604242BC2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6B-4CCB-8947-2604242BC2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6B-4CCB-8947-2604242BC2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6B-4CCB-8947-2604242BC2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6B-4CCB-8947-2604242BC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오프라인요약!$B$56:$F$56</c:f>
              <c:numCache>
                <c:formatCode>General</c:formatCode>
                <c:ptCount val="5"/>
                <c:pt idx="0">
                  <c:v>28</c:v>
                </c:pt>
                <c:pt idx="1">
                  <c:v>30</c:v>
                </c:pt>
                <c:pt idx="2">
                  <c:v>24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7-48AA-BCB1-F5EC767F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오프라인요약!$A$60</c:f>
              <c:strCache>
                <c:ptCount val="1"/>
                <c:pt idx="0">
                  <c:v>대학 재정상황에 대해 기획처가 구성원에게 충분히 설명한다고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05-4506-BF7F-1C4CFC4ACB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05-4506-BF7F-1C4CFC4ACB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05-4506-BF7F-1C4CFC4ACB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05-4506-BF7F-1C4CFC4ACB8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05-4506-BF7F-1C4CFC4ACB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오프라인요약!$B$60:$F$60</c:f>
              <c:numCache>
                <c:formatCode>General</c:formatCode>
                <c:ptCount val="5"/>
                <c:pt idx="0">
                  <c:v>19</c:v>
                </c:pt>
                <c:pt idx="1">
                  <c:v>38</c:v>
                </c:pt>
                <c:pt idx="2">
                  <c:v>22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4-49B7-8FF6-C82DD2267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오프라인요약!$A$6</c:f>
              <c:strCache>
                <c:ptCount val="1"/>
                <c:pt idx="0">
                  <c:v>2022년 결산 추정 적립금이 2014년 대비 54%임을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98-4A58-A6A6-83105EF66E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98-4A58-A6A6-83105EF66E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98-4A58-A6A6-83105EF66E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98-4A58-A6A6-83105EF66E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98-4A58-A6A6-83105EF66E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오프라인요약!$B$6:$F$6</c:f>
              <c:numCache>
                <c:formatCode>General</c:formatCode>
                <c:ptCount val="5"/>
                <c:pt idx="0">
                  <c:v>11</c:v>
                </c:pt>
                <c:pt idx="1">
                  <c:v>35</c:v>
                </c:pt>
                <c:pt idx="2">
                  <c:v>26</c:v>
                </c:pt>
                <c:pt idx="3">
                  <c:v>21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6-4A4A-8DBC-CBEC45FB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오프라인요약!$A$62</c:f>
              <c:strCache>
                <c:ptCount val="1"/>
                <c:pt idx="0">
                  <c:v>재정정책 수립시 구성원의 의견 수렴이 충분했다고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78-4480-8F8F-49CD16CA61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78-4480-8F8F-49CD16CA61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78-4480-8F8F-49CD16CA61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78-4480-8F8F-49CD16CA61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78-4480-8F8F-49CD16CA61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오프라인요약!$B$62:$F$62</c:f>
              <c:numCache>
                <c:formatCode>General</c:formatCode>
                <c:ptCount val="5"/>
                <c:pt idx="0">
                  <c:v>3</c:v>
                </c:pt>
                <c:pt idx="1">
                  <c:v>28</c:v>
                </c:pt>
                <c:pt idx="2">
                  <c:v>39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4-4C0E-8C51-1331EA1E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오프라인요약!$A$64</c:f>
              <c:strCache>
                <c:ptCount val="1"/>
                <c:pt idx="0">
                  <c:v>재정정책 수립시 구성원의 의견 수렴을 위해 바람직한 방법을 선택해 주세요.(복수선택 가능)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D9-4265-B74E-78658376DF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D9-4265-B74E-78658376DF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D9-4265-B74E-78658376DF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D9-4265-B74E-78658376DF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D9-4265-B74E-78658376DF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오프라인요약!$B$63:$F$63</c:f>
              <c:strCache>
                <c:ptCount val="5"/>
                <c:pt idx="0">
                  <c:v>설문조사</c:v>
                </c:pt>
                <c:pt idx="1">
                  <c:v>직제나 단대별 정책 제안 회의</c:v>
                </c:pt>
                <c:pt idx="2">
                  <c:v>FGI 방식의 소그룹 미팅</c:v>
                </c:pt>
                <c:pt idx="3">
                  <c:v>정기 재정보고회</c:v>
                </c:pt>
                <c:pt idx="4">
                  <c:v>기타</c:v>
                </c:pt>
              </c:strCache>
            </c:strRef>
          </c:cat>
          <c:val>
            <c:numRef>
              <c:f>오프라인요약!$B$64:$F$64</c:f>
              <c:numCache>
                <c:formatCode>General</c:formatCode>
                <c:ptCount val="5"/>
                <c:pt idx="0">
                  <c:v>36</c:v>
                </c:pt>
                <c:pt idx="1">
                  <c:v>43</c:v>
                </c:pt>
                <c:pt idx="2">
                  <c:v>34</c:v>
                </c:pt>
                <c:pt idx="3">
                  <c:v>42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E-4312-843A-3ED3D89A6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오프라인요약!$A$68</c:f>
              <c:strCache>
                <c:ptCount val="1"/>
                <c:pt idx="0">
                  <c:v>귀하의 성별은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DD-4FBE-A840-F32935ACDE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DD-4FBE-A840-F32935ACD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오프라인요약!$B$67:$C$67</c:f>
              <c:strCache>
                <c:ptCount val="2"/>
                <c:pt idx="0">
                  <c:v>남</c:v>
                </c:pt>
                <c:pt idx="1">
                  <c:v>여</c:v>
                </c:pt>
              </c:strCache>
            </c:strRef>
          </c:cat>
          <c:val>
            <c:numRef>
              <c:f>오프라인요약!$B$68:$C$68</c:f>
              <c:numCache>
                <c:formatCode>General</c:formatCode>
                <c:ptCount val="2"/>
                <c:pt idx="0">
                  <c:v>69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3-422D-9799-DBF2C6F7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오프라인요약!$A$70</c:f>
              <c:strCache>
                <c:ptCount val="1"/>
                <c:pt idx="0">
                  <c:v>귀하의 신분은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F4-49A7-A82C-98E921D4B5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F4-49A7-A82C-98E921D4B5F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F4-49A7-A82C-98E921D4B5F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F4-49A7-A82C-98E921D4B5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오프라인요약!$B$69:$E$69</c:f>
              <c:strCache>
                <c:ptCount val="4"/>
                <c:pt idx="0">
                  <c:v>정년(호봉제)</c:v>
                </c:pt>
                <c:pt idx="1">
                  <c:v>정년(연봉제)</c:v>
                </c:pt>
                <c:pt idx="2">
                  <c:v>비정년</c:v>
                </c:pt>
                <c:pt idx="3">
                  <c:v>직원</c:v>
                </c:pt>
              </c:strCache>
            </c:strRef>
          </c:cat>
          <c:val>
            <c:numRef>
              <c:f>오프라인요약!$B$70:$E$70</c:f>
              <c:numCache>
                <c:formatCode>General</c:formatCode>
                <c:ptCount val="4"/>
                <c:pt idx="0">
                  <c:v>9</c:v>
                </c:pt>
                <c:pt idx="1">
                  <c:v>19</c:v>
                </c:pt>
                <c:pt idx="2">
                  <c:v>4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A-4584-B128-B5F1F5FB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오프라인요약!$A$72</c:f>
              <c:strCache>
                <c:ptCount val="1"/>
                <c:pt idx="0">
                  <c:v>귀하의 연령대는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B4-4192-92AF-649DF8AB1D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B4-4192-92AF-649DF8AB1D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B4-4192-92AF-649DF8AB1D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B4-4192-92AF-649DF8AB1D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B4-4192-92AF-649DF8AB1D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오프라인요약!$B$71:$F$71</c:f>
              <c:strCache>
                <c:ptCount val="5"/>
                <c:pt idx="0">
                  <c:v>20대</c:v>
                </c:pt>
                <c:pt idx="1">
                  <c:v>30대</c:v>
                </c:pt>
                <c:pt idx="2">
                  <c:v>40대</c:v>
                </c:pt>
                <c:pt idx="3">
                  <c:v>50대</c:v>
                </c:pt>
                <c:pt idx="4">
                  <c:v>60대</c:v>
                </c:pt>
              </c:strCache>
            </c:strRef>
          </c:cat>
          <c:val>
            <c:numRef>
              <c:f>오프라인요약!$B$72:$F$72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17</c:v>
                </c:pt>
                <c:pt idx="3">
                  <c:v>58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6-475A-9BDC-D90448CF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'요약(합산)'!$A$3</c:f>
              <c:strCache>
                <c:ptCount val="1"/>
                <c:pt idx="0">
                  <c:v>우리대학의 현 재정 상태에 대하여 얼마나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47-4B87-95CD-BFFE05B270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47-4B87-95CD-BFFE05B270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47-4B87-95CD-BFFE05B270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47-4B87-95CD-BFFE05B270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47-4B87-95CD-BFFE05B270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'요약(합산)'!$B$3:$F$3</c:f>
              <c:numCache>
                <c:formatCode>General</c:formatCode>
                <c:ptCount val="5"/>
                <c:pt idx="0">
                  <c:v>34</c:v>
                </c:pt>
                <c:pt idx="1">
                  <c:v>75</c:v>
                </c:pt>
                <c:pt idx="2">
                  <c:v>23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47-4B87-95CD-BFFE05B2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'요약(합산)'!$A$4</c:f>
              <c:strCache>
                <c:ptCount val="1"/>
                <c:pt idx="0">
                  <c:v>우리대학 주 수입원이 등록금이라는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A3-4BC0-B383-6B9AB53A38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A3-4BC0-B383-6B9AB53A38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A3-4BC0-B383-6B9AB53A38B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A3-4BC0-B383-6B9AB53A38B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A3-4BC0-B383-6B9AB53A38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'요약(합산)'!$B$4:$F$4</c:f>
              <c:numCache>
                <c:formatCode>General</c:formatCode>
                <c:ptCount val="5"/>
                <c:pt idx="0">
                  <c:v>70</c:v>
                </c:pt>
                <c:pt idx="1">
                  <c:v>61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A3-4BC0-B383-6B9AB53A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'요약(합산)'!$A$5</c:f>
              <c:strCache>
                <c:ptCount val="1"/>
                <c:pt idx="0">
                  <c:v>주 수입원이 해마다 줄고 있는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DD-4C6D-BD2F-3B3BA3E9D9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DD-4C6D-BD2F-3B3BA3E9D9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DD-4C6D-BD2F-3B3BA3E9D9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DD-4C6D-BD2F-3B3BA3E9D9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DD-4C6D-BD2F-3B3BA3E9D9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'요약(합산)'!$B$5:$F$5</c:f>
              <c:numCache>
                <c:formatCode>General</c:formatCode>
                <c:ptCount val="5"/>
                <c:pt idx="0">
                  <c:v>67</c:v>
                </c:pt>
                <c:pt idx="1">
                  <c:v>65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D-4C6D-BD2F-3B3BA3E9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'요약(합산)'!$A$6</c:f>
              <c:strCache>
                <c:ptCount val="1"/>
                <c:pt idx="0">
                  <c:v>2022년 결산 추정 적립금이 2014년 대비 54%임을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AE-4D1D-9F2E-1B0AD6DE57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AE-4D1D-9F2E-1B0AD6DE57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AE-4D1D-9F2E-1B0AD6DE57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AE-4D1D-9F2E-1B0AD6DE57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AE-4D1D-9F2E-1B0AD6DE57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'요약(합산)'!$B$6:$F$6</c:f>
              <c:numCache>
                <c:formatCode>General</c:formatCode>
                <c:ptCount val="5"/>
                <c:pt idx="0">
                  <c:v>15</c:v>
                </c:pt>
                <c:pt idx="1">
                  <c:v>48</c:v>
                </c:pt>
                <c:pt idx="2">
                  <c:v>41</c:v>
                </c:pt>
                <c:pt idx="3">
                  <c:v>31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E-4D1D-9F2E-1B0AD6DE5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'요약(합산)'!$A$7</c:f>
              <c:strCache>
                <c:ptCount val="1"/>
                <c:pt idx="0">
                  <c:v>현 상태가 유지되면 4년 뒤 적립금이 고갈된다는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84-43D2-A683-CBEF1B0819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84-43D2-A683-CBEF1B0819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84-43D2-A683-CBEF1B0819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84-43D2-A683-CBEF1B0819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84-43D2-A683-CBEF1B0819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'요약(합산)'!$B$7:$F$7</c:f>
              <c:numCache>
                <c:formatCode>General</c:formatCode>
                <c:ptCount val="5"/>
                <c:pt idx="0">
                  <c:v>25</c:v>
                </c:pt>
                <c:pt idx="1">
                  <c:v>69</c:v>
                </c:pt>
                <c:pt idx="2">
                  <c:v>30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84-43D2-A683-CBEF1B08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오프라인요약!$A$7</c:f>
              <c:strCache>
                <c:ptCount val="1"/>
                <c:pt idx="0">
                  <c:v>현 상태가 유지되면 4년 뒤 적립금이 고갈된다는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2C-42CD-9B5B-D4BB406757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2C-42CD-9B5B-D4BB406757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2C-42CD-9B5B-D4BB406757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2C-42CD-9B5B-D4BB406757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2C-42CD-9B5B-D4BB40675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오프라인요약!$B$7:$F$7</c:f>
              <c:numCache>
                <c:formatCode>General</c:formatCode>
                <c:ptCount val="5"/>
                <c:pt idx="0">
                  <c:v>19</c:v>
                </c:pt>
                <c:pt idx="1">
                  <c:v>51</c:v>
                </c:pt>
                <c:pt idx="2">
                  <c:v>16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B-4A03-B133-8305DB24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'요약(합산)'!$A$8</c:f>
              <c:strCache>
                <c:ptCount val="1"/>
                <c:pt idx="0">
                  <c:v>보수 등록금 의존율이 약 80%로 부산 1위인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56-4EAA-BFD3-1FD4AF3899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56-4EAA-BFD3-1FD4AF38996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56-4EAA-BFD3-1FD4AF38996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56-4EAA-BFD3-1FD4AF38996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56-4EAA-BFD3-1FD4AF3899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'요약(합산)'!$B$8:$F$8</c:f>
              <c:numCache>
                <c:formatCode>General</c:formatCode>
                <c:ptCount val="5"/>
                <c:pt idx="0">
                  <c:v>25</c:v>
                </c:pt>
                <c:pt idx="1">
                  <c:v>61</c:v>
                </c:pt>
                <c:pt idx="2">
                  <c:v>26</c:v>
                </c:pt>
                <c:pt idx="3">
                  <c:v>24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56-4EAA-BFD3-1FD4AF38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'요약(합산)'!$A$9</c:f>
              <c:strCache>
                <c:ptCount val="1"/>
                <c:pt idx="0">
                  <c:v>최근 우리 대학의 지출 감소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4-404D-92B2-875518E134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4-404D-92B2-875518E134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B4-404D-92B2-875518E134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B4-404D-92B2-875518E134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B4-404D-92B2-875518E13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'요약(합산)'!$B$9:$F$9</c:f>
              <c:numCache>
                <c:formatCode>General</c:formatCode>
                <c:ptCount val="5"/>
                <c:pt idx="0">
                  <c:v>33</c:v>
                </c:pt>
                <c:pt idx="1">
                  <c:v>78</c:v>
                </c:pt>
                <c:pt idx="2">
                  <c:v>19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B4-404D-92B2-875518E1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'요약(합산)'!$A$10</c:f>
              <c:strCache>
                <c:ptCount val="1"/>
                <c:pt idx="0">
                  <c:v>최근 우리 대학의 수입 증대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33-4988-8249-888974B3FC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33-4988-8249-888974B3FC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33-4988-8249-888974B3FC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33-4988-8249-888974B3FC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233-4988-8249-888974B3FC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'요약(합산)'!$B$10:$F$10</c:f>
              <c:numCache>
                <c:formatCode>General</c:formatCode>
                <c:ptCount val="5"/>
                <c:pt idx="0">
                  <c:v>17</c:v>
                </c:pt>
                <c:pt idx="1">
                  <c:v>75</c:v>
                </c:pt>
                <c:pt idx="2">
                  <c:v>25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33-4988-8249-888974B3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'요약(합산)'!$A$13</c:f>
              <c:strCache>
                <c:ptCount val="1"/>
                <c:pt idx="0">
                  <c:v>학령인구 감소에 대한 대처 부족이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F0-42A4-ADAC-01E8163732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F0-42A4-ADAC-01E8163732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F0-42A4-ADAC-01E8163732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F0-42A4-ADAC-01E8163732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F0-42A4-ADAC-01E816373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'요약(합산)'!$B$13:$F$13</c:f>
              <c:numCache>
                <c:formatCode>General</c:formatCode>
                <c:ptCount val="5"/>
                <c:pt idx="0">
                  <c:v>34</c:v>
                </c:pt>
                <c:pt idx="1">
                  <c:v>81</c:v>
                </c:pt>
                <c:pt idx="2">
                  <c:v>18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F0-42A4-ADAC-01E81637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'요약(합산)'!$A$14</c:f>
              <c:strCache>
                <c:ptCount val="1"/>
                <c:pt idx="0">
                  <c:v>방만한 재정 운영이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52-485E-BBC0-E4A02114A5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52-485E-BBC0-E4A02114A5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52-485E-BBC0-E4A02114A5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52-485E-BBC0-E4A02114A5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52-485E-BBC0-E4A02114A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'요약(합산)'!$B$14:$F$14</c:f>
              <c:numCache>
                <c:formatCode>General</c:formatCode>
                <c:ptCount val="5"/>
                <c:pt idx="0">
                  <c:v>13</c:v>
                </c:pt>
                <c:pt idx="1">
                  <c:v>34</c:v>
                </c:pt>
                <c:pt idx="2">
                  <c:v>43</c:v>
                </c:pt>
                <c:pt idx="3">
                  <c:v>45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52-485E-BBC0-E4A02114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'요약(합산)'!$A$15</c:f>
              <c:strCache>
                <c:ptCount val="1"/>
                <c:pt idx="0">
                  <c:v>학사 및 행정 조직의 방만한 운영이 원이라고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7F-41FB-B81A-691CA7D3C9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7F-41FB-B81A-691CA7D3C9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7F-41FB-B81A-691CA7D3C9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7F-41FB-B81A-691CA7D3C9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7F-41FB-B81A-691CA7D3C9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'요약(합산)'!$B$15:$F$15</c:f>
              <c:numCache>
                <c:formatCode>General</c:formatCode>
                <c:ptCount val="5"/>
                <c:pt idx="0">
                  <c:v>21</c:v>
                </c:pt>
                <c:pt idx="1">
                  <c:v>25</c:v>
                </c:pt>
                <c:pt idx="2">
                  <c:v>53</c:v>
                </c:pt>
                <c:pt idx="3">
                  <c:v>35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7F-41FB-B81A-691CA7D3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'요약(합산)'!$A$16</c:f>
              <c:strCache>
                <c:ptCount val="1"/>
                <c:pt idx="0">
                  <c:v>우리대학 브랜드 이미지 하락이 재정위기의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39-4809-8B32-8A0793595F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39-4809-8B32-8A0793595F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39-4809-8B32-8A0793595F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39-4809-8B32-8A0793595F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39-4809-8B32-8A0793595F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'요약(합산)'!$B$16:$F$16</c:f>
              <c:numCache>
                <c:formatCode>General</c:formatCode>
                <c:ptCount val="5"/>
                <c:pt idx="0">
                  <c:v>25</c:v>
                </c:pt>
                <c:pt idx="1">
                  <c:v>46</c:v>
                </c:pt>
                <c:pt idx="2">
                  <c:v>42</c:v>
                </c:pt>
                <c:pt idx="3">
                  <c:v>21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39-4809-8B32-8A079359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'요약(합산)'!$A$20</c:f>
              <c:strCache>
                <c:ptCount val="1"/>
                <c:pt idx="0">
                  <c:v>재정상태 해결의 핵심은 수입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F3-4301-B92A-50FC0B06B8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F3-4301-B92A-50FC0B06B8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F3-4301-B92A-50FC0B06B8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F3-4301-B92A-50FC0B06B8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F3-4301-B92A-50FC0B06B8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'요약(합산)'!$B$20:$F$20</c:f>
              <c:numCache>
                <c:formatCode>General</c:formatCode>
                <c:ptCount val="5"/>
                <c:pt idx="0">
                  <c:v>23</c:v>
                </c:pt>
                <c:pt idx="1">
                  <c:v>79</c:v>
                </c:pt>
                <c:pt idx="2">
                  <c:v>36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F3-4301-B92A-50FC0B06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'요약(합산)'!$A$21</c:f>
              <c:strCache>
                <c:ptCount val="1"/>
                <c:pt idx="0">
                  <c:v>재정상태 해결의 핵심은 지출 구조 개선이라고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EF-4C0F-A10E-CF1DC60F0E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EF-4C0F-A10E-CF1DC60F0E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EF-4C0F-A10E-CF1DC60F0E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EF-4C0F-A10E-CF1DC60F0E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EF-4C0F-A10E-CF1DC60F0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'요약(합산)'!$B$21:$F$21</c:f>
              <c:numCache>
                <c:formatCode>General</c:formatCode>
                <c:ptCount val="5"/>
                <c:pt idx="0">
                  <c:v>18</c:v>
                </c:pt>
                <c:pt idx="1">
                  <c:v>56</c:v>
                </c:pt>
                <c:pt idx="2">
                  <c:v>47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EF-4C0F-A10E-CF1DC60F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'요약(합산)'!$A$22</c:f>
              <c:strCache>
                <c:ptCount val="1"/>
                <c:pt idx="0">
                  <c:v>재정적자는 적립금 인출로 대응하는 것이 당연하다고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F7-47A9-93CA-6640D50F57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F7-47A9-93CA-6640D50F57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F7-47A9-93CA-6640D50F577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F7-47A9-93CA-6640D50F577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F7-47A9-93CA-6640D50F5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'요약(합산)'!$B$22:$F$22</c:f>
              <c:numCache>
                <c:formatCode>General</c:formatCode>
                <c:ptCount val="5"/>
                <c:pt idx="0">
                  <c:v>7</c:v>
                </c:pt>
                <c:pt idx="1">
                  <c:v>46</c:v>
                </c:pt>
                <c:pt idx="2">
                  <c:v>55</c:v>
                </c:pt>
                <c:pt idx="3">
                  <c:v>23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F7-47A9-93CA-6640D50F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오프라인요약!$A$8</c:f>
              <c:strCache>
                <c:ptCount val="1"/>
                <c:pt idx="0">
                  <c:v>보수 등록금 의존율이 약 80%로 부산 1위인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EC-4D12-9E62-A3B7CD0CCE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EC-4D12-9E62-A3B7CD0CCE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EC-4D12-9E62-A3B7CD0CCE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EC-4D12-9E62-A3B7CD0CCE9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EC-4D12-9E62-A3B7CD0CCE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오프라인요약!$B$8:$F$8</c:f>
              <c:numCache>
                <c:formatCode>General</c:formatCode>
                <c:ptCount val="5"/>
                <c:pt idx="0">
                  <c:v>18</c:v>
                </c:pt>
                <c:pt idx="1">
                  <c:v>43</c:v>
                </c:pt>
                <c:pt idx="2">
                  <c:v>17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9-4D9E-9A5E-DF3783BC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'요약(합산)'!$A$23</c:f>
              <c:strCache>
                <c:ptCount val="1"/>
                <c:pt idx="0">
                  <c:v>보수 등록금 의존율이 위험수준이며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BE-420B-96D9-6E77416471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BE-420B-96D9-6E77416471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BE-420B-96D9-6E77416471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BE-420B-96D9-6E77416471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BE-420B-96D9-6E77416471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'요약(합산)'!$B$23:$F$23</c:f>
              <c:numCache>
                <c:formatCode>General</c:formatCode>
                <c:ptCount val="5"/>
                <c:pt idx="0">
                  <c:v>35</c:v>
                </c:pt>
                <c:pt idx="1">
                  <c:v>68</c:v>
                </c:pt>
                <c:pt idx="2">
                  <c:v>24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BE-420B-96D9-6E774164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'요약(합산)'!$A$24</c:f>
              <c:strCache>
                <c:ptCount val="1"/>
                <c:pt idx="0">
                  <c:v>보수 체계의 변경(인건비 삭감)이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A-4FB1-BBFD-D43349D8E3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8A-4FB1-BBFD-D43349D8E3D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8A-4FB1-BBFD-D43349D8E3D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8A-4FB1-BBFD-D43349D8E3D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98A-4FB1-BBFD-D43349D8E3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'요약(합산)'!$B$24:$F$24</c:f>
              <c:numCache>
                <c:formatCode>General</c:formatCode>
                <c:ptCount val="5"/>
                <c:pt idx="0">
                  <c:v>23</c:v>
                </c:pt>
                <c:pt idx="1">
                  <c:v>36</c:v>
                </c:pt>
                <c:pt idx="2">
                  <c:v>40</c:v>
                </c:pt>
                <c:pt idx="3">
                  <c:v>26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8A-4FB1-BBFD-D43349D8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'요약(합산)'!$A$25</c:f>
              <c:strCache>
                <c:ptCount val="1"/>
                <c:pt idx="0">
                  <c:v>학사 및 행정구조 개편과 인력 구조조정이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86-4DC2-A002-7157DC80D4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86-4DC2-A002-7157DC80D4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86-4DC2-A002-7157DC80D4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86-4DC2-A002-7157DC80D4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86-4DC2-A002-7157DC80D4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'요약(합산)'!$B$25:$F$25</c:f>
              <c:numCache>
                <c:formatCode>General</c:formatCode>
                <c:ptCount val="5"/>
                <c:pt idx="0">
                  <c:v>37</c:v>
                </c:pt>
                <c:pt idx="1">
                  <c:v>51</c:v>
                </c:pt>
                <c:pt idx="2">
                  <c:v>32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86-4DC2-A002-7157DC80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'요약(합산)'!$A$26</c:f>
              <c:strCache>
                <c:ptCount val="1"/>
                <c:pt idx="0">
                  <c:v>우리대학 등록금을 인상해야 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19-4156-87F0-A3F26879A4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19-4156-87F0-A3F26879A4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19-4156-87F0-A3F26879A4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19-4156-87F0-A3F26879A4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F19-4156-87F0-A3F26879A4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'요약(합산)'!$B$19:$F$19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'요약(합산)'!$B$26:$F$26</c:f>
              <c:numCache>
                <c:formatCode>General</c:formatCode>
                <c:ptCount val="5"/>
                <c:pt idx="0">
                  <c:v>16</c:v>
                </c:pt>
                <c:pt idx="1">
                  <c:v>52</c:v>
                </c:pt>
                <c:pt idx="2">
                  <c:v>41</c:v>
                </c:pt>
                <c:pt idx="3">
                  <c:v>22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19-4156-87F0-A3F26879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'요약(합산)'!$A$28</c:f>
              <c:strCache>
                <c:ptCount val="1"/>
                <c:pt idx="0">
                  <c:v>우리대학 등록금이 전 계열에서 부산지역 최고 수준임을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68-40F8-865D-6FCECF6205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68-40F8-865D-6FCECF6205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'요약(합산)'!$B$27:$C$27</c:f>
              <c:strCache>
                <c:ptCount val="2"/>
                <c:pt idx="0">
                  <c:v>예</c:v>
                </c:pt>
                <c:pt idx="1">
                  <c:v>아니오</c:v>
                </c:pt>
              </c:strCache>
            </c:strRef>
          </c:cat>
          <c:val>
            <c:numRef>
              <c:f>'요약(합산)'!$B$28:$C$28</c:f>
              <c:numCache>
                <c:formatCode>General</c:formatCode>
                <c:ptCount val="2"/>
                <c:pt idx="0">
                  <c:v>47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8-40F8-865D-6FCECF62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'요약(합산)'!$A$31</c:f>
              <c:strCache>
                <c:ptCount val="1"/>
                <c:pt idx="0">
                  <c:v>현재 예산편성에서 보수를 제외한 지출 추가 삭감이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73-4E15-BE56-AC678D6CAF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73-4E15-BE56-AC678D6CAF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73-4E15-BE56-AC678D6CAF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73-4E15-BE56-AC678D6CAF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73-4E15-BE56-AC678D6CAF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'요약(합산)'!$B$30:$F$30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'요약(합산)'!$B$31:$F$31</c:f>
              <c:numCache>
                <c:formatCode>General</c:formatCode>
                <c:ptCount val="5"/>
                <c:pt idx="0">
                  <c:v>14</c:v>
                </c:pt>
                <c:pt idx="1">
                  <c:v>45</c:v>
                </c:pt>
                <c:pt idx="2">
                  <c:v>48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73-4E15-BE56-AC678D6C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'요약(합산)'!$A$33</c:f>
              <c:strCache>
                <c:ptCount val="1"/>
                <c:pt idx="0">
                  <c:v>지출 추가 삭감이 필요할 경우 관리운영비의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9D-4246-9826-8A78DC2B58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9D-4246-9826-8A78DC2B58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9D-4246-9826-8A78DC2B58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'요약(합산)'!$B$33:$D$33</c:f>
              <c:numCache>
                <c:formatCode>General</c:formatCode>
                <c:ptCount val="3"/>
                <c:pt idx="0">
                  <c:v>62</c:v>
                </c:pt>
                <c:pt idx="1">
                  <c:v>36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D-4246-9826-8A78DC2B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'요약(합산)'!$A$34</c:f>
              <c:strCache>
                <c:ptCount val="1"/>
                <c:pt idx="0">
                  <c:v>지출 추가 삭감이 필요할 경우 연구학생경비의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26-4011-9D77-B3412F2EC4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26-4011-9D77-B3412F2EC4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26-4011-9D77-B3412F2EC4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'요약(합산)'!$B$34:$D$34</c:f>
              <c:numCache>
                <c:formatCode>General</c:formatCode>
                <c:ptCount val="3"/>
                <c:pt idx="0">
                  <c:v>38</c:v>
                </c:pt>
                <c:pt idx="1">
                  <c:v>48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6-4011-9D77-B3412F2E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'요약(합산)'!$A$35</c:f>
              <c:strCache>
                <c:ptCount val="1"/>
                <c:pt idx="0">
                  <c:v>지출 추가 삭감이 필요할 경우 실험실습 기자재의 감소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41-4384-A46D-C8C169C50A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41-4384-A46D-C8C169C50A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41-4384-A46D-C8C169C50A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'요약(합산)'!$B$32:$D$32</c:f>
              <c:strCache>
                <c:ptCount val="3"/>
                <c:pt idx="0">
                  <c:v>반드시</c:v>
                </c:pt>
                <c:pt idx="1">
                  <c:v>모름</c:v>
                </c:pt>
                <c:pt idx="2">
                  <c:v>불가능</c:v>
                </c:pt>
              </c:strCache>
            </c:strRef>
          </c:cat>
          <c:val>
            <c:numRef>
              <c:f>'요약(합산)'!$B$35:$D$35</c:f>
              <c:numCache>
                <c:formatCode>General</c:formatCode>
                <c:ptCount val="3"/>
                <c:pt idx="0">
                  <c:v>30</c:v>
                </c:pt>
                <c:pt idx="1">
                  <c:v>35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41-4384-A46D-C8C169C50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'요약(합산)'!$A$38</c:f>
              <c:strCache>
                <c:ptCount val="1"/>
                <c:pt idx="0">
                  <c:v>지출 삭감 항목에 보수가 포함되는 것이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5B-452A-8997-3D25D98C19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5B-452A-8997-3D25D98C19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5B-452A-8997-3D25D98C19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5B-452A-8997-3D25D98C19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5B-452A-8997-3D25D98C19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'요약(합산)'!$B$37:$F$37</c:f>
              <c:strCache>
                <c:ptCount val="5"/>
                <c:pt idx="0">
                  <c:v>매우 동의한다</c:v>
                </c:pt>
                <c:pt idx="1">
                  <c:v>동의한다</c:v>
                </c:pt>
                <c:pt idx="2">
                  <c:v>보통이다</c:v>
                </c:pt>
                <c:pt idx="3">
                  <c:v>동의하지 않는다</c:v>
                </c:pt>
                <c:pt idx="4">
                  <c:v>전혀 동의하지 않는다</c:v>
                </c:pt>
              </c:strCache>
            </c:strRef>
          </c:cat>
          <c:val>
            <c:numRef>
              <c:f>'요약(합산)'!$B$38:$F$38</c:f>
              <c:numCache>
                <c:formatCode>General</c:formatCode>
                <c:ptCount val="5"/>
                <c:pt idx="0">
                  <c:v>25</c:v>
                </c:pt>
                <c:pt idx="1">
                  <c:v>31</c:v>
                </c:pt>
                <c:pt idx="2">
                  <c:v>30</c:v>
                </c:pt>
                <c:pt idx="3">
                  <c:v>26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5B-452A-8997-3D25D98C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오프라인요약!$A$9</c:f>
              <c:strCache>
                <c:ptCount val="1"/>
                <c:pt idx="0">
                  <c:v>최근 우리 대학의 지출 감소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4-4221-A8FA-03D420E04D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4-4221-A8FA-03D420E04D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4-4221-A8FA-03D420E04DB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4-4221-A8FA-03D420E04DB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4-4221-A8FA-03D420E04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오프라인요약!$B$9:$F$9</c:f>
              <c:numCache>
                <c:formatCode>General</c:formatCode>
                <c:ptCount val="5"/>
                <c:pt idx="0">
                  <c:v>23</c:v>
                </c:pt>
                <c:pt idx="1">
                  <c:v>56</c:v>
                </c:pt>
                <c:pt idx="2">
                  <c:v>13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E-4A03-A5B0-7308BE7C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'요약(합산)'!$A$40</c:f>
              <c:strCache>
                <c:ptCount val="1"/>
                <c:pt idx="0">
                  <c:v>보수 삭감이 불가피하다면 어떤 방식이 낫다고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25-4848-A970-A67679726B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25-4848-A970-A67679726B3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25-4848-A970-A67679726B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'요약(합산)'!$B$39:$D$39</c:f>
              <c:strCache>
                <c:ptCount val="3"/>
                <c:pt idx="0">
                  <c:v>정규직 동일 비율 삭감</c:v>
                </c:pt>
                <c:pt idx="1">
                  <c:v>정규직/비정규직 동일 비율 삭감</c:v>
                </c:pt>
                <c:pt idx="2">
                  <c:v>각 직군별 차별적 삭감</c:v>
                </c:pt>
              </c:strCache>
            </c:strRef>
          </c:cat>
          <c:val>
            <c:numRef>
              <c:f>'요약(합산)'!$B$40:$D$40</c:f>
              <c:numCache>
                <c:formatCode>General</c:formatCode>
                <c:ptCount val="3"/>
                <c:pt idx="0">
                  <c:v>26</c:v>
                </c:pt>
                <c:pt idx="1">
                  <c:v>12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25-4848-A970-A6767972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'요약(합산)'!$A$42</c:f>
              <c:strCache>
                <c:ptCount val="1"/>
                <c:pt idx="0">
                  <c:v>형평성이 보장될 경우 수용 가능한 삭감 수준은 어느 정도이십니까?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0D-4BD1-B79F-C2ECCDCCFF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0D-4BD1-B79F-C2ECCDCCFF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0D-4BD1-B79F-C2ECCDCCFF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0D-4BD1-B79F-C2ECCDCCFF4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C0D-4BD1-B79F-C2ECCDCCFF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'요약(합산)'!$B$41:$F$41</c:f>
              <c:strCache>
                <c:ptCount val="5"/>
                <c:pt idx="0">
                  <c:v>5%</c:v>
                </c:pt>
                <c:pt idx="1">
                  <c:v>7%</c:v>
                </c:pt>
                <c:pt idx="2">
                  <c:v>10%</c:v>
                </c:pt>
                <c:pt idx="3">
                  <c:v>15%</c:v>
                </c:pt>
                <c:pt idx="4">
                  <c:v>기타</c:v>
                </c:pt>
              </c:strCache>
            </c:strRef>
          </c:cat>
          <c:val>
            <c:numRef>
              <c:f>'요약(합산)'!$B$42:$F$42</c:f>
              <c:numCache>
                <c:formatCode>General</c:formatCode>
                <c:ptCount val="5"/>
                <c:pt idx="0">
                  <c:v>47</c:v>
                </c:pt>
                <c:pt idx="1">
                  <c:v>10</c:v>
                </c:pt>
                <c:pt idx="2">
                  <c:v>28</c:v>
                </c:pt>
                <c:pt idx="3">
                  <c:v>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0D-4BD1-B79F-C2ECCDCC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'요약(합산)'!$A$44</c:f>
              <c:strCache>
                <c:ptCount val="1"/>
                <c:pt idx="0">
                  <c:v>보수 지출 개선을 위해 임금피크제 도입이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93-4749-8A7A-D8B6CC33F7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93-4749-8A7A-D8B6CC33F7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93-4749-8A7A-D8B6CC33F7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93-4749-8A7A-D8B6CC33F7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93-4749-8A7A-D8B6CC33F7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'요약(합산)'!$B$44:$F$44</c:f>
              <c:numCache>
                <c:formatCode>General</c:formatCode>
                <c:ptCount val="5"/>
                <c:pt idx="0">
                  <c:v>34</c:v>
                </c:pt>
                <c:pt idx="1">
                  <c:v>37</c:v>
                </c:pt>
                <c:pt idx="2">
                  <c:v>34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3-4749-8A7A-D8B6CC33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'요약(합산)'!$A$45</c:f>
              <c:strCache>
                <c:ptCount val="1"/>
                <c:pt idx="0">
                  <c:v>보수 지출 개선을 위해 성과상여금 축소가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69-4A9E-86D9-4A8B2FB3E9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69-4A9E-86D9-4A8B2FB3E9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69-4A9E-86D9-4A8B2FB3E9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69-4A9E-86D9-4A8B2FB3E9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69-4A9E-86D9-4A8B2FB3E9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'요약(합산)'!$B$45:$F$45</c:f>
              <c:numCache>
                <c:formatCode>General</c:formatCode>
                <c:ptCount val="5"/>
                <c:pt idx="0">
                  <c:v>30</c:v>
                </c:pt>
                <c:pt idx="1">
                  <c:v>42</c:v>
                </c:pt>
                <c:pt idx="2">
                  <c:v>30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69-4A9E-86D9-4A8B2FB3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'요약(합산)'!$A$46</c:f>
              <c:strCache>
                <c:ptCount val="1"/>
                <c:pt idx="0">
                  <c:v>보수 지출 개선을 위해 교직원 성과평가 제도 개선이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D0-4C04-AAD3-85261EFE09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D0-4C04-AAD3-85261EFE09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D0-4C04-AAD3-85261EFE095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D0-4C04-AAD3-85261EFE095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D0-4C04-AAD3-85261EFE0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'요약(합산)'!$B$46:$F$46</c:f>
              <c:numCache>
                <c:formatCode>General</c:formatCode>
                <c:ptCount val="5"/>
                <c:pt idx="0">
                  <c:v>37</c:v>
                </c:pt>
                <c:pt idx="1">
                  <c:v>51</c:v>
                </c:pt>
                <c:pt idx="2">
                  <c:v>33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D0-4C04-AAD3-85261EFE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'요약(합산)'!$A$47</c:f>
              <c:strCache>
                <c:ptCount val="1"/>
                <c:pt idx="0">
                  <c:v>보수 지출 개선을 위해 단일 보수체계로의 전환이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E2-4205-840D-A1EDE6867B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E2-4205-840D-A1EDE6867B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E2-4205-840D-A1EDE6867B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E2-4205-840D-A1EDE6867B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E2-4205-840D-A1EDE6867B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'요약(합산)'!$B$47:$F$47</c:f>
              <c:numCache>
                <c:formatCode>General</c:formatCode>
                <c:ptCount val="5"/>
                <c:pt idx="0">
                  <c:v>22</c:v>
                </c:pt>
                <c:pt idx="1">
                  <c:v>41</c:v>
                </c:pt>
                <c:pt idx="2">
                  <c:v>45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E2-4205-840D-A1EDE686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나눔바른고딕" panose="020B0603020101020101" pitchFamily="50" charset="-127"/>
                <a:ea typeface="나눔바른고딕" panose="020B0603020101020101" pitchFamily="50" charset="-127"/>
                <a:cs typeface="+mn-cs"/>
              </a:defRPr>
            </a:pPr>
            <a:r>
              <a:rPr lang="ko-KR" altLang="en-US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보수 지출 개선을 위해 근로시간 단축을 통한 보수 절감이 필요하다고 생각하십니까</a:t>
            </a:r>
            <a:r>
              <a:rPr lang="en-US" altLang="ko-KR">
                <a:latin typeface="나눔바른고딕" panose="020B0603020101020101" pitchFamily="50" charset="-127"/>
                <a:ea typeface="나눔바른고딕" panose="020B0603020101020101" pitchFamily="50" charset="-127"/>
              </a:rPr>
              <a:t>?</a:t>
            </a:r>
            <a:endParaRPr lang="ko-KR" altLang="en-US">
              <a:latin typeface="나눔바른고딕" panose="020B0603020101020101" pitchFamily="50" charset="-127"/>
              <a:ea typeface="나눔바른고딕" panose="020B0603020101020101" pitchFamily="50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'요약(합산)'!$A$48</c:f>
              <c:strCache>
                <c:ptCount val="1"/>
                <c:pt idx="0">
                  <c:v>보수 지출 개선을 위해 근로시간 단축(방학 근무시간 단축, 주4일제, 교원 10개월 근무 등)을 통한 보수 절감이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8F-41C7-9AE0-EDBFBFF3A4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8F-41C7-9AE0-EDBFBFF3A4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8F-41C7-9AE0-EDBFBFF3A4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8F-41C7-9AE0-EDBFBFF3A4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8F-41C7-9AE0-EDBFBFF3A4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'요약(합산)'!$B$43:$F$43</c:f>
              <c:strCache>
                <c:ptCount val="5"/>
                <c:pt idx="0">
                  <c:v>매우 필요하다</c:v>
                </c:pt>
                <c:pt idx="1">
                  <c:v>필요하다</c:v>
                </c:pt>
                <c:pt idx="2">
                  <c:v>보통이다</c:v>
                </c:pt>
                <c:pt idx="3">
                  <c:v>필요하지 않다</c:v>
                </c:pt>
                <c:pt idx="4">
                  <c:v>전혀 필요하지 않다</c:v>
                </c:pt>
              </c:strCache>
            </c:strRef>
          </c:cat>
          <c:val>
            <c:numRef>
              <c:f>'요약(합산)'!$B$48:$F$48</c:f>
              <c:numCache>
                <c:formatCode>General</c:formatCode>
                <c:ptCount val="5"/>
                <c:pt idx="0">
                  <c:v>16</c:v>
                </c:pt>
                <c:pt idx="1">
                  <c:v>34</c:v>
                </c:pt>
                <c:pt idx="2">
                  <c:v>37</c:v>
                </c:pt>
                <c:pt idx="3">
                  <c:v>22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8F-41C7-9AE0-EDBFBFF3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'요약(합산)'!$A$51</c:f>
              <c:strCache>
                <c:ptCount val="1"/>
                <c:pt idx="0">
                  <c:v>장기 수입 증대 측면에서 신입생 및 재학생 충원율 향상을 위한 대학 전체의 노력이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05-4E2E-A014-243EE426A9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05-4E2E-A014-243EE426A9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05-4E2E-A014-243EE426A9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05-4E2E-A014-243EE426A9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05-4E2E-A014-243EE426A9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'요약(합산)'!$B$51:$F$51</c:f>
              <c:numCache>
                <c:formatCode>General</c:formatCode>
                <c:ptCount val="5"/>
                <c:pt idx="0">
                  <c:v>104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05-4E2E-A014-243EE426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'요약(합산)'!$A$52</c:f>
              <c:strCache>
                <c:ptCount val="1"/>
                <c:pt idx="0">
                  <c:v>장기 수입 증대 측면에서 교사나 부지를 활용한 다양한 수익사업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FA-4C32-AD2E-2C24237980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FA-4C32-AD2E-2C24237980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FA-4C32-AD2E-2C24237980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FA-4C32-AD2E-2C24237980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FA-4C32-AD2E-2C24237980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'요약(합산)'!$B$52:$F$52</c:f>
              <c:numCache>
                <c:formatCode>General</c:formatCode>
                <c:ptCount val="5"/>
                <c:pt idx="0">
                  <c:v>82</c:v>
                </c:pt>
                <c:pt idx="1">
                  <c:v>38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FA-4C32-AD2E-2C242379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'요약(합산)'!$A$53</c:f>
              <c:strCache>
                <c:ptCount val="1"/>
                <c:pt idx="0">
                  <c:v>장기 수입 증대 측면에서 산학협력단 수익 확대를 통한 전입금 증대가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4F-4944-9DCE-95C9782098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4F-4944-9DCE-95C9782098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4F-4944-9DCE-95C9782098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4F-4944-9DCE-95C9782098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4F-4944-9DCE-95C9782098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'요약(합산)'!$B$53:$F$53</c:f>
              <c:numCache>
                <c:formatCode>General</c:formatCode>
                <c:ptCount val="5"/>
                <c:pt idx="0">
                  <c:v>50</c:v>
                </c:pt>
                <c:pt idx="1">
                  <c:v>59</c:v>
                </c:pt>
                <c:pt idx="2">
                  <c:v>19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4F-4944-9DCE-95C97820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오프라인요약!$A$10</c:f>
              <c:strCache>
                <c:ptCount val="1"/>
                <c:pt idx="0">
                  <c:v>최근 우리 대학의 수입 증대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82-4068-80E6-A7F79D5701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82-4068-80E6-A7F79D5701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82-4068-80E6-A7F79D5701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82-4068-80E6-A7F79D5701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82-4068-80E6-A7F79D5701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오프라인요약!$B$2:$F$2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오프라인요약!$B$10:$F$10</c:f>
              <c:numCache>
                <c:formatCode>General</c:formatCode>
                <c:ptCount val="5"/>
                <c:pt idx="0">
                  <c:v>11</c:v>
                </c:pt>
                <c:pt idx="1">
                  <c:v>56</c:v>
                </c:pt>
                <c:pt idx="2">
                  <c:v>19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3-43BB-A618-9F19C0D0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'요약(합산)'!$A$54</c:f>
              <c:strCache>
                <c:ptCount val="1"/>
                <c:pt idx="0">
                  <c:v>장기 수입 증대 측면에서 법인 전입금 확대 방안 마련이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E2-456F-B772-15B0185F19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E2-456F-B772-15B0185F19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E2-456F-B772-15B0185F19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E2-456F-B772-15B0185F19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E2-456F-B772-15B0185F1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'요약(합산)'!$B$54:$F$54</c:f>
              <c:numCache>
                <c:formatCode>General</c:formatCode>
                <c:ptCount val="5"/>
                <c:pt idx="0">
                  <c:v>49</c:v>
                </c:pt>
                <c:pt idx="1">
                  <c:v>57</c:v>
                </c:pt>
                <c:pt idx="2">
                  <c:v>24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E2-456F-B772-15B0185F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'요약(합산)'!$A$55</c:f>
              <c:strCache>
                <c:ptCount val="1"/>
                <c:pt idx="0">
                  <c:v>장기 수입 증대 측면에서 외국인, 평생학습자 유치 확대를 통한 수강료 수입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DD-4E8D-B0F0-48CE657909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DD-4E8D-B0F0-48CE657909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DD-4E8D-B0F0-48CE657909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DD-4E8D-B0F0-48CE657909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DD-4E8D-B0F0-48CE65790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'요약(합산)'!$B$55:$F$55</c:f>
              <c:numCache>
                <c:formatCode>General</c:formatCode>
                <c:ptCount val="5"/>
                <c:pt idx="0">
                  <c:v>52</c:v>
                </c:pt>
                <c:pt idx="1">
                  <c:v>55</c:v>
                </c:pt>
                <c:pt idx="2">
                  <c:v>21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DD-4E8D-B0F0-48CE6579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'요약(합산)'!$A$56</c:f>
              <c:strCache>
                <c:ptCount val="1"/>
                <c:pt idx="0">
                  <c:v>장기 수입 증대 측면에서 발전기금 모금 운동을 통한 기부금 유치 확대가 필요하다고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D3-43F6-9428-AD9B319B16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D3-43F6-9428-AD9B319B16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D3-43F6-9428-AD9B319B16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D3-43F6-9428-AD9B319B16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D3-43F6-9428-AD9B319B16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'요약(합산)'!$B$50:$F$50</c:f>
              <c:strCache>
                <c:ptCount val="5"/>
                <c:pt idx="0">
                  <c:v>매우 중요하다</c:v>
                </c:pt>
                <c:pt idx="1">
                  <c:v>중요하다</c:v>
                </c:pt>
                <c:pt idx="2">
                  <c:v>보통이다</c:v>
                </c:pt>
                <c:pt idx="3">
                  <c:v>효과없다</c:v>
                </c:pt>
                <c:pt idx="4">
                  <c:v>전혀 효과없다</c:v>
                </c:pt>
              </c:strCache>
            </c:strRef>
          </c:cat>
          <c:val>
            <c:numRef>
              <c:f>'요약(합산)'!$B$56:$F$56</c:f>
              <c:numCache>
                <c:formatCode>General</c:formatCode>
                <c:ptCount val="5"/>
                <c:pt idx="0">
                  <c:v>35</c:v>
                </c:pt>
                <c:pt idx="1">
                  <c:v>55</c:v>
                </c:pt>
                <c:pt idx="2">
                  <c:v>30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D3-43F6-9428-AD9B319B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'요약(합산)'!$A$60</c:f>
              <c:strCache>
                <c:ptCount val="1"/>
                <c:pt idx="0">
                  <c:v>대학 재정상황에 대해 기획처가 구성원에게 충분히 설명한다고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5D-4C5C-B6C5-845A0838826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5D-4C5C-B6C5-845A0838826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5D-4C5C-B6C5-845A0838826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5D-4C5C-B6C5-845A0838826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C5D-4C5C-B6C5-845A08388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'요약(합산)'!$B$60:$F$60</c:f>
              <c:numCache>
                <c:formatCode>General</c:formatCode>
                <c:ptCount val="5"/>
                <c:pt idx="0">
                  <c:v>22</c:v>
                </c:pt>
                <c:pt idx="1">
                  <c:v>53</c:v>
                </c:pt>
                <c:pt idx="2">
                  <c:v>39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5D-4C5C-B6C5-845A08388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'요약(합산)'!$A$62</c:f>
              <c:strCache>
                <c:ptCount val="1"/>
                <c:pt idx="0">
                  <c:v>재정정책 수립시 구성원의 의견 수렴이 충분했다고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C3-4227-BD0C-CCF6FCA24E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C3-4227-BD0C-CCF6FCA24E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C3-4227-BD0C-CCF6FCA24E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C3-4227-BD0C-CCF6FCA24E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C3-4227-BD0C-CCF6FCA24E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'요약(합산)'!$B$59:$F$59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그렇지 않다</c:v>
                </c:pt>
                <c:pt idx="4">
                  <c:v>전혀 그렇지 않다</c:v>
                </c:pt>
              </c:strCache>
            </c:strRef>
          </c:cat>
          <c:val>
            <c:numRef>
              <c:f>'요약(합산)'!$B$62:$F$62</c:f>
              <c:numCache>
                <c:formatCode>General</c:formatCode>
                <c:ptCount val="5"/>
                <c:pt idx="0">
                  <c:v>4</c:v>
                </c:pt>
                <c:pt idx="1">
                  <c:v>35</c:v>
                </c:pt>
                <c:pt idx="2">
                  <c:v>57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C3-4227-BD0C-CCF6FCA2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'요약(합산)'!$A$64</c:f>
              <c:strCache>
                <c:ptCount val="1"/>
                <c:pt idx="0">
                  <c:v>재정정책 수립시 구성원의 의견 수렴을 위해 바람직한 방법을 선택해 주세요.(복수선택 가능)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35-44B1-BF0A-715ADD14A2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35-44B1-BF0A-715ADD14A2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35-44B1-BF0A-715ADD14A2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35-44B1-BF0A-715ADD14A2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35-44B1-BF0A-715ADD14A2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'요약(합산)'!$B$63:$F$63</c:f>
              <c:strCache>
                <c:ptCount val="5"/>
                <c:pt idx="0">
                  <c:v>설문조사</c:v>
                </c:pt>
                <c:pt idx="1">
                  <c:v>직제나 단대별 정책 제안 회의</c:v>
                </c:pt>
                <c:pt idx="2">
                  <c:v>FGI 방식의 소그룹 미팅</c:v>
                </c:pt>
                <c:pt idx="3">
                  <c:v>정기 재정보고회</c:v>
                </c:pt>
                <c:pt idx="4">
                  <c:v>기타</c:v>
                </c:pt>
              </c:strCache>
            </c:strRef>
          </c:cat>
          <c:val>
            <c:numRef>
              <c:f>'요약(합산)'!$B$64:$F$64</c:f>
              <c:numCache>
                <c:formatCode>General</c:formatCode>
                <c:ptCount val="5"/>
                <c:pt idx="0">
                  <c:v>55</c:v>
                </c:pt>
                <c:pt idx="1">
                  <c:v>65</c:v>
                </c:pt>
                <c:pt idx="2">
                  <c:v>42</c:v>
                </c:pt>
                <c:pt idx="3">
                  <c:v>58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35-44B1-BF0A-715ADD14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'요약(합산)'!$A$68</c:f>
              <c:strCache>
                <c:ptCount val="1"/>
                <c:pt idx="0">
                  <c:v>귀하의 성별은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F3-4073-9562-DEC28D1B3E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F3-4073-9562-DEC28D1B3E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'요약(합산)'!$B$67:$C$67</c:f>
              <c:strCache>
                <c:ptCount val="2"/>
                <c:pt idx="0">
                  <c:v>남</c:v>
                </c:pt>
                <c:pt idx="1">
                  <c:v>여</c:v>
                </c:pt>
              </c:strCache>
            </c:strRef>
          </c:cat>
          <c:val>
            <c:numRef>
              <c:f>'요약(합산)'!$B$68:$C$68</c:f>
              <c:numCache>
                <c:formatCode>General</c:formatCode>
                <c:ptCount val="2"/>
                <c:pt idx="0">
                  <c:v>91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F3-4073-9562-DEC28D1B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'요약(합산)'!$A$70</c:f>
              <c:strCache>
                <c:ptCount val="1"/>
                <c:pt idx="0">
                  <c:v>귀하의 신분은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08-477F-ABC6-A1A2E3C456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08-477F-ABC6-A1A2E3C456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08-477F-ABC6-A1A2E3C456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08-477F-ABC6-A1A2E3C456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'요약(합산)'!$B$69:$E$69</c:f>
              <c:strCache>
                <c:ptCount val="4"/>
                <c:pt idx="0">
                  <c:v>정년(호봉제)</c:v>
                </c:pt>
                <c:pt idx="1">
                  <c:v>정년(연봉제)</c:v>
                </c:pt>
                <c:pt idx="2">
                  <c:v>비정년</c:v>
                </c:pt>
                <c:pt idx="3">
                  <c:v>직원</c:v>
                </c:pt>
              </c:strCache>
            </c:strRef>
          </c:cat>
          <c:val>
            <c:numRef>
              <c:f>'요약(합산)'!$B$70:$E$70</c:f>
              <c:numCache>
                <c:formatCode>General</c:formatCode>
                <c:ptCount val="4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08-477F-ABC6-A1A2E3C4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'요약(합산)'!$A$72</c:f>
              <c:strCache>
                <c:ptCount val="1"/>
                <c:pt idx="0">
                  <c:v>귀하의 연령대는 어떻게 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1A-461C-9DDC-140DC0FAB7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1A-461C-9DDC-140DC0FAB7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1A-461C-9DDC-140DC0FAB7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1A-461C-9DDC-140DC0FAB7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1A-461C-9DDC-140DC0FAB7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'요약(합산)'!$B$71:$F$71</c:f>
              <c:strCache>
                <c:ptCount val="5"/>
                <c:pt idx="0">
                  <c:v>20대</c:v>
                </c:pt>
                <c:pt idx="1">
                  <c:v>30대</c:v>
                </c:pt>
                <c:pt idx="2">
                  <c:v>40대</c:v>
                </c:pt>
                <c:pt idx="3">
                  <c:v>50대</c:v>
                </c:pt>
                <c:pt idx="4">
                  <c:v>60대</c:v>
                </c:pt>
              </c:strCache>
            </c:strRef>
          </c:cat>
          <c:val>
            <c:numRef>
              <c:f>'요약(합산)'!$B$72:$F$72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27</c:v>
                </c:pt>
                <c:pt idx="3">
                  <c:v>84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1A-461C-9DDC-140DC0FA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'요약(호봉제교원)'!$A$3</c:f>
              <c:strCache>
                <c:ptCount val="1"/>
                <c:pt idx="0">
                  <c:v>우리대학의 현 재정 상태에 대하여 얼마나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93-4D57-910C-8211C76F5C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93-4D57-910C-8211C76F5C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93-4D57-910C-8211C76F5C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93-4D57-910C-8211C76F5C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93-4D57-910C-8211C76F5C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'요약(호봉제교원)'!$B$3:$F$3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93-4D57-910C-8211C76F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오프라인요약!$A$13</c:f>
              <c:strCache>
                <c:ptCount val="1"/>
                <c:pt idx="0">
                  <c:v>학령인구 감소에 대한 대처 부족이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19-4B5F-883F-485F914D9A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19-4B5F-883F-485F914D9A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19-4B5F-883F-485F914D9A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19-4B5F-883F-485F914D9AB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19-4B5F-883F-485F914D9A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오프라인요약!$B$12:$F$12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오프라인요약!$B$13:$F$13</c:f>
              <c:numCache>
                <c:formatCode>General</c:formatCode>
                <c:ptCount val="5"/>
                <c:pt idx="0">
                  <c:v>26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8FD-8896-82F1E9F4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'요약(호봉제교원)'!$A$4</c:f>
              <c:strCache>
                <c:ptCount val="1"/>
                <c:pt idx="0">
                  <c:v>우리대학 주 수입원이 등록금이라는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B0-4EE9-81BF-A0A4238D37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B0-4EE9-81BF-A0A4238D37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B0-4EE9-81BF-A0A4238D37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B0-4EE9-81BF-A0A4238D37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B0-4EE9-81BF-A0A4238D37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'요약(호봉제교원)'!$B$4:$F$4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B0-4EE9-81BF-A0A4238D3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'요약(호봉제교원)'!$A$5</c:f>
              <c:strCache>
                <c:ptCount val="1"/>
                <c:pt idx="0">
                  <c:v>주 수입원이 해마다 줄고 있는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18-46F6-8BCD-DD8F4BD75D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18-46F6-8BCD-DD8F4BD75D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18-46F6-8BCD-DD8F4BD75D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18-46F6-8BCD-DD8F4BD75D9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18-46F6-8BCD-DD8F4BD75D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'요약(호봉제교원)'!$B$5:$F$5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18-46F6-8BCD-DD8F4BD7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'요약(호봉제교원)'!$A$6</c:f>
              <c:strCache>
                <c:ptCount val="1"/>
                <c:pt idx="0">
                  <c:v>2022년 결산 추정 적립금이 2014년 대비 54%임을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AE-4E60-BE95-9A5E096A66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AE-4E60-BE95-9A5E096A66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AE-4E60-BE95-9A5E096A66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AE-4E60-BE95-9A5E096A66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AE-4E60-BE95-9A5E096A66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'요약(호봉제교원)'!$B$6:$F$6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AE-4E60-BE95-9A5E096A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'요약(호봉제교원)'!$A$7</c:f>
              <c:strCache>
                <c:ptCount val="1"/>
                <c:pt idx="0">
                  <c:v>현 상태가 유지되면 4년 뒤 적립금이 고갈된다는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27-45CE-94B2-4E5B24F6C9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27-45CE-94B2-4E5B24F6C9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27-45CE-94B2-4E5B24F6C9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27-45CE-94B2-4E5B24F6C9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27-45CE-94B2-4E5B24F6C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'요약(호봉제교원)'!$B$7:$F$7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27-45CE-94B2-4E5B24F6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'요약(호봉제교원)'!$A$8</c:f>
              <c:strCache>
                <c:ptCount val="1"/>
                <c:pt idx="0">
                  <c:v>보수 등록금 의존율이 약 80%로 부산 1위인 사실을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16-4491-A0B0-4CA3071191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16-4491-A0B0-4CA3071191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16-4491-A0B0-4CA3071191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16-4491-A0B0-4CA3071191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16-4491-A0B0-4CA307119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'요약(호봉제교원)'!$B$8:$F$8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16-4491-A0B0-4CA30711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'요약(호봉제교원)'!$A$9</c:f>
              <c:strCache>
                <c:ptCount val="1"/>
                <c:pt idx="0">
                  <c:v>최근 우리 대학의 지출 감소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27-423B-9B30-7529B16CBD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27-423B-9B30-7529B16CBD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27-423B-9B30-7529B16CBD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27-423B-9B30-7529B16CBD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27-423B-9B30-7529B16CBD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'요약(호봉제교원)'!$B$9:$F$9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27-423B-9B30-7529B16C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'요약(호봉제교원)'!$A$10</c:f>
              <c:strCache>
                <c:ptCount val="1"/>
                <c:pt idx="0">
                  <c:v>최근 우리 대학의 수입 증대 노력에 대하여 알고 계십니까?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14-4E71-8DF4-FED29426FD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14-4E71-8DF4-FED29426FD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14-4E71-8DF4-FED29426FD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14-4E71-8DF4-FED29426FD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14-4E71-8DF4-FED29426FD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'요약(호봉제교원)'!$B$2:$F$2</c:f>
              <c:strCache>
                <c:ptCount val="5"/>
                <c:pt idx="0">
                  <c:v>잘 알고 있다</c:v>
                </c:pt>
                <c:pt idx="1">
                  <c:v>알고 있다</c:v>
                </c:pt>
                <c:pt idx="2">
                  <c:v>보통이다</c:v>
                </c:pt>
                <c:pt idx="3">
                  <c:v>모른다</c:v>
                </c:pt>
                <c:pt idx="4">
                  <c:v>전혀 모른다</c:v>
                </c:pt>
              </c:strCache>
            </c:strRef>
          </c:cat>
          <c:val>
            <c:numRef>
              <c:f>'요약(호봉제교원)'!$B$10:$F$10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14-4E71-8DF4-FED2942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'요약(호봉제교원)'!$A$13</c:f>
              <c:strCache>
                <c:ptCount val="1"/>
                <c:pt idx="0">
                  <c:v>학령인구 감소에 대한 대처 부족이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D8-45CB-B8D1-4A7B824EF5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D8-45CB-B8D1-4A7B824EF5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D8-45CB-B8D1-4A7B824EF5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D8-45CB-B8D1-4A7B824EF5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D8-45CB-B8D1-4A7B824EF5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'요약(호봉제교원)'!$B$13:$F$13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D8-45CB-B8D1-4A7B824E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'요약(호봉제교원)'!$A$14</c:f>
              <c:strCache>
                <c:ptCount val="1"/>
                <c:pt idx="0">
                  <c:v>방만한 재정 운영이 원인이라고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30-4078-BC6B-3199E0C021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30-4078-BC6B-3199E0C021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30-4078-BC6B-3199E0C021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30-4078-BC6B-3199E0C0218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30-4078-BC6B-3199E0C02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'요약(호봉제교원)'!$B$14:$F$14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30-4078-BC6B-3199E0C0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'요약(호봉제교원)'!$A$15</c:f>
              <c:strCache>
                <c:ptCount val="1"/>
                <c:pt idx="0">
                  <c:v>학사 및 행정 조직의 방만한 운영이 원이라고 생각하십니까?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47-4B78-9B3A-637A9CFA16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47-4B78-9B3A-637A9CFA16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47-4B78-9B3A-637A9CFA16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47-4B78-9B3A-637A9CFA16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B47-4B78-9B3A-637A9CFA16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'요약(호봉제교원)'!$B$12:$F$12</c:f>
              <c:strCache>
                <c:ptCount val="5"/>
                <c:pt idx="0">
                  <c:v>매우 그렇다</c:v>
                </c:pt>
                <c:pt idx="1">
                  <c:v>그렇다</c:v>
                </c:pt>
                <c:pt idx="2">
                  <c:v>보통이다</c:v>
                </c:pt>
                <c:pt idx="3">
                  <c:v>아니다</c:v>
                </c:pt>
                <c:pt idx="4">
                  <c:v>전혀 아니다</c:v>
                </c:pt>
              </c:strCache>
            </c:strRef>
          </c:cat>
          <c:val>
            <c:numRef>
              <c:f>'요약(호봉제교원)'!$B$15:$F$15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47-4B78-9B3A-637A9CFA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9" Type="http://schemas.openxmlformats.org/officeDocument/2006/relationships/chart" Target="../charts/chart83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42" Type="http://schemas.openxmlformats.org/officeDocument/2006/relationships/chart" Target="../charts/chart86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41" Type="http://schemas.openxmlformats.org/officeDocument/2006/relationships/chart" Target="../charts/chart85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37" Type="http://schemas.openxmlformats.org/officeDocument/2006/relationships/chart" Target="../charts/chart81.xml"/><Relationship Id="rId40" Type="http://schemas.openxmlformats.org/officeDocument/2006/relationships/chart" Target="../charts/chart84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4" Type="http://schemas.openxmlformats.org/officeDocument/2006/relationships/chart" Target="../charts/chart88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43" Type="http://schemas.openxmlformats.org/officeDocument/2006/relationships/chart" Target="../charts/chart87.xml"/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38" Type="http://schemas.openxmlformats.org/officeDocument/2006/relationships/chart" Target="../charts/chart82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1.xml"/><Relationship Id="rId18" Type="http://schemas.openxmlformats.org/officeDocument/2006/relationships/chart" Target="../charts/chart106.xml"/><Relationship Id="rId26" Type="http://schemas.openxmlformats.org/officeDocument/2006/relationships/chart" Target="../charts/chart114.xml"/><Relationship Id="rId39" Type="http://schemas.openxmlformats.org/officeDocument/2006/relationships/chart" Target="../charts/chart127.xml"/><Relationship Id="rId21" Type="http://schemas.openxmlformats.org/officeDocument/2006/relationships/chart" Target="../charts/chart109.xml"/><Relationship Id="rId34" Type="http://schemas.openxmlformats.org/officeDocument/2006/relationships/chart" Target="../charts/chart122.xml"/><Relationship Id="rId42" Type="http://schemas.openxmlformats.org/officeDocument/2006/relationships/chart" Target="../charts/chart130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6" Type="http://schemas.openxmlformats.org/officeDocument/2006/relationships/chart" Target="../charts/chart104.xml"/><Relationship Id="rId20" Type="http://schemas.openxmlformats.org/officeDocument/2006/relationships/chart" Target="../charts/chart108.xml"/><Relationship Id="rId29" Type="http://schemas.openxmlformats.org/officeDocument/2006/relationships/chart" Target="../charts/chart117.xml"/><Relationship Id="rId41" Type="http://schemas.openxmlformats.org/officeDocument/2006/relationships/chart" Target="../charts/chart129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24" Type="http://schemas.openxmlformats.org/officeDocument/2006/relationships/chart" Target="../charts/chart112.xml"/><Relationship Id="rId32" Type="http://schemas.openxmlformats.org/officeDocument/2006/relationships/chart" Target="../charts/chart120.xml"/><Relationship Id="rId37" Type="http://schemas.openxmlformats.org/officeDocument/2006/relationships/chart" Target="../charts/chart125.xml"/><Relationship Id="rId40" Type="http://schemas.openxmlformats.org/officeDocument/2006/relationships/chart" Target="../charts/chart128.xml"/><Relationship Id="rId5" Type="http://schemas.openxmlformats.org/officeDocument/2006/relationships/chart" Target="../charts/chart93.xml"/><Relationship Id="rId15" Type="http://schemas.openxmlformats.org/officeDocument/2006/relationships/chart" Target="../charts/chart103.xml"/><Relationship Id="rId23" Type="http://schemas.openxmlformats.org/officeDocument/2006/relationships/chart" Target="../charts/chart111.xml"/><Relationship Id="rId28" Type="http://schemas.openxmlformats.org/officeDocument/2006/relationships/chart" Target="../charts/chart116.xml"/><Relationship Id="rId36" Type="http://schemas.openxmlformats.org/officeDocument/2006/relationships/chart" Target="../charts/chart124.xml"/><Relationship Id="rId10" Type="http://schemas.openxmlformats.org/officeDocument/2006/relationships/chart" Target="../charts/chart98.xml"/><Relationship Id="rId19" Type="http://schemas.openxmlformats.org/officeDocument/2006/relationships/chart" Target="../charts/chart107.xml"/><Relationship Id="rId31" Type="http://schemas.openxmlformats.org/officeDocument/2006/relationships/chart" Target="../charts/chart119.xml"/><Relationship Id="rId44" Type="http://schemas.openxmlformats.org/officeDocument/2006/relationships/chart" Target="../charts/chart132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Relationship Id="rId14" Type="http://schemas.openxmlformats.org/officeDocument/2006/relationships/chart" Target="../charts/chart102.xml"/><Relationship Id="rId22" Type="http://schemas.openxmlformats.org/officeDocument/2006/relationships/chart" Target="../charts/chart110.xml"/><Relationship Id="rId27" Type="http://schemas.openxmlformats.org/officeDocument/2006/relationships/chart" Target="../charts/chart115.xml"/><Relationship Id="rId30" Type="http://schemas.openxmlformats.org/officeDocument/2006/relationships/chart" Target="../charts/chart118.xml"/><Relationship Id="rId35" Type="http://schemas.openxmlformats.org/officeDocument/2006/relationships/chart" Target="../charts/chart123.xml"/><Relationship Id="rId43" Type="http://schemas.openxmlformats.org/officeDocument/2006/relationships/chart" Target="../charts/chart131.xml"/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12" Type="http://schemas.openxmlformats.org/officeDocument/2006/relationships/chart" Target="../charts/chart100.xml"/><Relationship Id="rId17" Type="http://schemas.openxmlformats.org/officeDocument/2006/relationships/chart" Target="../charts/chart105.xml"/><Relationship Id="rId25" Type="http://schemas.openxmlformats.org/officeDocument/2006/relationships/chart" Target="../charts/chart113.xml"/><Relationship Id="rId33" Type="http://schemas.openxmlformats.org/officeDocument/2006/relationships/chart" Target="../charts/chart121.xml"/><Relationship Id="rId38" Type="http://schemas.openxmlformats.org/officeDocument/2006/relationships/chart" Target="../charts/chart126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5.xml"/><Relationship Id="rId18" Type="http://schemas.openxmlformats.org/officeDocument/2006/relationships/chart" Target="../charts/chart150.xml"/><Relationship Id="rId26" Type="http://schemas.openxmlformats.org/officeDocument/2006/relationships/chart" Target="../charts/chart158.xml"/><Relationship Id="rId39" Type="http://schemas.openxmlformats.org/officeDocument/2006/relationships/chart" Target="../charts/chart171.xml"/><Relationship Id="rId21" Type="http://schemas.openxmlformats.org/officeDocument/2006/relationships/chart" Target="../charts/chart153.xml"/><Relationship Id="rId34" Type="http://schemas.openxmlformats.org/officeDocument/2006/relationships/chart" Target="../charts/chart166.xml"/><Relationship Id="rId42" Type="http://schemas.openxmlformats.org/officeDocument/2006/relationships/chart" Target="../charts/chart174.xml"/><Relationship Id="rId7" Type="http://schemas.openxmlformats.org/officeDocument/2006/relationships/chart" Target="../charts/chart139.xml"/><Relationship Id="rId2" Type="http://schemas.openxmlformats.org/officeDocument/2006/relationships/chart" Target="../charts/chart134.xml"/><Relationship Id="rId16" Type="http://schemas.openxmlformats.org/officeDocument/2006/relationships/chart" Target="../charts/chart148.xml"/><Relationship Id="rId20" Type="http://schemas.openxmlformats.org/officeDocument/2006/relationships/chart" Target="../charts/chart152.xml"/><Relationship Id="rId29" Type="http://schemas.openxmlformats.org/officeDocument/2006/relationships/chart" Target="../charts/chart161.xml"/><Relationship Id="rId41" Type="http://schemas.openxmlformats.org/officeDocument/2006/relationships/chart" Target="../charts/chart173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11" Type="http://schemas.openxmlformats.org/officeDocument/2006/relationships/chart" Target="../charts/chart143.xml"/><Relationship Id="rId24" Type="http://schemas.openxmlformats.org/officeDocument/2006/relationships/chart" Target="../charts/chart156.xml"/><Relationship Id="rId32" Type="http://schemas.openxmlformats.org/officeDocument/2006/relationships/chart" Target="../charts/chart164.xml"/><Relationship Id="rId37" Type="http://schemas.openxmlformats.org/officeDocument/2006/relationships/chart" Target="../charts/chart169.xml"/><Relationship Id="rId40" Type="http://schemas.openxmlformats.org/officeDocument/2006/relationships/chart" Target="../charts/chart172.xml"/><Relationship Id="rId5" Type="http://schemas.openxmlformats.org/officeDocument/2006/relationships/chart" Target="../charts/chart137.xml"/><Relationship Id="rId15" Type="http://schemas.openxmlformats.org/officeDocument/2006/relationships/chart" Target="../charts/chart147.xml"/><Relationship Id="rId23" Type="http://schemas.openxmlformats.org/officeDocument/2006/relationships/chart" Target="../charts/chart155.xml"/><Relationship Id="rId28" Type="http://schemas.openxmlformats.org/officeDocument/2006/relationships/chart" Target="../charts/chart160.xml"/><Relationship Id="rId36" Type="http://schemas.openxmlformats.org/officeDocument/2006/relationships/chart" Target="../charts/chart168.xml"/><Relationship Id="rId10" Type="http://schemas.openxmlformats.org/officeDocument/2006/relationships/chart" Target="../charts/chart142.xml"/><Relationship Id="rId19" Type="http://schemas.openxmlformats.org/officeDocument/2006/relationships/chart" Target="../charts/chart151.xml"/><Relationship Id="rId31" Type="http://schemas.openxmlformats.org/officeDocument/2006/relationships/chart" Target="../charts/chart163.xml"/><Relationship Id="rId44" Type="http://schemas.openxmlformats.org/officeDocument/2006/relationships/chart" Target="../charts/chart176.xml"/><Relationship Id="rId4" Type="http://schemas.openxmlformats.org/officeDocument/2006/relationships/chart" Target="../charts/chart136.xml"/><Relationship Id="rId9" Type="http://schemas.openxmlformats.org/officeDocument/2006/relationships/chart" Target="../charts/chart141.xml"/><Relationship Id="rId14" Type="http://schemas.openxmlformats.org/officeDocument/2006/relationships/chart" Target="../charts/chart146.xml"/><Relationship Id="rId22" Type="http://schemas.openxmlformats.org/officeDocument/2006/relationships/chart" Target="../charts/chart154.xml"/><Relationship Id="rId27" Type="http://schemas.openxmlformats.org/officeDocument/2006/relationships/chart" Target="../charts/chart159.xml"/><Relationship Id="rId30" Type="http://schemas.openxmlformats.org/officeDocument/2006/relationships/chart" Target="../charts/chart162.xml"/><Relationship Id="rId35" Type="http://schemas.openxmlformats.org/officeDocument/2006/relationships/chart" Target="../charts/chart167.xml"/><Relationship Id="rId43" Type="http://schemas.openxmlformats.org/officeDocument/2006/relationships/chart" Target="../charts/chart175.xml"/><Relationship Id="rId8" Type="http://schemas.openxmlformats.org/officeDocument/2006/relationships/chart" Target="../charts/chart140.xml"/><Relationship Id="rId3" Type="http://schemas.openxmlformats.org/officeDocument/2006/relationships/chart" Target="../charts/chart135.xml"/><Relationship Id="rId12" Type="http://schemas.openxmlformats.org/officeDocument/2006/relationships/chart" Target="../charts/chart144.xml"/><Relationship Id="rId17" Type="http://schemas.openxmlformats.org/officeDocument/2006/relationships/chart" Target="../charts/chart149.xml"/><Relationship Id="rId25" Type="http://schemas.openxmlformats.org/officeDocument/2006/relationships/chart" Target="../charts/chart157.xml"/><Relationship Id="rId33" Type="http://schemas.openxmlformats.org/officeDocument/2006/relationships/chart" Target="../charts/chart165.xml"/><Relationship Id="rId38" Type="http://schemas.openxmlformats.org/officeDocument/2006/relationships/chart" Target="../charts/chart170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9.xml"/><Relationship Id="rId18" Type="http://schemas.openxmlformats.org/officeDocument/2006/relationships/chart" Target="../charts/chart194.xml"/><Relationship Id="rId26" Type="http://schemas.openxmlformats.org/officeDocument/2006/relationships/chart" Target="../charts/chart202.xml"/><Relationship Id="rId39" Type="http://schemas.openxmlformats.org/officeDocument/2006/relationships/chart" Target="../charts/chart215.xml"/><Relationship Id="rId21" Type="http://schemas.openxmlformats.org/officeDocument/2006/relationships/chart" Target="../charts/chart197.xml"/><Relationship Id="rId34" Type="http://schemas.openxmlformats.org/officeDocument/2006/relationships/chart" Target="../charts/chart210.xml"/><Relationship Id="rId42" Type="http://schemas.openxmlformats.org/officeDocument/2006/relationships/chart" Target="../charts/chart218.xml"/><Relationship Id="rId7" Type="http://schemas.openxmlformats.org/officeDocument/2006/relationships/chart" Target="../charts/chart183.xml"/><Relationship Id="rId2" Type="http://schemas.openxmlformats.org/officeDocument/2006/relationships/chart" Target="../charts/chart178.xml"/><Relationship Id="rId16" Type="http://schemas.openxmlformats.org/officeDocument/2006/relationships/chart" Target="../charts/chart192.xml"/><Relationship Id="rId20" Type="http://schemas.openxmlformats.org/officeDocument/2006/relationships/chart" Target="../charts/chart196.xml"/><Relationship Id="rId29" Type="http://schemas.openxmlformats.org/officeDocument/2006/relationships/chart" Target="../charts/chart205.xml"/><Relationship Id="rId41" Type="http://schemas.openxmlformats.org/officeDocument/2006/relationships/chart" Target="../charts/chart217.xml"/><Relationship Id="rId1" Type="http://schemas.openxmlformats.org/officeDocument/2006/relationships/chart" Target="../charts/chart177.xml"/><Relationship Id="rId6" Type="http://schemas.openxmlformats.org/officeDocument/2006/relationships/chart" Target="../charts/chart182.xml"/><Relationship Id="rId11" Type="http://schemas.openxmlformats.org/officeDocument/2006/relationships/chart" Target="../charts/chart187.xml"/><Relationship Id="rId24" Type="http://schemas.openxmlformats.org/officeDocument/2006/relationships/chart" Target="../charts/chart200.xml"/><Relationship Id="rId32" Type="http://schemas.openxmlformats.org/officeDocument/2006/relationships/chart" Target="../charts/chart208.xml"/><Relationship Id="rId37" Type="http://schemas.openxmlformats.org/officeDocument/2006/relationships/chart" Target="../charts/chart213.xml"/><Relationship Id="rId40" Type="http://schemas.openxmlformats.org/officeDocument/2006/relationships/chart" Target="../charts/chart216.xml"/><Relationship Id="rId5" Type="http://schemas.openxmlformats.org/officeDocument/2006/relationships/chart" Target="../charts/chart181.xml"/><Relationship Id="rId15" Type="http://schemas.openxmlformats.org/officeDocument/2006/relationships/chart" Target="../charts/chart191.xml"/><Relationship Id="rId23" Type="http://schemas.openxmlformats.org/officeDocument/2006/relationships/chart" Target="../charts/chart199.xml"/><Relationship Id="rId28" Type="http://schemas.openxmlformats.org/officeDocument/2006/relationships/chart" Target="../charts/chart204.xml"/><Relationship Id="rId36" Type="http://schemas.openxmlformats.org/officeDocument/2006/relationships/chart" Target="../charts/chart212.xml"/><Relationship Id="rId10" Type="http://schemas.openxmlformats.org/officeDocument/2006/relationships/chart" Target="../charts/chart186.xml"/><Relationship Id="rId19" Type="http://schemas.openxmlformats.org/officeDocument/2006/relationships/chart" Target="../charts/chart195.xml"/><Relationship Id="rId31" Type="http://schemas.openxmlformats.org/officeDocument/2006/relationships/chart" Target="../charts/chart207.xml"/><Relationship Id="rId44" Type="http://schemas.openxmlformats.org/officeDocument/2006/relationships/chart" Target="../charts/chart220.xml"/><Relationship Id="rId4" Type="http://schemas.openxmlformats.org/officeDocument/2006/relationships/chart" Target="../charts/chart180.xml"/><Relationship Id="rId9" Type="http://schemas.openxmlformats.org/officeDocument/2006/relationships/chart" Target="../charts/chart185.xml"/><Relationship Id="rId14" Type="http://schemas.openxmlformats.org/officeDocument/2006/relationships/chart" Target="../charts/chart190.xml"/><Relationship Id="rId22" Type="http://schemas.openxmlformats.org/officeDocument/2006/relationships/chart" Target="../charts/chart198.xml"/><Relationship Id="rId27" Type="http://schemas.openxmlformats.org/officeDocument/2006/relationships/chart" Target="../charts/chart203.xml"/><Relationship Id="rId30" Type="http://schemas.openxmlformats.org/officeDocument/2006/relationships/chart" Target="../charts/chart206.xml"/><Relationship Id="rId35" Type="http://schemas.openxmlformats.org/officeDocument/2006/relationships/chart" Target="../charts/chart211.xml"/><Relationship Id="rId43" Type="http://schemas.openxmlformats.org/officeDocument/2006/relationships/chart" Target="../charts/chart219.xml"/><Relationship Id="rId8" Type="http://schemas.openxmlformats.org/officeDocument/2006/relationships/chart" Target="../charts/chart184.xml"/><Relationship Id="rId3" Type="http://schemas.openxmlformats.org/officeDocument/2006/relationships/chart" Target="../charts/chart179.xml"/><Relationship Id="rId12" Type="http://schemas.openxmlformats.org/officeDocument/2006/relationships/chart" Target="../charts/chart188.xml"/><Relationship Id="rId17" Type="http://schemas.openxmlformats.org/officeDocument/2006/relationships/chart" Target="../charts/chart193.xml"/><Relationship Id="rId25" Type="http://schemas.openxmlformats.org/officeDocument/2006/relationships/chart" Target="../charts/chart201.xml"/><Relationship Id="rId33" Type="http://schemas.openxmlformats.org/officeDocument/2006/relationships/chart" Target="../charts/chart209.xml"/><Relationship Id="rId38" Type="http://schemas.openxmlformats.org/officeDocument/2006/relationships/chart" Target="../charts/chart214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3.xml"/><Relationship Id="rId18" Type="http://schemas.openxmlformats.org/officeDocument/2006/relationships/chart" Target="../charts/chart238.xml"/><Relationship Id="rId26" Type="http://schemas.openxmlformats.org/officeDocument/2006/relationships/chart" Target="../charts/chart246.xml"/><Relationship Id="rId39" Type="http://schemas.openxmlformats.org/officeDocument/2006/relationships/chart" Target="../charts/chart259.xml"/><Relationship Id="rId21" Type="http://schemas.openxmlformats.org/officeDocument/2006/relationships/chart" Target="../charts/chart241.xml"/><Relationship Id="rId34" Type="http://schemas.openxmlformats.org/officeDocument/2006/relationships/chart" Target="../charts/chart254.xml"/><Relationship Id="rId42" Type="http://schemas.openxmlformats.org/officeDocument/2006/relationships/chart" Target="../charts/chart262.xml"/><Relationship Id="rId7" Type="http://schemas.openxmlformats.org/officeDocument/2006/relationships/chart" Target="../charts/chart227.xml"/><Relationship Id="rId2" Type="http://schemas.openxmlformats.org/officeDocument/2006/relationships/chart" Target="../charts/chart222.xml"/><Relationship Id="rId16" Type="http://schemas.openxmlformats.org/officeDocument/2006/relationships/chart" Target="../charts/chart236.xml"/><Relationship Id="rId20" Type="http://schemas.openxmlformats.org/officeDocument/2006/relationships/chart" Target="../charts/chart240.xml"/><Relationship Id="rId29" Type="http://schemas.openxmlformats.org/officeDocument/2006/relationships/chart" Target="../charts/chart249.xml"/><Relationship Id="rId41" Type="http://schemas.openxmlformats.org/officeDocument/2006/relationships/chart" Target="../charts/chart261.xml"/><Relationship Id="rId1" Type="http://schemas.openxmlformats.org/officeDocument/2006/relationships/chart" Target="../charts/chart221.xml"/><Relationship Id="rId6" Type="http://schemas.openxmlformats.org/officeDocument/2006/relationships/chart" Target="../charts/chart226.xml"/><Relationship Id="rId11" Type="http://schemas.openxmlformats.org/officeDocument/2006/relationships/chart" Target="../charts/chart231.xml"/><Relationship Id="rId24" Type="http://schemas.openxmlformats.org/officeDocument/2006/relationships/chart" Target="../charts/chart244.xml"/><Relationship Id="rId32" Type="http://schemas.openxmlformats.org/officeDocument/2006/relationships/chart" Target="../charts/chart252.xml"/><Relationship Id="rId37" Type="http://schemas.openxmlformats.org/officeDocument/2006/relationships/chart" Target="../charts/chart257.xml"/><Relationship Id="rId40" Type="http://schemas.openxmlformats.org/officeDocument/2006/relationships/chart" Target="../charts/chart260.xml"/><Relationship Id="rId5" Type="http://schemas.openxmlformats.org/officeDocument/2006/relationships/chart" Target="../charts/chart225.xml"/><Relationship Id="rId15" Type="http://schemas.openxmlformats.org/officeDocument/2006/relationships/chart" Target="../charts/chart235.xml"/><Relationship Id="rId23" Type="http://schemas.openxmlformats.org/officeDocument/2006/relationships/chart" Target="../charts/chart243.xml"/><Relationship Id="rId28" Type="http://schemas.openxmlformats.org/officeDocument/2006/relationships/chart" Target="../charts/chart248.xml"/><Relationship Id="rId36" Type="http://schemas.openxmlformats.org/officeDocument/2006/relationships/chart" Target="../charts/chart256.xml"/><Relationship Id="rId10" Type="http://schemas.openxmlformats.org/officeDocument/2006/relationships/chart" Target="../charts/chart230.xml"/><Relationship Id="rId19" Type="http://schemas.openxmlformats.org/officeDocument/2006/relationships/chart" Target="../charts/chart239.xml"/><Relationship Id="rId31" Type="http://schemas.openxmlformats.org/officeDocument/2006/relationships/chart" Target="../charts/chart251.xml"/><Relationship Id="rId44" Type="http://schemas.openxmlformats.org/officeDocument/2006/relationships/chart" Target="../charts/chart264.xml"/><Relationship Id="rId4" Type="http://schemas.openxmlformats.org/officeDocument/2006/relationships/chart" Target="../charts/chart224.xml"/><Relationship Id="rId9" Type="http://schemas.openxmlformats.org/officeDocument/2006/relationships/chart" Target="../charts/chart229.xml"/><Relationship Id="rId14" Type="http://schemas.openxmlformats.org/officeDocument/2006/relationships/chart" Target="../charts/chart234.xml"/><Relationship Id="rId22" Type="http://schemas.openxmlformats.org/officeDocument/2006/relationships/chart" Target="../charts/chart242.xml"/><Relationship Id="rId27" Type="http://schemas.openxmlformats.org/officeDocument/2006/relationships/chart" Target="../charts/chart247.xml"/><Relationship Id="rId30" Type="http://schemas.openxmlformats.org/officeDocument/2006/relationships/chart" Target="../charts/chart250.xml"/><Relationship Id="rId35" Type="http://schemas.openxmlformats.org/officeDocument/2006/relationships/chart" Target="../charts/chart255.xml"/><Relationship Id="rId43" Type="http://schemas.openxmlformats.org/officeDocument/2006/relationships/chart" Target="../charts/chart263.xml"/><Relationship Id="rId8" Type="http://schemas.openxmlformats.org/officeDocument/2006/relationships/chart" Target="../charts/chart228.xml"/><Relationship Id="rId3" Type="http://schemas.openxmlformats.org/officeDocument/2006/relationships/chart" Target="../charts/chart223.xml"/><Relationship Id="rId12" Type="http://schemas.openxmlformats.org/officeDocument/2006/relationships/chart" Target="../charts/chart232.xml"/><Relationship Id="rId17" Type="http://schemas.openxmlformats.org/officeDocument/2006/relationships/chart" Target="../charts/chart237.xml"/><Relationship Id="rId25" Type="http://schemas.openxmlformats.org/officeDocument/2006/relationships/chart" Target="../charts/chart245.xml"/><Relationship Id="rId33" Type="http://schemas.openxmlformats.org/officeDocument/2006/relationships/chart" Target="../charts/chart253.xml"/><Relationship Id="rId38" Type="http://schemas.openxmlformats.org/officeDocument/2006/relationships/chart" Target="../charts/chart2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</xdr:row>
      <xdr:rowOff>14287</xdr:rowOff>
    </xdr:from>
    <xdr:to>
      <xdr:col>13</xdr:col>
      <xdr:colOff>423862</xdr:colOff>
      <xdr:row>18</xdr:row>
      <xdr:rowOff>4762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18</xdr:row>
      <xdr:rowOff>23812</xdr:rowOff>
    </xdr:from>
    <xdr:to>
      <xdr:col>13</xdr:col>
      <xdr:colOff>423862</xdr:colOff>
      <xdr:row>35</xdr:row>
      <xdr:rowOff>14287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35</xdr:row>
      <xdr:rowOff>23812</xdr:rowOff>
    </xdr:from>
    <xdr:to>
      <xdr:col>13</xdr:col>
      <xdr:colOff>423862</xdr:colOff>
      <xdr:row>52</xdr:row>
      <xdr:rowOff>14287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119062</xdr:colOff>
      <xdr:row>52</xdr:row>
      <xdr:rowOff>23812</xdr:rowOff>
    </xdr:from>
    <xdr:to>
      <xdr:col>13</xdr:col>
      <xdr:colOff>423862</xdr:colOff>
      <xdr:row>69</xdr:row>
      <xdr:rowOff>14287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119062</xdr:colOff>
      <xdr:row>69</xdr:row>
      <xdr:rowOff>23812</xdr:rowOff>
    </xdr:from>
    <xdr:to>
      <xdr:col>13</xdr:col>
      <xdr:colOff>423862</xdr:colOff>
      <xdr:row>86</xdr:row>
      <xdr:rowOff>14287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109537</xdr:colOff>
      <xdr:row>86</xdr:row>
      <xdr:rowOff>23812</xdr:rowOff>
    </xdr:from>
    <xdr:to>
      <xdr:col>13</xdr:col>
      <xdr:colOff>414337</xdr:colOff>
      <xdr:row>103</xdr:row>
      <xdr:rowOff>14287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109537</xdr:colOff>
      <xdr:row>103</xdr:row>
      <xdr:rowOff>23812</xdr:rowOff>
    </xdr:from>
    <xdr:to>
      <xdr:col>13</xdr:col>
      <xdr:colOff>414337</xdr:colOff>
      <xdr:row>120</xdr:row>
      <xdr:rowOff>14287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109537</xdr:colOff>
      <xdr:row>120</xdr:row>
      <xdr:rowOff>23812</xdr:rowOff>
    </xdr:from>
    <xdr:to>
      <xdr:col>13</xdr:col>
      <xdr:colOff>414337</xdr:colOff>
      <xdr:row>137</xdr:row>
      <xdr:rowOff>14287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547687</xdr:colOff>
      <xdr:row>1</xdr:row>
      <xdr:rowOff>14287</xdr:rowOff>
    </xdr:from>
    <xdr:to>
      <xdr:col>21</xdr:col>
      <xdr:colOff>242887</xdr:colOff>
      <xdr:row>18</xdr:row>
      <xdr:rowOff>4762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547687</xdr:colOff>
      <xdr:row>18</xdr:row>
      <xdr:rowOff>23812</xdr:rowOff>
    </xdr:from>
    <xdr:to>
      <xdr:col>21</xdr:col>
      <xdr:colOff>242887</xdr:colOff>
      <xdr:row>35</xdr:row>
      <xdr:rowOff>14287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547687</xdr:colOff>
      <xdr:row>35</xdr:row>
      <xdr:rowOff>33337</xdr:rowOff>
    </xdr:from>
    <xdr:to>
      <xdr:col>21</xdr:col>
      <xdr:colOff>242887</xdr:colOff>
      <xdr:row>52</xdr:row>
      <xdr:rowOff>23812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547687</xdr:colOff>
      <xdr:row>52</xdr:row>
      <xdr:rowOff>42862</xdr:rowOff>
    </xdr:from>
    <xdr:to>
      <xdr:col>21</xdr:col>
      <xdr:colOff>242887</xdr:colOff>
      <xdr:row>69</xdr:row>
      <xdr:rowOff>33337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395287</xdr:colOff>
      <xdr:row>1</xdr:row>
      <xdr:rowOff>14287</xdr:rowOff>
    </xdr:from>
    <xdr:to>
      <xdr:col>29</xdr:col>
      <xdr:colOff>90487</xdr:colOff>
      <xdr:row>18</xdr:row>
      <xdr:rowOff>4762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385762</xdr:colOff>
      <xdr:row>18</xdr:row>
      <xdr:rowOff>33337</xdr:rowOff>
    </xdr:from>
    <xdr:to>
      <xdr:col>29</xdr:col>
      <xdr:colOff>80962</xdr:colOff>
      <xdr:row>35</xdr:row>
      <xdr:rowOff>23812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385762</xdr:colOff>
      <xdr:row>35</xdr:row>
      <xdr:rowOff>42862</xdr:rowOff>
    </xdr:from>
    <xdr:to>
      <xdr:col>29</xdr:col>
      <xdr:colOff>80962</xdr:colOff>
      <xdr:row>52</xdr:row>
      <xdr:rowOff>33337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385762</xdr:colOff>
      <xdr:row>52</xdr:row>
      <xdr:rowOff>52387</xdr:rowOff>
    </xdr:from>
    <xdr:to>
      <xdr:col>29</xdr:col>
      <xdr:colOff>80962</xdr:colOff>
      <xdr:row>69</xdr:row>
      <xdr:rowOff>42862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385762</xdr:colOff>
      <xdr:row>69</xdr:row>
      <xdr:rowOff>71437</xdr:rowOff>
    </xdr:from>
    <xdr:to>
      <xdr:col>29</xdr:col>
      <xdr:colOff>80962</xdr:colOff>
      <xdr:row>86</xdr:row>
      <xdr:rowOff>23812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385762</xdr:colOff>
      <xdr:row>86</xdr:row>
      <xdr:rowOff>42862</xdr:rowOff>
    </xdr:from>
    <xdr:to>
      <xdr:col>29</xdr:col>
      <xdr:colOff>80962</xdr:colOff>
      <xdr:row>103</xdr:row>
      <xdr:rowOff>33337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385762</xdr:colOff>
      <xdr:row>103</xdr:row>
      <xdr:rowOff>52387</xdr:rowOff>
    </xdr:from>
    <xdr:to>
      <xdr:col>29</xdr:col>
      <xdr:colOff>80962</xdr:colOff>
      <xdr:row>120</xdr:row>
      <xdr:rowOff>42862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376237</xdr:colOff>
      <xdr:row>120</xdr:row>
      <xdr:rowOff>71437</xdr:rowOff>
    </xdr:from>
    <xdr:to>
      <xdr:col>29</xdr:col>
      <xdr:colOff>71437</xdr:colOff>
      <xdr:row>137</xdr:row>
      <xdr:rowOff>61912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223837</xdr:colOff>
      <xdr:row>1</xdr:row>
      <xdr:rowOff>4762</xdr:rowOff>
    </xdr:from>
    <xdr:to>
      <xdr:col>36</xdr:col>
      <xdr:colOff>528637</xdr:colOff>
      <xdr:row>17</xdr:row>
      <xdr:rowOff>157162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223837</xdr:colOff>
      <xdr:row>18</xdr:row>
      <xdr:rowOff>33337</xdr:rowOff>
    </xdr:from>
    <xdr:to>
      <xdr:col>36</xdr:col>
      <xdr:colOff>528637</xdr:colOff>
      <xdr:row>35</xdr:row>
      <xdr:rowOff>23812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223837</xdr:colOff>
      <xdr:row>35</xdr:row>
      <xdr:rowOff>52387</xdr:rowOff>
    </xdr:from>
    <xdr:to>
      <xdr:col>36</xdr:col>
      <xdr:colOff>528637</xdr:colOff>
      <xdr:row>52</xdr:row>
      <xdr:rowOff>42862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214312</xdr:colOff>
      <xdr:row>52</xdr:row>
      <xdr:rowOff>61912</xdr:rowOff>
    </xdr:from>
    <xdr:to>
      <xdr:col>36</xdr:col>
      <xdr:colOff>519112</xdr:colOff>
      <xdr:row>69</xdr:row>
      <xdr:rowOff>52387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252412</xdr:colOff>
      <xdr:row>86</xdr:row>
      <xdr:rowOff>61912</xdr:rowOff>
    </xdr:from>
    <xdr:to>
      <xdr:col>36</xdr:col>
      <xdr:colOff>557212</xdr:colOff>
      <xdr:row>103</xdr:row>
      <xdr:rowOff>52387</xdr:rowOff>
    </xdr:to>
    <xdr:graphicFrame macro="">
      <xdr:nvGraphicFramePr>
        <xdr:cNvPr id="27" name="차트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252412</xdr:colOff>
      <xdr:row>103</xdr:row>
      <xdr:rowOff>71437</xdr:rowOff>
    </xdr:from>
    <xdr:to>
      <xdr:col>36</xdr:col>
      <xdr:colOff>557212</xdr:colOff>
      <xdr:row>120</xdr:row>
      <xdr:rowOff>61912</xdr:rowOff>
    </xdr:to>
    <xdr:graphicFrame macro="">
      <xdr:nvGraphicFramePr>
        <xdr:cNvPr id="28" name="차트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29</xdr:col>
      <xdr:colOff>252412</xdr:colOff>
      <xdr:row>120</xdr:row>
      <xdr:rowOff>80962</xdr:rowOff>
    </xdr:from>
    <xdr:to>
      <xdr:col>36</xdr:col>
      <xdr:colOff>557212</xdr:colOff>
      <xdr:row>137</xdr:row>
      <xdr:rowOff>71437</xdr:rowOff>
    </xdr:to>
    <xdr:graphicFrame macro="">
      <xdr:nvGraphicFramePr>
        <xdr:cNvPr id="29" name="차트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261937</xdr:colOff>
      <xdr:row>137</xdr:row>
      <xdr:rowOff>100012</xdr:rowOff>
    </xdr:from>
    <xdr:to>
      <xdr:col>36</xdr:col>
      <xdr:colOff>566737</xdr:colOff>
      <xdr:row>154</xdr:row>
      <xdr:rowOff>90487</xdr:rowOff>
    </xdr:to>
    <xdr:graphicFrame macro="">
      <xdr:nvGraphicFramePr>
        <xdr:cNvPr id="30" name="차트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29</xdr:col>
      <xdr:colOff>261937</xdr:colOff>
      <xdr:row>154</xdr:row>
      <xdr:rowOff>119062</xdr:rowOff>
    </xdr:from>
    <xdr:to>
      <xdr:col>36</xdr:col>
      <xdr:colOff>566737</xdr:colOff>
      <xdr:row>171</xdr:row>
      <xdr:rowOff>109537</xdr:rowOff>
    </xdr:to>
    <xdr:graphicFrame macro="">
      <xdr:nvGraphicFramePr>
        <xdr:cNvPr id="31" name="차트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261937</xdr:colOff>
      <xdr:row>171</xdr:row>
      <xdr:rowOff>138112</xdr:rowOff>
    </xdr:from>
    <xdr:to>
      <xdr:col>36</xdr:col>
      <xdr:colOff>566737</xdr:colOff>
      <xdr:row>188</xdr:row>
      <xdr:rowOff>128587</xdr:rowOff>
    </xdr:to>
    <xdr:graphicFrame macro="">
      <xdr:nvGraphicFramePr>
        <xdr:cNvPr id="32" name="차트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29</xdr:col>
      <xdr:colOff>252412</xdr:colOff>
      <xdr:row>188</xdr:row>
      <xdr:rowOff>157162</xdr:rowOff>
    </xdr:from>
    <xdr:to>
      <xdr:col>36</xdr:col>
      <xdr:colOff>557212</xdr:colOff>
      <xdr:row>205</xdr:row>
      <xdr:rowOff>147637</xdr:rowOff>
    </xdr:to>
    <xdr:graphicFrame macro="">
      <xdr:nvGraphicFramePr>
        <xdr:cNvPr id="33" name="차트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242887</xdr:colOff>
      <xdr:row>206</xdr:row>
      <xdr:rowOff>23812</xdr:rowOff>
    </xdr:from>
    <xdr:to>
      <xdr:col>36</xdr:col>
      <xdr:colOff>547687</xdr:colOff>
      <xdr:row>223</xdr:row>
      <xdr:rowOff>14287</xdr:rowOff>
    </xdr:to>
    <xdr:graphicFrame macro="">
      <xdr:nvGraphicFramePr>
        <xdr:cNvPr id="34" name="차트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33337</xdr:colOff>
      <xdr:row>1</xdr:row>
      <xdr:rowOff>14287</xdr:rowOff>
    </xdr:from>
    <xdr:to>
      <xdr:col>44</xdr:col>
      <xdr:colOff>338137</xdr:colOff>
      <xdr:row>18</xdr:row>
      <xdr:rowOff>4762</xdr:rowOff>
    </xdr:to>
    <xdr:graphicFrame macro="">
      <xdr:nvGraphicFramePr>
        <xdr:cNvPr id="35" name="차트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37</xdr:col>
      <xdr:colOff>33337</xdr:colOff>
      <xdr:row>18</xdr:row>
      <xdr:rowOff>42862</xdr:rowOff>
    </xdr:from>
    <xdr:to>
      <xdr:col>44</xdr:col>
      <xdr:colOff>338137</xdr:colOff>
      <xdr:row>35</xdr:row>
      <xdr:rowOff>33337</xdr:rowOff>
    </xdr:to>
    <xdr:graphicFrame macro="">
      <xdr:nvGraphicFramePr>
        <xdr:cNvPr id="36" name="차트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37</xdr:col>
      <xdr:colOff>33337</xdr:colOff>
      <xdr:row>35</xdr:row>
      <xdr:rowOff>71437</xdr:rowOff>
    </xdr:from>
    <xdr:to>
      <xdr:col>44</xdr:col>
      <xdr:colOff>338137</xdr:colOff>
      <xdr:row>52</xdr:row>
      <xdr:rowOff>61912</xdr:rowOff>
    </xdr:to>
    <xdr:graphicFrame macro="">
      <xdr:nvGraphicFramePr>
        <xdr:cNvPr id="37" name="차트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37</xdr:col>
      <xdr:colOff>33337</xdr:colOff>
      <xdr:row>52</xdr:row>
      <xdr:rowOff>80962</xdr:rowOff>
    </xdr:from>
    <xdr:to>
      <xdr:col>44</xdr:col>
      <xdr:colOff>338137</xdr:colOff>
      <xdr:row>69</xdr:row>
      <xdr:rowOff>71437</xdr:rowOff>
    </xdr:to>
    <xdr:graphicFrame macro="">
      <xdr:nvGraphicFramePr>
        <xdr:cNvPr id="38" name="차트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37</xdr:col>
      <xdr:colOff>33337</xdr:colOff>
      <xdr:row>69</xdr:row>
      <xdr:rowOff>100012</xdr:rowOff>
    </xdr:from>
    <xdr:to>
      <xdr:col>44</xdr:col>
      <xdr:colOff>338137</xdr:colOff>
      <xdr:row>86</xdr:row>
      <xdr:rowOff>52387</xdr:rowOff>
    </xdr:to>
    <xdr:graphicFrame macro="">
      <xdr:nvGraphicFramePr>
        <xdr:cNvPr id="39" name="차트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23812</xdr:colOff>
      <xdr:row>86</xdr:row>
      <xdr:rowOff>80962</xdr:rowOff>
    </xdr:from>
    <xdr:to>
      <xdr:col>44</xdr:col>
      <xdr:colOff>328612</xdr:colOff>
      <xdr:row>103</xdr:row>
      <xdr:rowOff>71437</xdr:rowOff>
    </xdr:to>
    <xdr:graphicFrame macro="">
      <xdr:nvGraphicFramePr>
        <xdr:cNvPr id="40" name="차트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44</xdr:col>
      <xdr:colOff>519112</xdr:colOff>
      <xdr:row>1</xdr:row>
      <xdr:rowOff>4762</xdr:rowOff>
    </xdr:from>
    <xdr:to>
      <xdr:col>52</xdr:col>
      <xdr:colOff>214312</xdr:colOff>
      <xdr:row>17</xdr:row>
      <xdr:rowOff>157162</xdr:rowOff>
    </xdr:to>
    <xdr:graphicFrame macro="">
      <xdr:nvGraphicFramePr>
        <xdr:cNvPr id="41" name="차트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44</xdr:col>
      <xdr:colOff>547687</xdr:colOff>
      <xdr:row>27</xdr:row>
      <xdr:rowOff>61912</xdr:rowOff>
    </xdr:from>
    <xdr:to>
      <xdr:col>52</xdr:col>
      <xdr:colOff>242887</xdr:colOff>
      <xdr:row>44</xdr:row>
      <xdr:rowOff>52387</xdr:rowOff>
    </xdr:to>
    <xdr:graphicFrame macro="">
      <xdr:nvGraphicFramePr>
        <xdr:cNvPr id="42" name="차트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44</xdr:col>
      <xdr:colOff>552450</xdr:colOff>
      <xdr:row>44</xdr:row>
      <xdr:rowOff>100012</xdr:rowOff>
    </xdr:from>
    <xdr:to>
      <xdr:col>52</xdr:col>
      <xdr:colOff>247650</xdr:colOff>
      <xdr:row>61</xdr:row>
      <xdr:rowOff>90487</xdr:rowOff>
    </xdr:to>
    <xdr:graphicFrame macro="">
      <xdr:nvGraphicFramePr>
        <xdr:cNvPr id="43" name="차트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80962</xdr:colOff>
      <xdr:row>73</xdr:row>
      <xdr:rowOff>52387</xdr:rowOff>
    </xdr:from>
    <xdr:to>
      <xdr:col>1</xdr:col>
      <xdr:colOff>481012</xdr:colOff>
      <xdr:row>90</xdr:row>
      <xdr:rowOff>42862</xdr:rowOff>
    </xdr:to>
    <xdr:graphicFrame macro="">
      <xdr:nvGraphicFramePr>
        <xdr:cNvPr id="44" name="차트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90487</xdr:colOff>
      <xdr:row>90</xdr:row>
      <xdr:rowOff>80962</xdr:rowOff>
    </xdr:from>
    <xdr:to>
      <xdr:col>1</xdr:col>
      <xdr:colOff>490537</xdr:colOff>
      <xdr:row>107</xdr:row>
      <xdr:rowOff>71437</xdr:rowOff>
    </xdr:to>
    <xdr:graphicFrame macro="">
      <xdr:nvGraphicFramePr>
        <xdr:cNvPr id="45" name="차트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90487</xdr:colOff>
      <xdr:row>107</xdr:row>
      <xdr:rowOff>90487</xdr:rowOff>
    </xdr:from>
    <xdr:to>
      <xdr:col>1</xdr:col>
      <xdr:colOff>490537</xdr:colOff>
      <xdr:row>124</xdr:row>
      <xdr:rowOff>80962</xdr:rowOff>
    </xdr:to>
    <xdr:graphicFrame macro="">
      <xdr:nvGraphicFramePr>
        <xdr:cNvPr id="46" name="차트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</xdr:row>
      <xdr:rowOff>14287</xdr:rowOff>
    </xdr:from>
    <xdr:to>
      <xdr:col>13</xdr:col>
      <xdr:colOff>423862</xdr:colOff>
      <xdr:row>18</xdr:row>
      <xdr:rowOff>4762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18</xdr:row>
      <xdr:rowOff>23812</xdr:rowOff>
    </xdr:from>
    <xdr:to>
      <xdr:col>13</xdr:col>
      <xdr:colOff>423862</xdr:colOff>
      <xdr:row>35</xdr:row>
      <xdr:rowOff>14287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35</xdr:row>
      <xdr:rowOff>23812</xdr:rowOff>
    </xdr:from>
    <xdr:to>
      <xdr:col>13</xdr:col>
      <xdr:colOff>423862</xdr:colOff>
      <xdr:row>52</xdr:row>
      <xdr:rowOff>14287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119062</xdr:colOff>
      <xdr:row>52</xdr:row>
      <xdr:rowOff>23812</xdr:rowOff>
    </xdr:from>
    <xdr:to>
      <xdr:col>13</xdr:col>
      <xdr:colOff>423862</xdr:colOff>
      <xdr:row>69</xdr:row>
      <xdr:rowOff>14287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119062</xdr:colOff>
      <xdr:row>69</xdr:row>
      <xdr:rowOff>23812</xdr:rowOff>
    </xdr:from>
    <xdr:to>
      <xdr:col>13</xdr:col>
      <xdr:colOff>423862</xdr:colOff>
      <xdr:row>86</xdr:row>
      <xdr:rowOff>14287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109537</xdr:colOff>
      <xdr:row>86</xdr:row>
      <xdr:rowOff>23812</xdr:rowOff>
    </xdr:from>
    <xdr:to>
      <xdr:col>13</xdr:col>
      <xdr:colOff>414337</xdr:colOff>
      <xdr:row>103</xdr:row>
      <xdr:rowOff>14287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109537</xdr:colOff>
      <xdr:row>103</xdr:row>
      <xdr:rowOff>23812</xdr:rowOff>
    </xdr:from>
    <xdr:to>
      <xdr:col>13</xdr:col>
      <xdr:colOff>414337</xdr:colOff>
      <xdr:row>120</xdr:row>
      <xdr:rowOff>14287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109537</xdr:colOff>
      <xdr:row>120</xdr:row>
      <xdr:rowOff>23812</xdr:rowOff>
    </xdr:from>
    <xdr:to>
      <xdr:col>13</xdr:col>
      <xdr:colOff>414337</xdr:colOff>
      <xdr:row>137</xdr:row>
      <xdr:rowOff>14287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547687</xdr:colOff>
      <xdr:row>1</xdr:row>
      <xdr:rowOff>14287</xdr:rowOff>
    </xdr:from>
    <xdr:to>
      <xdr:col>21</xdr:col>
      <xdr:colOff>242887</xdr:colOff>
      <xdr:row>18</xdr:row>
      <xdr:rowOff>4762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547687</xdr:colOff>
      <xdr:row>18</xdr:row>
      <xdr:rowOff>23812</xdr:rowOff>
    </xdr:from>
    <xdr:to>
      <xdr:col>21</xdr:col>
      <xdr:colOff>242887</xdr:colOff>
      <xdr:row>35</xdr:row>
      <xdr:rowOff>14287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547687</xdr:colOff>
      <xdr:row>35</xdr:row>
      <xdr:rowOff>33337</xdr:rowOff>
    </xdr:from>
    <xdr:to>
      <xdr:col>21</xdr:col>
      <xdr:colOff>242887</xdr:colOff>
      <xdr:row>52</xdr:row>
      <xdr:rowOff>23812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547687</xdr:colOff>
      <xdr:row>52</xdr:row>
      <xdr:rowOff>42862</xdr:rowOff>
    </xdr:from>
    <xdr:to>
      <xdr:col>21</xdr:col>
      <xdr:colOff>242887</xdr:colOff>
      <xdr:row>69</xdr:row>
      <xdr:rowOff>33337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395287</xdr:colOff>
      <xdr:row>1</xdr:row>
      <xdr:rowOff>14287</xdr:rowOff>
    </xdr:from>
    <xdr:to>
      <xdr:col>29</xdr:col>
      <xdr:colOff>90487</xdr:colOff>
      <xdr:row>18</xdr:row>
      <xdr:rowOff>4762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385762</xdr:colOff>
      <xdr:row>18</xdr:row>
      <xdr:rowOff>33337</xdr:rowOff>
    </xdr:from>
    <xdr:to>
      <xdr:col>29</xdr:col>
      <xdr:colOff>80962</xdr:colOff>
      <xdr:row>35</xdr:row>
      <xdr:rowOff>23812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385762</xdr:colOff>
      <xdr:row>35</xdr:row>
      <xdr:rowOff>42862</xdr:rowOff>
    </xdr:from>
    <xdr:to>
      <xdr:col>29</xdr:col>
      <xdr:colOff>80962</xdr:colOff>
      <xdr:row>52</xdr:row>
      <xdr:rowOff>33337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385762</xdr:colOff>
      <xdr:row>52</xdr:row>
      <xdr:rowOff>52387</xdr:rowOff>
    </xdr:from>
    <xdr:to>
      <xdr:col>29</xdr:col>
      <xdr:colOff>80962</xdr:colOff>
      <xdr:row>69</xdr:row>
      <xdr:rowOff>42862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385762</xdr:colOff>
      <xdr:row>69</xdr:row>
      <xdr:rowOff>71437</xdr:rowOff>
    </xdr:from>
    <xdr:to>
      <xdr:col>29</xdr:col>
      <xdr:colOff>80962</xdr:colOff>
      <xdr:row>86</xdr:row>
      <xdr:rowOff>23812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385762</xdr:colOff>
      <xdr:row>86</xdr:row>
      <xdr:rowOff>42862</xdr:rowOff>
    </xdr:from>
    <xdr:to>
      <xdr:col>29</xdr:col>
      <xdr:colOff>80962</xdr:colOff>
      <xdr:row>103</xdr:row>
      <xdr:rowOff>33337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385762</xdr:colOff>
      <xdr:row>103</xdr:row>
      <xdr:rowOff>52387</xdr:rowOff>
    </xdr:from>
    <xdr:to>
      <xdr:col>29</xdr:col>
      <xdr:colOff>80962</xdr:colOff>
      <xdr:row>120</xdr:row>
      <xdr:rowOff>42862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376237</xdr:colOff>
      <xdr:row>120</xdr:row>
      <xdr:rowOff>71437</xdr:rowOff>
    </xdr:from>
    <xdr:to>
      <xdr:col>29</xdr:col>
      <xdr:colOff>71437</xdr:colOff>
      <xdr:row>137</xdr:row>
      <xdr:rowOff>61912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223837</xdr:colOff>
      <xdr:row>1</xdr:row>
      <xdr:rowOff>4762</xdr:rowOff>
    </xdr:from>
    <xdr:to>
      <xdr:col>36</xdr:col>
      <xdr:colOff>528637</xdr:colOff>
      <xdr:row>17</xdr:row>
      <xdr:rowOff>157162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223837</xdr:colOff>
      <xdr:row>18</xdr:row>
      <xdr:rowOff>33337</xdr:rowOff>
    </xdr:from>
    <xdr:to>
      <xdr:col>36</xdr:col>
      <xdr:colOff>528637</xdr:colOff>
      <xdr:row>35</xdr:row>
      <xdr:rowOff>23812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223837</xdr:colOff>
      <xdr:row>35</xdr:row>
      <xdr:rowOff>52387</xdr:rowOff>
    </xdr:from>
    <xdr:to>
      <xdr:col>36</xdr:col>
      <xdr:colOff>528637</xdr:colOff>
      <xdr:row>52</xdr:row>
      <xdr:rowOff>42862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214312</xdr:colOff>
      <xdr:row>52</xdr:row>
      <xdr:rowOff>61912</xdr:rowOff>
    </xdr:from>
    <xdr:to>
      <xdr:col>36</xdr:col>
      <xdr:colOff>519112</xdr:colOff>
      <xdr:row>69</xdr:row>
      <xdr:rowOff>52387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252412</xdr:colOff>
      <xdr:row>86</xdr:row>
      <xdr:rowOff>61912</xdr:rowOff>
    </xdr:from>
    <xdr:to>
      <xdr:col>36</xdr:col>
      <xdr:colOff>557212</xdr:colOff>
      <xdr:row>103</xdr:row>
      <xdr:rowOff>52387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252412</xdr:colOff>
      <xdr:row>103</xdr:row>
      <xdr:rowOff>71437</xdr:rowOff>
    </xdr:from>
    <xdr:to>
      <xdr:col>36</xdr:col>
      <xdr:colOff>557212</xdr:colOff>
      <xdr:row>120</xdr:row>
      <xdr:rowOff>61912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29</xdr:col>
      <xdr:colOff>252412</xdr:colOff>
      <xdr:row>120</xdr:row>
      <xdr:rowOff>80962</xdr:rowOff>
    </xdr:from>
    <xdr:to>
      <xdr:col>36</xdr:col>
      <xdr:colOff>557212</xdr:colOff>
      <xdr:row>137</xdr:row>
      <xdr:rowOff>71437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261937</xdr:colOff>
      <xdr:row>137</xdr:row>
      <xdr:rowOff>100012</xdr:rowOff>
    </xdr:from>
    <xdr:to>
      <xdr:col>36</xdr:col>
      <xdr:colOff>566737</xdr:colOff>
      <xdr:row>154</xdr:row>
      <xdr:rowOff>90487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29</xdr:col>
      <xdr:colOff>261937</xdr:colOff>
      <xdr:row>154</xdr:row>
      <xdr:rowOff>119062</xdr:rowOff>
    </xdr:from>
    <xdr:to>
      <xdr:col>36</xdr:col>
      <xdr:colOff>566737</xdr:colOff>
      <xdr:row>171</xdr:row>
      <xdr:rowOff>109537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261937</xdr:colOff>
      <xdr:row>171</xdr:row>
      <xdr:rowOff>138112</xdr:rowOff>
    </xdr:from>
    <xdr:to>
      <xdr:col>36</xdr:col>
      <xdr:colOff>566737</xdr:colOff>
      <xdr:row>188</xdr:row>
      <xdr:rowOff>128587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29</xdr:col>
      <xdr:colOff>252412</xdr:colOff>
      <xdr:row>188</xdr:row>
      <xdr:rowOff>157162</xdr:rowOff>
    </xdr:from>
    <xdr:to>
      <xdr:col>36</xdr:col>
      <xdr:colOff>557212</xdr:colOff>
      <xdr:row>205</xdr:row>
      <xdr:rowOff>147637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242887</xdr:colOff>
      <xdr:row>206</xdr:row>
      <xdr:rowOff>23812</xdr:rowOff>
    </xdr:from>
    <xdr:to>
      <xdr:col>36</xdr:col>
      <xdr:colOff>547687</xdr:colOff>
      <xdr:row>223</xdr:row>
      <xdr:rowOff>14287</xdr:rowOff>
    </xdr:to>
    <xdr:graphicFrame macro="">
      <xdr:nvGraphicFramePr>
        <xdr:cNvPr id="33" name="차트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33337</xdr:colOff>
      <xdr:row>1</xdr:row>
      <xdr:rowOff>14287</xdr:rowOff>
    </xdr:from>
    <xdr:to>
      <xdr:col>44</xdr:col>
      <xdr:colOff>338137</xdr:colOff>
      <xdr:row>18</xdr:row>
      <xdr:rowOff>4762</xdr:rowOff>
    </xdr:to>
    <xdr:graphicFrame macro="">
      <xdr:nvGraphicFramePr>
        <xdr:cNvPr id="34" name="차트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37</xdr:col>
      <xdr:colOff>33337</xdr:colOff>
      <xdr:row>18</xdr:row>
      <xdr:rowOff>42862</xdr:rowOff>
    </xdr:from>
    <xdr:to>
      <xdr:col>44</xdr:col>
      <xdr:colOff>338137</xdr:colOff>
      <xdr:row>35</xdr:row>
      <xdr:rowOff>33337</xdr:rowOff>
    </xdr:to>
    <xdr:graphicFrame macro="">
      <xdr:nvGraphicFramePr>
        <xdr:cNvPr id="35" name="차트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37</xdr:col>
      <xdr:colOff>33337</xdr:colOff>
      <xdr:row>35</xdr:row>
      <xdr:rowOff>71437</xdr:rowOff>
    </xdr:from>
    <xdr:to>
      <xdr:col>44</xdr:col>
      <xdr:colOff>338137</xdr:colOff>
      <xdr:row>52</xdr:row>
      <xdr:rowOff>61912</xdr:rowOff>
    </xdr:to>
    <xdr:graphicFrame macro="">
      <xdr:nvGraphicFramePr>
        <xdr:cNvPr id="36" name="차트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37</xdr:col>
      <xdr:colOff>33337</xdr:colOff>
      <xdr:row>52</xdr:row>
      <xdr:rowOff>80962</xdr:rowOff>
    </xdr:from>
    <xdr:to>
      <xdr:col>44</xdr:col>
      <xdr:colOff>338137</xdr:colOff>
      <xdr:row>69</xdr:row>
      <xdr:rowOff>71437</xdr:rowOff>
    </xdr:to>
    <xdr:graphicFrame macro="">
      <xdr:nvGraphicFramePr>
        <xdr:cNvPr id="37" name="차트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37</xdr:col>
      <xdr:colOff>33337</xdr:colOff>
      <xdr:row>69</xdr:row>
      <xdr:rowOff>100012</xdr:rowOff>
    </xdr:from>
    <xdr:to>
      <xdr:col>44</xdr:col>
      <xdr:colOff>338137</xdr:colOff>
      <xdr:row>86</xdr:row>
      <xdr:rowOff>52387</xdr:rowOff>
    </xdr:to>
    <xdr:graphicFrame macro="">
      <xdr:nvGraphicFramePr>
        <xdr:cNvPr id="38" name="차트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23812</xdr:colOff>
      <xdr:row>86</xdr:row>
      <xdr:rowOff>80962</xdr:rowOff>
    </xdr:from>
    <xdr:to>
      <xdr:col>44</xdr:col>
      <xdr:colOff>328612</xdr:colOff>
      <xdr:row>103</xdr:row>
      <xdr:rowOff>71437</xdr:rowOff>
    </xdr:to>
    <xdr:graphicFrame macro="">
      <xdr:nvGraphicFramePr>
        <xdr:cNvPr id="39" name="차트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44</xdr:col>
      <xdr:colOff>519112</xdr:colOff>
      <xdr:row>1</xdr:row>
      <xdr:rowOff>4762</xdr:rowOff>
    </xdr:from>
    <xdr:to>
      <xdr:col>52</xdr:col>
      <xdr:colOff>214312</xdr:colOff>
      <xdr:row>17</xdr:row>
      <xdr:rowOff>157162</xdr:rowOff>
    </xdr:to>
    <xdr:graphicFrame macro="">
      <xdr:nvGraphicFramePr>
        <xdr:cNvPr id="40" name="차트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44</xdr:col>
      <xdr:colOff>547687</xdr:colOff>
      <xdr:row>41</xdr:row>
      <xdr:rowOff>80962</xdr:rowOff>
    </xdr:from>
    <xdr:to>
      <xdr:col>52</xdr:col>
      <xdr:colOff>242887</xdr:colOff>
      <xdr:row>58</xdr:row>
      <xdr:rowOff>71437</xdr:rowOff>
    </xdr:to>
    <xdr:graphicFrame macro="">
      <xdr:nvGraphicFramePr>
        <xdr:cNvPr id="41" name="차트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44</xdr:col>
      <xdr:colOff>542925</xdr:colOff>
      <xdr:row>58</xdr:row>
      <xdr:rowOff>109537</xdr:rowOff>
    </xdr:from>
    <xdr:to>
      <xdr:col>52</xdr:col>
      <xdr:colOff>238125</xdr:colOff>
      <xdr:row>75</xdr:row>
      <xdr:rowOff>100012</xdr:rowOff>
    </xdr:to>
    <xdr:graphicFrame macro="">
      <xdr:nvGraphicFramePr>
        <xdr:cNvPr id="42" name="차트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80962</xdr:colOff>
      <xdr:row>73</xdr:row>
      <xdr:rowOff>52387</xdr:rowOff>
    </xdr:from>
    <xdr:to>
      <xdr:col>1</xdr:col>
      <xdr:colOff>481012</xdr:colOff>
      <xdr:row>90</xdr:row>
      <xdr:rowOff>42862</xdr:rowOff>
    </xdr:to>
    <xdr:graphicFrame macro="">
      <xdr:nvGraphicFramePr>
        <xdr:cNvPr id="43" name="차트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90487</xdr:colOff>
      <xdr:row>90</xdr:row>
      <xdr:rowOff>80962</xdr:rowOff>
    </xdr:from>
    <xdr:to>
      <xdr:col>1</xdr:col>
      <xdr:colOff>490537</xdr:colOff>
      <xdr:row>107</xdr:row>
      <xdr:rowOff>71437</xdr:rowOff>
    </xdr:to>
    <xdr:graphicFrame macro="">
      <xdr:nvGraphicFramePr>
        <xdr:cNvPr id="44" name="차트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90487</xdr:colOff>
      <xdr:row>107</xdr:row>
      <xdr:rowOff>90487</xdr:rowOff>
    </xdr:from>
    <xdr:to>
      <xdr:col>1</xdr:col>
      <xdr:colOff>490537</xdr:colOff>
      <xdr:row>124</xdr:row>
      <xdr:rowOff>80962</xdr:rowOff>
    </xdr:to>
    <xdr:graphicFrame macro="">
      <xdr:nvGraphicFramePr>
        <xdr:cNvPr id="45" name="차트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</xdr:row>
      <xdr:rowOff>14287</xdr:rowOff>
    </xdr:from>
    <xdr:to>
      <xdr:col>13</xdr:col>
      <xdr:colOff>423862</xdr:colOff>
      <xdr:row>18</xdr:row>
      <xdr:rowOff>4762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18</xdr:row>
      <xdr:rowOff>23812</xdr:rowOff>
    </xdr:from>
    <xdr:to>
      <xdr:col>13</xdr:col>
      <xdr:colOff>423862</xdr:colOff>
      <xdr:row>35</xdr:row>
      <xdr:rowOff>14287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35</xdr:row>
      <xdr:rowOff>23812</xdr:rowOff>
    </xdr:from>
    <xdr:to>
      <xdr:col>13</xdr:col>
      <xdr:colOff>423862</xdr:colOff>
      <xdr:row>52</xdr:row>
      <xdr:rowOff>14287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119062</xdr:colOff>
      <xdr:row>52</xdr:row>
      <xdr:rowOff>23812</xdr:rowOff>
    </xdr:from>
    <xdr:to>
      <xdr:col>13</xdr:col>
      <xdr:colOff>423862</xdr:colOff>
      <xdr:row>69</xdr:row>
      <xdr:rowOff>14287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119062</xdr:colOff>
      <xdr:row>69</xdr:row>
      <xdr:rowOff>23812</xdr:rowOff>
    </xdr:from>
    <xdr:to>
      <xdr:col>13</xdr:col>
      <xdr:colOff>423862</xdr:colOff>
      <xdr:row>86</xdr:row>
      <xdr:rowOff>14287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109537</xdr:colOff>
      <xdr:row>86</xdr:row>
      <xdr:rowOff>23812</xdr:rowOff>
    </xdr:from>
    <xdr:to>
      <xdr:col>13</xdr:col>
      <xdr:colOff>414337</xdr:colOff>
      <xdr:row>103</xdr:row>
      <xdr:rowOff>14287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109537</xdr:colOff>
      <xdr:row>103</xdr:row>
      <xdr:rowOff>23812</xdr:rowOff>
    </xdr:from>
    <xdr:to>
      <xdr:col>13</xdr:col>
      <xdr:colOff>414337</xdr:colOff>
      <xdr:row>120</xdr:row>
      <xdr:rowOff>14287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109537</xdr:colOff>
      <xdr:row>120</xdr:row>
      <xdr:rowOff>23812</xdr:rowOff>
    </xdr:from>
    <xdr:to>
      <xdr:col>13</xdr:col>
      <xdr:colOff>414337</xdr:colOff>
      <xdr:row>137</xdr:row>
      <xdr:rowOff>14287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547687</xdr:colOff>
      <xdr:row>1</xdr:row>
      <xdr:rowOff>14287</xdr:rowOff>
    </xdr:from>
    <xdr:to>
      <xdr:col>21</xdr:col>
      <xdr:colOff>242887</xdr:colOff>
      <xdr:row>18</xdr:row>
      <xdr:rowOff>4762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547687</xdr:colOff>
      <xdr:row>18</xdr:row>
      <xdr:rowOff>23812</xdr:rowOff>
    </xdr:from>
    <xdr:to>
      <xdr:col>21</xdr:col>
      <xdr:colOff>242887</xdr:colOff>
      <xdr:row>35</xdr:row>
      <xdr:rowOff>14287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547687</xdr:colOff>
      <xdr:row>35</xdr:row>
      <xdr:rowOff>33337</xdr:rowOff>
    </xdr:from>
    <xdr:to>
      <xdr:col>21</xdr:col>
      <xdr:colOff>242887</xdr:colOff>
      <xdr:row>52</xdr:row>
      <xdr:rowOff>23812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547687</xdr:colOff>
      <xdr:row>52</xdr:row>
      <xdr:rowOff>42862</xdr:rowOff>
    </xdr:from>
    <xdr:to>
      <xdr:col>21</xdr:col>
      <xdr:colOff>242887</xdr:colOff>
      <xdr:row>69</xdr:row>
      <xdr:rowOff>33337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395287</xdr:colOff>
      <xdr:row>1</xdr:row>
      <xdr:rowOff>14287</xdr:rowOff>
    </xdr:from>
    <xdr:to>
      <xdr:col>29</xdr:col>
      <xdr:colOff>90487</xdr:colOff>
      <xdr:row>18</xdr:row>
      <xdr:rowOff>4762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385762</xdr:colOff>
      <xdr:row>18</xdr:row>
      <xdr:rowOff>33337</xdr:rowOff>
    </xdr:from>
    <xdr:to>
      <xdr:col>29</xdr:col>
      <xdr:colOff>80962</xdr:colOff>
      <xdr:row>35</xdr:row>
      <xdr:rowOff>23812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385762</xdr:colOff>
      <xdr:row>35</xdr:row>
      <xdr:rowOff>42862</xdr:rowOff>
    </xdr:from>
    <xdr:to>
      <xdr:col>29</xdr:col>
      <xdr:colOff>80962</xdr:colOff>
      <xdr:row>52</xdr:row>
      <xdr:rowOff>33337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385762</xdr:colOff>
      <xdr:row>52</xdr:row>
      <xdr:rowOff>52387</xdr:rowOff>
    </xdr:from>
    <xdr:to>
      <xdr:col>29</xdr:col>
      <xdr:colOff>80962</xdr:colOff>
      <xdr:row>69</xdr:row>
      <xdr:rowOff>42862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385762</xdr:colOff>
      <xdr:row>69</xdr:row>
      <xdr:rowOff>71437</xdr:rowOff>
    </xdr:from>
    <xdr:to>
      <xdr:col>29</xdr:col>
      <xdr:colOff>80962</xdr:colOff>
      <xdr:row>86</xdr:row>
      <xdr:rowOff>23812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385762</xdr:colOff>
      <xdr:row>86</xdr:row>
      <xdr:rowOff>42862</xdr:rowOff>
    </xdr:from>
    <xdr:to>
      <xdr:col>29</xdr:col>
      <xdr:colOff>80962</xdr:colOff>
      <xdr:row>103</xdr:row>
      <xdr:rowOff>33337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385762</xdr:colOff>
      <xdr:row>103</xdr:row>
      <xdr:rowOff>52387</xdr:rowOff>
    </xdr:from>
    <xdr:to>
      <xdr:col>29</xdr:col>
      <xdr:colOff>80962</xdr:colOff>
      <xdr:row>120</xdr:row>
      <xdr:rowOff>42862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376237</xdr:colOff>
      <xdr:row>120</xdr:row>
      <xdr:rowOff>71437</xdr:rowOff>
    </xdr:from>
    <xdr:to>
      <xdr:col>29</xdr:col>
      <xdr:colOff>71437</xdr:colOff>
      <xdr:row>137</xdr:row>
      <xdr:rowOff>61912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223837</xdr:colOff>
      <xdr:row>1</xdr:row>
      <xdr:rowOff>4762</xdr:rowOff>
    </xdr:from>
    <xdr:to>
      <xdr:col>36</xdr:col>
      <xdr:colOff>528637</xdr:colOff>
      <xdr:row>17</xdr:row>
      <xdr:rowOff>157162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223837</xdr:colOff>
      <xdr:row>18</xdr:row>
      <xdr:rowOff>33337</xdr:rowOff>
    </xdr:from>
    <xdr:to>
      <xdr:col>36</xdr:col>
      <xdr:colOff>528637</xdr:colOff>
      <xdr:row>35</xdr:row>
      <xdr:rowOff>23812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223837</xdr:colOff>
      <xdr:row>35</xdr:row>
      <xdr:rowOff>52387</xdr:rowOff>
    </xdr:from>
    <xdr:to>
      <xdr:col>36</xdr:col>
      <xdr:colOff>528637</xdr:colOff>
      <xdr:row>52</xdr:row>
      <xdr:rowOff>42862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214312</xdr:colOff>
      <xdr:row>52</xdr:row>
      <xdr:rowOff>61912</xdr:rowOff>
    </xdr:from>
    <xdr:to>
      <xdr:col>36</xdr:col>
      <xdr:colOff>519112</xdr:colOff>
      <xdr:row>69</xdr:row>
      <xdr:rowOff>52387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252412</xdr:colOff>
      <xdr:row>86</xdr:row>
      <xdr:rowOff>61912</xdr:rowOff>
    </xdr:from>
    <xdr:to>
      <xdr:col>36</xdr:col>
      <xdr:colOff>557212</xdr:colOff>
      <xdr:row>103</xdr:row>
      <xdr:rowOff>52387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252412</xdr:colOff>
      <xdr:row>103</xdr:row>
      <xdr:rowOff>71437</xdr:rowOff>
    </xdr:from>
    <xdr:to>
      <xdr:col>36</xdr:col>
      <xdr:colOff>557212</xdr:colOff>
      <xdr:row>120</xdr:row>
      <xdr:rowOff>61912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29</xdr:col>
      <xdr:colOff>252412</xdr:colOff>
      <xdr:row>120</xdr:row>
      <xdr:rowOff>80962</xdr:rowOff>
    </xdr:from>
    <xdr:to>
      <xdr:col>36</xdr:col>
      <xdr:colOff>557212</xdr:colOff>
      <xdr:row>137</xdr:row>
      <xdr:rowOff>71437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261937</xdr:colOff>
      <xdr:row>137</xdr:row>
      <xdr:rowOff>100012</xdr:rowOff>
    </xdr:from>
    <xdr:to>
      <xdr:col>36</xdr:col>
      <xdr:colOff>566737</xdr:colOff>
      <xdr:row>154</xdr:row>
      <xdr:rowOff>90487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29</xdr:col>
      <xdr:colOff>261937</xdr:colOff>
      <xdr:row>154</xdr:row>
      <xdr:rowOff>119062</xdr:rowOff>
    </xdr:from>
    <xdr:to>
      <xdr:col>36</xdr:col>
      <xdr:colOff>566737</xdr:colOff>
      <xdr:row>171</xdr:row>
      <xdr:rowOff>109537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261937</xdr:colOff>
      <xdr:row>171</xdr:row>
      <xdr:rowOff>138112</xdr:rowOff>
    </xdr:from>
    <xdr:to>
      <xdr:col>36</xdr:col>
      <xdr:colOff>566737</xdr:colOff>
      <xdr:row>188</xdr:row>
      <xdr:rowOff>128587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29</xdr:col>
      <xdr:colOff>252412</xdr:colOff>
      <xdr:row>188</xdr:row>
      <xdr:rowOff>157162</xdr:rowOff>
    </xdr:from>
    <xdr:to>
      <xdr:col>36</xdr:col>
      <xdr:colOff>557212</xdr:colOff>
      <xdr:row>205</xdr:row>
      <xdr:rowOff>147637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242887</xdr:colOff>
      <xdr:row>206</xdr:row>
      <xdr:rowOff>23812</xdr:rowOff>
    </xdr:from>
    <xdr:to>
      <xdr:col>36</xdr:col>
      <xdr:colOff>547687</xdr:colOff>
      <xdr:row>223</xdr:row>
      <xdr:rowOff>14287</xdr:rowOff>
    </xdr:to>
    <xdr:graphicFrame macro="">
      <xdr:nvGraphicFramePr>
        <xdr:cNvPr id="33" name="차트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33337</xdr:colOff>
      <xdr:row>1</xdr:row>
      <xdr:rowOff>14287</xdr:rowOff>
    </xdr:from>
    <xdr:to>
      <xdr:col>44</xdr:col>
      <xdr:colOff>338137</xdr:colOff>
      <xdr:row>18</xdr:row>
      <xdr:rowOff>4762</xdr:rowOff>
    </xdr:to>
    <xdr:graphicFrame macro="">
      <xdr:nvGraphicFramePr>
        <xdr:cNvPr id="34" name="차트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37</xdr:col>
      <xdr:colOff>33337</xdr:colOff>
      <xdr:row>18</xdr:row>
      <xdr:rowOff>42862</xdr:rowOff>
    </xdr:from>
    <xdr:to>
      <xdr:col>44</xdr:col>
      <xdr:colOff>338137</xdr:colOff>
      <xdr:row>35</xdr:row>
      <xdr:rowOff>33337</xdr:rowOff>
    </xdr:to>
    <xdr:graphicFrame macro="">
      <xdr:nvGraphicFramePr>
        <xdr:cNvPr id="35" name="차트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37</xdr:col>
      <xdr:colOff>33337</xdr:colOff>
      <xdr:row>35</xdr:row>
      <xdr:rowOff>71437</xdr:rowOff>
    </xdr:from>
    <xdr:to>
      <xdr:col>44</xdr:col>
      <xdr:colOff>338137</xdr:colOff>
      <xdr:row>52</xdr:row>
      <xdr:rowOff>61912</xdr:rowOff>
    </xdr:to>
    <xdr:graphicFrame macro="">
      <xdr:nvGraphicFramePr>
        <xdr:cNvPr id="36" name="차트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37</xdr:col>
      <xdr:colOff>33337</xdr:colOff>
      <xdr:row>52</xdr:row>
      <xdr:rowOff>80962</xdr:rowOff>
    </xdr:from>
    <xdr:to>
      <xdr:col>44</xdr:col>
      <xdr:colOff>338137</xdr:colOff>
      <xdr:row>69</xdr:row>
      <xdr:rowOff>71437</xdr:rowOff>
    </xdr:to>
    <xdr:graphicFrame macro="">
      <xdr:nvGraphicFramePr>
        <xdr:cNvPr id="37" name="차트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37</xdr:col>
      <xdr:colOff>33337</xdr:colOff>
      <xdr:row>69</xdr:row>
      <xdr:rowOff>100012</xdr:rowOff>
    </xdr:from>
    <xdr:to>
      <xdr:col>44</xdr:col>
      <xdr:colOff>338137</xdr:colOff>
      <xdr:row>86</xdr:row>
      <xdr:rowOff>52387</xdr:rowOff>
    </xdr:to>
    <xdr:graphicFrame macro="">
      <xdr:nvGraphicFramePr>
        <xdr:cNvPr id="38" name="차트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23812</xdr:colOff>
      <xdr:row>86</xdr:row>
      <xdr:rowOff>80962</xdr:rowOff>
    </xdr:from>
    <xdr:to>
      <xdr:col>44</xdr:col>
      <xdr:colOff>328612</xdr:colOff>
      <xdr:row>103</xdr:row>
      <xdr:rowOff>71437</xdr:rowOff>
    </xdr:to>
    <xdr:graphicFrame macro="">
      <xdr:nvGraphicFramePr>
        <xdr:cNvPr id="39" name="차트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44</xdr:col>
      <xdr:colOff>519112</xdr:colOff>
      <xdr:row>1</xdr:row>
      <xdr:rowOff>4762</xdr:rowOff>
    </xdr:from>
    <xdr:to>
      <xdr:col>52</xdr:col>
      <xdr:colOff>214312</xdr:colOff>
      <xdr:row>17</xdr:row>
      <xdr:rowOff>157162</xdr:rowOff>
    </xdr:to>
    <xdr:graphicFrame macro="">
      <xdr:nvGraphicFramePr>
        <xdr:cNvPr id="40" name="차트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44</xdr:col>
      <xdr:colOff>547687</xdr:colOff>
      <xdr:row>41</xdr:row>
      <xdr:rowOff>80962</xdr:rowOff>
    </xdr:from>
    <xdr:to>
      <xdr:col>52</xdr:col>
      <xdr:colOff>242887</xdr:colOff>
      <xdr:row>58</xdr:row>
      <xdr:rowOff>71437</xdr:rowOff>
    </xdr:to>
    <xdr:graphicFrame macro="">
      <xdr:nvGraphicFramePr>
        <xdr:cNvPr id="41" name="차트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44</xdr:col>
      <xdr:colOff>542925</xdr:colOff>
      <xdr:row>58</xdr:row>
      <xdr:rowOff>109537</xdr:rowOff>
    </xdr:from>
    <xdr:to>
      <xdr:col>52</xdr:col>
      <xdr:colOff>238125</xdr:colOff>
      <xdr:row>75</xdr:row>
      <xdr:rowOff>100012</xdr:rowOff>
    </xdr:to>
    <xdr:graphicFrame macro="">
      <xdr:nvGraphicFramePr>
        <xdr:cNvPr id="42" name="차트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80962</xdr:colOff>
      <xdr:row>73</xdr:row>
      <xdr:rowOff>52387</xdr:rowOff>
    </xdr:from>
    <xdr:to>
      <xdr:col>1</xdr:col>
      <xdr:colOff>481012</xdr:colOff>
      <xdr:row>90</xdr:row>
      <xdr:rowOff>42862</xdr:rowOff>
    </xdr:to>
    <xdr:graphicFrame macro="">
      <xdr:nvGraphicFramePr>
        <xdr:cNvPr id="43" name="차트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90487</xdr:colOff>
      <xdr:row>90</xdr:row>
      <xdr:rowOff>80962</xdr:rowOff>
    </xdr:from>
    <xdr:to>
      <xdr:col>1</xdr:col>
      <xdr:colOff>490537</xdr:colOff>
      <xdr:row>107</xdr:row>
      <xdr:rowOff>71437</xdr:rowOff>
    </xdr:to>
    <xdr:graphicFrame macro="">
      <xdr:nvGraphicFramePr>
        <xdr:cNvPr id="44" name="차트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90487</xdr:colOff>
      <xdr:row>107</xdr:row>
      <xdr:rowOff>90487</xdr:rowOff>
    </xdr:from>
    <xdr:to>
      <xdr:col>1</xdr:col>
      <xdr:colOff>490537</xdr:colOff>
      <xdr:row>124</xdr:row>
      <xdr:rowOff>80962</xdr:rowOff>
    </xdr:to>
    <xdr:graphicFrame macro="">
      <xdr:nvGraphicFramePr>
        <xdr:cNvPr id="45" name="차트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</xdr:row>
      <xdr:rowOff>14287</xdr:rowOff>
    </xdr:from>
    <xdr:to>
      <xdr:col>13</xdr:col>
      <xdr:colOff>423862</xdr:colOff>
      <xdr:row>18</xdr:row>
      <xdr:rowOff>4762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18</xdr:row>
      <xdr:rowOff>23812</xdr:rowOff>
    </xdr:from>
    <xdr:to>
      <xdr:col>13</xdr:col>
      <xdr:colOff>423862</xdr:colOff>
      <xdr:row>35</xdr:row>
      <xdr:rowOff>14287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35</xdr:row>
      <xdr:rowOff>23812</xdr:rowOff>
    </xdr:from>
    <xdr:to>
      <xdr:col>13</xdr:col>
      <xdr:colOff>423862</xdr:colOff>
      <xdr:row>52</xdr:row>
      <xdr:rowOff>14287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119062</xdr:colOff>
      <xdr:row>52</xdr:row>
      <xdr:rowOff>23812</xdr:rowOff>
    </xdr:from>
    <xdr:to>
      <xdr:col>13</xdr:col>
      <xdr:colOff>423862</xdr:colOff>
      <xdr:row>69</xdr:row>
      <xdr:rowOff>14287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119062</xdr:colOff>
      <xdr:row>69</xdr:row>
      <xdr:rowOff>23812</xdr:rowOff>
    </xdr:from>
    <xdr:to>
      <xdr:col>13</xdr:col>
      <xdr:colOff>423862</xdr:colOff>
      <xdr:row>86</xdr:row>
      <xdr:rowOff>14287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109537</xdr:colOff>
      <xdr:row>86</xdr:row>
      <xdr:rowOff>23812</xdr:rowOff>
    </xdr:from>
    <xdr:to>
      <xdr:col>13</xdr:col>
      <xdr:colOff>414337</xdr:colOff>
      <xdr:row>103</xdr:row>
      <xdr:rowOff>14287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109537</xdr:colOff>
      <xdr:row>103</xdr:row>
      <xdr:rowOff>23812</xdr:rowOff>
    </xdr:from>
    <xdr:to>
      <xdr:col>13</xdr:col>
      <xdr:colOff>414337</xdr:colOff>
      <xdr:row>120</xdr:row>
      <xdr:rowOff>14287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109537</xdr:colOff>
      <xdr:row>120</xdr:row>
      <xdr:rowOff>23812</xdr:rowOff>
    </xdr:from>
    <xdr:to>
      <xdr:col>13</xdr:col>
      <xdr:colOff>414337</xdr:colOff>
      <xdr:row>137</xdr:row>
      <xdr:rowOff>14287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547687</xdr:colOff>
      <xdr:row>1</xdr:row>
      <xdr:rowOff>14287</xdr:rowOff>
    </xdr:from>
    <xdr:to>
      <xdr:col>21</xdr:col>
      <xdr:colOff>242887</xdr:colOff>
      <xdr:row>18</xdr:row>
      <xdr:rowOff>4762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547687</xdr:colOff>
      <xdr:row>18</xdr:row>
      <xdr:rowOff>23812</xdr:rowOff>
    </xdr:from>
    <xdr:to>
      <xdr:col>21</xdr:col>
      <xdr:colOff>242887</xdr:colOff>
      <xdr:row>35</xdr:row>
      <xdr:rowOff>14287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547687</xdr:colOff>
      <xdr:row>35</xdr:row>
      <xdr:rowOff>33337</xdr:rowOff>
    </xdr:from>
    <xdr:to>
      <xdr:col>21</xdr:col>
      <xdr:colOff>242887</xdr:colOff>
      <xdr:row>52</xdr:row>
      <xdr:rowOff>23812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547687</xdr:colOff>
      <xdr:row>52</xdr:row>
      <xdr:rowOff>42862</xdr:rowOff>
    </xdr:from>
    <xdr:to>
      <xdr:col>21</xdr:col>
      <xdr:colOff>242887</xdr:colOff>
      <xdr:row>69</xdr:row>
      <xdr:rowOff>33337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395287</xdr:colOff>
      <xdr:row>1</xdr:row>
      <xdr:rowOff>14287</xdr:rowOff>
    </xdr:from>
    <xdr:to>
      <xdr:col>29</xdr:col>
      <xdr:colOff>90487</xdr:colOff>
      <xdr:row>18</xdr:row>
      <xdr:rowOff>4762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385762</xdr:colOff>
      <xdr:row>18</xdr:row>
      <xdr:rowOff>33337</xdr:rowOff>
    </xdr:from>
    <xdr:to>
      <xdr:col>29</xdr:col>
      <xdr:colOff>80962</xdr:colOff>
      <xdr:row>35</xdr:row>
      <xdr:rowOff>23812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385762</xdr:colOff>
      <xdr:row>35</xdr:row>
      <xdr:rowOff>42862</xdr:rowOff>
    </xdr:from>
    <xdr:to>
      <xdr:col>29</xdr:col>
      <xdr:colOff>80962</xdr:colOff>
      <xdr:row>52</xdr:row>
      <xdr:rowOff>33337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385762</xdr:colOff>
      <xdr:row>52</xdr:row>
      <xdr:rowOff>52387</xdr:rowOff>
    </xdr:from>
    <xdr:to>
      <xdr:col>29</xdr:col>
      <xdr:colOff>80962</xdr:colOff>
      <xdr:row>69</xdr:row>
      <xdr:rowOff>42862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385762</xdr:colOff>
      <xdr:row>69</xdr:row>
      <xdr:rowOff>71437</xdr:rowOff>
    </xdr:from>
    <xdr:to>
      <xdr:col>29</xdr:col>
      <xdr:colOff>80962</xdr:colOff>
      <xdr:row>86</xdr:row>
      <xdr:rowOff>23812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385762</xdr:colOff>
      <xdr:row>86</xdr:row>
      <xdr:rowOff>42862</xdr:rowOff>
    </xdr:from>
    <xdr:to>
      <xdr:col>29</xdr:col>
      <xdr:colOff>80962</xdr:colOff>
      <xdr:row>103</xdr:row>
      <xdr:rowOff>33337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385762</xdr:colOff>
      <xdr:row>103</xdr:row>
      <xdr:rowOff>52387</xdr:rowOff>
    </xdr:from>
    <xdr:to>
      <xdr:col>29</xdr:col>
      <xdr:colOff>80962</xdr:colOff>
      <xdr:row>120</xdr:row>
      <xdr:rowOff>42862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376237</xdr:colOff>
      <xdr:row>120</xdr:row>
      <xdr:rowOff>71437</xdr:rowOff>
    </xdr:from>
    <xdr:to>
      <xdr:col>29</xdr:col>
      <xdr:colOff>71437</xdr:colOff>
      <xdr:row>137</xdr:row>
      <xdr:rowOff>61912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223837</xdr:colOff>
      <xdr:row>1</xdr:row>
      <xdr:rowOff>4762</xdr:rowOff>
    </xdr:from>
    <xdr:to>
      <xdr:col>36</xdr:col>
      <xdr:colOff>528637</xdr:colOff>
      <xdr:row>17</xdr:row>
      <xdr:rowOff>157162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223837</xdr:colOff>
      <xdr:row>18</xdr:row>
      <xdr:rowOff>33337</xdr:rowOff>
    </xdr:from>
    <xdr:to>
      <xdr:col>36</xdr:col>
      <xdr:colOff>528637</xdr:colOff>
      <xdr:row>35</xdr:row>
      <xdr:rowOff>23812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223837</xdr:colOff>
      <xdr:row>35</xdr:row>
      <xdr:rowOff>52387</xdr:rowOff>
    </xdr:from>
    <xdr:to>
      <xdr:col>36</xdr:col>
      <xdr:colOff>528637</xdr:colOff>
      <xdr:row>52</xdr:row>
      <xdr:rowOff>42862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214312</xdr:colOff>
      <xdr:row>52</xdr:row>
      <xdr:rowOff>61912</xdr:rowOff>
    </xdr:from>
    <xdr:to>
      <xdr:col>36</xdr:col>
      <xdr:colOff>519112</xdr:colOff>
      <xdr:row>69</xdr:row>
      <xdr:rowOff>52387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252412</xdr:colOff>
      <xdr:row>86</xdr:row>
      <xdr:rowOff>61912</xdr:rowOff>
    </xdr:from>
    <xdr:to>
      <xdr:col>36</xdr:col>
      <xdr:colOff>557212</xdr:colOff>
      <xdr:row>103</xdr:row>
      <xdr:rowOff>52387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252412</xdr:colOff>
      <xdr:row>103</xdr:row>
      <xdr:rowOff>71437</xdr:rowOff>
    </xdr:from>
    <xdr:to>
      <xdr:col>36</xdr:col>
      <xdr:colOff>557212</xdr:colOff>
      <xdr:row>120</xdr:row>
      <xdr:rowOff>61912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29</xdr:col>
      <xdr:colOff>252412</xdr:colOff>
      <xdr:row>120</xdr:row>
      <xdr:rowOff>80962</xdr:rowOff>
    </xdr:from>
    <xdr:to>
      <xdr:col>36</xdr:col>
      <xdr:colOff>557212</xdr:colOff>
      <xdr:row>137</xdr:row>
      <xdr:rowOff>71437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261937</xdr:colOff>
      <xdr:row>137</xdr:row>
      <xdr:rowOff>100012</xdr:rowOff>
    </xdr:from>
    <xdr:to>
      <xdr:col>36</xdr:col>
      <xdr:colOff>566737</xdr:colOff>
      <xdr:row>154</xdr:row>
      <xdr:rowOff>90487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29</xdr:col>
      <xdr:colOff>261937</xdr:colOff>
      <xdr:row>154</xdr:row>
      <xdr:rowOff>119062</xdr:rowOff>
    </xdr:from>
    <xdr:to>
      <xdr:col>36</xdr:col>
      <xdr:colOff>566737</xdr:colOff>
      <xdr:row>171</xdr:row>
      <xdr:rowOff>109537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261937</xdr:colOff>
      <xdr:row>171</xdr:row>
      <xdr:rowOff>138112</xdr:rowOff>
    </xdr:from>
    <xdr:to>
      <xdr:col>36</xdr:col>
      <xdr:colOff>566737</xdr:colOff>
      <xdr:row>188</xdr:row>
      <xdr:rowOff>128587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29</xdr:col>
      <xdr:colOff>252412</xdr:colOff>
      <xdr:row>188</xdr:row>
      <xdr:rowOff>157162</xdr:rowOff>
    </xdr:from>
    <xdr:to>
      <xdr:col>36</xdr:col>
      <xdr:colOff>557212</xdr:colOff>
      <xdr:row>205</xdr:row>
      <xdr:rowOff>147637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242887</xdr:colOff>
      <xdr:row>206</xdr:row>
      <xdr:rowOff>23812</xdr:rowOff>
    </xdr:from>
    <xdr:to>
      <xdr:col>36</xdr:col>
      <xdr:colOff>547687</xdr:colOff>
      <xdr:row>223</xdr:row>
      <xdr:rowOff>14287</xdr:rowOff>
    </xdr:to>
    <xdr:graphicFrame macro="">
      <xdr:nvGraphicFramePr>
        <xdr:cNvPr id="33" name="차트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33337</xdr:colOff>
      <xdr:row>1</xdr:row>
      <xdr:rowOff>14287</xdr:rowOff>
    </xdr:from>
    <xdr:to>
      <xdr:col>44</xdr:col>
      <xdr:colOff>338137</xdr:colOff>
      <xdr:row>18</xdr:row>
      <xdr:rowOff>4762</xdr:rowOff>
    </xdr:to>
    <xdr:graphicFrame macro="">
      <xdr:nvGraphicFramePr>
        <xdr:cNvPr id="34" name="차트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37</xdr:col>
      <xdr:colOff>33337</xdr:colOff>
      <xdr:row>18</xdr:row>
      <xdr:rowOff>42862</xdr:rowOff>
    </xdr:from>
    <xdr:to>
      <xdr:col>44</xdr:col>
      <xdr:colOff>338137</xdr:colOff>
      <xdr:row>35</xdr:row>
      <xdr:rowOff>33337</xdr:rowOff>
    </xdr:to>
    <xdr:graphicFrame macro="">
      <xdr:nvGraphicFramePr>
        <xdr:cNvPr id="35" name="차트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37</xdr:col>
      <xdr:colOff>33337</xdr:colOff>
      <xdr:row>35</xdr:row>
      <xdr:rowOff>71437</xdr:rowOff>
    </xdr:from>
    <xdr:to>
      <xdr:col>44</xdr:col>
      <xdr:colOff>338137</xdr:colOff>
      <xdr:row>52</xdr:row>
      <xdr:rowOff>61912</xdr:rowOff>
    </xdr:to>
    <xdr:graphicFrame macro="">
      <xdr:nvGraphicFramePr>
        <xdr:cNvPr id="36" name="차트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37</xdr:col>
      <xdr:colOff>33337</xdr:colOff>
      <xdr:row>52</xdr:row>
      <xdr:rowOff>80962</xdr:rowOff>
    </xdr:from>
    <xdr:to>
      <xdr:col>44</xdr:col>
      <xdr:colOff>338137</xdr:colOff>
      <xdr:row>69</xdr:row>
      <xdr:rowOff>71437</xdr:rowOff>
    </xdr:to>
    <xdr:graphicFrame macro="">
      <xdr:nvGraphicFramePr>
        <xdr:cNvPr id="37" name="차트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37</xdr:col>
      <xdr:colOff>33337</xdr:colOff>
      <xdr:row>69</xdr:row>
      <xdr:rowOff>100012</xdr:rowOff>
    </xdr:from>
    <xdr:to>
      <xdr:col>44</xdr:col>
      <xdr:colOff>338137</xdr:colOff>
      <xdr:row>86</xdr:row>
      <xdr:rowOff>52387</xdr:rowOff>
    </xdr:to>
    <xdr:graphicFrame macro="">
      <xdr:nvGraphicFramePr>
        <xdr:cNvPr id="38" name="차트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23812</xdr:colOff>
      <xdr:row>86</xdr:row>
      <xdr:rowOff>80962</xdr:rowOff>
    </xdr:from>
    <xdr:to>
      <xdr:col>44</xdr:col>
      <xdr:colOff>328612</xdr:colOff>
      <xdr:row>103</xdr:row>
      <xdr:rowOff>71437</xdr:rowOff>
    </xdr:to>
    <xdr:graphicFrame macro="">
      <xdr:nvGraphicFramePr>
        <xdr:cNvPr id="39" name="차트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44</xdr:col>
      <xdr:colOff>519112</xdr:colOff>
      <xdr:row>1</xdr:row>
      <xdr:rowOff>4762</xdr:rowOff>
    </xdr:from>
    <xdr:to>
      <xdr:col>52</xdr:col>
      <xdr:colOff>214312</xdr:colOff>
      <xdr:row>17</xdr:row>
      <xdr:rowOff>157162</xdr:rowOff>
    </xdr:to>
    <xdr:graphicFrame macro="">
      <xdr:nvGraphicFramePr>
        <xdr:cNvPr id="40" name="차트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44</xdr:col>
      <xdr:colOff>547687</xdr:colOff>
      <xdr:row>41</xdr:row>
      <xdr:rowOff>80962</xdr:rowOff>
    </xdr:from>
    <xdr:to>
      <xdr:col>52</xdr:col>
      <xdr:colOff>242887</xdr:colOff>
      <xdr:row>58</xdr:row>
      <xdr:rowOff>71437</xdr:rowOff>
    </xdr:to>
    <xdr:graphicFrame macro="">
      <xdr:nvGraphicFramePr>
        <xdr:cNvPr id="41" name="차트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44</xdr:col>
      <xdr:colOff>542925</xdr:colOff>
      <xdr:row>58</xdr:row>
      <xdr:rowOff>109537</xdr:rowOff>
    </xdr:from>
    <xdr:to>
      <xdr:col>52</xdr:col>
      <xdr:colOff>238125</xdr:colOff>
      <xdr:row>75</xdr:row>
      <xdr:rowOff>100012</xdr:rowOff>
    </xdr:to>
    <xdr:graphicFrame macro="">
      <xdr:nvGraphicFramePr>
        <xdr:cNvPr id="42" name="차트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80962</xdr:colOff>
      <xdr:row>73</xdr:row>
      <xdr:rowOff>52387</xdr:rowOff>
    </xdr:from>
    <xdr:to>
      <xdr:col>1</xdr:col>
      <xdr:colOff>481012</xdr:colOff>
      <xdr:row>90</xdr:row>
      <xdr:rowOff>42862</xdr:rowOff>
    </xdr:to>
    <xdr:graphicFrame macro="">
      <xdr:nvGraphicFramePr>
        <xdr:cNvPr id="43" name="차트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90487</xdr:colOff>
      <xdr:row>90</xdr:row>
      <xdr:rowOff>80962</xdr:rowOff>
    </xdr:from>
    <xdr:to>
      <xdr:col>1</xdr:col>
      <xdr:colOff>490537</xdr:colOff>
      <xdr:row>107</xdr:row>
      <xdr:rowOff>71437</xdr:rowOff>
    </xdr:to>
    <xdr:graphicFrame macro="">
      <xdr:nvGraphicFramePr>
        <xdr:cNvPr id="44" name="차트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90487</xdr:colOff>
      <xdr:row>107</xdr:row>
      <xdr:rowOff>90487</xdr:rowOff>
    </xdr:from>
    <xdr:to>
      <xdr:col>1</xdr:col>
      <xdr:colOff>490537</xdr:colOff>
      <xdr:row>124</xdr:row>
      <xdr:rowOff>80962</xdr:rowOff>
    </xdr:to>
    <xdr:graphicFrame macro="">
      <xdr:nvGraphicFramePr>
        <xdr:cNvPr id="45" name="차트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</xdr:row>
      <xdr:rowOff>14287</xdr:rowOff>
    </xdr:from>
    <xdr:to>
      <xdr:col>13</xdr:col>
      <xdr:colOff>423862</xdr:colOff>
      <xdr:row>18</xdr:row>
      <xdr:rowOff>4762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18</xdr:row>
      <xdr:rowOff>23812</xdr:rowOff>
    </xdr:from>
    <xdr:to>
      <xdr:col>13</xdr:col>
      <xdr:colOff>423862</xdr:colOff>
      <xdr:row>35</xdr:row>
      <xdr:rowOff>14287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35</xdr:row>
      <xdr:rowOff>23812</xdr:rowOff>
    </xdr:from>
    <xdr:to>
      <xdr:col>13</xdr:col>
      <xdr:colOff>423862</xdr:colOff>
      <xdr:row>52</xdr:row>
      <xdr:rowOff>14287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119062</xdr:colOff>
      <xdr:row>52</xdr:row>
      <xdr:rowOff>23812</xdr:rowOff>
    </xdr:from>
    <xdr:to>
      <xdr:col>13</xdr:col>
      <xdr:colOff>423862</xdr:colOff>
      <xdr:row>69</xdr:row>
      <xdr:rowOff>14287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119062</xdr:colOff>
      <xdr:row>69</xdr:row>
      <xdr:rowOff>23812</xdr:rowOff>
    </xdr:from>
    <xdr:to>
      <xdr:col>13</xdr:col>
      <xdr:colOff>423862</xdr:colOff>
      <xdr:row>86</xdr:row>
      <xdr:rowOff>14287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109537</xdr:colOff>
      <xdr:row>86</xdr:row>
      <xdr:rowOff>23812</xdr:rowOff>
    </xdr:from>
    <xdr:to>
      <xdr:col>13</xdr:col>
      <xdr:colOff>414337</xdr:colOff>
      <xdr:row>103</xdr:row>
      <xdr:rowOff>14287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109537</xdr:colOff>
      <xdr:row>103</xdr:row>
      <xdr:rowOff>23812</xdr:rowOff>
    </xdr:from>
    <xdr:to>
      <xdr:col>13</xdr:col>
      <xdr:colOff>414337</xdr:colOff>
      <xdr:row>120</xdr:row>
      <xdr:rowOff>14287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109537</xdr:colOff>
      <xdr:row>120</xdr:row>
      <xdr:rowOff>23812</xdr:rowOff>
    </xdr:from>
    <xdr:to>
      <xdr:col>13</xdr:col>
      <xdr:colOff>414337</xdr:colOff>
      <xdr:row>137</xdr:row>
      <xdr:rowOff>14287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547687</xdr:colOff>
      <xdr:row>1</xdr:row>
      <xdr:rowOff>14287</xdr:rowOff>
    </xdr:from>
    <xdr:to>
      <xdr:col>21</xdr:col>
      <xdr:colOff>242887</xdr:colOff>
      <xdr:row>18</xdr:row>
      <xdr:rowOff>4762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547687</xdr:colOff>
      <xdr:row>18</xdr:row>
      <xdr:rowOff>23812</xdr:rowOff>
    </xdr:from>
    <xdr:to>
      <xdr:col>21</xdr:col>
      <xdr:colOff>242887</xdr:colOff>
      <xdr:row>35</xdr:row>
      <xdr:rowOff>14287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547687</xdr:colOff>
      <xdr:row>35</xdr:row>
      <xdr:rowOff>33337</xdr:rowOff>
    </xdr:from>
    <xdr:to>
      <xdr:col>21</xdr:col>
      <xdr:colOff>242887</xdr:colOff>
      <xdr:row>52</xdr:row>
      <xdr:rowOff>23812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547687</xdr:colOff>
      <xdr:row>52</xdr:row>
      <xdr:rowOff>42862</xdr:rowOff>
    </xdr:from>
    <xdr:to>
      <xdr:col>21</xdr:col>
      <xdr:colOff>242887</xdr:colOff>
      <xdr:row>69</xdr:row>
      <xdr:rowOff>33337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395287</xdr:colOff>
      <xdr:row>1</xdr:row>
      <xdr:rowOff>14287</xdr:rowOff>
    </xdr:from>
    <xdr:to>
      <xdr:col>29</xdr:col>
      <xdr:colOff>90487</xdr:colOff>
      <xdr:row>18</xdr:row>
      <xdr:rowOff>4762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385762</xdr:colOff>
      <xdr:row>18</xdr:row>
      <xdr:rowOff>33337</xdr:rowOff>
    </xdr:from>
    <xdr:to>
      <xdr:col>29</xdr:col>
      <xdr:colOff>80962</xdr:colOff>
      <xdr:row>35</xdr:row>
      <xdr:rowOff>23812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385762</xdr:colOff>
      <xdr:row>35</xdr:row>
      <xdr:rowOff>42862</xdr:rowOff>
    </xdr:from>
    <xdr:to>
      <xdr:col>29</xdr:col>
      <xdr:colOff>80962</xdr:colOff>
      <xdr:row>52</xdr:row>
      <xdr:rowOff>33337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385762</xdr:colOff>
      <xdr:row>52</xdr:row>
      <xdr:rowOff>52387</xdr:rowOff>
    </xdr:from>
    <xdr:to>
      <xdr:col>29</xdr:col>
      <xdr:colOff>80962</xdr:colOff>
      <xdr:row>69</xdr:row>
      <xdr:rowOff>42862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385762</xdr:colOff>
      <xdr:row>69</xdr:row>
      <xdr:rowOff>71437</xdr:rowOff>
    </xdr:from>
    <xdr:to>
      <xdr:col>29</xdr:col>
      <xdr:colOff>80962</xdr:colOff>
      <xdr:row>86</xdr:row>
      <xdr:rowOff>23812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385762</xdr:colOff>
      <xdr:row>86</xdr:row>
      <xdr:rowOff>42862</xdr:rowOff>
    </xdr:from>
    <xdr:to>
      <xdr:col>29</xdr:col>
      <xdr:colOff>80962</xdr:colOff>
      <xdr:row>103</xdr:row>
      <xdr:rowOff>33337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385762</xdr:colOff>
      <xdr:row>103</xdr:row>
      <xdr:rowOff>52387</xdr:rowOff>
    </xdr:from>
    <xdr:to>
      <xdr:col>29</xdr:col>
      <xdr:colOff>80962</xdr:colOff>
      <xdr:row>120</xdr:row>
      <xdr:rowOff>42862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376237</xdr:colOff>
      <xdr:row>120</xdr:row>
      <xdr:rowOff>71437</xdr:rowOff>
    </xdr:from>
    <xdr:to>
      <xdr:col>29</xdr:col>
      <xdr:colOff>71437</xdr:colOff>
      <xdr:row>137</xdr:row>
      <xdr:rowOff>61912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223837</xdr:colOff>
      <xdr:row>1</xdr:row>
      <xdr:rowOff>4762</xdr:rowOff>
    </xdr:from>
    <xdr:to>
      <xdr:col>36</xdr:col>
      <xdr:colOff>528637</xdr:colOff>
      <xdr:row>17</xdr:row>
      <xdr:rowOff>157162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223837</xdr:colOff>
      <xdr:row>18</xdr:row>
      <xdr:rowOff>33337</xdr:rowOff>
    </xdr:from>
    <xdr:to>
      <xdr:col>36</xdr:col>
      <xdr:colOff>528637</xdr:colOff>
      <xdr:row>35</xdr:row>
      <xdr:rowOff>23812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223837</xdr:colOff>
      <xdr:row>35</xdr:row>
      <xdr:rowOff>52387</xdr:rowOff>
    </xdr:from>
    <xdr:to>
      <xdr:col>36</xdr:col>
      <xdr:colOff>528637</xdr:colOff>
      <xdr:row>52</xdr:row>
      <xdr:rowOff>42862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214312</xdr:colOff>
      <xdr:row>52</xdr:row>
      <xdr:rowOff>61912</xdr:rowOff>
    </xdr:from>
    <xdr:to>
      <xdr:col>36</xdr:col>
      <xdr:colOff>519112</xdr:colOff>
      <xdr:row>69</xdr:row>
      <xdr:rowOff>52387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252412</xdr:colOff>
      <xdr:row>86</xdr:row>
      <xdr:rowOff>61912</xdr:rowOff>
    </xdr:from>
    <xdr:to>
      <xdr:col>36</xdr:col>
      <xdr:colOff>557212</xdr:colOff>
      <xdr:row>103</xdr:row>
      <xdr:rowOff>52387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252412</xdr:colOff>
      <xdr:row>103</xdr:row>
      <xdr:rowOff>71437</xdr:rowOff>
    </xdr:from>
    <xdr:to>
      <xdr:col>36</xdr:col>
      <xdr:colOff>557212</xdr:colOff>
      <xdr:row>120</xdr:row>
      <xdr:rowOff>61912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29</xdr:col>
      <xdr:colOff>252412</xdr:colOff>
      <xdr:row>120</xdr:row>
      <xdr:rowOff>80962</xdr:rowOff>
    </xdr:from>
    <xdr:to>
      <xdr:col>36</xdr:col>
      <xdr:colOff>557212</xdr:colOff>
      <xdr:row>137</xdr:row>
      <xdr:rowOff>71437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261937</xdr:colOff>
      <xdr:row>137</xdr:row>
      <xdr:rowOff>100012</xdr:rowOff>
    </xdr:from>
    <xdr:to>
      <xdr:col>36</xdr:col>
      <xdr:colOff>566737</xdr:colOff>
      <xdr:row>154</xdr:row>
      <xdr:rowOff>90487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29</xdr:col>
      <xdr:colOff>261937</xdr:colOff>
      <xdr:row>154</xdr:row>
      <xdr:rowOff>119062</xdr:rowOff>
    </xdr:from>
    <xdr:to>
      <xdr:col>36</xdr:col>
      <xdr:colOff>566737</xdr:colOff>
      <xdr:row>171</xdr:row>
      <xdr:rowOff>109537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261937</xdr:colOff>
      <xdr:row>171</xdr:row>
      <xdr:rowOff>138112</xdr:rowOff>
    </xdr:from>
    <xdr:to>
      <xdr:col>36</xdr:col>
      <xdr:colOff>566737</xdr:colOff>
      <xdr:row>188</xdr:row>
      <xdr:rowOff>128587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29</xdr:col>
      <xdr:colOff>252412</xdr:colOff>
      <xdr:row>188</xdr:row>
      <xdr:rowOff>157162</xdr:rowOff>
    </xdr:from>
    <xdr:to>
      <xdr:col>36</xdr:col>
      <xdr:colOff>557212</xdr:colOff>
      <xdr:row>205</xdr:row>
      <xdr:rowOff>147637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242887</xdr:colOff>
      <xdr:row>206</xdr:row>
      <xdr:rowOff>23812</xdr:rowOff>
    </xdr:from>
    <xdr:to>
      <xdr:col>36</xdr:col>
      <xdr:colOff>547687</xdr:colOff>
      <xdr:row>223</xdr:row>
      <xdr:rowOff>14287</xdr:rowOff>
    </xdr:to>
    <xdr:graphicFrame macro="">
      <xdr:nvGraphicFramePr>
        <xdr:cNvPr id="33" name="차트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33337</xdr:colOff>
      <xdr:row>1</xdr:row>
      <xdr:rowOff>14287</xdr:rowOff>
    </xdr:from>
    <xdr:to>
      <xdr:col>44</xdr:col>
      <xdr:colOff>338137</xdr:colOff>
      <xdr:row>18</xdr:row>
      <xdr:rowOff>4762</xdr:rowOff>
    </xdr:to>
    <xdr:graphicFrame macro="">
      <xdr:nvGraphicFramePr>
        <xdr:cNvPr id="34" name="차트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37</xdr:col>
      <xdr:colOff>33337</xdr:colOff>
      <xdr:row>18</xdr:row>
      <xdr:rowOff>42862</xdr:rowOff>
    </xdr:from>
    <xdr:to>
      <xdr:col>44</xdr:col>
      <xdr:colOff>338137</xdr:colOff>
      <xdr:row>35</xdr:row>
      <xdr:rowOff>33337</xdr:rowOff>
    </xdr:to>
    <xdr:graphicFrame macro="">
      <xdr:nvGraphicFramePr>
        <xdr:cNvPr id="35" name="차트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37</xdr:col>
      <xdr:colOff>33337</xdr:colOff>
      <xdr:row>35</xdr:row>
      <xdr:rowOff>71437</xdr:rowOff>
    </xdr:from>
    <xdr:to>
      <xdr:col>44</xdr:col>
      <xdr:colOff>338137</xdr:colOff>
      <xdr:row>52</xdr:row>
      <xdr:rowOff>61912</xdr:rowOff>
    </xdr:to>
    <xdr:graphicFrame macro="">
      <xdr:nvGraphicFramePr>
        <xdr:cNvPr id="36" name="차트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37</xdr:col>
      <xdr:colOff>33337</xdr:colOff>
      <xdr:row>52</xdr:row>
      <xdr:rowOff>80962</xdr:rowOff>
    </xdr:from>
    <xdr:to>
      <xdr:col>44</xdr:col>
      <xdr:colOff>338137</xdr:colOff>
      <xdr:row>69</xdr:row>
      <xdr:rowOff>71437</xdr:rowOff>
    </xdr:to>
    <xdr:graphicFrame macro="">
      <xdr:nvGraphicFramePr>
        <xdr:cNvPr id="37" name="차트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37</xdr:col>
      <xdr:colOff>33337</xdr:colOff>
      <xdr:row>69</xdr:row>
      <xdr:rowOff>100012</xdr:rowOff>
    </xdr:from>
    <xdr:to>
      <xdr:col>44</xdr:col>
      <xdr:colOff>338137</xdr:colOff>
      <xdr:row>86</xdr:row>
      <xdr:rowOff>52387</xdr:rowOff>
    </xdr:to>
    <xdr:graphicFrame macro="">
      <xdr:nvGraphicFramePr>
        <xdr:cNvPr id="38" name="차트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23812</xdr:colOff>
      <xdr:row>86</xdr:row>
      <xdr:rowOff>80962</xdr:rowOff>
    </xdr:from>
    <xdr:to>
      <xdr:col>44</xdr:col>
      <xdr:colOff>328612</xdr:colOff>
      <xdr:row>103</xdr:row>
      <xdr:rowOff>71437</xdr:rowOff>
    </xdr:to>
    <xdr:graphicFrame macro="">
      <xdr:nvGraphicFramePr>
        <xdr:cNvPr id="39" name="차트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44</xdr:col>
      <xdr:colOff>519112</xdr:colOff>
      <xdr:row>1</xdr:row>
      <xdr:rowOff>4762</xdr:rowOff>
    </xdr:from>
    <xdr:to>
      <xdr:col>52</xdr:col>
      <xdr:colOff>214312</xdr:colOff>
      <xdr:row>17</xdr:row>
      <xdr:rowOff>157162</xdr:rowOff>
    </xdr:to>
    <xdr:graphicFrame macro="">
      <xdr:nvGraphicFramePr>
        <xdr:cNvPr id="40" name="차트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44</xdr:col>
      <xdr:colOff>547687</xdr:colOff>
      <xdr:row>41</xdr:row>
      <xdr:rowOff>80962</xdr:rowOff>
    </xdr:from>
    <xdr:to>
      <xdr:col>52</xdr:col>
      <xdr:colOff>242887</xdr:colOff>
      <xdr:row>58</xdr:row>
      <xdr:rowOff>71437</xdr:rowOff>
    </xdr:to>
    <xdr:graphicFrame macro="">
      <xdr:nvGraphicFramePr>
        <xdr:cNvPr id="41" name="차트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44</xdr:col>
      <xdr:colOff>542925</xdr:colOff>
      <xdr:row>58</xdr:row>
      <xdr:rowOff>109537</xdr:rowOff>
    </xdr:from>
    <xdr:to>
      <xdr:col>52</xdr:col>
      <xdr:colOff>238125</xdr:colOff>
      <xdr:row>75</xdr:row>
      <xdr:rowOff>100012</xdr:rowOff>
    </xdr:to>
    <xdr:graphicFrame macro="">
      <xdr:nvGraphicFramePr>
        <xdr:cNvPr id="42" name="차트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80962</xdr:colOff>
      <xdr:row>73</xdr:row>
      <xdr:rowOff>52387</xdr:rowOff>
    </xdr:from>
    <xdr:to>
      <xdr:col>1</xdr:col>
      <xdr:colOff>481012</xdr:colOff>
      <xdr:row>90</xdr:row>
      <xdr:rowOff>42862</xdr:rowOff>
    </xdr:to>
    <xdr:graphicFrame macro="">
      <xdr:nvGraphicFramePr>
        <xdr:cNvPr id="43" name="차트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90487</xdr:colOff>
      <xdr:row>90</xdr:row>
      <xdr:rowOff>80962</xdr:rowOff>
    </xdr:from>
    <xdr:to>
      <xdr:col>1</xdr:col>
      <xdr:colOff>490537</xdr:colOff>
      <xdr:row>107</xdr:row>
      <xdr:rowOff>71437</xdr:rowOff>
    </xdr:to>
    <xdr:graphicFrame macro="">
      <xdr:nvGraphicFramePr>
        <xdr:cNvPr id="44" name="차트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90487</xdr:colOff>
      <xdr:row>107</xdr:row>
      <xdr:rowOff>90487</xdr:rowOff>
    </xdr:from>
    <xdr:to>
      <xdr:col>1</xdr:col>
      <xdr:colOff>490537</xdr:colOff>
      <xdr:row>124</xdr:row>
      <xdr:rowOff>80962</xdr:rowOff>
    </xdr:to>
    <xdr:graphicFrame macro="">
      <xdr:nvGraphicFramePr>
        <xdr:cNvPr id="45" name="차트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</xdr:row>
      <xdr:rowOff>14287</xdr:rowOff>
    </xdr:from>
    <xdr:to>
      <xdr:col>13</xdr:col>
      <xdr:colOff>423862</xdr:colOff>
      <xdr:row>18</xdr:row>
      <xdr:rowOff>4762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18</xdr:row>
      <xdr:rowOff>23812</xdr:rowOff>
    </xdr:from>
    <xdr:to>
      <xdr:col>13</xdr:col>
      <xdr:colOff>423862</xdr:colOff>
      <xdr:row>35</xdr:row>
      <xdr:rowOff>14287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35</xdr:row>
      <xdr:rowOff>23812</xdr:rowOff>
    </xdr:from>
    <xdr:to>
      <xdr:col>13</xdr:col>
      <xdr:colOff>423862</xdr:colOff>
      <xdr:row>52</xdr:row>
      <xdr:rowOff>14287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119062</xdr:colOff>
      <xdr:row>52</xdr:row>
      <xdr:rowOff>23812</xdr:rowOff>
    </xdr:from>
    <xdr:to>
      <xdr:col>13</xdr:col>
      <xdr:colOff>423862</xdr:colOff>
      <xdr:row>69</xdr:row>
      <xdr:rowOff>14287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119062</xdr:colOff>
      <xdr:row>69</xdr:row>
      <xdr:rowOff>23812</xdr:rowOff>
    </xdr:from>
    <xdr:to>
      <xdr:col>13</xdr:col>
      <xdr:colOff>423862</xdr:colOff>
      <xdr:row>86</xdr:row>
      <xdr:rowOff>14287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109537</xdr:colOff>
      <xdr:row>86</xdr:row>
      <xdr:rowOff>23812</xdr:rowOff>
    </xdr:from>
    <xdr:to>
      <xdr:col>13</xdr:col>
      <xdr:colOff>414337</xdr:colOff>
      <xdr:row>103</xdr:row>
      <xdr:rowOff>14287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109537</xdr:colOff>
      <xdr:row>103</xdr:row>
      <xdr:rowOff>23812</xdr:rowOff>
    </xdr:from>
    <xdr:to>
      <xdr:col>13</xdr:col>
      <xdr:colOff>414337</xdr:colOff>
      <xdr:row>120</xdr:row>
      <xdr:rowOff>14287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109537</xdr:colOff>
      <xdr:row>120</xdr:row>
      <xdr:rowOff>23812</xdr:rowOff>
    </xdr:from>
    <xdr:to>
      <xdr:col>13</xdr:col>
      <xdr:colOff>414337</xdr:colOff>
      <xdr:row>137</xdr:row>
      <xdr:rowOff>14287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547687</xdr:colOff>
      <xdr:row>1</xdr:row>
      <xdr:rowOff>14287</xdr:rowOff>
    </xdr:from>
    <xdr:to>
      <xdr:col>21</xdr:col>
      <xdr:colOff>242887</xdr:colOff>
      <xdr:row>18</xdr:row>
      <xdr:rowOff>4762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547687</xdr:colOff>
      <xdr:row>18</xdr:row>
      <xdr:rowOff>23812</xdr:rowOff>
    </xdr:from>
    <xdr:to>
      <xdr:col>21</xdr:col>
      <xdr:colOff>242887</xdr:colOff>
      <xdr:row>35</xdr:row>
      <xdr:rowOff>14287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547687</xdr:colOff>
      <xdr:row>35</xdr:row>
      <xdr:rowOff>33337</xdr:rowOff>
    </xdr:from>
    <xdr:to>
      <xdr:col>21</xdr:col>
      <xdr:colOff>242887</xdr:colOff>
      <xdr:row>52</xdr:row>
      <xdr:rowOff>23812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547687</xdr:colOff>
      <xdr:row>52</xdr:row>
      <xdr:rowOff>42862</xdr:rowOff>
    </xdr:from>
    <xdr:to>
      <xdr:col>21</xdr:col>
      <xdr:colOff>242887</xdr:colOff>
      <xdr:row>69</xdr:row>
      <xdr:rowOff>33337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395287</xdr:colOff>
      <xdr:row>1</xdr:row>
      <xdr:rowOff>14287</xdr:rowOff>
    </xdr:from>
    <xdr:to>
      <xdr:col>29</xdr:col>
      <xdr:colOff>90487</xdr:colOff>
      <xdr:row>18</xdr:row>
      <xdr:rowOff>4762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385762</xdr:colOff>
      <xdr:row>18</xdr:row>
      <xdr:rowOff>33337</xdr:rowOff>
    </xdr:from>
    <xdr:to>
      <xdr:col>29</xdr:col>
      <xdr:colOff>80962</xdr:colOff>
      <xdr:row>35</xdr:row>
      <xdr:rowOff>23812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385762</xdr:colOff>
      <xdr:row>35</xdr:row>
      <xdr:rowOff>42862</xdr:rowOff>
    </xdr:from>
    <xdr:to>
      <xdr:col>29</xdr:col>
      <xdr:colOff>80962</xdr:colOff>
      <xdr:row>52</xdr:row>
      <xdr:rowOff>33337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385762</xdr:colOff>
      <xdr:row>52</xdr:row>
      <xdr:rowOff>52387</xdr:rowOff>
    </xdr:from>
    <xdr:to>
      <xdr:col>29</xdr:col>
      <xdr:colOff>80962</xdr:colOff>
      <xdr:row>69</xdr:row>
      <xdr:rowOff>42862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385762</xdr:colOff>
      <xdr:row>69</xdr:row>
      <xdr:rowOff>71437</xdr:rowOff>
    </xdr:from>
    <xdr:to>
      <xdr:col>29</xdr:col>
      <xdr:colOff>80962</xdr:colOff>
      <xdr:row>86</xdr:row>
      <xdr:rowOff>23812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385762</xdr:colOff>
      <xdr:row>86</xdr:row>
      <xdr:rowOff>42862</xdr:rowOff>
    </xdr:from>
    <xdr:to>
      <xdr:col>29</xdr:col>
      <xdr:colOff>80962</xdr:colOff>
      <xdr:row>103</xdr:row>
      <xdr:rowOff>33337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385762</xdr:colOff>
      <xdr:row>103</xdr:row>
      <xdr:rowOff>52387</xdr:rowOff>
    </xdr:from>
    <xdr:to>
      <xdr:col>29</xdr:col>
      <xdr:colOff>80962</xdr:colOff>
      <xdr:row>120</xdr:row>
      <xdr:rowOff>42862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376237</xdr:colOff>
      <xdr:row>120</xdr:row>
      <xdr:rowOff>71437</xdr:rowOff>
    </xdr:from>
    <xdr:to>
      <xdr:col>29</xdr:col>
      <xdr:colOff>71437</xdr:colOff>
      <xdr:row>137</xdr:row>
      <xdr:rowOff>61912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223837</xdr:colOff>
      <xdr:row>1</xdr:row>
      <xdr:rowOff>4762</xdr:rowOff>
    </xdr:from>
    <xdr:to>
      <xdr:col>36</xdr:col>
      <xdr:colOff>528637</xdr:colOff>
      <xdr:row>17</xdr:row>
      <xdr:rowOff>157162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223837</xdr:colOff>
      <xdr:row>18</xdr:row>
      <xdr:rowOff>33337</xdr:rowOff>
    </xdr:from>
    <xdr:to>
      <xdr:col>36</xdr:col>
      <xdr:colOff>528637</xdr:colOff>
      <xdr:row>35</xdr:row>
      <xdr:rowOff>23812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223837</xdr:colOff>
      <xdr:row>35</xdr:row>
      <xdr:rowOff>52387</xdr:rowOff>
    </xdr:from>
    <xdr:to>
      <xdr:col>36</xdr:col>
      <xdr:colOff>528637</xdr:colOff>
      <xdr:row>52</xdr:row>
      <xdr:rowOff>42862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214312</xdr:colOff>
      <xdr:row>52</xdr:row>
      <xdr:rowOff>61912</xdr:rowOff>
    </xdr:from>
    <xdr:to>
      <xdr:col>36</xdr:col>
      <xdr:colOff>519112</xdr:colOff>
      <xdr:row>69</xdr:row>
      <xdr:rowOff>52387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252412</xdr:colOff>
      <xdr:row>86</xdr:row>
      <xdr:rowOff>61912</xdr:rowOff>
    </xdr:from>
    <xdr:to>
      <xdr:col>36</xdr:col>
      <xdr:colOff>557212</xdr:colOff>
      <xdr:row>103</xdr:row>
      <xdr:rowOff>52387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252412</xdr:colOff>
      <xdr:row>103</xdr:row>
      <xdr:rowOff>71437</xdr:rowOff>
    </xdr:from>
    <xdr:to>
      <xdr:col>36</xdr:col>
      <xdr:colOff>557212</xdr:colOff>
      <xdr:row>120</xdr:row>
      <xdr:rowOff>61912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29</xdr:col>
      <xdr:colOff>252412</xdr:colOff>
      <xdr:row>120</xdr:row>
      <xdr:rowOff>80962</xdr:rowOff>
    </xdr:from>
    <xdr:to>
      <xdr:col>36</xdr:col>
      <xdr:colOff>557212</xdr:colOff>
      <xdr:row>137</xdr:row>
      <xdr:rowOff>71437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261937</xdr:colOff>
      <xdr:row>137</xdr:row>
      <xdr:rowOff>100012</xdr:rowOff>
    </xdr:from>
    <xdr:to>
      <xdr:col>36</xdr:col>
      <xdr:colOff>566737</xdr:colOff>
      <xdr:row>154</xdr:row>
      <xdr:rowOff>90487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29</xdr:col>
      <xdr:colOff>261937</xdr:colOff>
      <xdr:row>154</xdr:row>
      <xdr:rowOff>119062</xdr:rowOff>
    </xdr:from>
    <xdr:to>
      <xdr:col>36</xdr:col>
      <xdr:colOff>566737</xdr:colOff>
      <xdr:row>171</xdr:row>
      <xdr:rowOff>109537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261937</xdr:colOff>
      <xdr:row>171</xdr:row>
      <xdr:rowOff>138112</xdr:rowOff>
    </xdr:from>
    <xdr:to>
      <xdr:col>36</xdr:col>
      <xdr:colOff>566737</xdr:colOff>
      <xdr:row>188</xdr:row>
      <xdr:rowOff>128587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29</xdr:col>
      <xdr:colOff>252412</xdr:colOff>
      <xdr:row>188</xdr:row>
      <xdr:rowOff>157162</xdr:rowOff>
    </xdr:from>
    <xdr:to>
      <xdr:col>36</xdr:col>
      <xdr:colOff>557212</xdr:colOff>
      <xdr:row>205</xdr:row>
      <xdr:rowOff>147637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242887</xdr:colOff>
      <xdr:row>206</xdr:row>
      <xdr:rowOff>23812</xdr:rowOff>
    </xdr:from>
    <xdr:to>
      <xdr:col>36</xdr:col>
      <xdr:colOff>547687</xdr:colOff>
      <xdr:row>223</xdr:row>
      <xdr:rowOff>14287</xdr:rowOff>
    </xdr:to>
    <xdr:graphicFrame macro="">
      <xdr:nvGraphicFramePr>
        <xdr:cNvPr id="33" name="차트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33337</xdr:colOff>
      <xdr:row>1</xdr:row>
      <xdr:rowOff>14287</xdr:rowOff>
    </xdr:from>
    <xdr:to>
      <xdr:col>44</xdr:col>
      <xdr:colOff>338137</xdr:colOff>
      <xdr:row>18</xdr:row>
      <xdr:rowOff>4762</xdr:rowOff>
    </xdr:to>
    <xdr:graphicFrame macro="">
      <xdr:nvGraphicFramePr>
        <xdr:cNvPr id="34" name="차트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37</xdr:col>
      <xdr:colOff>33337</xdr:colOff>
      <xdr:row>18</xdr:row>
      <xdr:rowOff>42862</xdr:rowOff>
    </xdr:from>
    <xdr:to>
      <xdr:col>44</xdr:col>
      <xdr:colOff>338137</xdr:colOff>
      <xdr:row>35</xdr:row>
      <xdr:rowOff>33337</xdr:rowOff>
    </xdr:to>
    <xdr:graphicFrame macro="">
      <xdr:nvGraphicFramePr>
        <xdr:cNvPr id="35" name="차트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37</xdr:col>
      <xdr:colOff>33337</xdr:colOff>
      <xdr:row>35</xdr:row>
      <xdr:rowOff>71437</xdr:rowOff>
    </xdr:from>
    <xdr:to>
      <xdr:col>44</xdr:col>
      <xdr:colOff>338137</xdr:colOff>
      <xdr:row>52</xdr:row>
      <xdr:rowOff>61912</xdr:rowOff>
    </xdr:to>
    <xdr:graphicFrame macro="">
      <xdr:nvGraphicFramePr>
        <xdr:cNvPr id="36" name="차트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37</xdr:col>
      <xdr:colOff>33337</xdr:colOff>
      <xdr:row>52</xdr:row>
      <xdr:rowOff>80962</xdr:rowOff>
    </xdr:from>
    <xdr:to>
      <xdr:col>44</xdr:col>
      <xdr:colOff>338137</xdr:colOff>
      <xdr:row>69</xdr:row>
      <xdr:rowOff>71437</xdr:rowOff>
    </xdr:to>
    <xdr:graphicFrame macro="">
      <xdr:nvGraphicFramePr>
        <xdr:cNvPr id="37" name="차트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37</xdr:col>
      <xdr:colOff>33337</xdr:colOff>
      <xdr:row>69</xdr:row>
      <xdr:rowOff>100012</xdr:rowOff>
    </xdr:from>
    <xdr:to>
      <xdr:col>44</xdr:col>
      <xdr:colOff>338137</xdr:colOff>
      <xdr:row>86</xdr:row>
      <xdr:rowOff>52387</xdr:rowOff>
    </xdr:to>
    <xdr:graphicFrame macro="">
      <xdr:nvGraphicFramePr>
        <xdr:cNvPr id="38" name="차트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23812</xdr:colOff>
      <xdr:row>86</xdr:row>
      <xdr:rowOff>80962</xdr:rowOff>
    </xdr:from>
    <xdr:to>
      <xdr:col>44</xdr:col>
      <xdr:colOff>328612</xdr:colOff>
      <xdr:row>103</xdr:row>
      <xdr:rowOff>71437</xdr:rowOff>
    </xdr:to>
    <xdr:graphicFrame macro="">
      <xdr:nvGraphicFramePr>
        <xdr:cNvPr id="39" name="차트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44</xdr:col>
      <xdr:colOff>519112</xdr:colOff>
      <xdr:row>1</xdr:row>
      <xdr:rowOff>4762</xdr:rowOff>
    </xdr:from>
    <xdr:to>
      <xdr:col>52</xdr:col>
      <xdr:colOff>214312</xdr:colOff>
      <xdr:row>17</xdr:row>
      <xdr:rowOff>157162</xdr:rowOff>
    </xdr:to>
    <xdr:graphicFrame macro="">
      <xdr:nvGraphicFramePr>
        <xdr:cNvPr id="40" name="차트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44</xdr:col>
      <xdr:colOff>547687</xdr:colOff>
      <xdr:row>41</xdr:row>
      <xdr:rowOff>80962</xdr:rowOff>
    </xdr:from>
    <xdr:to>
      <xdr:col>52</xdr:col>
      <xdr:colOff>242887</xdr:colOff>
      <xdr:row>58</xdr:row>
      <xdr:rowOff>71437</xdr:rowOff>
    </xdr:to>
    <xdr:graphicFrame macro="">
      <xdr:nvGraphicFramePr>
        <xdr:cNvPr id="41" name="차트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44</xdr:col>
      <xdr:colOff>542925</xdr:colOff>
      <xdr:row>58</xdr:row>
      <xdr:rowOff>109537</xdr:rowOff>
    </xdr:from>
    <xdr:to>
      <xdr:col>52</xdr:col>
      <xdr:colOff>238125</xdr:colOff>
      <xdr:row>75</xdr:row>
      <xdr:rowOff>100012</xdr:rowOff>
    </xdr:to>
    <xdr:graphicFrame macro="">
      <xdr:nvGraphicFramePr>
        <xdr:cNvPr id="42" name="차트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80962</xdr:colOff>
      <xdr:row>73</xdr:row>
      <xdr:rowOff>52387</xdr:rowOff>
    </xdr:from>
    <xdr:to>
      <xdr:col>1</xdr:col>
      <xdr:colOff>481012</xdr:colOff>
      <xdr:row>90</xdr:row>
      <xdr:rowOff>42862</xdr:rowOff>
    </xdr:to>
    <xdr:graphicFrame macro="">
      <xdr:nvGraphicFramePr>
        <xdr:cNvPr id="43" name="차트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90487</xdr:colOff>
      <xdr:row>90</xdr:row>
      <xdr:rowOff>80962</xdr:rowOff>
    </xdr:from>
    <xdr:to>
      <xdr:col>1</xdr:col>
      <xdr:colOff>490537</xdr:colOff>
      <xdr:row>107</xdr:row>
      <xdr:rowOff>71437</xdr:rowOff>
    </xdr:to>
    <xdr:graphicFrame macro="">
      <xdr:nvGraphicFramePr>
        <xdr:cNvPr id="44" name="차트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90487</xdr:colOff>
      <xdr:row>107</xdr:row>
      <xdr:rowOff>90487</xdr:rowOff>
    </xdr:from>
    <xdr:to>
      <xdr:col>1</xdr:col>
      <xdr:colOff>490537</xdr:colOff>
      <xdr:row>124</xdr:row>
      <xdr:rowOff>80962</xdr:rowOff>
    </xdr:to>
    <xdr:graphicFrame macro="">
      <xdr:nvGraphicFramePr>
        <xdr:cNvPr id="45" name="차트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81"/>
  <sheetViews>
    <sheetView topLeftCell="V1" workbookViewId="0">
      <pane ySplit="1" topLeftCell="A2" activePane="bottomLeft" state="frozen"/>
      <selection pane="bottomLeft" activeCell="AH10" sqref="AH10"/>
    </sheetView>
  </sheetViews>
  <sheetFormatPr defaultColWidth="12.5703125" defaultRowHeight="15.75" customHeight="1" x14ac:dyDescent="0.2"/>
  <cols>
    <col min="1" max="56" width="18.85546875" customWidth="1"/>
  </cols>
  <sheetData>
    <row r="1" spans="1:5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ht="12.75" x14ac:dyDescent="0.2">
      <c r="A2" s="3">
        <v>44756.457996087964</v>
      </c>
      <c r="B2" s="2" t="s">
        <v>65</v>
      </c>
      <c r="C2" s="2" t="s">
        <v>65</v>
      </c>
      <c r="D2" s="2" t="s">
        <v>65</v>
      </c>
      <c r="E2" s="2" t="s">
        <v>65</v>
      </c>
      <c r="F2" s="2" t="s">
        <v>65</v>
      </c>
      <c r="G2" s="2" t="s">
        <v>65</v>
      </c>
      <c r="H2" s="2" t="s">
        <v>65</v>
      </c>
      <c r="I2" s="2" t="s">
        <v>50</v>
      </c>
      <c r="J2" s="2" t="s">
        <v>57</v>
      </c>
      <c r="K2" s="2" t="s">
        <v>66</v>
      </c>
      <c r="L2" s="2" t="s">
        <v>53</v>
      </c>
      <c r="M2" s="2" t="s">
        <v>53</v>
      </c>
      <c r="N2" s="2" t="s">
        <v>67</v>
      </c>
      <c r="O2" s="2" t="s">
        <v>54</v>
      </c>
      <c r="P2" s="2" t="s">
        <v>54</v>
      </c>
      <c r="Q2" s="2" t="s">
        <v>68</v>
      </c>
      <c r="R2" s="2" t="s">
        <v>55</v>
      </c>
      <c r="S2" s="2" t="s">
        <v>55</v>
      </c>
      <c r="T2" s="2" t="s">
        <v>55</v>
      </c>
      <c r="U2" s="2" t="s">
        <v>50</v>
      </c>
      <c r="V2" s="2" t="s">
        <v>56</v>
      </c>
      <c r="W2" s="2" t="s">
        <v>50</v>
      </c>
      <c r="X2" s="2" t="s">
        <v>69</v>
      </c>
      <c r="Y2" s="2" t="s">
        <v>69</v>
      </c>
      <c r="Z2" s="2" t="s">
        <v>69</v>
      </c>
      <c r="AA2" s="2" t="s">
        <v>55</v>
      </c>
      <c r="AB2" s="2" t="s">
        <v>59</v>
      </c>
      <c r="AC2" s="4">
        <v>0.1</v>
      </c>
      <c r="AD2" s="2" t="s">
        <v>70</v>
      </c>
      <c r="AE2" s="2" t="s">
        <v>71</v>
      </c>
      <c r="AF2" s="2" t="s">
        <v>71</v>
      </c>
      <c r="AG2" s="2" t="s">
        <v>71</v>
      </c>
      <c r="AH2" s="2" t="s">
        <v>70</v>
      </c>
      <c r="AI2" s="2" t="s">
        <v>72</v>
      </c>
      <c r="AJ2" s="2" t="s">
        <v>61</v>
      </c>
      <c r="AK2" s="2" t="s">
        <v>61</v>
      </c>
      <c r="AL2" s="2" t="s">
        <v>50</v>
      </c>
      <c r="AM2" s="2" t="s">
        <v>73</v>
      </c>
      <c r="AN2" s="2" t="s">
        <v>50</v>
      </c>
      <c r="AO2" s="2" t="s">
        <v>74</v>
      </c>
      <c r="AP2" s="2" t="s">
        <v>75</v>
      </c>
      <c r="AQ2" s="2" t="s">
        <v>57</v>
      </c>
      <c r="AR2" s="2" t="s">
        <v>76</v>
      </c>
      <c r="AS2" s="2" t="s">
        <v>53</v>
      </c>
      <c r="AT2" s="2" t="s">
        <v>77</v>
      </c>
      <c r="AV2" s="2" t="s">
        <v>62</v>
      </c>
      <c r="AW2" s="2" t="s">
        <v>78</v>
      </c>
      <c r="AX2" s="2" t="s">
        <v>64</v>
      </c>
    </row>
    <row r="3" spans="1:50" ht="12.75" x14ac:dyDescent="0.2">
      <c r="A3" s="3">
        <v>44756.458483344904</v>
      </c>
      <c r="B3" s="2" t="s">
        <v>65</v>
      </c>
      <c r="C3" s="2" t="s">
        <v>65</v>
      </c>
      <c r="D3" s="2" t="s">
        <v>65</v>
      </c>
      <c r="E3" s="2" t="s">
        <v>50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53</v>
      </c>
      <c r="K3" s="2" t="s">
        <v>53</v>
      </c>
      <c r="L3" s="2" t="s">
        <v>53</v>
      </c>
      <c r="M3" s="2" t="s">
        <v>53</v>
      </c>
      <c r="O3" s="2" t="s">
        <v>54</v>
      </c>
      <c r="P3" s="2" t="s">
        <v>54</v>
      </c>
      <c r="Q3" s="2" t="s">
        <v>54</v>
      </c>
      <c r="R3" s="2" t="s">
        <v>54</v>
      </c>
      <c r="S3" s="2" t="s">
        <v>54</v>
      </c>
      <c r="T3" s="2" t="s">
        <v>55</v>
      </c>
      <c r="U3" s="2" t="s">
        <v>54</v>
      </c>
      <c r="V3" s="2" t="s">
        <v>79</v>
      </c>
      <c r="W3" s="2" t="s">
        <v>54</v>
      </c>
      <c r="X3" s="2" t="s">
        <v>58</v>
      </c>
      <c r="Y3" s="2" t="s">
        <v>58</v>
      </c>
      <c r="Z3" s="2" t="s">
        <v>58</v>
      </c>
      <c r="AA3" s="2" t="s">
        <v>54</v>
      </c>
      <c r="AB3" s="2" t="s">
        <v>80</v>
      </c>
      <c r="AC3" s="4">
        <v>0.1</v>
      </c>
      <c r="AD3" s="2" t="s">
        <v>81</v>
      </c>
      <c r="AE3" s="2" t="s">
        <v>70</v>
      </c>
      <c r="AF3" s="2" t="s">
        <v>70</v>
      </c>
      <c r="AG3" s="2" t="s">
        <v>70</v>
      </c>
      <c r="AH3" s="2" t="s">
        <v>70</v>
      </c>
      <c r="AJ3" s="2" t="s">
        <v>61</v>
      </c>
      <c r="AK3" s="2" t="s">
        <v>74</v>
      </c>
      <c r="AL3" s="2" t="s">
        <v>74</v>
      </c>
      <c r="AM3" s="2" t="s">
        <v>74</v>
      </c>
      <c r="AN3" s="2" t="s">
        <v>74</v>
      </c>
      <c r="AO3" s="2" t="s">
        <v>74</v>
      </c>
      <c r="AQ3" s="2" t="s">
        <v>53</v>
      </c>
      <c r="AS3" s="2" t="s">
        <v>50</v>
      </c>
      <c r="AT3" s="2" t="s">
        <v>82</v>
      </c>
      <c r="AV3" s="2" t="s">
        <v>62</v>
      </c>
      <c r="AW3" s="2" t="s">
        <v>78</v>
      </c>
      <c r="AX3" s="2" t="s">
        <v>64</v>
      </c>
    </row>
    <row r="4" spans="1:50" ht="12.75" x14ac:dyDescent="0.2">
      <c r="A4" s="3">
        <v>44756.458554282406</v>
      </c>
      <c r="B4" s="2" t="s">
        <v>51</v>
      </c>
      <c r="C4" s="2" t="s">
        <v>65</v>
      </c>
      <c r="D4" s="2" t="s">
        <v>65</v>
      </c>
      <c r="E4" s="2" t="s">
        <v>51</v>
      </c>
      <c r="F4" s="2" t="s">
        <v>51</v>
      </c>
      <c r="G4" s="2" t="s">
        <v>65</v>
      </c>
      <c r="H4" s="2" t="s">
        <v>65</v>
      </c>
      <c r="I4" s="2" t="s">
        <v>51</v>
      </c>
      <c r="J4" s="2" t="s">
        <v>53</v>
      </c>
      <c r="K4" s="2" t="s">
        <v>53</v>
      </c>
      <c r="L4" s="2" t="s">
        <v>53</v>
      </c>
      <c r="M4" s="2" t="s">
        <v>57</v>
      </c>
      <c r="O4" s="2" t="s">
        <v>54</v>
      </c>
      <c r="P4" s="2" t="s">
        <v>54</v>
      </c>
      <c r="Q4" s="2" t="s">
        <v>68</v>
      </c>
      <c r="R4" s="2" t="s">
        <v>54</v>
      </c>
      <c r="S4" s="2" t="s">
        <v>50</v>
      </c>
      <c r="T4" s="2" t="s">
        <v>54</v>
      </c>
      <c r="U4" s="2" t="s">
        <v>68</v>
      </c>
      <c r="V4" s="2" t="s">
        <v>79</v>
      </c>
      <c r="W4" s="2" t="s">
        <v>68</v>
      </c>
      <c r="X4" s="2" t="s">
        <v>83</v>
      </c>
      <c r="Y4" s="2" t="s">
        <v>58</v>
      </c>
      <c r="Z4" s="2" t="s">
        <v>69</v>
      </c>
      <c r="AA4" s="2" t="s">
        <v>54</v>
      </c>
      <c r="AB4" s="2" t="s">
        <v>59</v>
      </c>
      <c r="AC4" s="4">
        <v>7.0000000000000007E-2</v>
      </c>
      <c r="AD4" s="2" t="s">
        <v>70</v>
      </c>
      <c r="AE4" s="2" t="s">
        <v>70</v>
      </c>
      <c r="AF4" s="2" t="s">
        <v>70</v>
      </c>
      <c r="AG4" s="2" t="s">
        <v>70</v>
      </c>
      <c r="AH4" s="2" t="s">
        <v>50</v>
      </c>
      <c r="AJ4" s="2" t="s">
        <v>74</v>
      </c>
      <c r="AK4" s="2" t="s">
        <v>61</v>
      </c>
      <c r="AL4" s="2" t="s">
        <v>61</v>
      </c>
      <c r="AM4" s="2" t="s">
        <v>61</v>
      </c>
      <c r="AN4" s="2" t="s">
        <v>61</v>
      </c>
      <c r="AO4" s="2" t="s">
        <v>61</v>
      </c>
      <c r="AQ4" s="2" t="s">
        <v>53</v>
      </c>
      <c r="AS4" s="2" t="s">
        <v>53</v>
      </c>
      <c r="AT4" s="2" t="s">
        <v>84</v>
      </c>
      <c r="AV4" s="2" t="s">
        <v>62</v>
      </c>
      <c r="AW4" s="2" t="s">
        <v>78</v>
      </c>
      <c r="AX4" s="2" t="s">
        <v>64</v>
      </c>
    </row>
    <row r="5" spans="1:50" ht="12.75" x14ac:dyDescent="0.2">
      <c r="A5" s="3">
        <v>44756.460343229162</v>
      </c>
      <c r="B5" s="2" t="s">
        <v>50</v>
      </c>
      <c r="C5" s="2" t="s">
        <v>51</v>
      </c>
      <c r="D5" s="2" t="s">
        <v>51</v>
      </c>
      <c r="E5" s="2" t="s">
        <v>50</v>
      </c>
      <c r="F5" s="2" t="s">
        <v>50</v>
      </c>
      <c r="G5" s="2" t="s">
        <v>50</v>
      </c>
      <c r="H5" s="2" t="s">
        <v>51</v>
      </c>
      <c r="I5" s="2" t="s">
        <v>50</v>
      </c>
      <c r="J5" s="2" t="s">
        <v>53</v>
      </c>
      <c r="K5" s="2" t="s">
        <v>53</v>
      </c>
      <c r="L5" s="2" t="s">
        <v>50</v>
      </c>
      <c r="M5" s="2" t="s">
        <v>57</v>
      </c>
      <c r="O5" s="2" t="s">
        <v>54</v>
      </c>
      <c r="P5" s="2" t="s">
        <v>50</v>
      </c>
      <c r="Q5" s="2" t="s">
        <v>54</v>
      </c>
      <c r="R5" s="2" t="s">
        <v>50</v>
      </c>
      <c r="S5" s="2" t="s">
        <v>68</v>
      </c>
      <c r="T5" s="2" t="s">
        <v>68</v>
      </c>
      <c r="U5" s="2" t="s">
        <v>54</v>
      </c>
      <c r="V5" s="2" t="s">
        <v>79</v>
      </c>
      <c r="W5" s="2" t="s">
        <v>54</v>
      </c>
      <c r="X5" s="2" t="s">
        <v>83</v>
      </c>
      <c r="Y5" s="2" t="s">
        <v>69</v>
      </c>
      <c r="Z5" s="2" t="s">
        <v>69</v>
      </c>
      <c r="AA5" s="2" t="s">
        <v>68</v>
      </c>
      <c r="AB5" s="2" t="s">
        <v>59</v>
      </c>
      <c r="AC5" s="2" t="s">
        <v>85</v>
      </c>
      <c r="AD5" s="2" t="s">
        <v>81</v>
      </c>
      <c r="AE5" s="2" t="s">
        <v>50</v>
      </c>
      <c r="AF5" s="2" t="s">
        <v>70</v>
      </c>
      <c r="AG5" s="2" t="s">
        <v>70</v>
      </c>
      <c r="AH5" s="9" t="s">
        <v>360</v>
      </c>
      <c r="AI5" s="2" t="s">
        <v>86</v>
      </c>
      <c r="AJ5" s="2" t="s">
        <v>61</v>
      </c>
      <c r="AK5" s="2" t="s">
        <v>61</v>
      </c>
      <c r="AL5" s="2" t="s">
        <v>61</v>
      </c>
      <c r="AM5" s="2" t="s">
        <v>61</v>
      </c>
      <c r="AN5" s="2" t="s">
        <v>61</v>
      </c>
      <c r="AO5" s="2" t="s">
        <v>61</v>
      </c>
      <c r="AQ5" s="2" t="s">
        <v>50</v>
      </c>
      <c r="AS5" s="2" t="s">
        <v>50</v>
      </c>
      <c r="AT5" s="2" t="s">
        <v>84</v>
      </c>
      <c r="AV5" s="2" t="s">
        <v>62</v>
      </c>
      <c r="AW5" s="2" t="s">
        <v>87</v>
      </c>
      <c r="AX5" s="2" t="s">
        <v>88</v>
      </c>
    </row>
    <row r="6" spans="1:50" ht="12.75" x14ac:dyDescent="0.2">
      <c r="A6" s="3">
        <v>44756.463147002316</v>
      </c>
      <c r="B6" s="2" t="s">
        <v>51</v>
      </c>
      <c r="C6" s="2" t="s">
        <v>51</v>
      </c>
      <c r="D6" s="2" t="s">
        <v>65</v>
      </c>
      <c r="E6" s="2" t="s">
        <v>50</v>
      </c>
      <c r="F6" s="2" t="s">
        <v>51</v>
      </c>
      <c r="G6" s="2" t="s">
        <v>51</v>
      </c>
      <c r="H6" s="2" t="s">
        <v>50</v>
      </c>
      <c r="I6" s="2" t="s">
        <v>51</v>
      </c>
      <c r="J6" s="2" t="s">
        <v>50</v>
      </c>
      <c r="K6" s="2" t="s">
        <v>57</v>
      </c>
      <c r="L6" s="2" t="s">
        <v>57</v>
      </c>
      <c r="M6" s="2" t="s">
        <v>50</v>
      </c>
      <c r="O6" s="2" t="s">
        <v>54</v>
      </c>
      <c r="P6" s="2" t="s">
        <v>55</v>
      </c>
      <c r="Q6" s="2" t="s">
        <v>54</v>
      </c>
      <c r="R6" s="2" t="s">
        <v>50</v>
      </c>
      <c r="S6" s="2" t="s">
        <v>50</v>
      </c>
      <c r="T6" s="2" t="s">
        <v>55</v>
      </c>
      <c r="U6" s="2" t="s">
        <v>54</v>
      </c>
      <c r="V6" s="2" t="s">
        <v>79</v>
      </c>
      <c r="W6" s="2" t="s">
        <v>54</v>
      </c>
      <c r="X6" s="2" t="s">
        <v>58</v>
      </c>
      <c r="Y6" s="2" t="s">
        <v>58</v>
      </c>
      <c r="Z6" s="2" t="s">
        <v>58</v>
      </c>
      <c r="AA6" s="2" t="s">
        <v>50</v>
      </c>
      <c r="AB6" s="2" t="s">
        <v>80</v>
      </c>
      <c r="AC6" s="4">
        <v>7.0000000000000007E-2</v>
      </c>
      <c r="AD6" s="2" t="s">
        <v>71</v>
      </c>
      <c r="AE6" s="2" t="s">
        <v>70</v>
      </c>
      <c r="AF6" s="2" t="s">
        <v>70</v>
      </c>
      <c r="AG6" s="2" t="s">
        <v>50</v>
      </c>
      <c r="AH6" s="2" t="s">
        <v>50</v>
      </c>
      <c r="AJ6" s="2" t="s">
        <v>61</v>
      </c>
      <c r="AK6" s="2" t="s">
        <v>61</v>
      </c>
      <c r="AL6" s="2" t="s">
        <v>61</v>
      </c>
      <c r="AM6" s="2" t="s">
        <v>74</v>
      </c>
      <c r="AN6" s="2" t="s">
        <v>50</v>
      </c>
      <c r="AO6" s="2" t="s">
        <v>61</v>
      </c>
      <c r="AQ6" s="2" t="s">
        <v>50</v>
      </c>
      <c r="AS6" s="2" t="s">
        <v>50</v>
      </c>
      <c r="AT6" s="2" t="s">
        <v>77</v>
      </c>
      <c r="AV6" s="2" t="s">
        <v>62</v>
      </c>
      <c r="AW6" s="2" t="s">
        <v>89</v>
      </c>
      <c r="AX6" s="2" t="s">
        <v>64</v>
      </c>
    </row>
    <row r="7" spans="1:50" ht="12.75" x14ac:dyDescent="0.2">
      <c r="A7" s="3">
        <v>44756.463751099538</v>
      </c>
      <c r="B7" s="2" t="s">
        <v>65</v>
      </c>
      <c r="C7" s="2" t="s">
        <v>65</v>
      </c>
      <c r="D7" s="2" t="s">
        <v>65</v>
      </c>
      <c r="E7" s="2" t="s">
        <v>65</v>
      </c>
      <c r="F7" s="2" t="s">
        <v>65</v>
      </c>
      <c r="G7" s="2" t="s">
        <v>65</v>
      </c>
      <c r="H7" s="2" t="s">
        <v>65</v>
      </c>
      <c r="I7" s="2" t="s">
        <v>65</v>
      </c>
      <c r="J7" s="2" t="s">
        <v>57</v>
      </c>
      <c r="K7" s="2" t="s">
        <v>50</v>
      </c>
      <c r="L7" s="2" t="s">
        <v>50</v>
      </c>
      <c r="M7" s="2" t="s">
        <v>90</v>
      </c>
      <c r="O7" s="2" t="s">
        <v>55</v>
      </c>
      <c r="P7" s="2" t="s">
        <v>50</v>
      </c>
      <c r="Q7" s="2" t="s">
        <v>50</v>
      </c>
      <c r="R7" s="2" t="s">
        <v>54</v>
      </c>
      <c r="S7" s="2" t="s">
        <v>54</v>
      </c>
      <c r="T7" s="2" t="s">
        <v>55</v>
      </c>
      <c r="U7" s="2" t="s">
        <v>68</v>
      </c>
      <c r="V7" s="2" t="s">
        <v>56</v>
      </c>
      <c r="W7" s="2" t="s">
        <v>54</v>
      </c>
      <c r="X7" s="2" t="s">
        <v>58</v>
      </c>
      <c r="Y7" s="2" t="s">
        <v>83</v>
      </c>
      <c r="Z7" s="2" t="s">
        <v>58</v>
      </c>
      <c r="AA7" s="2" t="s">
        <v>54</v>
      </c>
      <c r="AB7" s="2" t="s">
        <v>59</v>
      </c>
      <c r="AC7" s="4">
        <v>7.0000000000000007E-2</v>
      </c>
      <c r="AD7" s="2" t="s">
        <v>71</v>
      </c>
      <c r="AE7" s="2" t="s">
        <v>71</v>
      </c>
      <c r="AF7" s="2" t="s">
        <v>71</v>
      </c>
      <c r="AG7" s="2" t="s">
        <v>71</v>
      </c>
      <c r="AH7" s="2" t="s">
        <v>71</v>
      </c>
      <c r="AJ7" s="2" t="s">
        <v>61</v>
      </c>
      <c r="AK7" s="2" t="s">
        <v>61</v>
      </c>
      <c r="AL7" s="2" t="s">
        <v>61</v>
      </c>
      <c r="AM7" s="2" t="s">
        <v>61</v>
      </c>
      <c r="AN7" s="2" t="s">
        <v>61</v>
      </c>
      <c r="AO7" s="2" t="s">
        <v>74</v>
      </c>
      <c r="AQ7" s="2" t="s">
        <v>57</v>
      </c>
      <c r="AS7" s="2" t="s">
        <v>50</v>
      </c>
      <c r="AT7" s="2" t="s">
        <v>84</v>
      </c>
      <c r="AV7" s="2" t="s">
        <v>62</v>
      </c>
      <c r="AW7" s="2" t="s">
        <v>89</v>
      </c>
      <c r="AX7" s="2" t="s">
        <v>88</v>
      </c>
    </row>
    <row r="8" spans="1:50" ht="12.75" x14ac:dyDescent="0.2">
      <c r="A8" s="3">
        <v>44756.464036215279</v>
      </c>
      <c r="B8" s="2" t="s">
        <v>51</v>
      </c>
      <c r="C8" s="2" t="s">
        <v>51</v>
      </c>
      <c r="D8" s="2" t="s">
        <v>51</v>
      </c>
      <c r="E8" s="2" t="s">
        <v>51</v>
      </c>
      <c r="F8" s="2" t="s">
        <v>51</v>
      </c>
      <c r="G8" s="2" t="s">
        <v>51</v>
      </c>
      <c r="H8" s="2" t="s">
        <v>65</v>
      </c>
      <c r="I8" s="2" t="s">
        <v>65</v>
      </c>
      <c r="J8" s="2" t="s">
        <v>50</v>
      </c>
      <c r="K8" s="2" t="s">
        <v>66</v>
      </c>
      <c r="L8" s="2" t="s">
        <v>50</v>
      </c>
      <c r="M8" s="2" t="s">
        <v>57</v>
      </c>
      <c r="O8" s="2" t="s">
        <v>54</v>
      </c>
      <c r="P8" s="2" t="s">
        <v>50</v>
      </c>
      <c r="Q8" s="2" t="s">
        <v>55</v>
      </c>
      <c r="R8" s="2" t="s">
        <v>54</v>
      </c>
      <c r="S8" s="2" t="s">
        <v>91</v>
      </c>
      <c r="T8" s="2" t="s">
        <v>68</v>
      </c>
      <c r="U8" s="2" t="s">
        <v>55</v>
      </c>
      <c r="V8" s="2" t="s">
        <v>56</v>
      </c>
      <c r="W8" s="2" t="s">
        <v>54</v>
      </c>
      <c r="X8" s="2" t="s">
        <v>83</v>
      </c>
      <c r="Y8" s="2" t="s">
        <v>83</v>
      </c>
      <c r="Z8" s="2" t="s">
        <v>69</v>
      </c>
      <c r="AA8" s="2" t="s">
        <v>68</v>
      </c>
      <c r="AB8" s="2" t="s">
        <v>80</v>
      </c>
      <c r="AC8" s="4">
        <v>0.03</v>
      </c>
      <c r="AD8" s="2" t="s">
        <v>81</v>
      </c>
      <c r="AE8" s="2" t="s">
        <v>50</v>
      </c>
      <c r="AF8" s="2" t="s">
        <v>70</v>
      </c>
      <c r="AG8" s="2" t="s">
        <v>81</v>
      </c>
      <c r="AH8" s="2" t="s">
        <v>50</v>
      </c>
      <c r="AJ8" s="2" t="s">
        <v>61</v>
      </c>
      <c r="AK8" s="2" t="s">
        <v>61</v>
      </c>
      <c r="AL8" s="2" t="s">
        <v>61</v>
      </c>
      <c r="AM8" s="2" t="s">
        <v>61</v>
      </c>
      <c r="AN8" s="2" t="s">
        <v>61</v>
      </c>
      <c r="AO8" s="2" t="s">
        <v>61</v>
      </c>
      <c r="AP8" s="2" t="s">
        <v>92</v>
      </c>
      <c r="AQ8" s="2" t="s">
        <v>53</v>
      </c>
      <c r="AS8" s="2" t="s">
        <v>50</v>
      </c>
      <c r="AT8" s="2" t="s">
        <v>93</v>
      </c>
      <c r="AV8" s="2" t="s">
        <v>62</v>
      </c>
      <c r="AW8" s="2" t="s">
        <v>78</v>
      </c>
      <c r="AX8" s="2" t="s">
        <v>94</v>
      </c>
    </row>
    <row r="9" spans="1:50" ht="12.75" x14ac:dyDescent="0.2">
      <c r="A9" s="3">
        <v>44756.464649027781</v>
      </c>
      <c r="B9" s="2" t="s">
        <v>65</v>
      </c>
      <c r="C9" s="2" t="s">
        <v>65</v>
      </c>
      <c r="D9" s="2" t="s">
        <v>65</v>
      </c>
      <c r="E9" s="2" t="s">
        <v>51</v>
      </c>
      <c r="F9" s="2" t="s">
        <v>65</v>
      </c>
      <c r="G9" s="2" t="s">
        <v>51</v>
      </c>
      <c r="H9" s="2" t="s">
        <v>65</v>
      </c>
      <c r="I9" s="2" t="s">
        <v>51</v>
      </c>
      <c r="J9" s="2" t="s">
        <v>53</v>
      </c>
      <c r="K9" s="2" t="s">
        <v>50</v>
      </c>
      <c r="L9" s="2" t="s">
        <v>53</v>
      </c>
      <c r="M9" s="2" t="s">
        <v>53</v>
      </c>
      <c r="O9" s="2" t="s">
        <v>54</v>
      </c>
      <c r="P9" s="2" t="s">
        <v>54</v>
      </c>
      <c r="Q9" s="2" t="s">
        <v>68</v>
      </c>
      <c r="R9" s="2" t="s">
        <v>55</v>
      </c>
      <c r="S9" s="2" t="s">
        <v>54</v>
      </c>
      <c r="T9" s="2" t="s">
        <v>54</v>
      </c>
      <c r="U9" s="2" t="s">
        <v>54</v>
      </c>
      <c r="V9" s="2" t="s">
        <v>79</v>
      </c>
      <c r="W9" s="2" t="s">
        <v>50</v>
      </c>
      <c r="X9" s="2" t="s">
        <v>69</v>
      </c>
      <c r="Y9" s="2" t="s">
        <v>83</v>
      </c>
      <c r="Z9" s="2" t="s">
        <v>83</v>
      </c>
      <c r="AA9" s="2" t="s">
        <v>54</v>
      </c>
      <c r="AB9" s="2" t="s">
        <v>59</v>
      </c>
      <c r="AC9" s="4">
        <v>0.1</v>
      </c>
      <c r="AD9" s="2" t="s">
        <v>70</v>
      </c>
      <c r="AE9" s="2" t="s">
        <v>71</v>
      </c>
      <c r="AF9" s="2" t="s">
        <v>50</v>
      </c>
      <c r="AG9" s="2" t="s">
        <v>71</v>
      </c>
      <c r="AH9" s="2" t="s">
        <v>71</v>
      </c>
      <c r="AJ9" s="2" t="s">
        <v>61</v>
      </c>
      <c r="AK9" s="2" t="s">
        <v>61</v>
      </c>
      <c r="AL9" s="2" t="s">
        <v>74</v>
      </c>
      <c r="AM9" s="2" t="s">
        <v>50</v>
      </c>
      <c r="AN9" s="2" t="s">
        <v>95</v>
      </c>
      <c r="AO9" s="2" t="s">
        <v>50</v>
      </c>
      <c r="AQ9" s="2" t="s">
        <v>50</v>
      </c>
      <c r="AS9" s="2" t="s">
        <v>50</v>
      </c>
      <c r="AT9" s="2" t="s">
        <v>77</v>
      </c>
      <c r="AV9" s="2" t="s">
        <v>62</v>
      </c>
      <c r="AW9" s="2" t="s">
        <v>89</v>
      </c>
      <c r="AX9" s="2" t="s">
        <v>88</v>
      </c>
    </row>
    <row r="10" spans="1:50" ht="12.75" x14ac:dyDescent="0.2">
      <c r="A10" s="3">
        <v>44756.464886932867</v>
      </c>
      <c r="B10" s="2" t="s">
        <v>51</v>
      </c>
      <c r="C10" s="2" t="s">
        <v>51</v>
      </c>
      <c r="D10" s="2" t="s">
        <v>51</v>
      </c>
      <c r="E10" s="2" t="s">
        <v>51</v>
      </c>
      <c r="F10" s="2" t="s">
        <v>51</v>
      </c>
      <c r="G10" s="2" t="s">
        <v>51</v>
      </c>
      <c r="H10" s="2" t="s">
        <v>51</v>
      </c>
      <c r="I10" s="2" t="s">
        <v>51</v>
      </c>
      <c r="J10" s="2" t="s">
        <v>53</v>
      </c>
      <c r="K10" s="2" t="s">
        <v>57</v>
      </c>
      <c r="L10" s="2" t="s">
        <v>57</v>
      </c>
      <c r="M10" s="2" t="s">
        <v>50</v>
      </c>
      <c r="O10" s="2" t="s">
        <v>50</v>
      </c>
      <c r="P10" s="2" t="s">
        <v>54</v>
      </c>
      <c r="Q10" s="2" t="s">
        <v>50</v>
      </c>
      <c r="R10" s="2" t="s">
        <v>54</v>
      </c>
      <c r="S10" s="2" t="s">
        <v>50</v>
      </c>
      <c r="T10" s="2" t="s">
        <v>54</v>
      </c>
      <c r="U10" s="2" t="s">
        <v>68</v>
      </c>
      <c r="V10" s="2" t="s">
        <v>56</v>
      </c>
      <c r="W10" s="2" t="s">
        <v>50</v>
      </c>
      <c r="X10" s="2" t="s">
        <v>58</v>
      </c>
      <c r="Z10" s="2" t="s">
        <v>69</v>
      </c>
      <c r="AA10" s="2" t="s">
        <v>50</v>
      </c>
      <c r="AB10" s="2" t="s">
        <v>59</v>
      </c>
      <c r="AC10" s="4">
        <v>0.05</v>
      </c>
      <c r="AD10" s="2" t="s">
        <v>71</v>
      </c>
      <c r="AE10" s="2" t="s">
        <v>50</v>
      </c>
      <c r="AF10" s="2" t="s">
        <v>50</v>
      </c>
      <c r="AG10" s="2" t="s">
        <v>70</v>
      </c>
      <c r="AH10" s="9" t="s">
        <v>360</v>
      </c>
      <c r="AJ10" s="2" t="s">
        <v>61</v>
      </c>
      <c r="AK10" s="2" t="s">
        <v>50</v>
      </c>
      <c r="AL10" s="2" t="s">
        <v>74</v>
      </c>
      <c r="AM10" s="2" t="s">
        <v>50</v>
      </c>
      <c r="AN10" s="2" t="s">
        <v>74</v>
      </c>
      <c r="AO10" s="2" t="s">
        <v>50</v>
      </c>
      <c r="AQ10" s="2" t="s">
        <v>53</v>
      </c>
      <c r="AS10" s="2" t="s">
        <v>96</v>
      </c>
      <c r="AT10" s="2" t="s">
        <v>97</v>
      </c>
      <c r="AV10" s="2" t="s">
        <v>98</v>
      </c>
      <c r="AW10" s="2" t="s">
        <v>87</v>
      </c>
      <c r="AX10" s="2" t="s">
        <v>64</v>
      </c>
    </row>
    <row r="11" spans="1:50" ht="12.75" x14ac:dyDescent="0.2">
      <c r="A11" s="3">
        <v>44756.465947523146</v>
      </c>
      <c r="B11" s="2" t="s">
        <v>65</v>
      </c>
      <c r="C11" s="2" t="s">
        <v>65</v>
      </c>
      <c r="D11" s="2" t="s">
        <v>65</v>
      </c>
      <c r="E11" s="2" t="s">
        <v>65</v>
      </c>
      <c r="F11" s="2" t="s">
        <v>65</v>
      </c>
      <c r="G11" s="2" t="s">
        <v>65</v>
      </c>
      <c r="H11" s="2" t="s">
        <v>65</v>
      </c>
      <c r="I11" s="2" t="s">
        <v>65</v>
      </c>
      <c r="J11" s="2" t="s">
        <v>57</v>
      </c>
      <c r="K11" s="2" t="s">
        <v>53</v>
      </c>
      <c r="L11" s="2" t="s">
        <v>57</v>
      </c>
      <c r="M11" s="2" t="s">
        <v>53</v>
      </c>
      <c r="N11" s="2" t="s">
        <v>99</v>
      </c>
      <c r="O11" s="2" t="s">
        <v>55</v>
      </c>
      <c r="P11" s="2" t="s">
        <v>55</v>
      </c>
      <c r="Q11" s="2" t="s">
        <v>50</v>
      </c>
      <c r="R11" s="2" t="s">
        <v>55</v>
      </c>
      <c r="S11" s="2" t="s">
        <v>55</v>
      </c>
      <c r="T11" s="2" t="s">
        <v>55</v>
      </c>
      <c r="U11" s="2" t="s">
        <v>54</v>
      </c>
      <c r="V11" s="2" t="s">
        <v>79</v>
      </c>
      <c r="W11" s="2" t="s">
        <v>68</v>
      </c>
      <c r="X11" s="2" t="s">
        <v>58</v>
      </c>
      <c r="Y11" s="2" t="s">
        <v>58</v>
      </c>
      <c r="Z11" s="2" t="s">
        <v>58</v>
      </c>
      <c r="AA11" s="2" t="s">
        <v>54</v>
      </c>
      <c r="AB11" s="2" t="s">
        <v>80</v>
      </c>
      <c r="AC11" s="4">
        <v>0.1</v>
      </c>
      <c r="AD11" s="2" t="s">
        <v>71</v>
      </c>
      <c r="AE11" s="2" t="s">
        <v>71</v>
      </c>
      <c r="AF11" s="2" t="s">
        <v>71</v>
      </c>
      <c r="AG11" s="2" t="s">
        <v>70</v>
      </c>
      <c r="AH11" s="2" t="s">
        <v>70</v>
      </c>
      <c r="AI11" s="2" t="s">
        <v>100</v>
      </c>
      <c r="AJ11" s="2" t="s">
        <v>61</v>
      </c>
      <c r="AK11" s="2" t="s">
        <v>61</v>
      </c>
      <c r="AL11" s="2" t="s">
        <v>61</v>
      </c>
      <c r="AM11" s="2" t="s">
        <v>74</v>
      </c>
      <c r="AN11" s="2" t="s">
        <v>61</v>
      </c>
      <c r="AO11" s="2" t="s">
        <v>74</v>
      </c>
      <c r="AP11" s="2" t="s">
        <v>101</v>
      </c>
      <c r="AQ11" s="2" t="s">
        <v>53</v>
      </c>
      <c r="AR11" s="2" t="s">
        <v>102</v>
      </c>
      <c r="AS11" s="2" t="s">
        <v>53</v>
      </c>
      <c r="AT11" s="2" t="s">
        <v>84</v>
      </c>
      <c r="AU11" s="2" t="s">
        <v>103</v>
      </c>
      <c r="AV11" s="2" t="s">
        <v>62</v>
      </c>
      <c r="AW11" s="2" t="s">
        <v>78</v>
      </c>
      <c r="AX11" s="2" t="s">
        <v>94</v>
      </c>
    </row>
    <row r="12" spans="1:50" ht="12.75" x14ac:dyDescent="0.2">
      <c r="A12" s="3">
        <v>44756.466818067129</v>
      </c>
      <c r="B12" s="2" t="s">
        <v>50</v>
      </c>
      <c r="C12" s="2" t="s">
        <v>65</v>
      </c>
      <c r="D12" s="2" t="s">
        <v>65</v>
      </c>
      <c r="E12" s="2" t="s">
        <v>50</v>
      </c>
      <c r="F12" s="2" t="s">
        <v>50</v>
      </c>
      <c r="G12" s="2" t="s">
        <v>51</v>
      </c>
      <c r="H12" s="2" t="s">
        <v>51</v>
      </c>
      <c r="I12" s="2" t="s">
        <v>65</v>
      </c>
      <c r="J12" s="2" t="s">
        <v>53</v>
      </c>
      <c r="K12" s="2" t="s">
        <v>66</v>
      </c>
      <c r="L12" s="2" t="s">
        <v>50</v>
      </c>
      <c r="M12" s="2" t="s">
        <v>53</v>
      </c>
      <c r="O12" s="2" t="s">
        <v>54</v>
      </c>
      <c r="P12" s="2" t="s">
        <v>50</v>
      </c>
      <c r="Q12" s="2" t="s">
        <v>54</v>
      </c>
      <c r="R12" s="2" t="s">
        <v>50</v>
      </c>
      <c r="S12" s="2" t="s">
        <v>50</v>
      </c>
      <c r="T12" s="2" t="s">
        <v>54</v>
      </c>
      <c r="U12" s="2" t="s">
        <v>68</v>
      </c>
      <c r="V12" s="2" t="s">
        <v>56</v>
      </c>
      <c r="W12" s="2" t="s">
        <v>68</v>
      </c>
      <c r="X12" s="2" t="s">
        <v>69</v>
      </c>
      <c r="Y12" s="2" t="s">
        <v>58</v>
      </c>
      <c r="Z12" s="2" t="s">
        <v>69</v>
      </c>
      <c r="AA12" s="2" t="s">
        <v>50</v>
      </c>
      <c r="AB12" s="2" t="s">
        <v>59</v>
      </c>
      <c r="AC12" s="4">
        <v>0.05</v>
      </c>
      <c r="AD12" s="2" t="s">
        <v>71</v>
      </c>
      <c r="AE12" s="2" t="s">
        <v>50</v>
      </c>
      <c r="AF12" s="2" t="s">
        <v>71</v>
      </c>
      <c r="AG12" s="2" t="s">
        <v>50</v>
      </c>
      <c r="AH12" s="2" t="s">
        <v>50</v>
      </c>
      <c r="AJ12" s="2" t="s">
        <v>61</v>
      </c>
      <c r="AK12" s="2" t="s">
        <v>61</v>
      </c>
      <c r="AL12" s="2" t="s">
        <v>61</v>
      </c>
      <c r="AM12" s="2" t="s">
        <v>61</v>
      </c>
      <c r="AN12" s="2" t="s">
        <v>61</v>
      </c>
      <c r="AO12" s="2" t="s">
        <v>74</v>
      </c>
      <c r="AQ12" s="2" t="s">
        <v>53</v>
      </c>
      <c r="AS12" s="2" t="s">
        <v>53</v>
      </c>
      <c r="AT12" s="2" t="s">
        <v>97</v>
      </c>
      <c r="AV12" s="2" t="s">
        <v>98</v>
      </c>
      <c r="AW12" s="2" t="s">
        <v>89</v>
      </c>
      <c r="AX12" s="2" t="s">
        <v>64</v>
      </c>
    </row>
    <row r="13" spans="1:50" ht="12.75" x14ac:dyDescent="0.2">
      <c r="A13" s="3">
        <v>44756.468689502319</v>
      </c>
      <c r="B13" s="2" t="s">
        <v>51</v>
      </c>
      <c r="C13" s="2" t="s">
        <v>51</v>
      </c>
      <c r="D13" s="2" t="s">
        <v>51</v>
      </c>
      <c r="E13" s="2" t="s">
        <v>52</v>
      </c>
      <c r="F13" s="2" t="s">
        <v>52</v>
      </c>
      <c r="G13" s="2" t="s">
        <v>50</v>
      </c>
      <c r="H13" s="2" t="s">
        <v>65</v>
      </c>
      <c r="I13" s="2" t="s">
        <v>65</v>
      </c>
      <c r="J13" s="2" t="s">
        <v>53</v>
      </c>
      <c r="K13" s="2" t="s">
        <v>53</v>
      </c>
      <c r="L13" s="2" t="s">
        <v>53</v>
      </c>
      <c r="M13" s="2" t="s">
        <v>57</v>
      </c>
      <c r="N13" s="2" t="s">
        <v>104</v>
      </c>
      <c r="O13" s="2" t="s">
        <v>55</v>
      </c>
      <c r="P13" s="2" t="s">
        <v>50</v>
      </c>
      <c r="Q13" s="2" t="s">
        <v>55</v>
      </c>
      <c r="R13" s="2" t="s">
        <v>91</v>
      </c>
      <c r="S13" s="2" t="s">
        <v>91</v>
      </c>
      <c r="T13" s="2" t="s">
        <v>55</v>
      </c>
      <c r="U13" s="2" t="s">
        <v>50</v>
      </c>
      <c r="V13" s="2" t="s">
        <v>79</v>
      </c>
      <c r="W13" s="2" t="s">
        <v>55</v>
      </c>
      <c r="X13" s="2" t="s">
        <v>58</v>
      </c>
      <c r="Y13" s="2" t="s">
        <v>58</v>
      </c>
      <c r="Z13" s="2" t="s">
        <v>58</v>
      </c>
      <c r="AA13" s="2" t="s">
        <v>91</v>
      </c>
      <c r="AB13" s="2" t="s">
        <v>59</v>
      </c>
      <c r="AC13" s="4">
        <v>0.05</v>
      </c>
      <c r="AD13" s="2" t="s">
        <v>71</v>
      </c>
      <c r="AE13" s="2" t="s">
        <v>70</v>
      </c>
      <c r="AF13" s="2" t="s">
        <v>81</v>
      </c>
      <c r="AG13" s="2" t="s">
        <v>105</v>
      </c>
      <c r="AJ13" s="2" t="s">
        <v>61</v>
      </c>
      <c r="AK13" s="2" t="s">
        <v>61</v>
      </c>
      <c r="AL13" s="2" t="s">
        <v>61</v>
      </c>
      <c r="AM13" s="2" t="s">
        <v>61</v>
      </c>
      <c r="AN13" s="2" t="s">
        <v>61</v>
      </c>
      <c r="AO13" s="2" t="s">
        <v>74</v>
      </c>
      <c r="AP13" s="2" t="s">
        <v>106</v>
      </c>
      <c r="AQ13" s="2" t="s">
        <v>50</v>
      </c>
      <c r="AR13" s="2" t="s">
        <v>107</v>
      </c>
      <c r="AS13" s="2" t="s">
        <v>60</v>
      </c>
      <c r="AT13" s="2" t="s">
        <v>108</v>
      </c>
      <c r="AU13" s="2" t="s">
        <v>109</v>
      </c>
      <c r="AV13" s="2" t="s">
        <v>62</v>
      </c>
      <c r="AW13" s="2" t="s">
        <v>78</v>
      </c>
      <c r="AX13" s="2" t="s">
        <v>64</v>
      </c>
    </row>
    <row r="14" spans="1:50" ht="12.75" x14ac:dyDescent="0.2">
      <c r="A14" s="3">
        <v>44756.473646087965</v>
      </c>
      <c r="B14" s="2" t="s">
        <v>65</v>
      </c>
      <c r="C14" s="2" t="s">
        <v>65</v>
      </c>
      <c r="D14" s="2" t="s">
        <v>65</v>
      </c>
      <c r="E14" s="2" t="s">
        <v>52</v>
      </c>
      <c r="F14" s="2" t="s">
        <v>52</v>
      </c>
      <c r="G14" s="2" t="s">
        <v>51</v>
      </c>
      <c r="H14" s="2" t="s">
        <v>65</v>
      </c>
      <c r="I14" s="2" t="s">
        <v>52</v>
      </c>
      <c r="J14" s="2" t="s">
        <v>53</v>
      </c>
      <c r="K14" s="2" t="s">
        <v>66</v>
      </c>
      <c r="L14" s="2" t="s">
        <v>66</v>
      </c>
      <c r="M14" s="2" t="s">
        <v>53</v>
      </c>
      <c r="O14" s="2" t="s">
        <v>54</v>
      </c>
      <c r="P14" s="2" t="s">
        <v>50</v>
      </c>
      <c r="Q14" s="2" t="s">
        <v>50</v>
      </c>
      <c r="R14" s="2" t="s">
        <v>55</v>
      </c>
      <c r="S14" s="2" t="s">
        <v>55</v>
      </c>
      <c r="T14" s="2" t="s">
        <v>50</v>
      </c>
      <c r="U14" s="2" t="s">
        <v>55</v>
      </c>
      <c r="V14" s="2" t="s">
        <v>79</v>
      </c>
      <c r="W14" s="2" t="s">
        <v>50</v>
      </c>
      <c r="X14" s="2" t="s">
        <v>69</v>
      </c>
      <c r="Y14" s="2" t="s">
        <v>69</v>
      </c>
      <c r="Z14" s="2" t="s">
        <v>69</v>
      </c>
      <c r="AA14" s="2" t="s">
        <v>55</v>
      </c>
      <c r="AB14" s="2" t="s">
        <v>59</v>
      </c>
      <c r="AC14" s="4">
        <v>0.1</v>
      </c>
      <c r="AD14" s="2" t="s">
        <v>71</v>
      </c>
      <c r="AE14" s="2" t="s">
        <v>71</v>
      </c>
      <c r="AF14" s="2" t="s">
        <v>71</v>
      </c>
      <c r="AG14" s="2" t="s">
        <v>50</v>
      </c>
      <c r="AH14" s="2" t="s">
        <v>81</v>
      </c>
      <c r="AJ14" s="2" t="s">
        <v>61</v>
      </c>
      <c r="AK14" s="2" t="s">
        <v>61</v>
      </c>
      <c r="AL14" s="2" t="s">
        <v>74</v>
      </c>
      <c r="AM14" s="2" t="s">
        <v>74</v>
      </c>
      <c r="AN14" s="2" t="s">
        <v>74</v>
      </c>
      <c r="AO14" s="2" t="s">
        <v>74</v>
      </c>
      <c r="AQ14" s="2" t="s">
        <v>57</v>
      </c>
      <c r="AS14" s="2" t="s">
        <v>57</v>
      </c>
      <c r="AT14" s="2" t="s">
        <v>93</v>
      </c>
      <c r="AV14" s="2" t="s">
        <v>98</v>
      </c>
      <c r="AW14" s="2" t="s">
        <v>63</v>
      </c>
      <c r="AX14" s="2" t="s">
        <v>88</v>
      </c>
    </row>
    <row r="15" spans="1:50" ht="12.75" x14ac:dyDescent="0.2">
      <c r="A15" s="3">
        <v>44756.487107326393</v>
      </c>
      <c r="B15" s="2" t="s">
        <v>51</v>
      </c>
      <c r="C15" s="2" t="s">
        <v>51</v>
      </c>
      <c r="D15" s="2" t="s">
        <v>51</v>
      </c>
      <c r="E15" s="2" t="s">
        <v>50</v>
      </c>
      <c r="F15" s="2" t="s">
        <v>50</v>
      </c>
      <c r="G15" s="2" t="s">
        <v>52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53</v>
      </c>
      <c r="O15" s="2" t="s">
        <v>50</v>
      </c>
      <c r="P15" s="2" t="s">
        <v>50</v>
      </c>
      <c r="Q15" s="2" t="s">
        <v>50</v>
      </c>
      <c r="R15" s="2" t="s">
        <v>50</v>
      </c>
      <c r="S15" s="2" t="s">
        <v>68</v>
      </c>
      <c r="T15" s="2" t="s">
        <v>50</v>
      </c>
      <c r="U15" s="2" t="s">
        <v>50</v>
      </c>
      <c r="V15" s="2" t="s">
        <v>79</v>
      </c>
      <c r="W15" s="2" t="s">
        <v>50</v>
      </c>
      <c r="X15" s="2" t="s">
        <v>83</v>
      </c>
      <c r="Y15" s="2" t="s">
        <v>83</v>
      </c>
      <c r="Z15" s="2" t="s">
        <v>83</v>
      </c>
      <c r="AA15" s="2" t="s">
        <v>50</v>
      </c>
      <c r="AQ15" s="2" t="s">
        <v>50</v>
      </c>
      <c r="AV15" s="2" t="s">
        <v>98</v>
      </c>
      <c r="AW15" s="2" t="s">
        <v>78</v>
      </c>
      <c r="AX15" s="2" t="s">
        <v>94</v>
      </c>
    </row>
    <row r="16" spans="1:50" ht="12.75" x14ac:dyDescent="0.2">
      <c r="A16" s="3">
        <v>44756.49153741898</v>
      </c>
      <c r="B16" s="2" t="s">
        <v>50</v>
      </c>
      <c r="C16" s="2" t="s">
        <v>52</v>
      </c>
      <c r="D16" s="2" t="s">
        <v>52</v>
      </c>
      <c r="E16" s="2" t="s">
        <v>52</v>
      </c>
      <c r="F16" s="2" t="s">
        <v>52</v>
      </c>
      <c r="G16" s="2" t="s">
        <v>52</v>
      </c>
      <c r="H16" s="2" t="s">
        <v>52</v>
      </c>
      <c r="I16" s="2" t="s">
        <v>52</v>
      </c>
      <c r="J16" s="2" t="s">
        <v>57</v>
      </c>
      <c r="K16" s="2" t="s">
        <v>57</v>
      </c>
      <c r="L16" s="2" t="s">
        <v>57</v>
      </c>
      <c r="M16" s="2" t="s">
        <v>50</v>
      </c>
      <c r="N16" s="2" t="s">
        <v>110</v>
      </c>
      <c r="O16" s="2" t="s">
        <v>55</v>
      </c>
      <c r="P16" s="2" t="s">
        <v>68</v>
      </c>
      <c r="Q16" s="2" t="s">
        <v>50</v>
      </c>
      <c r="R16" s="2" t="s">
        <v>68</v>
      </c>
      <c r="S16" s="2" t="s">
        <v>91</v>
      </c>
      <c r="T16" s="2" t="s">
        <v>55</v>
      </c>
      <c r="U16" s="2" t="s">
        <v>54</v>
      </c>
      <c r="V16" s="2" t="s">
        <v>79</v>
      </c>
      <c r="W16" s="2" t="s">
        <v>55</v>
      </c>
      <c r="X16" s="2" t="s">
        <v>58</v>
      </c>
      <c r="Y16" s="2" t="s">
        <v>58</v>
      </c>
      <c r="Z16" s="2" t="s">
        <v>58</v>
      </c>
      <c r="AA16" s="2" t="s">
        <v>68</v>
      </c>
      <c r="AB16" s="2" t="s">
        <v>80</v>
      </c>
      <c r="AC16" s="5">
        <v>2.5000000000000001E-2</v>
      </c>
      <c r="AD16" s="2" t="s">
        <v>81</v>
      </c>
      <c r="AE16" s="2" t="s">
        <v>70</v>
      </c>
      <c r="AF16" s="2" t="s">
        <v>71</v>
      </c>
      <c r="AG16" s="2" t="s">
        <v>50</v>
      </c>
      <c r="AH16" s="2" t="s">
        <v>81</v>
      </c>
      <c r="AI16" s="2" t="s">
        <v>111</v>
      </c>
      <c r="AJ16" s="2" t="s">
        <v>74</v>
      </c>
      <c r="AK16" s="2" t="s">
        <v>74</v>
      </c>
      <c r="AL16" s="2" t="s">
        <v>61</v>
      </c>
      <c r="AM16" s="2" t="s">
        <v>61</v>
      </c>
      <c r="AN16" s="2" t="s">
        <v>50</v>
      </c>
      <c r="AO16" s="2" t="s">
        <v>50</v>
      </c>
      <c r="AP16" s="2" t="s">
        <v>112</v>
      </c>
      <c r="AQ16" s="2" t="s">
        <v>60</v>
      </c>
      <c r="AR16" s="2" t="s">
        <v>113</v>
      </c>
      <c r="AS16" s="2" t="s">
        <v>60</v>
      </c>
      <c r="AT16" s="2" t="s">
        <v>114</v>
      </c>
      <c r="AU16" s="2" t="s">
        <v>115</v>
      </c>
      <c r="AV16" s="2" t="s">
        <v>62</v>
      </c>
      <c r="AW16" s="2" t="s">
        <v>78</v>
      </c>
      <c r="AX16" s="2" t="s">
        <v>94</v>
      </c>
    </row>
    <row r="17" spans="1:50" ht="12.75" x14ac:dyDescent="0.2">
      <c r="A17" s="3">
        <v>44756.504288472221</v>
      </c>
      <c r="B17" s="2" t="s">
        <v>50</v>
      </c>
      <c r="C17" s="2" t="s">
        <v>51</v>
      </c>
      <c r="D17" s="2" t="s">
        <v>51</v>
      </c>
      <c r="E17" s="2" t="s">
        <v>50</v>
      </c>
      <c r="F17" s="2" t="s">
        <v>51</v>
      </c>
      <c r="G17" s="2" t="s">
        <v>50</v>
      </c>
      <c r="H17" s="2" t="s">
        <v>51</v>
      </c>
      <c r="I17" s="2" t="s">
        <v>51</v>
      </c>
      <c r="J17" s="2" t="s">
        <v>53</v>
      </c>
      <c r="K17" s="2" t="s">
        <v>50</v>
      </c>
      <c r="L17" s="2" t="s">
        <v>50</v>
      </c>
      <c r="M17" s="2" t="s">
        <v>50</v>
      </c>
      <c r="O17" s="2" t="s">
        <v>54</v>
      </c>
      <c r="P17" s="2" t="s">
        <v>54</v>
      </c>
      <c r="Q17" s="2" t="s">
        <v>54</v>
      </c>
      <c r="R17" s="2" t="s">
        <v>54</v>
      </c>
      <c r="S17" s="2" t="s">
        <v>54</v>
      </c>
      <c r="T17" s="2" t="s">
        <v>54</v>
      </c>
      <c r="U17" s="2" t="s">
        <v>54</v>
      </c>
      <c r="V17" s="2" t="s">
        <v>56</v>
      </c>
      <c r="W17" s="2" t="s">
        <v>54</v>
      </c>
      <c r="X17" s="2" t="s">
        <v>58</v>
      </c>
      <c r="Y17" s="2" t="s">
        <v>58</v>
      </c>
      <c r="Z17" s="2" t="s">
        <v>58</v>
      </c>
      <c r="AA17" s="2" t="s">
        <v>54</v>
      </c>
      <c r="AB17" s="2" t="s">
        <v>59</v>
      </c>
      <c r="AC17" s="4">
        <v>0.05</v>
      </c>
      <c r="AD17" s="2" t="s">
        <v>70</v>
      </c>
      <c r="AE17" s="2" t="s">
        <v>70</v>
      </c>
      <c r="AF17" s="2" t="s">
        <v>70</v>
      </c>
      <c r="AG17" s="2" t="s">
        <v>70</v>
      </c>
      <c r="AH17" s="2" t="s">
        <v>70</v>
      </c>
      <c r="AJ17" s="2" t="s">
        <v>74</v>
      </c>
      <c r="AK17" s="2" t="s">
        <v>74</v>
      </c>
      <c r="AL17" s="2" t="s">
        <v>74</v>
      </c>
      <c r="AM17" s="2" t="s">
        <v>74</v>
      </c>
      <c r="AN17" s="2" t="s">
        <v>74</v>
      </c>
      <c r="AO17" s="2" t="s">
        <v>74</v>
      </c>
      <c r="AQ17" s="2" t="s">
        <v>53</v>
      </c>
      <c r="AS17" s="2" t="s">
        <v>53</v>
      </c>
      <c r="AT17" s="2" t="s">
        <v>116</v>
      </c>
      <c r="AV17" s="2" t="s">
        <v>62</v>
      </c>
      <c r="AW17" s="2" t="s">
        <v>87</v>
      </c>
      <c r="AX17" s="2" t="s">
        <v>94</v>
      </c>
    </row>
    <row r="18" spans="1:50" ht="12.75" x14ac:dyDescent="0.2">
      <c r="A18" s="3">
        <v>44756.505332835644</v>
      </c>
      <c r="B18" s="2" t="s">
        <v>51</v>
      </c>
      <c r="C18" s="2" t="s">
        <v>51</v>
      </c>
      <c r="D18" s="2" t="s">
        <v>51</v>
      </c>
      <c r="E18" s="2" t="s">
        <v>50</v>
      </c>
      <c r="F18" s="2" t="s">
        <v>50</v>
      </c>
      <c r="G18" s="2" t="s">
        <v>51</v>
      </c>
      <c r="H18" s="2" t="s">
        <v>51</v>
      </c>
      <c r="I18" s="2" t="s">
        <v>51</v>
      </c>
      <c r="J18" s="2" t="s">
        <v>53</v>
      </c>
      <c r="K18" s="2" t="s">
        <v>66</v>
      </c>
      <c r="L18" s="2" t="s">
        <v>50</v>
      </c>
      <c r="M18" s="2" t="s">
        <v>53</v>
      </c>
      <c r="O18" s="2" t="s">
        <v>54</v>
      </c>
      <c r="P18" s="2" t="s">
        <v>54</v>
      </c>
      <c r="Q18" s="2" t="s">
        <v>54</v>
      </c>
      <c r="R18" s="2" t="s">
        <v>54</v>
      </c>
      <c r="S18" s="2" t="s">
        <v>50</v>
      </c>
      <c r="T18" s="2" t="s">
        <v>54</v>
      </c>
      <c r="U18" s="2" t="s">
        <v>54</v>
      </c>
      <c r="V18" s="2" t="s">
        <v>79</v>
      </c>
      <c r="W18" s="2" t="s">
        <v>54</v>
      </c>
      <c r="X18" s="2" t="s">
        <v>58</v>
      </c>
      <c r="Y18" s="2" t="s">
        <v>58</v>
      </c>
      <c r="Z18" s="2" t="s">
        <v>58</v>
      </c>
      <c r="AA18" s="2" t="s">
        <v>54</v>
      </c>
      <c r="AB18" s="2" t="s">
        <v>80</v>
      </c>
      <c r="AC18" s="4">
        <v>0.05</v>
      </c>
      <c r="AD18" s="2" t="s">
        <v>50</v>
      </c>
      <c r="AE18" s="2" t="s">
        <v>50</v>
      </c>
      <c r="AF18" s="2" t="s">
        <v>50</v>
      </c>
      <c r="AG18" s="2" t="s">
        <v>50</v>
      </c>
      <c r="AH18" s="2" t="s">
        <v>81</v>
      </c>
      <c r="AJ18" s="2" t="s">
        <v>61</v>
      </c>
      <c r="AK18" s="2" t="s">
        <v>74</v>
      </c>
      <c r="AL18" s="2" t="s">
        <v>74</v>
      </c>
      <c r="AM18" s="2" t="s">
        <v>74</v>
      </c>
      <c r="AN18" s="2" t="s">
        <v>61</v>
      </c>
      <c r="AO18" s="2" t="s">
        <v>74</v>
      </c>
      <c r="AQ18" s="2" t="s">
        <v>50</v>
      </c>
      <c r="AS18" s="2" t="s">
        <v>60</v>
      </c>
      <c r="AT18" s="2" t="s">
        <v>116</v>
      </c>
      <c r="AV18" s="2" t="s">
        <v>62</v>
      </c>
      <c r="AW18" s="2" t="s">
        <v>78</v>
      </c>
      <c r="AX18" s="2" t="s">
        <v>94</v>
      </c>
    </row>
    <row r="19" spans="1:50" ht="15.75" customHeight="1" x14ac:dyDescent="0.2">
      <c r="A19" s="3">
        <v>44756.530531585653</v>
      </c>
      <c r="B19" s="2" t="s">
        <v>65</v>
      </c>
      <c r="C19" s="2" t="s">
        <v>65</v>
      </c>
      <c r="D19" s="2" t="s">
        <v>65</v>
      </c>
      <c r="E19" s="2" t="s">
        <v>65</v>
      </c>
      <c r="F19" s="2" t="s">
        <v>65</v>
      </c>
      <c r="G19" s="2" t="s">
        <v>65</v>
      </c>
      <c r="H19" s="2" t="s">
        <v>65</v>
      </c>
      <c r="I19" s="2" t="s">
        <v>65</v>
      </c>
      <c r="J19" s="2" t="s">
        <v>57</v>
      </c>
      <c r="K19" s="2" t="s">
        <v>66</v>
      </c>
      <c r="L19" s="2" t="s">
        <v>57</v>
      </c>
      <c r="M19" s="2" t="s">
        <v>53</v>
      </c>
      <c r="O19" s="2" t="s">
        <v>55</v>
      </c>
      <c r="P19" s="2" t="s">
        <v>68</v>
      </c>
      <c r="Q19" s="2" t="s">
        <v>91</v>
      </c>
      <c r="R19" s="2" t="s">
        <v>55</v>
      </c>
      <c r="S19" s="2" t="s">
        <v>55</v>
      </c>
      <c r="T19" s="2" t="s">
        <v>55</v>
      </c>
      <c r="U19" s="2" t="s">
        <v>68</v>
      </c>
      <c r="V19" s="2" t="s">
        <v>56</v>
      </c>
      <c r="W19" s="2" t="s">
        <v>50</v>
      </c>
      <c r="X19" s="2" t="s">
        <v>69</v>
      </c>
      <c r="Y19" s="2" t="s">
        <v>69</v>
      </c>
      <c r="Z19" s="2" t="s">
        <v>69</v>
      </c>
      <c r="AA19" s="2" t="s">
        <v>55</v>
      </c>
      <c r="AB19" s="2" t="s">
        <v>59</v>
      </c>
      <c r="AC19" s="4">
        <v>0.1</v>
      </c>
      <c r="AD19" s="2" t="s">
        <v>71</v>
      </c>
      <c r="AE19" s="2" t="s">
        <v>71</v>
      </c>
      <c r="AF19" s="2" t="s">
        <v>71</v>
      </c>
      <c r="AG19" s="2" t="s">
        <v>105</v>
      </c>
      <c r="AH19" s="2" t="s">
        <v>105</v>
      </c>
      <c r="AJ19" s="2" t="s">
        <v>61</v>
      </c>
      <c r="AK19" s="2" t="s">
        <v>61</v>
      </c>
      <c r="AL19" s="2" t="s">
        <v>61</v>
      </c>
      <c r="AM19" s="2" t="s">
        <v>50</v>
      </c>
      <c r="AN19" s="2" t="s">
        <v>73</v>
      </c>
      <c r="AO19" s="2" t="s">
        <v>50</v>
      </c>
      <c r="AQ19" s="2" t="s">
        <v>53</v>
      </c>
      <c r="AS19" s="2" t="s">
        <v>50</v>
      </c>
      <c r="AT19" s="2" t="s">
        <v>339</v>
      </c>
      <c r="AV19" s="2" t="s">
        <v>98</v>
      </c>
      <c r="AW19" s="2" t="s">
        <v>63</v>
      </c>
      <c r="AX19" s="2" t="s">
        <v>64</v>
      </c>
    </row>
    <row r="20" spans="1:50" ht="15.75" customHeight="1" x14ac:dyDescent="0.2">
      <c r="A20" s="3">
        <v>44756.550375682869</v>
      </c>
      <c r="B20" s="2" t="s">
        <v>50</v>
      </c>
      <c r="C20" s="2" t="s">
        <v>51</v>
      </c>
      <c r="D20" s="2" t="s">
        <v>65</v>
      </c>
      <c r="E20" s="2" t="s">
        <v>50</v>
      </c>
      <c r="F20" s="2" t="s">
        <v>50</v>
      </c>
      <c r="G20" s="2" t="s">
        <v>50</v>
      </c>
      <c r="H20" s="2" t="s">
        <v>51</v>
      </c>
      <c r="I20" s="2" t="s">
        <v>50</v>
      </c>
      <c r="J20" s="2" t="s">
        <v>53</v>
      </c>
      <c r="K20" s="2" t="s">
        <v>53</v>
      </c>
      <c r="L20" s="2" t="s">
        <v>50</v>
      </c>
      <c r="M20" s="2" t="s">
        <v>50</v>
      </c>
      <c r="N20" s="2" t="s">
        <v>340</v>
      </c>
      <c r="O20" s="2" t="s">
        <v>50</v>
      </c>
      <c r="P20" s="2" t="s">
        <v>50</v>
      </c>
      <c r="Q20" s="2" t="s">
        <v>50</v>
      </c>
      <c r="R20" s="2" t="s">
        <v>54</v>
      </c>
      <c r="S20" s="2" t="s">
        <v>68</v>
      </c>
      <c r="T20" s="2" t="s">
        <v>50</v>
      </c>
      <c r="U20" s="2" t="s">
        <v>50</v>
      </c>
      <c r="V20" s="2" t="s">
        <v>79</v>
      </c>
      <c r="W20" s="2" t="s">
        <v>54</v>
      </c>
      <c r="X20" s="2" t="s">
        <v>83</v>
      </c>
      <c r="Y20" s="2" t="s">
        <v>83</v>
      </c>
      <c r="Z20" s="2" t="s">
        <v>83</v>
      </c>
      <c r="AA20" s="2" t="s">
        <v>68</v>
      </c>
      <c r="AB20" s="2" t="s">
        <v>80</v>
      </c>
      <c r="AC20" s="4">
        <v>0.05</v>
      </c>
      <c r="AD20" s="2" t="s">
        <v>81</v>
      </c>
      <c r="AE20" s="2" t="s">
        <v>81</v>
      </c>
      <c r="AF20" s="2" t="s">
        <v>50</v>
      </c>
      <c r="AG20" s="2" t="s">
        <v>70</v>
      </c>
      <c r="AH20" s="2" t="s">
        <v>50</v>
      </c>
      <c r="AI20" s="2" t="s">
        <v>341</v>
      </c>
      <c r="AJ20" s="2" t="s">
        <v>61</v>
      </c>
      <c r="AK20" s="2" t="s">
        <v>74</v>
      </c>
      <c r="AL20" s="2" t="s">
        <v>74</v>
      </c>
      <c r="AM20" s="2" t="s">
        <v>61</v>
      </c>
      <c r="AN20" s="2" t="s">
        <v>74</v>
      </c>
      <c r="AO20" s="2" t="s">
        <v>73</v>
      </c>
      <c r="AQ20" s="2" t="s">
        <v>96</v>
      </c>
      <c r="AS20" s="2" t="s">
        <v>96</v>
      </c>
      <c r="AT20" s="2" t="s">
        <v>342</v>
      </c>
      <c r="AV20" s="2" t="s">
        <v>62</v>
      </c>
      <c r="AW20" s="2" t="s">
        <v>63</v>
      </c>
      <c r="AX20" s="2" t="s">
        <v>64</v>
      </c>
    </row>
    <row r="21" spans="1:50" ht="15.75" customHeight="1" x14ac:dyDescent="0.2">
      <c r="A21" s="3">
        <v>44756.560985219912</v>
      </c>
      <c r="B21" s="2" t="s">
        <v>51</v>
      </c>
      <c r="C21" s="2" t="s">
        <v>51</v>
      </c>
      <c r="D21" s="2" t="s">
        <v>51</v>
      </c>
      <c r="E21" s="2" t="s">
        <v>51</v>
      </c>
      <c r="F21" s="2" t="s">
        <v>51</v>
      </c>
      <c r="G21" s="2" t="s">
        <v>51</v>
      </c>
      <c r="H21" s="2" t="s">
        <v>51</v>
      </c>
      <c r="I21" s="2" t="s">
        <v>52</v>
      </c>
      <c r="J21" s="2" t="s">
        <v>53</v>
      </c>
      <c r="K21" s="2" t="s">
        <v>66</v>
      </c>
      <c r="L21" s="2" t="s">
        <v>66</v>
      </c>
      <c r="M21" s="2" t="s">
        <v>53</v>
      </c>
      <c r="O21" s="2" t="s">
        <v>54</v>
      </c>
      <c r="P21" s="2" t="s">
        <v>50</v>
      </c>
      <c r="Q21" s="2" t="s">
        <v>54</v>
      </c>
      <c r="R21" s="2" t="s">
        <v>55</v>
      </c>
      <c r="S21" s="2" t="s">
        <v>50</v>
      </c>
      <c r="T21" s="2" t="s">
        <v>54</v>
      </c>
      <c r="U21" s="2" t="s">
        <v>68</v>
      </c>
      <c r="V21" s="2" t="s">
        <v>79</v>
      </c>
      <c r="W21" s="2" t="s">
        <v>68</v>
      </c>
      <c r="X21" s="2" t="s">
        <v>69</v>
      </c>
      <c r="Y21" s="2" t="s">
        <v>83</v>
      </c>
      <c r="Z21" s="2" t="s">
        <v>69</v>
      </c>
      <c r="AA21" s="2" t="s">
        <v>68</v>
      </c>
      <c r="AB21" s="2" t="s">
        <v>343</v>
      </c>
      <c r="AC21" s="4">
        <v>0.05</v>
      </c>
      <c r="AD21" s="2" t="s">
        <v>71</v>
      </c>
      <c r="AE21" s="2" t="s">
        <v>71</v>
      </c>
      <c r="AF21" s="2" t="s">
        <v>71</v>
      </c>
      <c r="AG21" s="2" t="s">
        <v>71</v>
      </c>
      <c r="AH21" s="2" t="s">
        <v>105</v>
      </c>
      <c r="AJ21" s="2" t="s">
        <v>61</v>
      </c>
      <c r="AK21" s="2" t="s">
        <v>61</v>
      </c>
      <c r="AL21" s="2" t="s">
        <v>50</v>
      </c>
      <c r="AM21" s="2" t="s">
        <v>74</v>
      </c>
      <c r="AN21" s="2" t="s">
        <v>74</v>
      </c>
      <c r="AO21" s="2" t="s">
        <v>74</v>
      </c>
      <c r="AQ21" s="2" t="s">
        <v>53</v>
      </c>
      <c r="AS21" s="2" t="s">
        <v>53</v>
      </c>
      <c r="AT21" s="2" t="s">
        <v>344</v>
      </c>
      <c r="AV21" s="2" t="s">
        <v>98</v>
      </c>
      <c r="AW21" s="2" t="s">
        <v>89</v>
      </c>
      <c r="AX21" s="2" t="s">
        <v>64</v>
      </c>
    </row>
    <row r="22" spans="1:50" ht="15.75" customHeight="1" x14ac:dyDescent="0.2">
      <c r="A22" s="3">
        <v>44756.563897928238</v>
      </c>
      <c r="B22" s="2" t="s">
        <v>51</v>
      </c>
      <c r="C22" s="2" t="s">
        <v>51</v>
      </c>
      <c r="D22" s="2" t="s">
        <v>51</v>
      </c>
      <c r="E22" s="2" t="s">
        <v>50</v>
      </c>
      <c r="F22" s="2" t="s">
        <v>50</v>
      </c>
      <c r="G22" s="2" t="s">
        <v>51</v>
      </c>
      <c r="H22" s="2" t="s">
        <v>50</v>
      </c>
      <c r="I22" s="2" t="s">
        <v>52</v>
      </c>
      <c r="J22" s="2" t="s">
        <v>53</v>
      </c>
      <c r="K22" s="2" t="s">
        <v>53</v>
      </c>
      <c r="L22" s="2" t="s">
        <v>66</v>
      </c>
      <c r="M22" s="2" t="s">
        <v>66</v>
      </c>
      <c r="O22" s="2" t="s">
        <v>50</v>
      </c>
      <c r="P22" s="2" t="s">
        <v>50</v>
      </c>
      <c r="Q22" s="2" t="s">
        <v>50</v>
      </c>
      <c r="R22" s="2" t="s">
        <v>50</v>
      </c>
      <c r="S22" s="2" t="s">
        <v>68</v>
      </c>
      <c r="T22" s="2" t="s">
        <v>54</v>
      </c>
      <c r="U22" s="2" t="s">
        <v>54</v>
      </c>
      <c r="V22" s="2" t="s">
        <v>79</v>
      </c>
      <c r="W22" s="2" t="s">
        <v>50</v>
      </c>
      <c r="X22" s="2" t="s">
        <v>83</v>
      </c>
      <c r="Y22" s="2" t="s">
        <v>83</v>
      </c>
      <c r="Z22" s="2" t="s">
        <v>83</v>
      </c>
      <c r="AA22" s="2" t="s">
        <v>50</v>
      </c>
      <c r="AB22" s="2" t="s">
        <v>59</v>
      </c>
      <c r="AD22" s="2" t="s">
        <v>70</v>
      </c>
      <c r="AE22" s="2" t="s">
        <v>81</v>
      </c>
      <c r="AF22" s="2" t="s">
        <v>81</v>
      </c>
      <c r="AG22" s="2" t="s">
        <v>50</v>
      </c>
      <c r="AH22" s="2" t="s">
        <v>50</v>
      </c>
      <c r="AJ22" s="2" t="s">
        <v>61</v>
      </c>
      <c r="AK22" s="2" t="s">
        <v>74</v>
      </c>
      <c r="AL22" s="2" t="s">
        <v>74</v>
      </c>
      <c r="AM22" s="2" t="s">
        <v>74</v>
      </c>
      <c r="AN22" s="2" t="s">
        <v>74</v>
      </c>
      <c r="AO22" s="2" t="s">
        <v>74</v>
      </c>
      <c r="AQ22" s="2" t="s">
        <v>50</v>
      </c>
      <c r="AS22" s="2" t="s">
        <v>50</v>
      </c>
      <c r="AT22" s="2" t="s">
        <v>77</v>
      </c>
      <c r="AV22" s="2" t="s">
        <v>98</v>
      </c>
      <c r="AW22" s="2" t="s">
        <v>87</v>
      </c>
      <c r="AX22" s="2" t="s">
        <v>64</v>
      </c>
    </row>
    <row r="23" spans="1:50" ht="15.75" customHeight="1" x14ac:dyDescent="0.2">
      <c r="A23" s="3">
        <v>44756.576231666666</v>
      </c>
      <c r="B23" s="2" t="s">
        <v>65</v>
      </c>
      <c r="C23" s="2" t="s">
        <v>65</v>
      </c>
      <c r="D23" s="2" t="s">
        <v>65</v>
      </c>
      <c r="E23" s="2" t="s">
        <v>52</v>
      </c>
      <c r="F23" s="2" t="s">
        <v>51</v>
      </c>
      <c r="G23" s="2" t="s">
        <v>52</v>
      </c>
      <c r="H23" s="2" t="s">
        <v>50</v>
      </c>
      <c r="I23" s="2" t="s">
        <v>52</v>
      </c>
      <c r="J23" s="2" t="s">
        <v>57</v>
      </c>
      <c r="K23" s="2" t="s">
        <v>57</v>
      </c>
      <c r="L23" s="2" t="s">
        <v>57</v>
      </c>
      <c r="M23" s="2" t="s">
        <v>90</v>
      </c>
      <c r="N23" s="2" t="s">
        <v>345</v>
      </c>
      <c r="O23" s="2" t="s">
        <v>68</v>
      </c>
      <c r="P23" s="2" t="s">
        <v>68</v>
      </c>
      <c r="Q23" s="2" t="s">
        <v>50</v>
      </c>
      <c r="R23" s="2" t="s">
        <v>55</v>
      </c>
      <c r="S23" s="2" t="s">
        <v>54</v>
      </c>
      <c r="T23" s="2" t="s">
        <v>55</v>
      </c>
      <c r="U23" s="2" t="s">
        <v>54</v>
      </c>
      <c r="V23" s="2" t="s">
        <v>79</v>
      </c>
      <c r="W23" s="2" t="s">
        <v>55</v>
      </c>
      <c r="X23" s="2" t="s">
        <v>58</v>
      </c>
      <c r="Y23" s="2" t="s">
        <v>58</v>
      </c>
      <c r="Z23" s="2" t="s">
        <v>69</v>
      </c>
      <c r="AA23" s="2" t="s">
        <v>55</v>
      </c>
      <c r="AB23" s="2" t="s">
        <v>59</v>
      </c>
      <c r="AC23" s="2" t="s">
        <v>346</v>
      </c>
      <c r="AD23" s="2" t="s">
        <v>71</v>
      </c>
      <c r="AE23" s="2" t="s">
        <v>71</v>
      </c>
      <c r="AF23" s="2" t="s">
        <v>71</v>
      </c>
      <c r="AG23" s="2" t="s">
        <v>81</v>
      </c>
      <c r="AH23" s="2" t="s">
        <v>105</v>
      </c>
      <c r="AI23" s="2" t="s">
        <v>347</v>
      </c>
      <c r="AJ23" s="2" t="s">
        <v>61</v>
      </c>
      <c r="AK23" s="2" t="s">
        <v>74</v>
      </c>
      <c r="AL23" s="2" t="s">
        <v>61</v>
      </c>
      <c r="AM23" s="2" t="s">
        <v>61</v>
      </c>
      <c r="AN23" s="2" t="s">
        <v>73</v>
      </c>
      <c r="AO23" s="2" t="s">
        <v>73</v>
      </c>
      <c r="AQ23" s="2" t="s">
        <v>50</v>
      </c>
      <c r="AS23" s="2" t="s">
        <v>60</v>
      </c>
      <c r="AT23" s="2" t="s">
        <v>77</v>
      </c>
      <c r="AV23" s="2" t="s">
        <v>98</v>
      </c>
      <c r="AW23" s="2" t="s">
        <v>89</v>
      </c>
      <c r="AX23" s="2" t="s">
        <v>64</v>
      </c>
    </row>
    <row r="24" spans="1:50" ht="15.75" customHeight="1" x14ac:dyDescent="0.2">
      <c r="A24" s="3">
        <v>44756.628991307865</v>
      </c>
      <c r="B24" s="2" t="s">
        <v>51</v>
      </c>
      <c r="C24" s="2" t="s">
        <v>51</v>
      </c>
      <c r="D24" s="2" t="s">
        <v>51</v>
      </c>
      <c r="E24" s="2" t="s">
        <v>51</v>
      </c>
      <c r="F24" s="2" t="s">
        <v>51</v>
      </c>
      <c r="G24" s="2" t="s">
        <v>52</v>
      </c>
      <c r="H24" s="2" t="s">
        <v>51</v>
      </c>
      <c r="I24" s="2" t="s">
        <v>52</v>
      </c>
      <c r="J24" s="2" t="s">
        <v>53</v>
      </c>
      <c r="K24" s="2" t="s">
        <v>57</v>
      </c>
      <c r="L24" s="2" t="s">
        <v>57</v>
      </c>
      <c r="M24" s="2" t="s">
        <v>50</v>
      </c>
      <c r="N24" s="2" t="s">
        <v>348</v>
      </c>
      <c r="O24" s="2" t="s">
        <v>54</v>
      </c>
      <c r="P24" s="2" t="s">
        <v>91</v>
      </c>
      <c r="Q24" s="2" t="s">
        <v>55</v>
      </c>
      <c r="R24" s="2" t="s">
        <v>68</v>
      </c>
      <c r="S24" s="2" t="s">
        <v>68</v>
      </c>
      <c r="T24" s="2" t="s">
        <v>54</v>
      </c>
      <c r="U24" s="2" t="s">
        <v>91</v>
      </c>
      <c r="V24" s="2" t="s">
        <v>79</v>
      </c>
      <c r="W24" s="2" t="s">
        <v>91</v>
      </c>
      <c r="X24" s="2" t="s">
        <v>69</v>
      </c>
      <c r="Y24" s="2" t="s">
        <v>69</v>
      </c>
      <c r="Z24" s="2" t="s">
        <v>69</v>
      </c>
      <c r="AA24" s="2" t="s">
        <v>91</v>
      </c>
      <c r="AB24" s="2" t="s">
        <v>59</v>
      </c>
      <c r="AC24" s="2" t="s">
        <v>349</v>
      </c>
      <c r="AD24" s="2" t="s">
        <v>105</v>
      </c>
      <c r="AE24" s="2" t="s">
        <v>81</v>
      </c>
      <c r="AF24" s="2" t="s">
        <v>70</v>
      </c>
      <c r="AG24" s="2" t="s">
        <v>50</v>
      </c>
      <c r="AH24" s="2" t="s">
        <v>105</v>
      </c>
      <c r="AI24" s="2" t="s">
        <v>350</v>
      </c>
      <c r="AJ24" s="2" t="s">
        <v>61</v>
      </c>
      <c r="AK24" s="2" t="s">
        <v>61</v>
      </c>
      <c r="AL24" s="2" t="s">
        <v>74</v>
      </c>
      <c r="AM24" s="2" t="s">
        <v>61</v>
      </c>
      <c r="AN24" s="2" t="s">
        <v>61</v>
      </c>
      <c r="AO24" s="2" t="s">
        <v>74</v>
      </c>
      <c r="AP24" s="2" t="s">
        <v>351</v>
      </c>
      <c r="AQ24" s="2" t="s">
        <v>96</v>
      </c>
      <c r="AR24" s="2" t="s">
        <v>352</v>
      </c>
      <c r="AS24" s="2" t="s">
        <v>96</v>
      </c>
      <c r="AT24" s="2" t="s">
        <v>353</v>
      </c>
      <c r="AU24" s="2" t="s">
        <v>354</v>
      </c>
      <c r="AV24" s="2" t="s">
        <v>62</v>
      </c>
      <c r="AW24" s="2" t="s">
        <v>89</v>
      </c>
      <c r="AX24" s="2" t="s">
        <v>64</v>
      </c>
    </row>
    <row r="25" spans="1:50" ht="15.75" customHeight="1" x14ac:dyDescent="0.2">
      <c r="A25" s="3">
        <v>44756.673613402774</v>
      </c>
      <c r="B25" s="2" t="s">
        <v>51</v>
      </c>
      <c r="C25" s="2" t="s">
        <v>51</v>
      </c>
      <c r="D25" s="2" t="s">
        <v>51</v>
      </c>
      <c r="E25" s="2" t="s">
        <v>51</v>
      </c>
      <c r="F25" s="2" t="s">
        <v>51</v>
      </c>
      <c r="G25" s="2" t="s">
        <v>51</v>
      </c>
      <c r="H25" s="2" t="s">
        <v>51</v>
      </c>
      <c r="I25" s="2" t="s">
        <v>52</v>
      </c>
      <c r="J25" s="2" t="s">
        <v>53</v>
      </c>
      <c r="K25" s="2" t="s">
        <v>53</v>
      </c>
      <c r="L25" s="2" t="s">
        <v>53</v>
      </c>
      <c r="M25" s="2" t="s">
        <v>53</v>
      </c>
      <c r="N25" s="2" t="s">
        <v>355</v>
      </c>
      <c r="O25" s="2" t="s">
        <v>54</v>
      </c>
      <c r="P25" s="2" t="s">
        <v>54</v>
      </c>
      <c r="Q25" s="2" t="s">
        <v>54</v>
      </c>
      <c r="R25" s="2" t="s">
        <v>54</v>
      </c>
      <c r="S25" s="2" t="s">
        <v>68</v>
      </c>
      <c r="T25" s="2" t="s">
        <v>50</v>
      </c>
      <c r="U25" s="2" t="s">
        <v>54</v>
      </c>
      <c r="V25" s="2" t="s">
        <v>79</v>
      </c>
      <c r="W25" s="2" t="s">
        <v>50</v>
      </c>
      <c r="X25" s="2" t="s">
        <v>69</v>
      </c>
      <c r="Y25" s="2" t="s">
        <v>69</v>
      </c>
      <c r="Z25" s="2" t="s">
        <v>69</v>
      </c>
      <c r="AA25" s="2" t="s">
        <v>68</v>
      </c>
      <c r="AB25" s="2" t="s">
        <v>59</v>
      </c>
      <c r="AC25" s="4">
        <v>0.05</v>
      </c>
      <c r="AD25" s="2" t="s">
        <v>50</v>
      </c>
      <c r="AE25" s="2" t="s">
        <v>105</v>
      </c>
      <c r="AF25" s="2" t="s">
        <v>50</v>
      </c>
      <c r="AG25" s="2" t="s">
        <v>50</v>
      </c>
      <c r="AH25" s="2" t="s">
        <v>81</v>
      </c>
      <c r="AJ25" s="2" t="s">
        <v>74</v>
      </c>
      <c r="AK25" s="2" t="s">
        <v>61</v>
      </c>
      <c r="AL25" s="2" t="s">
        <v>74</v>
      </c>
      <c r="AM25" s="2" t="s">
        <v>61</v>
      </c>
      <c r="AN25" s="2" t="s">
        <v>74</v>
      </c>
      <c r="AO25" s="2" t="s">
        <v>74</v>
      </c>
      <c r="AQ25" s="2" t="s">
        <v>60</v>
      </c>
      <c r="AS25" s="2" t="s">
        <v>96</v>
      </c>
      <c r="AT25" s="2" t="s">
        <v>356</v>
      </c>
      <c r="AU25" s="2" t="s">
        <v>357</v>
      </c>
      <c r="AV25" s="2" t="s">
        <v>62</v>
      </c>
      <c r="AW25" s="2" t="s">
        <v>89</v>
      </c>
      <c r="AX25" s="2" t="s">
        <v>88</v>
      </c>
    </row>
    <row r="26" spans="1:50" ht="15.75" customHeight="1" x14ac:dyDescent="0.2">
      <c r="A26" s="3">
        <v>44756.709028287034</v>
      </c>
      <c r="B26" s="2" t="s">
        <v>51</v>
      </c>
      <c r="C26" s="2" t="s">
        <v>65</v>
      </c>
      <c r="D26" s="2" t="s">
        <v>65</v>
      </c>
      <c r="E26" s="2" t="s">
        <v>50</v>
      </c>
      <c r="F26" s="2" t="s">
        <v>51</v>
      </c>
      <c r="G26" s="2" t="s">
        <v>65</v>
      </c>
      <c r="H26" s="2" t="s">
        <v>51</v>
      </c>
      <c r="I26" s="2" t="s">
        <v>51</v>
      </c>
      <c r="J26" s="2" t="s">
        <v>53</v>
      </c>
      <c r="K26" s="2" t="s">
        <v>50</v>
      </c>
      <c r="L26" s="2" t="s">
        <v>53</v>
      </c>
      <c r="M26" s="2" t="s">
        <v>66</v>
      </c>
      <c r="N26" s="2" t="s">
        <v>358</v>
      </c>
      <c r="O26" s="2" t="s">
        <v>55</v>
      </c>
      <c r="P26" s="2" t="s">
        <v>55</v>
      </c>
      <c r="Q26" s="2" t="s">
        <v>50</v>
      </c>
      <c r="R26" s="2" t="s">
        <v>55</v>
      </c>
      <c r="S26" s="2" t="s">
        <v>55</v>
      </c>
      <c r="T26" s="2" t="s">
        <v>55</v>
      </c>
      <c r="U26" s="2" t="s">
        <v>68</v>
      </c>
      <c r="V26" s="2" t="s">
        <v>56</v>
      </c>
      <c r="W26" s="2" t="s">
        <v>55</v>
      </c>
      <c r="X26" s="2" t="s">
        <v>58</v>
      </c>
      <c r="Y26" s="2" t="s">
        <v>83</v>
      </c>
      <c r="Z26" s="2" t="s">
        <v>58</v>
      </c>
      <c r="AA26" s="2" t="s">
        <v>55</v>
      </c>
      <c r="AB26" s="2" t="s">
        <v>59</v>
      </c>
      <c r="AC26" s="4">
        <v>0.05</v>
      </c>
      <c r="AD26" s="2" t="s">
        <v>71</v>
      </c>
      <c r="AE26" s="2" t="s">
        <v>71</v>
      </c>
      <c r="AF26" s="2" t="s">
        <v>70</v>
      </c>
      <c r="AG26" s="2" t="s">
        <v>105</v>
      </c>
      <c r="AH26" s="2" t="s">
        <v>105</v>
      </c>
      <c r="AI26" s="2" t="s">
        <v>359</v>
      </c>
      <c r="AJ26" s="2" t="s">
        <v>61</v>
      </c>
      <c r="AK26" s="2" t="s">
        <v>61</v>
      </c>
      <c r="AL26" s="2" t="s">
        <v>74</v>
      </c>
      <c r="AM26" s="2" t="s">
        <v>74</v>
      </c>
      <c r="AN26" s="2" t="s">
        <v>74</v>
      </c>
      <c r="AO26" s="2" t="s">
        <v>74</v>
      </c>
      <c r="AQ26" s="2" t="s">
        <v>53</v>
      </c>
      <c r="AS26" s="2" t="s">
        <v>50</v>
      </c>
      <c r="AT26" s="2" t="s">
        <v>82</v>
      </c>
      <c r="AV26" s="2" t="s">
        <v>98</v>
      </c>
      <c r="AW26" s="2" t="s">
        <v>89</v>
      </c>
      <c r="AX26" s="2" t="s">
        <v>64</v>
      </c>
    </row>
    <row r="27" spans="1:50" ht="15.75" customHeight="1" x14ac:dyDescent="0.2">
      <c r="A27" s="3">
        <v>44756.723862905092</v>
      </c>
      <c r="B27" s="2" t="s">
        <v>51</v>
      </c>
      <c r="C27" s="2" t="s">
        <v>65</v>
      </c>
      <c r="D27" s="2" t="s">
        <v>65</v>
      </c>
      <c r="E27" s="2" t="s">
        <v>52</v>
      </c>
      <c r="F27" s="2" t="s">
        <v>50</v>
      </c>
      <c r="G27" s="2" t="s">
        <v>51</v>
      </c>
      <c r="H27" s="2" t="s">
        <v>65</v>
      </c>
      <c r="I27" s="2" t="s">
        <v>51</v>
      </c>
      <c r="J27" s="2" t="s">
        <v>53</v>
      </c>
      <c r="K27" s="2" t="s">
        <v>66</v>
      </c>
      <c r="L27" s="2" t="s">
        <v>66</v>
      </c>
      <c r="M27" s="2" t="s">
        <v>66</v>
      </c>
      <c r="O27" s="2" t="s">
        <v>54</v>
      </c>
      <c r="P27" s="2" t="s">
        <v>68</v>
      </c>
      <c r="Q27" s="2" t="s">
        <v>50</v>
      </c>
      <c r="R27" s="2" t="s">
        <v>54</v>
      </c>
      <c r="S27" s="2" t="s">
        <v>50</v>
      </c>
      <c r="T27" s="2" t="s">
        <v>54</v>
      </c>
      <c r="U27" s="2" t="s">
        <v>50</v>
      </c>
      <c r="V27" s="2" t="s">
        <v>79</v>
      </c>
      <c r="W27" s="2" t="s">
        <v>50</v>
      </c>
      <c r="X27" s="2" t="s">
        <v>83</v>
      </c>
      <c r="Y27" s="2" t="s">
        <v>83</v>
      </c>
      <c r="Z27" s="2" t="s">
        <v>83</v>
      </c>
      <c r="AA27" s="2" t="s">
        <v>54</v>
      </c>
      <c r="AB27" s="2" t="s">
        <v>59</v>
      </c>
      <c r="AC27" s="4">
        <v>0.05</v>
      </c>
      <c r="AD27" s="2" t="s">
        <v>50</v>
      </c>
      <c r="AE27" s="2" t="s">
        <v>50</v>
      </c>
      <c r="AF27" s="2" t="s">
        <v>50</v>
      </c>
      <c r="AG27" s="2" t="s">
        <v>50</v>
      </c>
      <c r="AH27" s="2" t="s">
        <v>50</v>
      </c>
      <c r="AJ27" s="2" t="s">
        <v>61</v>
      </c>
      <c r="AK27" s="2" t="s">
        <v>61</v>
      </c>
      <c r="AL27" s="2" t="s">
        <v>61</v>
      </c>
      <c r="AM27" s="2" t="s">
        <v>61</v>
      </c>
      <c r="AN27" s="2" t="s">
        <v>61</v>
      </c>
      <c r="AO27" s="2" t="s">
        <v>61</v>
      </c>
      <c r="AQ27" s="2" t="s">
        <v>53</v>
      </c>
      <c r="AS27" s="2" t="s">
        <v>50</v>
      </c>
      <c r="AT27" s="2" t="s">
        <v>344</v>
      </c>
      <c r="AV27" s="2" t="s">
        <v>62</v>
      </c>
      <c r="AW27" s="2" t="s">
        <v>78</v>
      </c>
      <c r="AX27" s="2" t="s">
        <v>64</v>
      </c>
    </row>
    <row r="28" spans="1:50" ht="15.75" customHeight="1" x14ac:dyDescent="0.2">
      <c r="A28" s="3">
        <v>44756.771490717598</v>
      </c>
      <c r="B28" s="2" t="s">
        <v>52</v>
      </c>
      <c r="C28" s="2" t="s">
        <v>51</v>
      </c>
      <c r="D28" s="2" t="s">
        <v>51</v>
      </c>
      <c r="E28" s="2" t="s">
        <v>52</v>
      </c>
      <c r="F28" s="2" t="s">
        <v>50</v>
      </c>
      <c r="G28" s="2" t="s">
        <v>52</v>
      </c>
      <c r="H28" s="2" t="s">
        <v>50</v>
      </c>
      <c r="I28" s="2" t="s">
        <v>52</v>
      </c>
      <c r="J28" s="2" t="s">
        <v>53</v>
      </c>
      <c r="K28" s="2" t="s">
        <v>66</v>
      </c>
      <c r="L28" s="2" t="s">
        <v>66</v>
      </c>
      <c r="M28" s="2" t="s">
        <v>53</v>
      </c>
      <c r="O28" s="2" t="s">
        <v>54</v>
      </c>
      <c r="P28" s="2" t="s">
        <v>54</v>
      </c>
      <c r="Q28" s="2" t="s">
        <v>54</v>
      </c>
      <c r="R28" s="2" t="s">
        <v>54</v>
      </c>
      <c r="S28" s="2" t="s">
        <v>50</v>
      </c>
      <c r="T28" s="2" t="s">
        <v>54</v>
      </c>
      <c r="U28" s="2" t="s">
        <v>50</v>
      </c>
      <c r="V28" s="2" t="s">
        <v>79</v>
      </c>
      <c r="W28" s="2" t="s">
        <v>54</v>
      </c>
      <c r="X28" s="2" t="s">
        <v>58</v>
      </c>
      <c r="Y28" s="2" t="s">
        <v>83</v>
      </c>
      <c r="Z28" s="2" t="s">
        <v>83</v>
      </c>
      <c r="AA28" s="2" t="s">
        <v>50</v>
      </c>
      <c r="AB28" s="2" t="s">
        <v>80</v>
      </c>
      <c r="AC28" s="4">
        <v>0.05</v>
      </c>
      <c r="AD28" s="2" t="s">
        <v>50</v>
      </c>
      <c r="AE28" s="2" t="s">
        <v>50</v>
      </c>
      <c r="AF28" s="2" t="s">
        <v>50</v>
      </c>
      <c r="AG28" s="2" t="s">
        <v>105</v>
      </c>
      <c r="AH28" s="2" t="s">
        <v>50</v>
      </c>
      <c r="AJ28" s="2" t="s">
        <v>61</v>
      </c>
      <c r="AK28" s="2" t="s">
        <v>50</v>
      </c>
      <c r="AL28" s="2" t="s">
        <v>73</v>
      </c>
      <c r="AM28" s="2" t="s">
        <v>74</v>
      </c>
      <c r="AN28" s="2" t="s">
        <v>74</v>
      </c>
      <c r="AO28" s="2" t="s">
        <v>74</v>
      </c>
      <c r="AQ28" s="2" t="s">
        <v>50</v>
      </c>
      <c r="AS28" s="2" t="s">
        <v>50</v>
      </c>
      <c r="AT28" s="2" t="s">
        <v>93</v>
      </c>
      <c r="AV28" s="2" t="s">
        <v>62</v>
      </c>
      <c r="AW28" s="2" t="s">
        <v>78</v>
      </c>
      <c r="AX28" s="2" t="s">
        <v>64</v>
      </c>
    </row>
    <row r="29" spans="1:50" ht="15.75" customHeight="1" x14ac:dyDescent="0.2">
      <c r="A29" s="3">
        <v>44756.801939861107</v>
      </c>
    </row>
    <row r="30" spans="1:50" ht="15.75" customHeight="1" x14ac:dyDescent="0.2">
      <c r="A30" s="35">
        <v>44757.424268923613</v>
      </c>
      <c r="B30" s="36" t="s">
        <v>51</v>
      </c>
      <c r="C30" s="36" t="s">
        <v>65</v>
      </c>
      <c r="D30" s="36" t="s">
        <v>51</v>
      </c>
      <c r="E30" s="36" t="s">
        <v>50</v>
      </c>
      <c r="F30" s="36" t="s">
        <v>65</v>
      </c>
      <c r="G30" s="36" t="s">
        <v>65</v>
      </c>
      <c r="H30" s="36" t="s">
        <v>51</v>
      </c>
      <c r="I30" s="36" t="s">
        <v>51</v>
      </c>
      <c r="J30" s="36" t="s">
        <v>53</v>
      </c>
      <c r="K30" s="36" t="s">
        <v>53</v>
      </c>
      <c r="L30" s="36" t="s">
        <v>57</v>
      </c>
      <c r="M30" s="36" t="s">
        <v>50</v>
      </c>
      <c r="O30" s="36" t="s">
        <v>55</v>
      </c>
      <c r="P30" s="36" t="s">
        <v>55</v>
      </c>
      <c r="Q30" s="36" t="s">
        <v>50</v>
      </c>
      <c r="R30" s="36" t="s">
        <v>54</v>
      </c>
      <c r="S30" s="36" t="s">
        <v>54</v>
      </c>
      <c r="T30" s="36" t="s">
        <v>55</v>
      </c>
      <c r="U30" s="36" t="s">
        <v>54</v>
      </c>
      <c r="V30" s="36" t="s">
        <v>79</v>
      </c>
      <c r="W30" s="36" t="s">
        <v>54</v>
      </c>
      <c r="X30" s="36" t="s">
        <v>58</v>
      </c>
      <c r="Y30" s="36" t="s">
        <v>83</v>
      </c>
      <c r="Z30" s="36" t="s">
        <v>69</v>
      </c>
      <c r="AA30" s="36" t="s">
        <v>50</v>
      </c>
      <c r="AB30" s="36" t="s">
        <v>343</v>
      </c>
      <c r="AC30" s="37">
        <v>0.05</v>
      </c>
      <c r="AD30" s="36" t="s">
        <v>50</v>
      </c>
      <c r="AE30" s="36" t="s">
        <v>50</v>
      </c>
      <c r="AF30" s="36" t="s">
        <v>70</v>
      </c>
      <c r="AG30" s="36" t="s">
        <v>50</v>
      </c>
      <c r="AH30" s="36" t="s">
        <v>71</v>
      </c>
      <c r="AJ30" s="36" t="s">
        <v>61</v>
      </c>
      <c r="AK30" s="36" t="s">
        <v>61</v>
      </c>
      <c r="AL30" s="36" t="s">
        <v>74</v>
      </c>
      <c r="AM30" s="36" t="s">
        <v>74</v>
      </c>
      <c r="AN30" s="36" t="s">
        <v>61</v>
      </c>
      <c r="AO30" s="36" t="s">
        <v>61</v>
      </c>
      <c r="AQ30" s="36" t="s">
        <v>50</v>
      </c>
      <c r="AS30" s="36" t="s">
        <v>50</v>
      </c>
      <c r="AT30" s="36" t="s">
        <v>77</v>
      </c>
      <c r="AV30" s="36" t="s">
        <v>62</v>
      </c>
      <c r="AW30" s="36" t="s">
        <v>78</v>
      </c>
      <c r="AX30" s="36" t="s">
        <v>64</v>
      </c>
    </row>
    <row r="31" spans="1:50" ht="15.75" customHeight="1" x14ac:dyDescent="0.2">
      <c r="A31" s="35">
        <v>44757.432297361112</v>
      </c>
      <c r="B31" s="36" t="s">
        <v>51</v>
      </c>
      <c r="C31" s="36" t="s">
        <v>51</v>
      </c>
      <c r="D31" s="36" t="s">
        <v>51</v>
      </c>
      <c r="E31" s="36" t="s">
        <v>52</v>
      </c>
      <c r="F31" s="36" t="s">
        <v>51</v>
      </c>
      <c r="G31" s="36" t="s">
        <v>51</v>
      </c>
      <c r="H31" s="36" t="s">
        <v>51</v>
      </c>
      <c r="I31" s="36" t="s">
        <v>50</v>
      </c>
      <c r="J31" s="36" t="s">
        <v>53</v>
      </c>
      <c r="K31" s="36" t="s">
        <v>50</v>
      </c>
      <c r="L31" s="36" t="s">
        <v>50</v>
      </c>
      <c r="M31" s="36" t="s">
        <v>50</v>
      </c>
      <c r="O31" s="36" t="s">
        <v>54</v>
      </c>
      <c r="P31" s="36" t="s">
        <v>54</v>
      </c>
      <c r="Q31" s="36" t="s">
        <v>54</v>
      </c>
      <c r="R31" s="36" t="s">
        <v>54</v>
      </c>
      <c r="S31" s="36" t="s">
        <v>54</v>
      </c>
      <c r="T31" s="36" t="s">
        <v>54</v>
      </c>
      <c r="U31" s="36" t="s">
        <v>54</v>
      </c>
      <c r="V31" s="36" t="s">
        <v>79</v>
      </c>
      <c r="W31" s="36" t="s">
        <v>50</v>
      </c>
      <c r="X31" s="36" t="s">
        <v>58</v>
      </c>
      <c r="Y31" s="36" t="s">
        <v>58</v>
      </c>
      <c r="Z31" s="36" t="s">
        <v>58</v>
      </c>
      <c r="AA31" s="36" t="s">
        <v>54</v>
      </c>
      <c r="AB31" s="36" t="s">
        <v>343</v>
      </c>
      <c r="AC31" s="37">
        <v>0.05</v>
      </c>
      <c r="AD31" s="36" t="s">
        <v>50</v>
      </c>
      <c r="AE31" s="36" t="s">
        <v>70</v>
      </c>
      <c r="AF31" s="36" t="s">
        <v>71</v>
      </c>
      <c r="AG31" s="36" t="s">
        <v>50</v>
      </c>
      <c r="AH31" s="36" t="s">
        <v>50</v>
      </c>
      <c r="AJ31" s="36" t="s">
        <v>61</v>
      </c>
      <c r="AK31" s="36" t="s">
        <v>61</v>
      </c>
      <c r="AL31" s="36" t="s">
        <v>74</v>
      </c>
      <c r="AM31" s="36" t="s">
        <v>74</v>
      </c>
      <c r="AN31" s="36" t="s">
        <v>74</v>
      </c>
      <c r="AO31" s="36" t="s">
        <v>74</v>
      </c>
      <c r="AQ31" s="36" t="s">
        <v>53</v>
      </c>
      <c r="AS31" s="36" t="s">
        <v>53</v>
      </c>
      <c r="AT31" s="36" t="s">
        <v>108</v>
      </c>
      <c r="AV31" s="36" t="s">
        <v>98</v>
      </c>
      <c r="AW31" s="36" t="s">
        <v>63</v>
      </c>
      <c r="AX31" s="36" t="s">
        <v>88</v>
      </c>
    </row>
    <row r="32" spans="1:50" ht="15.75" customHeight="1" x14ac:dyDescent="0.2">
      <c r="A32" s="35">
        <v>44757.473726111115</v>
      </c>
      <c r="B32" s="36" t="s">
        <v>65</v>
      </c>
      <c r="C32" s="36" t="s">
        <v>65</v>
      </c>
      <c r="D32" s="36" t="s">
        <v>65</v>
      </c>
      <c r="E32" s="36" t="s">
        <v>50</v>
      </c>
      <c r="F32" s="36" t="s">
        <v>51</v>
      </c>
      <c r="G32" s="36" t="s">
        <v>51</v>
      </c>
      <c r="H32" s="36" t="s">
        <v>51</v>
      </c>
      <c r="I32" s="36" t="s">
        <v>51</v>
      </c>
      <c r="J32" s="36" t="s">
        <v>53</v>
      </c>
      <c r="K32" s="36" t="s">
        <v>50</v>
      </c>
      <c r="L32" s="36" t="s">
        <v>53</v>
      </c>
      <c r="M32" s="36" t="s">
        <v>53</v>
      </c>
      <c r="N32" s="36" t="s">
        <v>369</v>
      </c>
      <c r="O32" s="36" t="s">
        <v>54</v>
      </c>
      <c r="P32" s="36" t="s">
        <v>50</v>
      </c>
      <c r="Q32" s="36" t="s">
        <v>54</v>
      </c>
      <c r="R32" s="36" t="s">
        <v>91</v>
      </c>
      <c r="S32" s="36" t="s">
        <v>91</v>
      </c>
      <c r="T32" s="36" t="s">
        <v>54</v>
      </c>
      <c r="U32" s="36" t="s">
        <v>55</v>
      </c>
      <c r="V32" s="36" t="s">
        <v>56</v>
      </c>
      <c r="W32" s="36" t="s">
        <v>54</v>
      </c>
      <c r="X32" s="36" t="s">
        <v>58</v>
      </c>
      <c r="Y32" s="36" t="s">
        <v>58</v>
      </c>
      <c r="Z32" s="36" t="s">
        <v>69</v>
      </c>
      <c r="AA32" s="36" t="s">
        <v>91</v>
      </c>
      <c r="AC32" s="37">
        <v>0</v>
      </c>
      <c r="AD32" s="36" t="s">
        <v>81</v>
      </c>
      <c r="AE32" s="36" t="s">
        <v>105</v>
      </c>
      <c r="AF32" s="36" t="s">
        <v>70</v>
      </c>
      <c r="AG32" s="36" t="s">
        <v>70</v>
      </c>
      <c r="AH32" s="36" t="s">
        <v>50</v>
      </c>
      <c r="AJ32" s="36" t="s">
        <v>61</v>
      </c>
      <c r="AK32" s="36" t="s">
        <v>95</v>
      </c>
      <c r="AL32" s="36" t="s">
        <v>74</v>
      </c>
      <c r="AM32" s="36" t="s">
        <v>74</v>
      </c>
      <c r="AN32" s="36" t="s">
        <v>74</v>
      </c>
      <c r="AO32" s="36" t="s">
        <v>74</v>
      </c>
      <c r="AQ32" s="36" t="s">
        <v>50</v>
      </c>
      <c r="AS32" s="36" t="s">
        <v>60</v>
      </c>
      <c r="AW32" s="36" t="s">
        <v>78</v>
      </c>
      <c r="AX32" s="36" t="s">
        <v>64</v>
      </c>
    </row>
    <row r="33" spans="1:50" ht="15.75" customHeight="1" x14ac:dyDescent="0.2">
      <c r="A33" s="35">
        <v>44757.498166273144</v>
      </c>
      <c r="B33" s="36" t="s">
        <v>50</v>
      </c>
      <c r="C33" s="36" t="s">
        <v>65</v>
      </c>
      <c r="D33" s="36" t="s">
        <v>65</v>
      </c>
      <c r="E33" s="36" t="s">
        <v>51</v>
      </c>
      <c r="F33" s="36" t="s">
        <v>50</v>
      </c>
      <c r="G33" s="36" t="s">
        <v>50</v>
      </c>
      <c r="H33" s="36" t="s">
        <v>51</v>
      </c>
      <c r="I33" s="36" t="s">
        <v>51</v>
      </c>
      <c r="J33" s="36" t="s">
        <v>57</v>
      </c>
      <c r="K33" s="36" t="s">
        <v>50</v>
      </c>
      <c r="L33" s="36" t="s">
        <v>53</v>
      </c>
      <c r="M33" s="36" t="s">
        <v>66</v>
      </c>
      <c r="O33" s="36" t="s">
        <v>55</v>
      </c>
      <c r="P33" s="36" t="s">
        <v>54</v>
      </c>
      <c r="Q33" s="36" t="s">
        <v>50</v>
      </c>
      <c r="R33" s="36" t="s">
        <v>54</v>
      </c>
      <c r="S33" s="36" t="s">
        <v>50</v>
      </c>
      <c r="T33" s="36" t="s">
        <v>54</v>
      </c>
      <c r="U33" s="36" t="s">
        <v>50</v>
      </c>
      <c r="V33" s="36" t="s">
        <v>79</v>
      </c>
      <c r="W33" s="36" t="s">
        <v>54</v>
      </c>
      <c r="X33" s="36" t="s">
        <v>58</v>
      </c>
      <c r="Y33" s="36" t="s">
        <v>83</v>
      </c>
      <c r="Z33" s="36" t="s">
        <v>69</v>
      </c>
      <c r="AA33" s="36" t="s">
        <v>50</v>
      </c>
      <c r="AB33" s="36" t="s">
        <v>59</v>
      </c>
      <c r="AC33" s="37">
        <v>0.05</v>
      </c>
      <c r="AD33" s="36" t="s">
        <v>70</v>
      </c>
      <c r="AE33" s="36" t="s">
        <v>50</v>
      </c>
      <c r="AF33" s="36" t="s">
        <v>50</v>
      </c>
      <c r="AG33" s="36" t="s">
        <v>50</v>
      </c>
      <c r="AH33" s="36" t="s">
        <v>50</v>
      </c>
      <c r="AJ33" s="36" t="s">
        <v>61</v>
      </c>
      <c r="AK33" s="36" t="s">
        <v>74</v>
      </c>
      <c r="AL33" s="36" t="s">
        <v>61</v>
      </c>
      <c r="AM33" s="36" t="s">
        <v>74</v>
      </c>
      <c r="AN33" s="36" t="s">
        <v>50</v>
      </c>
      <c r="AO33" s="36" t="s">
        <v>61</v>
      </c>
      <c r="AQ33" s="36" t="s">
        <v>50</v>
      </c>
      <c r="AS33" s="36" t="s">
        <v>50</v>
      </c>
      <c r="AV33" s="36" t="s">
        <v>98</v>
      </c>
      <c r="AW33" s="36" t="s">
        <v>63</v>
      </c>
      <c r="AX33" s="36" t="s">
        <v>88</v>
      </c>
    </row>
    <row r="34" spans="1:50" ht="15.75" customHeight="1" x14ac:dyDescent="0.2">
      <c r="A34" s="35">
        <v>44757.535832939815</v>
      </c>
      <c r="B34" s="36" t="s">
        <v>51</v>
      </c>
      <c r="C34" s="36" t="s">
        <v>65</v>
      </c>
      <c r="D34" s="36" t="s">
        <v>51</v>
      </c>
      <c r="E34" s="36" t="s">
        <v>51</v>
      </c>
      <c r="F34" s="36" t="s">
        <v>51</v>
      </c>
      <c r="G34" s="36" t="s">
        <v>51</v>
      </c>
      <c r="H34" s="36" t="s">
        <v>51</v>
      </c>
      <c r="I34" s="36" t="s">
        <v>51</v>
      </c>
      <c r="J34" s="36" t="s">
        <v>53</v>
      </c>
      <c r="K34" s="36" t="s">
        <v>66</v>
      </c>
      <c r="L34" s="36" t="s">
        <v>50</v>
      </c>
      <c r="M34" s="36" t="s">
        <v>50</v>
      </c>
      <c r="O34" s="36" t="s">
        <v>50</v>
      </c>
      <c r="P34" s="36" t="s">
        <v>50</v>
      </c>
      <c r="Q34" s="36" t="s">
        <v>50</v>
      </c>
      <c r="R34" s="36" t="s">
        <v>50</v>
      </c>
      <c r="S34" s="36" t="s">
        <v>50</v>
      </c>
      <c r="T34" s="36" t="s">
        <v>54</v>
      </c>
      <c r="U34" s="36" t="s">
        <v>54</v>
      </c>
      <c r="V34" s="36" t="s">
        <v>79</v>
      </c>
      <c r="W34" s="36" t="s">
        <v>50</v>
      </c>
      <c r="X34" s="36" t="s">
        <v>69</v>
      </c>
      <c r="Y34" s="36" t="s">
        <v>69</v>
      </c>
      <c r="Z34" s="36" t="s">
        <v>83</v>
      </c>
      <c r="AA34" s="36" t="s">
        <v>50</v>
      </c>
      <c r="AB34" s="36" t="s">
        <v>80</v>
      </c>
      <c r="AC34" s="37">
        <v>0.05</v>
      </c>
      <c r="AD34" s="36" t="s">
        <v>50</v>
      </c>
      <c r="AE34" s="36" t="s">
        <v>70</v>
      </c>
      <c r="AF34" s="36" t="s">
        <v>70</v>
      </c>
      <c r="AG34" s="36" t="s">
        <v>81</v>
      </c>
      <c r="AH34" s="36" t="s">
        <v>70</v>
      </c>
      <c r="AJ34" s="36" t="s">
        <v>74</v>
      </c>
      <c r="AK34" s="36" t="s">
        <v>61</v>
      </c>
      <c r="AL34" s="36" t="s">
        <v>74</v>
      </c>
      <c r="AM34" s="36" t="s">
        <v>74</v>
      </c>
      <c r="AN34" s="36" t="s">
        <v>74</v>
      </c>
      <c r="AO34" s="36" t="s">
        <v>74</v>
      </c>
      <c r="AQ34" s="36" t="s">
        <v>50</v>
      </c>
      <c r="AS34" s="36" t="s">
        <v>60</v>
      </c>
      <c r="AT34" s="36" t="s">
        <v>116</v>
      </c>
      <c r="AV34" s="36" t="s">
        <v>62</v>
      </c>
      <c r="AW34" s="36" t="s">
        <v>78</v>
      </c>
      <c r="AX34" s="36" t="s">
        <v>64</v>
      </c>
    </row>
    <row r="35" spans="1:50" ht="15.75" customHeight="1" x14ac:dyDescent="0.2">
      <c r="A35" s="43">
        <v>44757.640972372683</v>
      </c>
      <c r="B35" s="44" t="s">
        <v>50</v>
      </c>
      <c r="C35" s="44" t="s">
        <v>50</v>
      </c>
      <c r="D35" s="44" t="s">
        <v>50</v>
      </c>
      <c r="E35" s="44" t="s">
        <v>52</v>
      </c>
      <c r="F35" s="44" t="s">
        <v>50</v>
      </c>
      <c r="G35" s="44" t="s">
        <v>50</v>
      </c>
      <c r="H35" s="44" t="s">
        <v>50</v>
      </c>
      <c r="I35" s="44" t="s">
        <v>50</v>
      </c>
      <c r="J35" s="44" t="s">
        <v>50</v>
      </c>
      <c r="K35" s="44" t="s">
        <v>50</v>
      </c>
      <c r="L35" s="44" t="s">
        <v>50</v>
      </c>
      <c r="M35" s="44" t="s">
        <v>50</v>
      </c>
      <c r="N35" s="44" t="s">
        <v>426</v>
      </c>
      <c r="O35" s="44" t="s">
        <v>50</v>
      </c>
      <c r="P35" s="44" t="s">
        <v>50</v>
      </c>
      <c r="Q35" s="44" t="s">
        <v>50</v>
      </c>
      <c r="R35" s="44" t="s">
        <v>50</v>
      </c>
      <c r="S35" s="44" t="s">
        <v>50</v>
      </c>
      <c r="T35" s="44" t="s">
        <v>50</v>
      </c>
      <c r="U35" s="44" t="s">
        <v>50</v>
      </c>
      <c r="V35" s="44" t="s">
        <v>79</v>
      </c>
      <c r="W35" s="44" t="s">
        <v>50</v>
      </c>
      <c r="X35" s="44" t="s">
        <v>83</v>
      </c>
      <c r="Y35" s="44" t="s">
        <v>83</v>
      </c>
      <c r="Z35" s="44" t="s">
        <v>83</v>
      </c>
      <c r="AA35" s="44" t="s">
        <v>91</v>
      </c>
      <c r="AB35" s="44" t="s">
        <v>59</v>
      </c>
      <c r="AC35" s="44"/>
      <c r="AD35" s="44" t="s">
        <v>50</v>
      </c>
      <c r="AE35" s="44" t="s">
        <v>105</v>
      </c>
      <c r="AF35" s="44" t="s">
        <v>50</v>
      </c>
      <c r="AG35" s="44" t="s">
        <v>50</v>
      </c>
      <c r="AH35" s="44" t="s">
        <v>50</v>
      </c>
      <c r="AI35" s="44" t="s">
        <v>426</v>
      </c>
      <c r="AJ35" s="44" t="s">
        <v>61</v>
      </c>
      <c r="AK35" s="44" t="s">
        <v>61</v>
      </c>
      <c r="AL35" s="44" t="s">
        <v>61</v>
      </c>
      <c r="AM35" s="44" t="s">
        <v>61</v>
      </c>
      <c r="AN35" s="44" t="s">
        <v>61</v>
      </c>
      <c r="AO35" s="44" t="s">
        <v>74</v>
      </c>
      <c r="AP35" s="44" t="s">
        <v>426</v>
      </c>
      <c r="AQ35" s="44" t="s">
        <v>50</v>
      </c>
      <c r="AR35" s="45"/>
      <c r="AS35" s="44" t="s">
        <v>50</v>
      </c>
      <c r="AT35" s="44" t="s">
        <v>116</v>
      </c>
      <c r="AU35" s="45"/>
      <c r="AV35" s="44" t="s">
        <v>62</v>
      </c>
      <c r="AW35" s="44" t="s">
        <v>89</v>
      </c>
      <c r="AX35" s="44" t="s">
        <v>88</v>
      </c>
    </row>
    <row r="36" spans="1:50" ht="15.75" customHeight="1" x14ac:dyDescent="0.2">
      <c r="A36" s="43">
        <v>44757.866399560182</v>
      </c>
      <c r="B36" s="44" t="s">
        <v>50</v>
      </c>
      <c r="C36" s="44" t="s">
        <v>65</v>
      </c>
      <c r="D36" s="44" t="s">
        <v>65</v>
      </c>
      <c r="E36" s="44" t="s">
        <v>50</v>
      </c>
      <c r="F36" s="44" t="s">
        <v>51</v>
      </c>
      <c r="G36" s="44" t="s">
        <v>51</v>
      </c>
      <c r="H36" s="44" t="s">
        <v>51</v>
      </c>
      <c r="I36" s="44" t="s">
        <v>51</v>
      </c>
      <c r="J36" s="44" t="s">
        <v>53</v>
      </c>
      <c r="K36" s="44" t="s">
        <v>53</v>
      </c>
      <c r="L36" s="44" t="s">
        <v>50</v>
      </c>
      <c r="M36" s="44" t="s">
        <v>57</v>
      </c>
      <c r="N36" s="45"/>
      <c r="O36" s="44" t="s">
        <v>50</v>
      </c>
      <c r="P36" s="44" t="s">
        <v>50</v>
      </c>
      <c r="Q36" s="44" t="s">
        <v>54</v>
      </c>
      <c r="R36" s="44" t="s">
        <v>54</v>
      </c>
      <c r="S36" s="44" t="s">
        <v>68</v>
      </c>
      <c r="T36" s="44" t="s">
        <v>50</v>
      </c>
      <c r="U36" s="44" t="s">
        <v>54</v>
      </c>
      <c r="V36" s="44" t="s">
        <v>79</v>
      </c>
      <c r="W36" s="44" t="s">
        <v>54</v>
      </c>
      <c r="X36" s="44" t="s">
        <v>58</v>
      </c>
      <c r="Y36" s="44" t="s">
        <v>83</v>
      </c>
      <c r="Z36" s="44" t="s">
        <v>83</v>
      </c>
      <c r="AA36" s="44" t="s">
        <v>68</v>
      </c>
      <c r="AB36" s="44" t="s">
        <v>59</v>
      </c>
      <c r="AC36" s="46">
        <v>0.05</v>
      </c>
      <c r="AD36" s="44" t="s">
        <v>70</v>
      </c>
      <c r="AE36" s="44" t="s">
        <v>81</v>
      </c>
      <c r="AF36" s="44" t="s">
        <v>70</v>
      </c>
      <c r="AG36" s="44" t="s">
        <v>71</v>
      </c>
      <c r="AH36" s="44" t="s">
        <v>70</v>
      </c>
      <c r="AI36" s="45"/>
      <c r="AJ36" s="44" t="s">
        <v>61</v>
      </c>
      <c r="AK36" s="44" t="s">
        <v>74</v>
      </c>
      <c r="AL36" s="44" t="s">
        <v>74</v>
      </c>
      <c r="AM36" s="44" t="s">
        <v>61</v>
      </c>
      <c r="AN36" s="44" t="s">
        <v>74</v>
      </c>
      <c r="AO36" s="44" t="s">
        <v>74</v>
      </c>
      <c r="AP36" s="45"/>
      <c r="AQ36" s="44" t="s">
        <v>50</v>
      </c>
      <c r="AR36" s="45"/>
      <c r="AS36" s="44" t="s">
        <v>60</v>
      </c>
      <c r="AT36" s="44" t="s">
        <v>427</v>
      </c>
      <c r="AU36" s="45"/>
      <c r="AV36" s="44" t="s">
        <v>62</v>
      </c>
      <c r="AW36" s="44" t="s">
        <v>63</v>
      </c>
      <c r="AX36" s="44" t="s">
        <v>64</v>
      </c>
    </row>
    <row r="37" spans="1:50" ht="15.75" customHeight="1" x14ac:dyDescent="0.2">
      <c r="A37" s="3">
        <v>44760.62310650463</v>
      </c>
      <c r="B37" t="s">
        <v>51</v>
      </c>
      <c r="C37" t="s">
        <v>65</v>
      </c>
      <c r="D37" t="s">
        <v>65</v>
      </c>
      <c r="E37" t="s">
        <v>50</v>
      </c>
      <c r="F37" t="s">
        <v>50</v>
      </c>
      <c r="G37" t="s">
        <v>50</v>
      </c>
      <c r="H37" t="s">
        <v>52</v>
      </c>
      <c r="I37" t="s">
        <v>52</v>
      </c>
      <c r="J37" t="s">
        <v>57</v>
      </c>
      <c r="K37" t="s">
        <v>53</v>
      </c>
      <c r="L37" t="s">
        <v>50</v>
      </c>
      <c r="M37" t="s">
        <v>66</v>
      </c>
      <c r="N37" t="s">
        <v>431</v>
      </c>
      <c r="O37" t="s">
        <v>50</v>
      </c>
      <c r="P37" t="s">
        <v>54</v>
      </c>
      <c r="Q37" t="s">
        <v>50</v>
      </c>
      <c r="R37" t="s">
        <v>55</v>
      </c>
      <c r="S37" t="s">
        <v>55</v>
      </c>
      <c r="T37" t="s">
        <v>50</v>
      </c>
      <c r="U37" t="s">
        <v>50</v>
      </c>
      <c r="V37" t="s">
        <v>56</v>
      </c>
      <c r="W37" t="s">
        <v>50</v>
      </c>
      <c r="X37" t="s">
        <v>83</v>
      </c>
      <c r="Y37" t="s">
        <v>83</v>
      </c>
      <c r="Z37" t="s">
        <v>69</v>
      </c>
      <c r="AA37" t="s">
        <v>55</v>
      </c>
      <c r="AB37" t="s">
        <v>343</v>
      </c>
      <c r="AC37" t="s">
        <v>432</v>
      </c>
      <c r="AD37" t="s">
        <v>71</v>
      </c>
      <c r="AE37" t="s">
        <v>70</v>
      </c>
      <c r="AF37" t="s">
        <v>50</v>
      </c>
      <c r="AG37" t="s">
        <v>71</v>
      </c>
      <c r="AH37" t="s">
        <v>105</v>
      </c>
      <c r="AJ37" t="s">
        <v>61</v>
      </c>
      <c r="AK37" t="s">
        <v>61</v>
      </c>
      <c r="AL37" t="s">
        <v>50</v>
      </c>
      <c r="AM37" t="s">
        <v>50</v>
      </c>
      <c r="AN37" t="s">
        <v>61</v>
      </c>
      <c r="AO37" t="s">
        <v>50</v>
      </c>
      <c r="AQ37" t="s">
        <v>60</v>
      </c>
      <c r="AR37" t="s">
        <v>433</v>
      </c>
      <c r="AS37" t="s">
        <v>50</v>
      </c>
      <c r="AT37" t="s">
        <v>97</v>
      </c>
      <c r="AV37" t="s">
        <v>98</v>
      </c>
      <c r="AW37" t="s">
        <v>87</v>
      </c>
      <c r="AX37" t="s">
        <v>64</v>
      </c>
    </row>
    <row r="38" spans="1:50" ht="15.75" customHeight="1" x14ac:dyDescent="0.2">
      <c r="A38" s="3">
        <v>44760.647863113423</v>
      </c>
      <c r="B38" t="s">
        <v>51</v>
      </c>
      <c r="C38" t="s">
        <v>51</v>
      </c>
      <c r="D38" t="s">
        <v>51</v>
      </c>
      <c r="E38" t="s">
        <v>51</v>
      </c>
      <c r="F38" t="s">
        <v>50</v>
      </c>
      <c r="G38" t="s">
        <v>51</v>
      </c>
      <c r="H38" t="s">
        <v>52</v>
      </c>
      <c r="I38" t="s">
        <v>52</v>
      </c>
      <c r="J38" t="s">
        <v>53</v>
      </c>
      <c r="K38" t="s">
        <v>50</v>
      </c>
      <c r="L38" t="s">
        <v>50</v>
      </c>
      <c r="M38" t="s">
        <v>50</v>
      </c>
      <c r="N38" t="s">
        <v>434</v>
      </c>
      <c r="O38" t="s">
        <v>50</v>
      </c>
      <c r="P38" t="s">
        <v>55</v>
      </c>
      <c r="Q38" t="s">
        <v>54</v>
      </c>
      <c r="R38" t="s">
        <v>54</v>
      </c>
      <c r="S38" t="s">
        <v>55</v>
      </c>
      <c r="T38" t="s">
        <v>54</v>
      </c>
      <c r="U38" t="s">
        <v>91</v>
      </c>
      <c r="V38" t="s">
        <v>56</v>
      </c>
      <c r="W38" t="s">
        <v>50</v>
      </c>
      <c r="X38" t="s">
        <v>83</v>
      </c>
      <c r="Y38" t="s">
        <v>83</v>
      </c>
      <c r="Z38" t="s">
        <v>83</v>
      </c>
      <c r="AA38" t="s">
        <v>55</v>
      </c>
      <c r="AB38" t="s">
        <v>59</v>
      </c>
      <c r="AC38" t="s">
        <v>435</v>
      </c>
      <c r="AD38" t="s">
        <v>71</v>
      </c>
      <c r="AE38" t="s">
        <v>71</v>
      </c>
      <c r="AF38" t="s">
        <v>70</v>
      </c>
      <c r="AG38" t="s">
        <v>71</v>
      </c>
      <c r="AH38" t="s">
        <v>50</v>
      </c>
      <c r="AI38" t="s">
        <v>436</v>
      </c>
      <c r="AJ38" t="s">
        <v>50</v>
      </c>
      <c r="AK38" t="s">
        <v>50</v>
      </c>
      <c r="AM38" t="s">
        <v>74</v>
      </c>
      <c r="AN38" t="s">
        <v>74</v>
      </c>
      <c r="AO38" t="s">
        <v>73</v>
      </c>
      <c r="AP38" t="s">
        <v>435</v>
      </c>
      <c r="AQ38" t="s">
        <v>53</v>
      </c>
      <c r="AS38" t="s">
        <v>50</v>
      </c>
      <c r="AT38" t="s">
        <v>437</v>
      </c>
      <c r="AU38" t="s">
        <v>438</v>
      </c>
      <c r="AV38" t="s">
        <v>98</v>
      </c>
      <c r="AW38" t="s">
        <v>87</v>
      </c>
      <c r="AX38" t="s">
        <v>88</v>
      </c>
    </row>
    <row r="39" spans="1:50" ht="15.75" customHeight="1" x14ac:dyDescent="0.2">
      <c r="A39" s="3">
        <v>44760.656545243051</v>
      </c>
      <c r="B39" t="s">
        <v>50</v>
      </c>
      <c r="C39" t="s">
        <v>51</v>
      </c>
      <c r="D39" t="s">
        <v>65</v>
      </c>
      <c r="E39" t="s">
        <v>51</v>
      </c>
      <c r="F39" t="s">
        <v>51</v>
      </c>
      <c r="G39" t="s">
        <v>50</v>
      </c>
      <c r="H39" t="s">
        <v>51</v>
      </c>
      <c r="I39" t="s">
        <v>51</v>
      </c>
      <c r="J39" t="s">
        <v>53</v>
      </c>
      <c r="K39" t="s">
        <v>53</v>
      </c>
      <c r="L39" t="s">
        <v>53</v>
      </c>
      <c r="M39" t="s">
        <v>57</v>
      </c>
      <c r="N39" t="s">
        <v>439</v>
      </c>
      <c r="O39" t="s">
        <v>54</v>
      </c>
      <c r="P39" t="s">
        <v>55</v>
      </c>
      <c r="Q39" t="s">
        <v>68</v>
      </c>
      <c r="R39" t="s">
        <v>54</v>
      </c>
      <c r="S39" t="s">
        <v>55</v>
      </c>
      <c r="T39" t="s">
        <v>55</v>
      </c>
      <c r="U39" t="s">
        <v>68</v>
      </c>
      <c r="V39" t="s">
        <v>79</v>
      </c>
      <c r="W39" t="s">
        <v>54</v>
      </c>
      <c r="X39" t="s">
        <v>58</v>
      </c>
      <c r="Y39" t="s">
        <v>69</v>
      </c>
      <c r="Z39" t="s">
        <v>69</v>
      </c>
      <c r="AA39" t="s">
        <v>55</v>
      </c>
      <c r="AB39" t="s">
        <v>343</v>
      </c>
      <c r="AC39" t="s">
        <v>440</v>
      </c>
      <c r="AD39" t="s">
        <v>70</v>
      </c>
      <c r="AE39" t="s">
        <v>70</v>
      </c>
      <c r="AF39" t="s">
        <v>71</v>
      </c>
      <c r="AG39" t="s">
        <v>70</v>
      </c>
      <c r="AH39" t="s">
        <v>105</v>
      </c>
      <c r="AJ39" t="s">
        <v>61</v>
      </c>
      <c r="AK39" t="s">
        <v>61</v>
      </c>
      <c r="AL39" t="s">
        <v>74</v>
      </c>
      <c r="AM39" t="s">
        <v>74</v>
      </c>
      <c r="AN39" t="s">
        <v>74</v>
      </c>
      <c r="AO39" t="s">
        <v>74</v>
      </c>
      <c r="AQ39" t="s">
        <v>50</v>
      </c>
      <c r="AS39" t="s">
        <v>60</v>
      </c>
      <c r="AT39" t="s">
        <v>93</v>
      </c>
      <c r="AV39" t="s">
        <v>98</v>
      </c>
      <c r="AW39" t="s">
        <v>87</v>
      </c>
      <c r="AX39" t="s">
        <v>64</v>
      </c>
    </row>
    <row r="40" spans="1:50" ht="15.75" customHeight="1" x14ac:dyDescent="0.2">
      <c r="A40" s="3">
        <v>44760.659627800924</v>
      </c>
      <c r="B40" t="s">
        <v>50</v>
      </c>
      <c r="C40" t="s">
        <v>51</v>
      </c>
      <c r="D40" t="s">
        <v>65</v>
      </c>
      <c r="E40" t="s">
        <v>52</v>
      </c>
      <c r="F40" t="s">
        <v>50</v>
      </c>
      <c r="G40" t="s">
        <v>52</v>
      </c>
      <c r="H40" t="s">
        <v>51</v>
      </c>
      <c r="I40" t="s">
        <v>51</v>
      </c>
      <c r="J40" t="s">
        <v>53</v>
      </c>
      <c r="K40" t="s">
        <v>50</v>
      </c>
      <c r="L40" t="s">
        <v>50</v>
      </c>
      <c r="M40" t="s">
        <v>66</v>
      </c>
      <c r="N40" t="s">
        <v>441</v>
      </c>
      <c r="O40" t="s">
        <v>54</v>
      </c>
      <c r="P40" t="s">
        <v>54</v>
      </c>
      <c r="Q40" t="s">
        <v>50</v>
      </c>
      <c r="R40" t="s">
        <v>54</v>
      </c>
      <c r="S40" t="s">
        <v>54</v>
      </c>
      <c r="T40" t="s">
        <v>54</v>
      </c>
      <c r="U40" t="s">
        <v>68</v>
      </c>
      <c r="V40" t="s">
        <v>56</v>
      </c>
      <c r="W40" t="s">
        <v>68</v>
      </c>
      <c r="X40" t="s">
        <v>58</v>
      </c>
      <c r="Y40" t="s">
        <v>69</v>
      </c>
      <c r="Z40" t="s">
        <v>69</v>
      </c>
      <c r="AA40" t="s">
        <v>54</v>
      </c>
      <c r="AB40" t="s">
        <v>59</v>
      </c>
      <c r="AC40" s="46">
        <v>0.05</v>
      </c>
      <c r="AD40" t="s">
        <v>50</v>
      </c>
      <c r="AE40" t="s">
        <v>70</v>
      </c>
      <c r="AF40" t="s">
        <v>70</v>
      </c>
      <c r="AG40" t="s">
        <v>70</v>
      </c>
      <c r="AH40" t="s">
        <v>50</v>
      </c>
      <c r="AJ40" t="s">
        <v>61</v>
      </c>
      <c r="AK40" t="s">
        <v>61</v>
      </c>
      <c r="AL40" t="s">
        <v>74</v>
      </c>
      <c r="AM40" t="s">
        <v>50</v>
      </c>
      <c r="AN40" t="s">
        <v>73</v>
      </c>
      <c r="AO40" t="s">
        <v>74</v>
      </c>
      <c r="AQ40" t="s">
        <v>53</v>
      </c>
      <c r="AS40" t="s">
        <v>50</v>
      </c>
      <c r="AT40" t="s">
        <v>97</v>
      </c>
      <c r="AV40" t="s">
        <v>98</v>
      </c>
      <c r="AW40" t="s">
        <v>87</v>
      </c>
      <c r="AX40" t="s">
        <v>64</v>
      </c>
    </row>
    <row r="41" spans="1:50" ht="15.75" customHeight="1" x14ac:dyDescent="0.2">
      <c r="A41" s="3">
        <v>44760.698536944445</v>
      </c>
      <c r="B41" t="s">
        <v>51</v>
      </c>
      <c r="C41" t="s">
        <v>51</v>
      </c>
      <c r="D41" t="s">
        <v>51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J41" t="s">
        <v>53</v>
      </c>
      <c r="K41" t="s">
        <v>66</v>
      </c>
      <c r="L41" t="s">
        <v>66</v>
      </c>
      <c r="M41" t="s">
        <v>50</v>
      </c>
      <c r="O41" t="s">
        <v>50</v>
      </c>
      <c r="P41" t="s">
        <v>54</v>
      </c>
      <c r="Q41" t="s">
        <v>54</v>
      </c>
      <c r="R41" t="s">
        <v>54</v>
      </c>
      <c r="S41" t="s">
        <v>54</v>
      </c>
      <c r="T41" t="s">
        <v>50</v>
      </c>
      <c r="U41" t="s">
        <v>68</v>
      </c>
      <c r="V41" t="s">
        <v>79</v>
      </c>
      <c r="W41" t="s">
        <v>50</v>
      </c>
      <c r="X41" t="s">
        <v>69</v>
      </c>
      <c r="Y41" t="s">
        <v>83</v>
      </c>
      <c r="Z41" t="s">
        <v>69</v>
      </c>
      <c r="AA41" t="s">
        <v>54</v>
      </c>
      <c r="AB41" t="s">
        <v>343</v>
      </c>
      <c r="AC41" s="46">
        <v>0.05</v>
      </c>
      <c r="AD41" t="s">
        <v>70</v>
      </c>
      <c r="AE41" t="s">
        <v>50</v>
      </c>
      <c r="AF41" t="s">
        <v>70</v>
      </c>
      <c r="AG41" t="s">
        <v>70</v>
      </c>
      <c r="AH41" t="s">
        <v>50</v>
      </c>
      <c r="AJ41" t="s">
        <v>61</v>
      </c>
      <c r="AK41" t="s">
        <v>61</v>
      </c>
      <c r="AL41" t="s">
        <v>74</v>
      </c>
      <c r="AM41" t="s">
        <v>74</v>
      </c>
      <c r="AN41" t="s">
        <v>74</v>
      </c>
      <c r="AO41" t="s">
        <v>74</v>
      </c>
      <c r="AQ41" t="s">
        <v>53</v>
      </c>
      <c r="AS41" t="s">
        <v>50</v>
      </c>
      <c r="AT41" t="s">
        <v>116</v>
      </c>
      <c r="AV41" t="s">
        <v>98</v>
      </c>
      <c r="AW41" t="s">
        <v>87</v>
      </c>
      <c r="AX41" t="s">
        <v>64</v>
      </c>
    </row>
    <row r="42" spans="1:50" ht="15.75" customHeight="1" x14ac:dyDescent="0.2">
      <c r="A42" s="3">
        <v>44760.793370219908</v>
      </c>
      <c r="B42" t="s">
        <v>52</v>
      </c>
      <c r="C42" t="s">
        <v>51</v>
      </c>
      <c r="D42" t="s">
        <v>51</v>
      </c>
      <c r="E42" t="s">
        <v>50</v>
      </c>
      <c r="F42" t="s">
        <v>52</v>
      </c>
      <c r="G42" t="s">
        <v>52</v>
      </c>
      <c r="H42" t="s">
        <v>51</v>
      </c>
      <c r="I42" t="s">
        <v>51</v>
      </c>
      <c r="J42" t="s">
        <v>53</v>
      </c>
      <c r="K42" t="s">
        <v>53</v>
      </c>
      <c r="L42" t="s">
        <v>50</v>
      </c>
      <c r="M42" t="s">
        <v>57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68</v>
      </c>
      <c r="U42" t="s">
        <v>68</v>
      </c>
      <c r="V42" t="s">
        <v>79</v>
      </c>
      <c r="W42" t="s">
        <v>68</v>
      </c>
      <c r="X42" t="s">
        <v>83</v>
      </c>
      <c r="Y42" t="s">
        <v>83</v>
      </c>
      <c r="Z42" t="s">
        <v>69</v>
      </c>
      <c r="AA42" t="s">
        <v>55</v>
      </c>
      <c r="AB42" t="s">
        <v>343</v>
      </c>
      <c r="AC42" s="46">
        <v>0.1</v>
      </c>
      <c r="AD42" t="s">
        <v>70</v>
      </c>
      <c r="AE42" t="s">
        <v>70</v>
      </c>
      <c r="AF42" t="s">
        <v>70</v>
      </c>
      <c r="AG42" t="s">
        <v>70</v>
      </c>
      <c r="AH42" t="s">
        <v>70</v>
      </c>
      <c r="AJ42" t="s">
        <v>74</v>
      </c>
      <c r="AK42" t="s">
        <v>74</v>
      </c>
      <c r="AL42" t="s">
        <v>50</v>
      </c>
      <c r="AM42" t="s">
        <v>74</v>
      </c>
      <c r="AN42" t="s">
        <v>50</v>
      </c>
      <c r="AO42" t="s">
        <v>50</v>
      </c>
      <c r="AQ42" t="s">
        <v>60</v>
      </c>
      <c r="AS42" t="s">
        <v>60</v>
      </c>
      <c r="AT42" t="s">
        <v>116</v>
      </c>
      <c r="AV42" t="s">
        <v>98</v>
      </c>
      <c r="AW42" t="s">
        <v>87</v>
      </c>
      <c r="AX42" t="s">
        <v>64</v>
      </c>
    </row>
    <row r="43" spans="1:50" ht="15.75" customHeight="1" x14ac:dyDescent="0.2">
      <c r="A43" s="3">
        <v>44761.457260925927</v>
      </c>
      <c r="B43" t="s">
        <v>50</v>
      </c>
      <c r="C43" t="s">
        <v>51</v>
      </c>
      <c r="D43" t="s">
        <v>51</v>
      </c>
      <c r="E43" t="s">
        <v>51</v>
      </c>
      <c r="F43" t="s">
        <v>51</v>
      </c>
      <c r="G43" t="s">
        <v>50</v>
      </c>
      <c r="H43" t="s">
        <v>51</v>
      </c>
      <c r="I43" t="s">
        <v>51</v>
      </c>
      <c r="J43" t="s">
        <v>53</v>
      </c>
      <c r="K43" t="s">
        <v>53</v>
      </c>
      <c r="L43" t="s">
        <v>53</v>
      </c>
      <c r="M43" t="s">
        <v>66</v>
      </c>
      <c r="N43" t="s">
        <v>446</v>
      </c>
      <c r="O43" t="s">
        <v>50</v>
      </c>
      <c r="P43" t="s">
        <v>54</v>
      </c>
      <c r="Q43" t="s">
        <v>50</v>
      </c>
      <c r="R43" t="s">
        <v>54</v>
      </c>
      <c r="S43" t="s">
        <v>54</v>
      </c>
      <c r="T43" t="s">
        <v>50</v>
      </c>
      <c r="U43" t="s">
        <v>68</v>
      </c>
      <c r="V43" t="s">
        <v>56</v>
      </c>
      <c r="W43" t="s">
        <v>54</v>
      </c>
      <c r="X43" t="s">
        <v>83</v>
      </c>
      <c r="Y43" t="s">
        <v>83</v>
      </c>
      <c r="Z43" t="s">
        <v>69</v>
      </c>
      <c r="AA43" t="s">
        <v>54</v>
      </c>
      <c r="AB43" t="s">
        <v>59</v>
      </c>
      <c r="AC43" s="46" t="s">
        <v>447</v>
      </c>
      <c r="AD43" t="s">
        <v>71</v>
      </c>
      <c r="AE43" t="s">
        <v>70</v>
      </c>
      <c r="AF43" t="s">
        <v>50</v>
      </c>
      <c r="AG43" t="s">
        <v>70</v>
      </c>
      <c r="AH43" t="s">
        <v>105</v>
      </c>
      <c r="AJ43" t="s">
        <v>74</v>
      </c>
      <c r="AK43" t="s">
        <v>74</v>
      </c>
      <c r="AL43" t="s">
        <v>74</v>
      </c>
      <c r="AM43" t="s">
        <v>74</v>
      </c>
      <c r="AN43" t="s">
        <v>74</v>
      </c>
      <c r="AO43" t="s">
        <v>74</v>
      </c>
      <c r="AQ43" t="s">
        <v>50</v>
      </c>
      <c r="AS43" t="s">
        <v>60</v>
      </c>
      <c r="AT43" t="s">
        <v>93</v>
      </c>
      <c r="AV43" t="s">
        <v>98</v>
      </c>
      <c r="AW43" t="s">
        <v>87</v>
      </c>
      <c r="AX43" t="s">
        <v>64</v>
      </c>
    </row>
    <row r="44" spans="1:50" ht="15.75" customHeight="1" x14ac:dyDescent="0.2">
      <c r="A44" s="3">
        <v>44761.570857581013</v>
      </c>
      <c r="B44" t="s">
        <v>51</v>
      </c>
      <c r="C44" t="s">
        <v>65</v>
      </c>
      <c r="D44" t="s">
        <v>65</v>
      </c>
      <c r="E44" t="s">
        <v>52</v>
      </c>
      <c r="F44" t="s">
        <v>50</v>
      </c>
      <c r="G44" t="s">
        <v>52</v>
      </c>
      <c r="H44" t="s">
        <v>52</v>
      </c>
      <c r="I44" t="s">
        <v>52</v>
      </c>
      <c r="J44" t="s">
        <v>53</v>
      </c>
      <c r="K44" t="s">
        <v>66</v>
      </c>
      <c r="L44" t="s">
        <v>53</v>
      </c>
      <c r="M44" t="s">
        <v>53</v>
      </c>
      <c r="O44" t="s">
        <v>50</v>
      </c>
      <c r="P44" t="s">
        <v>54</v>
      </c>
      <c r="Q44" t="s">
        <v>68</v>
      </c>
      <c r="R44" t="s">
        <v>54</v>
      </c>
      <c r="S44" t="s">
        <v>54</v>
      </c>
      <c r="T44" t="s">
        <v>54</v>
      </c>
      <c r="U44" t="s">
        <v>50</v>
      </c>
      <c r="V44" t="s">
        <v>79</v>
      </c>
      <c r="W44" t="s">
        <v>54</v>
      </c>
      <c r="X44" t="s">
        <v>58</v>
      </c>
      <c r="Y44" t="s">
        <v>69</v>
      </c>
      <c r="Z44" t="s">
        <v>69</v>
      </c>
      <c r="AA44" t="s">
        <v>54</v>
      </c>
      <c r="AB44" t="s">
        <v>59</v>
      </c>
      <c r="AC44" s="46">
        <v>0.05</v>
      </c>
      <c r="AD44" t="s">
        <v>70</v>
      </c>
      <c r="AE44" t="s">
        <v>71</v>
      </c>
      <c r="AF44" t="s">
        <v>70</v>
      </c>
      <c r="AG44" t="s">
        <v>70</v>
      </c>
      <c r="AH44" t="s">
        <v>70</v>
      </c>
      <c r="AJ44" t="s">
        <v>61</v>
      </c>
      <c r="AK44" t="s">
        <v>74</v>
      </c>
      <c r="AL44" t="s">
        <v>74</v>
      </c>
      <c r="AM44" t="s">
        <v>50</v>
      </c>
      <c r="AN44" t="s">
        <v>61</v>
      </c>
      <c r="AO44" t="s">
        <v>74</v>
      </c>
      <c r="AQ44" t="s">
        <v>60</v>
      </c>
      <c r="AS44" t="s">
        <v>60</v>
      </c>
      <c r="AT44" t="s">
        <v>114</v>
      </c>
      <c r="AV44" t="s">
        <v>98</v>
      </c>
      <c r="AW44" t="s">
        <v>89</v>
      </c>
      <c r="AX44" t="s">
        <v>88</v>
      </c>
    </row>
    <row r="47" spans="1:50" ht="15.75" customHeight="1" x14ac:dyDescent="0.2">
      <c r="A47" s="29">
        <v>5</v>
      </c>
      <c r="B47">
        <f>COUNTIFS(B$2:B$46,"잘 알고 있다")</f>
        <v>9</v>
      </c>
      <c r="C47">
        <f t="shared" ref="C47:I47" si="0">COUNTIFS(C$2:C$46,"잘 알고 있다")</f>
        <v>19</v>
      </c>
      <c r="D47">
        <f t="shared" si="0"/>
        <v>21</v>
      </c>
      <c r="E47">
        <f t="shared" si="0"/>
        <v>4</v>
      </c>
      <c r="F47">
        <f t="shared" si="0"/>
        <v>6</v>
      </c>
      <c r="G47">
        <f t="shared" si="0"/>
        <v>7</v>
      </c>
      <c r="H47">
        <f t="shared" si="0"/>
        <v>10</v>
      </c>
      <c r="I47">
        <f t="shared" si="0"/>
        <v>6</v>
      </c>
      <c r="J47">
        <f>COUNTIFS(J$2:J$46,"매우 그렇다")</f>
        <v>8</v>
      </c>
      <c r="K47">
        <f t="shared" ref="K47:M47" si="1">COUNTIFS(K$2:K$46,"매우 그렇다")</f>
        <v>5</v>
      </c>
      <c r="L47">
        <f t="shared" si="1"/>
        <v>8</v>
      </c>
      <c r="M47">
        <f t="shared" si="1"/>
        <v>7</v>
      </c>
      <c r="O47">
        <f>COUNTIFS(O$2:O$46,"매우 동의한다")</f>
        <v>8</v>
      </c>
      <c r="P47">
        <f t="shared" ref="P47:U47" si="2">COUNTIFS(P$2:P$46,"매우 동의한다")</f>
        <v>6</v>
      </c>
      <c r="Q47">
        <f t="shared" si="2"/>
        <v>3</v>
      </c>
      <c r="R47">
        <f t="shared" si="2"/>
        <v>9</v>
      </c>
      <c r="S47">
        <f t="shared" si="2"/>
        <v>8</v>
      </c>
      <c r="T47">
        <f t="shared" si="2"/>
        <v>12</v>
      </c>
      <c r="U47">
        <f t="shared" si="2"/>
        <v>3</v>
      </c>
      <c r="V47">
        <f>COUNTIFS(V$2:V$46,"예")</f>
        <v>13</v>
      </c>
      <c r="W47">
        <f>COUNTIFS(W$2:W$46,"매우 동의한다")</f>
        <v>4</v>
      </c>
      <c r="X47">
        <f>COUNTIFS(X$2:X$46,"반드시")</f>
        <v>20</v>
      </c>
      <c r="Y47">
        <f t="shared" ref="Y47:Z47" si="3">COUNTIFS(Y$2:Y$46,"반드시")</f>
        <v>12</v>
      </c>
      <c r="Z47">
        <f t="shared" si="3"/>
        <v>10</v>
      </c>
      <c r="AA47">
        <f>COUNTIFS(AA$2:AA$46,"매우 동의한다")</f>
        <v>9</v>
      </c>
      <c r="AB47" s="31">
        <v>7</v>
      </c>
      <c r="AC47">
        <f>COUNTIFS(AC$2:AC$46,"5%")</f>
        <v>19</v>
      </c>
      <c r="AD47">
        <f>COUNTIFS(AD$2:AD$46,"매우 필요하다")</f>
        <v>14</v>
      </c>
      <c r="AE47">
        <f t="shared" ref="AE47:AH47" si="4">COUNTIFS(AE$2:AE$46,"매우 필요하다")</f>
        <v>11</v>
      </c>
      <c r="AF47">
        <f t="shared" si="4"/>
        <v>11</v>
      </c>
      <c r="AG47">
        <f t="shared" si="4"/>
        <v>7</v>
      </c>
      <c r="AH47">
        <f t="shared" si="4"/>
        <v>3</v>
      </c>
      <c r="AJ47">
        <f>COUNTIFS(AJ$2:AJ$46,"매우 중요하다")</f>
        <v>33</v>
      </c>
      <c r="AK47">
        <f t="shared" ref="AK47:AO47" si="5">COUNTIFS(AK$2:AK$46,"매우 중요하다")</f>
        <v>25</v>
      </c>
      <c r="AL47">
        <f t="shared" si="5"/>
        <v>14</v>
      </c>
      <c r="AM47">
        <f t="shared" si="5"/>
        <v>14</v>
      </c>
      <c r="AN47">
        <f t="shared" si="5"/>
        <v>14</v>
      </c>
      <c r="AO47">
        <f t="shared" si="5"/>
        <v>7</v>
      </c>
      <c r="AQ47">
        <f>COUNTIFS(AQ$2:AQ$46,"매우 그렇다")</f>
        <v>3</v>
      </c>
      <c r="AS47">
        <f>COUNTIFS(AS$2:AS$46,"매우 그렇다")</f>
        <v>1</v>
      </c>
      <c r="AV47">
        <f>COUNTIFS(AV$2:AV$46,"남")</f>
        <v>22</v>
      </c>
      <c r="AW47">
        <f>COUNTIFS(AW$2:AW$46,"정년트랙 교원(호봉제)")</f>
        <v>14</v>
      </c>
      <c r="AX47">
        <f>COUNTIFS(AX$2:AX$46,"20대")</f>
        <v>0</v>
      </c>
    </row>
    <row r="48" spans="1:50" ht="15.75" customHeight="1" x14ac:dyDescent="0.2">
      <c r="A48" s="29">
        <v>4</v>
      </c>
      <c r="B48">
        <f>COUNTIFS(B$2:B$46,"알고 있다")</f>
        <v>20</v>
      </c>
      <c r="C48">
        <f t="shared" ref="C48:I48" si="6">COUNTIFS(C$2:C$46,"알고 있다")</f>
        <v>21</v>
      </c>
      <c r="D48">
        <f t="shared" si="6"/>
        <v>19</v>
      </c>
      <c r="E48">
        <f t="shared" si="6"/>
        <v>13</v>
      </c>
      <c r="F48">
        <f t="shared" si="6"/>
        <v>18</v>
      </c>
      <c r="G48">
        <f t="shared" si="6"/>
        <v>18</v>
      </c>
      <c r="H48">
        <f t="shared" si="6"/>
        <v>22</v>
      </c>
      <c r="I48">
        <f t="shared" si="6"/>
        <v>19</v>
      </c>
      <c r="J48">
        <f>COUNTIFS(J$2:J$46,"그렇다")</f>
        <v>30</v>
      </c>
      <c r="K48">
        <f t="shared" ref="K48:M48" si="7">COUNTIFS(K$2:K$46,"그렇다")</f>
        <v>14</v>
      </c>
      <c r="L48">
        <f t="shared" si="7"/>
        <v>12</v>
      </c>
      <c r="M48">
        <f t="shared" si="7"/>
        <v>14</v>
      </c>
      <c r="O48">
        <f>COUNTIFS(O$2:O$46,"동의한다")</f>
        <v>21</v>
      </c>
      <c r="P48">
        <f t="shared" ref="P48:U48" si="8">COUNTIFS(P$2:P$46,"동의한다")</f>
        <v>17</v>
      </c>
      <c r="Q48">
        <f t="shared" si="8"/>
        <v>15</v>
      </c>
      <c r="R48">
        <f t="shared" si="8"/>
        <v>22</v>
      </c>
      <c r="S48">
        <f t="shared" si="8"/>
        <v>12</v>
      </c>
      <c r="T48">
        <f t="shared" si="8"/>
        <v>18</v>
      </c>
      <c r="U48">
        <f t="shared" si="8"/>
        <v>15</v>
      </c>
      <c r="V48">
        <f>COUNTIFS(V$2:V$46,"아니오")</f>
        <v>29</v>
      </c>
      <c r="W48">
        <f>COUNTIFS(W$2:W$46,"동의한다")</f>
        <v>16</v>
      </c>
      <c r="X48">
        <f>COUNTIFS(X$2:X$46,"모름")</f>
        <v>12</v>
      </c>
      <c r="Y48">
        <f t="shared" ref="Y48:Z48" si="9">COUNTIFS(Y$2:Y$46,"모름")</f>
        <v>19</v>
      </c>
      <c r="Z48">
        <f t="shared" si="9"/>
        <v>10</v>
      </c>
      <c r="AA48">
        <f>COUNTIFS(AA$2:AA$46,"동의한다")</f>
        <v>13</v>
      </c>
      <c r="AB48" s="31">
        <v>9</v>
      </c>
      <c r="AC48">
        <f>COUNTIFS(AC$2:AC$46,"7%")</f>
        <v>3</v>
      </c>
      <c r="AD48">
        <f>COUNTIFS(AD$2:AD$46,"필요하다")</f>
        <v>11</v>
      </c>
      <c r="AE48">
        <f t="shared" ref="AE48:AH48" si="10">COUNTIFS(AE$2:AE$46,"필요하다")</f>
        <v>13</v>
      </c>
      <c r="AF48">
        <f t="shared" si="10"/>
        <v>17</v>
      </c>
      <c r="AG48">
        <f t="shared" si="10"/>
        <v>14</v>
      </c>
      <c r="AH48">
        <f t="shared" si="10"/>
        <v>8</v>
      </c>
      <c r="AJ48">
        <f>COUNTIFS(AJ$2:AJ$46,"중요하다")</f>
        <v>7</v>
      </c>
      <c r="AK48">
        <f t="shared" ref="AK48:AO48" si="11">COUNTIFS(AK$2:AK$46,"중요하다")</f>
        <v>12</v>
      </c>
      <c r="AL48">
        <f t="shared" si="11"/>
        <v>21</v>
      </c>
      <c r="AM48">
        <f t="shared" si="11"/>
        <v>20</v>
      </c>
      <c r="AN48">
        <f t="shared" si="11"/>
        <v>18</v>
      </c>
      <c r="AO48">
        <f t="shared" si="11"/>
        <v>25</v>
      </c>
      <c r="AQ48">
        <f>COUNTIFS(AQ$2:AQ$46,"그렇다")</f>
        <v>15</v>
      </c>
      <c r="AS48">
        <f>COUNTIFS(AS$2:AS$46,"그렇다")</f>
        <v>7</v>
      </c>
      <c r="AV48">
        <f>COUNTIFS(AV$2:AV$46,"여")</f>
        <v>19</v>
      </c>
      <c r="AW48">
        <f>COUNTIFS(AW$2:AW$46,"정년트랙 교원(연봉제)")</f>
        <v>11</v>
      </c>
      <c r="AX48">
        <f>COUNTIFS(AX$2:AX$46,"30대")</f>
        <v>0</v>
      </c>
    </row>
    <row r="49" spans="1:50" ht="15.75" customHeight="1" x14ac:dyDescent="0.2">
      <c r="A49" s="30">
        <v>3</v>
      </c>
      <c r="B49">
        <f>COUNTIFS(B$2:B$46,"보통이다")</f>
        <v>11</v>
      </c>
      <c r="C49">
        <f t="shared" ref="C49:I49" si="12">COUNTIFS(C$2:C$46,"보통이다")</f>
        <v>1</v>
      </c>
      <c r="D49">
        <f t="shared" si="12"/>
        <v>1</v>
      </c>
      <c r="E49">
        <f t="shared" si="12"/>
        <v>15</v>
      </c>
      <c r="F49">
        <f t="shared" si="12"/>
        <v>14</v>
      </c>
      <c r="G49">
        <f t="shared" si="12"/>
        <v>9</v>
      </c>
      <c r="H49">
        <f t="shared" si="12"/>
        <v>6</v>
      </c>
      <c r="I49">
        <f t="shared" si="12"/>
        <v>6</v>
      </c>
      <c r="J49">
        <f>COUNTIFS(J$2:J$46,"보통이다")</f>
        <v>4</v>
      </c>
      <c r="K49">
        <f t="shared" ref="K49:M49" si="13">COUNTIFS(K$2:K$46,"보통이다")</f>
        <v>11</v>
      </c>
      <c r="L49">
        <f t="shared" si="13"/>
        <v>16</v>
      </c>
      <c r="M49">
        <f t="shared" si="13"/>
        <v>12</v>
      </c>
      <c r="O49">
        <f>COUNTIFS(O$2:O$46,"보통이다")</f>
        <v>12</v>
      </c>
      <c r="P49">
        <f t="shared" ref="P49:U49" si="14">COUNTIFS(P$2:P$46,"보통이다")</f>
        <v>14</v>
      </c>
      <c r="Q49">
        <f t="shared" si="14"/>
        <v>18</v>
      </c>
      <c r="R49">
        <f t="shared" si="14"/>
        <v>7</v>
      </c>
      <c r="S49">
        <f t="shared" si="14"/>
        <v>11</v>
      </c>
      <c r="T49">
        <f t="shared" si="14"/>
        <v>9</v>
      </c>
      <c r="U49">
        <f t="shared" si="14"/>
        <v>10</v>
      </c>
      <c r="W49">
        <f>COUNTIFS(W$2:W$46,"보통이다")</f>
        <v>15</v>
      </c>
      <c r="X49">
        <f>COUNTIFS(X$2:X$46,"불가능")</f>
        <v>10</v>
      </c>
      <c r="Y49">
        <f t="shared" ref="Y49:Z49" si="15">COUNTIFS(Y$2:Y$46,"불가능")</f>
        <v>10</v>
      </c>
      <c r="Z49">
        <f t="shared" si="15"/>
        <v>22</v>
      </c>
      <c r="AA49">
        <f>COUNTIFS(AA$2:AA$46,"보통이다")</f>
        <v>9</v>
      </c>
      <c r="AB49" s="31">
        <v>24</v>
      </c>
      <c r="AC49">
        <f>COUNTIFS(AC$2:AC$46,"10%")</f>
        <v>7</v>
      </c>
      <c r="AD49">
        <f>COUNTIFS(AD$2:AD$46,"보통이다")</f>
        <v>9</v>
      </c>
      <c r="AE49">
        <f t="shared" ref="AE49:AH49" si="16">COUNTIFS(AE$2:AE$46,"보통이다")</f>
        <v>10</v>
      </c>
      <c r="AF49">
        <f t="shared" si="16"/>
        <v>11</v>
      </c>
      <c r="AG49">
        <f t="shared" si="16"/>
        <v>13</v>
      </c>
      <c r="AH49">
        <f t="shared" si="16"/>
        <v>15</v>
      </c>
      <c r="AJ49">
        <f>COUNTIFS(AJ$2:AJ$46,"보통이다")</f>
        <v>1</v>
      </c>
      <c r="AK49">
        <f t="shared" ref="AK49:AO49" si="17">COUNTIFS(AK$2:AK$46,"보통이다")</f>
        <v>3</v>
      </c>
      <c r="AL49">
        <f t="shared" si="17"/>
        <v>4</v>
      </c>
      <c r="AM49">
        <f t="shared" si="17"/>
        <v>6</v>
      </c>
      <c r="AN49">
        <f t="shared" si="17"/>
        <v>5</v>
      </c>
      <c r="AO49">
        <f t="shared" si="17"/>
        <v>6</v>
      </c>
      <c r="AQ49">
        <f>COUNTIFS(AQ$2:AQ$46,"보통이다")</f>
        <v>17</v>
      </c>
      <c r="AS49">
        <f>COUNTIFS(AS$2:AS$46,"보통이다")</f>
        <v>18</v>
      </c>
      <c r="AW49">
        <f>COUNTIFS(AW$2:AW$46,"비정년트랙 교원")</f>
        <v>11</v>
      </c>
      <c r="AX49">
        <f>COUNTIFS(AX$2:AX$46,"40대")</f>
        <v>10</v>
      </c>
    </row>
    <row r="50" spans="1:50" ht="15.75" customHeight="1" x14ac:dyDescent="0.2">
      <c r="A50" s="30">
        <v>2</v>
      </c>
      <c r="B50">
        <f>COUNTIFS(B$2:B$46,"모른다")</f>
        <v>2</v>
      </c>
      <c r="C50">
        <f t="shared" ref="C50:I50" si="18">COUNTIFS(C$2:C$46,"모른다")</f>
        <v>1</v>
      </c>
      <c r="D50">
        <f t="shared" si="18"/>
        <v>1</v>
      </c>
      <c r="E50">
        <f t="shared" si="18"/>
        <v>10</v>
      </c>
      <c r="F50">
        <f t="shared" si="18"/>
        <v>4</v>
      </c>
      <c r="G50">
        <f t="shared" si="18"/>
        <v>8</v>
      </c>
      <c r="H50">
        <f t="shared" si="18"/>
        <v>4</v>
      </c>
      <c r="I50">
        <f t="shared" si="18"/>
        <v>11</v>
      </c>
      <c r="J50">
        <f>COUNTIFS(J$2:J$46,"아니다")</f>
        <v>0</v>
      </c>
      <c r="K50">
        <f t="shared" ref="K50:M50" si="19">COUNTIFS(K$2:K$46,"아니다")</f>
        <v>12</v>
      </c>
      <c r="L50">
        <f t="shared" si="19"/>
        <v>6</v>
      </c>
      <c r="M50">
        <f t="shared" si="19"/>
        <v>7</v>
      </c>
      <c r="O50">
        <f>COUNTIFS(O$2:O$46,"동의하지 않는다")</f>
        <v>1</v>
      </c>
      <c r="P50">
        <f t="shared" ref="P50:U50" si="20">COUNTIFS(P$2:P$46,"동의하지 않는다")</f>
        <v>4</v>
      </c>
      <c r="Q50">
        <f t="shared" si="20"/>
        <v>5</v>
      </c>
      <c r="R50">
        <f t="shared" si="20"/>
        <v>2</v>
      </c>
      <c r="S50">
        <f t="shared" si="20"/>
        <v>7</v>
      </c>
      <c r="T50">
        <f t="shared" si="20"/>
        <v>3</v>
      </c>
      <c r="U50">
        <f t="shared" si="20"/>
        <v>12</v>
      </c>
      <c r="W50">
        <f>COUNTIFS(W$2:W$46,"동의하지 않는다")</f>
        <v>6</v>
      </c>
      <c r="AA50">
        <f>COUNTIFS(AA$2:AA$46,"동의하지 않는다")</f>
        <v>7</v>
      </c>
      <c r="AC50">
        <f>COUNTIFS(AC$2:AC$46,"15%")</f>
        <v>0</v>
      </c>
      <c r="AD50">
        <f>COUNTIFS(AD$2:AD$46,"필요하지 않다")</f>
        <v>6</v>
      </c>
      <c r="AE50">
        <f t="shared" ref="AE50:AH50" si="21">COUNTIFS(AE$2:AE$46,"필요하지 않다")</f>
        <v>4</v>
      </c>
      <c r="AF50">
        <f t="shared" si="21"/>
        <v>2</v>
      </c>
      <c r="AG50">
        <f t="shared" si="21"/>
        <v>3</v>
      </c>
      <c r="AH50">
        <f t="shared" si="21"/>
        <v>6</v>
      </c>
      <c r="AJ50">
        <f>COUNTIFS(AJ$2:AJ$46,"효과없다")</f>
        <v>0</v>
      </c>
      <c r="AK50">
        <f t="shared" ref="AK50:AO50" si="22">COUNTIFS(AK$2:AK$46,"효과없다")</f>
        <v>0</v>
      </c>
      <c r="AL50">
        <f t="shared" si="22"/>
        <v>1</v>
      </c>
      <c r="AM50">
        <f t="shared" si="22"/>
        <v>1</v>
      </c>
      <c r="AN50">
        <f t="shared" si="22"/>
        <v>3</v>
      </c>
      <c r="AO50">
        <f t="shared" si="22"/>
        <v>3</v>
      </c>
      <c r="AQ50">
        <f>COUNTIFS(AQ$2:AQ$46,"그렇지 않다")</f>
        <v>5</v>
      </c>
      <c r="AS50">
        <f>COUNTIFS(AS$2:AS$46,"그렇지 않다")</f>
        <v>11</v>
      </c>
      <c r="AW50">
        <f>COUNTIFS(AW$2:AW$46,"정규직원")</f>
        <v>6</v>
      </c>
      <c r="AX50">
        <f>COUNTIFS(AX$2:AX$46,"50대")</f>
        <v>26</v>
      </c>
    </row>
    <row r="51" spans="1:50" ht="15.75" customHeight="1" x14ac:dyDescent="0.2">
      <c r="A51" s="30">
        <v>1</v>
      </c>
      <c r="B51">
        <f>COUNTIFS(B$2:B$46,"전혀 모른다")</f>
        <v>0</v>
      </c>
      <c r="C51">
        <f t="shared" ref="C51:I51" si="23">COUNTIFS(C$2:C$46,"전혀 모른다")</f>
        <v>0</v>
      </c>
      <c r="D51">
        <f t="shared" si="23"/>
        <v>0</v>
      </c>
      <c r="E51">
        <f t="shared" si="23"/>
        <v>0</v>
      </c>
      <c r="F51">
        <f t="shared" si="23"/>
        <v>0</v>
      </c>
      <c r="G51">
        <f t="shared" si="23"/>
        <v>0</v>
      </c>
      <c r="H51">
        <f t="shared" si="23"/>
        <v>0</v>
      </c>
      <c r="I51">
        <f t="shared" si="23"/>
        <v>0</v>
      </c>
      <c r="J51">
        <f>COUNTIFS(J$2:J$46,"전혀 아니다")</f>
        <v>0</v>
      </c>
      <c r="K51">
        <f t="shared" ref="K51:M51" si="24">COUNTIFS(K$2:K$46,"전혀 아니다")</f>
        <v>0</v>
      </c>
      <c r="L51">
        <f t="shared" si="24"/>
        <v>0</v>
      </c>
      <c r="M51">
        <f t="shared" si="24"/>
        <v>2</v>
      </c>
      <c r="O51">
        <f>COUNTIFS(O$2:O$46,"전혀 동의하지 않는다")</f>
        <v>0</v>
      </c>
      <c r="P51">
        <f t="shared" ref="P51:U51" si="25">COUNTIFS(P$2:P$46,"전혀 동의하지 않는다")</f>
        <v>1</v>
      </c>
      <c r="Q51">
        <f t="shared" si="25"/>
        <v>1</v>
      </c>
      <c r="R51">
        <f t="shared" si="25"/>
        <v>2</v>
      </c>
      <c r="S51">
        <f t="shared" si="25"/>
        <v>4</v>
      </c>
      <c r="T51">
        <f t="shared" si="25"/>
        <v>0</v>
      </c>
      <c r="U51">
        <f t="shared" si="25"/>
        <v>2</v>
      </c>
      <c r="W51">
        <f>COUNTIFS(W$2:W$46,"전혀 동의하지 않는다")</f>
        <v>1</v>
      </c>
      <c r="AA51">
        <f>COUNTIFS(AA$2:AA$46,"전혀 동의하지 않는다")</f>
        <v>4</v>
      </c>
      <c r="AC51" s="31">
        <v>10</v>
      </c>
      <c r="AD51">
        <f>COUNTIFS(AD$2:AD$46,"전혀 필요하지 않다")</f>
        <v>1</v>
      </c>
      <c r="AE51">
        <f t="shared" ref="AE51:AH51" si="26">COUNTIFS(AE$2:AE$46,"전혀 필요하지 않다")</f>
        <v>3</v>
      </c>
      <c r="AF51">
        <f t="shared" si="26"/>
        <v>0</v>
      </c>
      <c r="AG51">
        <f t="shared" si="26"/>
        <v>4</v>
      </c>
      <c r="AH51">
        <f t="shared" si="26"/>
        <v>8</v>
      </c>
      <c r="AJ51">
        <f>COUNTIFS(AJ$2:AJ$46,"전혀 효과없다")</f>
        <v>0</v>
      </c>
      <c r="AK51">
        <f t="shared" ref="AK51:AO51" si="27">COUNTIFS(AK$2:AK$46,"전혀 효과없다")</f>
        <v>1</v>
      </c>
      <c r="AL51">
        <f t="shared" si="27"/>
        <v>0</v>
      </c>
      <c r="AM51">
        <f t="shared" si="27"/>
        <v>0</v>
      </c>
      <c r="AN51">
        <f t="shared" si="27"/>
        <v>1</v>
      </c>
      <c r="AO51">
        <f t="shared" si="27"/>
        <v>0</v>
      </c>
      <c r="AQ51">
        <f>COUNTIFS(AQ$2:AQ$46,"전혀 그렇지 않다")</f>
        <v>2</v>
      </c>
      <c r="AS51">
        <f>COUNTIFS(AS$2:AS$46,"전혀 그렇지 않다")</f>
        <v>4</v>
      </c>
      <c r="AX51">
        <f>COUNTIFS(AX$2:AX$46,"60대")</f>
        <v>6</v>
      </c>
    </row>
    <row r="52" spans="1:50" ht="15.75" customHeight="1" x14ac:dyDescent="0.2">
      <c r="A52" s="3"/>
    </row>
    <row r="53" spans="1:50" ht="15.75" customHeight="1" x14ac:dyDescent="0.2">
      <c r="A53" s="28"/>
      <c r="B53">
        <f>SUM(B47:B52)</f>
        <v>42</v>
      </c>
      <c r="C53">
        <f t="shared" ref="C53:I53" si="28">SUM(C47:C52)</f>
        <v>42</v>
      </c>
      <c r="D53">
        <f t="shared" si="28"/>
        <v>42</v>
      </c>
      <c r="E53">
        <f t="shared" si="28"/>
        <v>42</v>
      </c>
      <c r="F53">
        <f t="shared" si="28"/>
        <v>42</v>
      </c>
      <c r="G53">
        <f t="shared" si="28"/>
        <v>42</v>
      </c>
      <c r="H53">
        <f t="shared" si="28"/>
        <v>42</v>
      </c>
      <c r="I53">
        <f t="shared" si="28"/>
        <v>42</v>
      </c>
      <c r="J53">
        <f t="shared" ref="J53" si="29">SUM(J47:J52)</f>
        <v>42</v>
      </c>
      <c r="K53">
        <f t="shared" ref="K53" si="30">SUM(K47:K52)</f>
        <v>42</v>
      </c>
      <c r="L53">
        <f t="shared" ref="L53" si="31">SUM(L47:L52)</f>
        <v>42</v>
      </c>
      <c r="M53">
        <f t="shared" ref="M53" si="32">SUM(M47:M52)</f>
        <v>42</v>
      </c>
      <c r="O53">
        <f t="shared" ref="O53" si="33">SUM(O47:O52)</f>
        <v>42</v>
      </c>
      <c r="P53">
        <f t="shared" ref="P53" si="34">SUM(P47:P52)</f>
        <v>42</v>
      </c>
      <c r="Q53">
        <f t="shared" ref="Q53" si="35">SUM(Q47:Q52)</f>
        <v>42</v>
      </c>
      <c r="R53">
        <f t="shared" ref="R53" si="36">SUM(R47:R52)</f>
        <v>42</v>
      </c>
      <c r="S53">
        <f t="shared" ref="S53" si="37">SUM(S47:S52)</f>
        <v>42</v>
      </c>
      <c r="T53">
        <f t="shared" ref="T53" si="38">SUM(T47:T52)</f>
        <v>42</v>
      </c>
      <c r="U53">
        <f t="shared" ref="U53:W53" si="39">SUM(U47:U52)</f>
        <v>42</v>
      </c>
      <c r="V53">
        <f t="shared" si="39"/>
        <v>42</v>
      </c>
      <c r="W53">
        <f t="shared" si="39"/>
        <v>42</v>
      </c>
      <c r="X53">
        <f t="shared" ref="X53" si="40">SUM(X47:X52)</f>
        <v>42</v>
      </c>
      <c r="Y53">
        <f t="shared" ref="Y53" si="41">SUM(Y47:Y52)</f>
        <v>41</v>
      </c>
      <c r="Z53">
        <f t="shared" ref="Z53:AD53" si="42">SUM(Z47:Z52)</f>
        <v>42</v>
      </c>
      <c r="AA53">
        <f t="shared" si="42"/>
        <v>42</v>
      </c>
      <c r="AC53">
        <f t="shared" si="42"/>
        <v>39</v>
      </c>
      <c r="AD53">
        <f t="shared" si="42"/>
        <v>41</v>
      </c>
      <c r="AE53">
        <f t="shared" ref="AE53" si="43">SUM(AE47:AE52)</f>
        <v>41</v>
      </c>
      <c r="AF53">
        <f t="shared" ref="AF53" si="44">SUM(AF47:AF52)</f>
        <v>41</v>
      </c>
      <c r="AG53">
        <f t="shared" ref="AG53:AJ53" si="45">SUM(AG47:AG52)</f>
        <v>41</v>
      </c>
      <c r="AH53">
        <f t="shared" si="45"/>
        <v>40</v>
      </c>
      <c r="AJ53">
        <f t="shared" si="45"/>
        <v>41</v>
      </c>
      <c r="AK53">
        <f t="shared" ref="AK53" si="46">SUM(AK47:AK52)</f>
        <v>41</v>
      </c>
      <c r="AL53">
        <f t="shared" ref="AL53" si="47">SUM(AL47:AL52)</f>
        <v>40</v>
      </c>
      <c r="AM53">
        <f t="shared" ref="AM53" si="48">SUM(AM47:AM52)</f>
        <v>41</v>
      </c>
      <c r="AN53">
        <f t="shared" ref="AN53" si="49">SUM(AN47:AN52)</f>
        <v>41</v>
      </c>
      <c r="AO53">
        <f t="shared" ref="AO53:AS53" si="50">SUM(AO47:AO52)</f>
        <v>41</v>
      </c>
      <c r="AQ53">
        <f t="shared" si="50"/>
        <v>42</v>
      </c>
      <c r="AS53">
        <f t="shared" si="50"/>
        <v>41</v>
      </c>
      <c r="AV53">
        <f t="shared" ref="AV53" si="51">SUM(AV47:AV52)</f>
        <v>41</v>
      </c>
      <c r="AW53">
        <f t="shared" ref="AW53" si="52">SUM(AW47:AW52)</f>
        <v>42</v>
      </c>
      <c r="AX53">
        <f t="shared" ref="AX53" si="53">SUM(AX47:AX52)</f>
        <v>42</v>
      </c>
    </row>
    <row r="54" spans="1:50" ht="15.75" customHeight="1" x14ac:dyDescent="0.2">
      <c r="A54" s="28"/>
    </row>
    <row r="55" spans="1:50" ht="15.75" customHeight="1" x14ac:dyDescent="0.2">
      <c r="A55" s="28"/>
    </row>
    <row r="56" spans="1:50" ht="15.75" customHeight="1" x14ac:dyDescent="0.2">
      <c r="A56" s="28"/>
      <c r="B56">
        <v>9</v>
      </c>
      <c r="C56">
        <v>19</v>
      </c>
      <c r="D56">
        <v>21</v>
      </c>
      <c r="E56">
        <v>4</v>
      </c>
      <c r="F56">
        <v>6</v>
      </c>
      <c r="G56">
        <v>7</v>
      </c>
      <c r="H56">
        <v>10</v>
      </c>
      <c r="I56">
        <v>6</v>
      </c>
      <c r="J56">
        <v>8</v>
      </c>
      <c r="K56">
        <v>5</v>
      </c>
      <c r="L56">
        <v>8</v>
      </c>
      <c r="M56">
        <v>7</v>
      </c>
      <c r="O56">
        <v>8</v>
      </c>
      <c r="P56">
        <v>6</v>
      </c>
      <c r="Q56">
        <v>3</v>
      </c>
      <c r="R56">
        <v>9</v>
      </c>
      <c r="S56">
        <v>8</v>
      </c>
      <c r="T56">
        <v>12</v>
      </c>
      <c r="U56">
        <v>3</v>
      </c>
      <c r="V56">
        <v>13</v>
      </c>
      <c r="W56">
        <v>4</v>
      </c>
      <c r="X56">
        <v>20</v>
      </c>
      <c r="Y56">
        <v>12</v>
      </c>
      <c r="Z56">
        <v>10</v>
      </c>
      <c r="AA56">
        <v>9</v>
      </c>
      <c r="AB56">
        <v>7</v>
      </c>
      <c r="AC56">
        <v>19</v>
      </c>
      <c r="AD56">
        <v>14</v>
      </c>
      <c r="AE56">
        <v>11</v>
      </c>
      <c r="AF56">
        <v>11</v>
      </c>
      <c r="AG56">
        <v>7</v>
      </c>
      <c r="AH56">
        <v>3</v>
      </c>
      <c r="AJ56">
        <v>33</v>
      </c>
      <c r="AK56">
        <v>25</v>
      </c>
      <c r="AL56">
        <v>14</v>
      </c>
      <c r="AM56">
        <v>14</v>
      </c>
      <c r="AN56">
        <v>14</v>
      </c>
      <c r="AO56">
        <v>7</v>
      </c>
      <c r="AQ56">
        <v>3</v>
      </c>
      <c r="AS56">
        <v>1</v>
      </c>
      <c r="AT56">
        <v>19</v>
      </c>
      <c r="AV56">
        <v>22</v>
      </c>
      <c r="AW56">
        <v>14</v>
      </c>
      <c r="AX56">
        <v>0</v>
      </c>
    </row>
    <row r="57" spans="1:50" ht="15.75" customHeight="1" x14ac:dyDescent="0.2">
      <c r="A57" s="28"/>
      <c r="B57">
        <v>20</v>
      </c>
      <c r="C57">
        <v>21</v>
      </c>
      <c r="D57">
        <v>19</v>
      </c>
      <c r="E57">
        <v>13</v>
      </c>
      <c r="F57">
        <v>18</v>
      </c>
      <c r="G57">
        <v>18</v>
      </c>
      <c r="H57">
        <v>22</v>
      </c>
      <c r="I57">
        <v>19</v>
      </c>
      <c r="J57">
        <v>30</v>
      </c>
      <c r="K57">
        <v>14</v>
      </c>
      <c r="L57">
        <v>12</v>
      </c>
      <c r="M57">
        <v>14</v>
      </c>
      <c r="O57">
        <v>21</v>
      </c>
      <c r="P57">
        <v>17</v>
      </c>
      <c r="Q57">
        <v>15</v>
      </c>
      <c r="R57">
        <v>22</v>
      </c>
      <c r="S57">
        <v>12</v>
      </c>
      <c r="T57">
        <v>18</v>
      </c>
      <c r="U57">
        <v>15</v>
      </c>
      <c r="V57">
        <v>29</v>
      </c>
      <c r="W57">
        <v>16</v>
      </c>
      <c r="X57">
        <v>12</v>
      </c>
      <c r="Y57">
        <v>19</v>
      </c>
      <c r="Z57">
        <v>10</v>
      </c>
      <c r="AA57">
        <v>13</v>
      </c>
      <c r="AB57">
        <v>9</v>
      </c>
      <c r="AC57">
        <v>3</v>
      </c>
      <c r="AD57">
        <v>11</v>
      </c>
      <c r="AE57">
        <v>13</v>
      </c>
      <c r="AF57">
        <v>17</v>
      </c>
      <c r="AG57">
        <v>14</v>
      </c>
      <c r="AH57">
        <v>8</v>
      </c>
      <c r="AJ57">
        <v>7</v>
      </c>
      <c r="AK57">
        <v>12</v>
      </c>
      <c r="AL57">
        <v>21</v>
      </c>
      <c r="AM57">
        <v>20</v>
      </c>
      <c r="AN57">
        <v>18</v>
      </c>
      <c r="AO57">
        <v>25</v>
      </c>
      <c r="AQ57">
        <v>15</v>
      </c>
      <c r="AS57">
        <v>7</v>
      </c>
      <c r="AT57">
        <v>22</v>
      </c>
      <c r="AV57">
        <v>19</v>
      </c>
      <c r="AW57">
        <v>11</v>
      </c>
      <c r="AX57">
        <v>0</v>
      </c>
    </row>
    <row r="58" spans="1:50" ht="15.75" customHeight="1" x14ac:dyDescent="0.2">
      <c r="A58" s="3"/>
      <c r="B58">
        <v>11</v>
      </c>
      <c r="C58">
        <v>1</v>
      </c>
      <c r="D58">
        <v>1</v>
      </c>
      <c r="E58">
        <v>15</v>
      </c>
      <c r="F58">
        <v>14</v>
      </c>
      <c r="G58">
        <v>9</v>
      </c>
      <c r="H58">
        <v>6</v>
      </c>
      <c r="I58">
        <v>6</v>
      </c>
      <c r="J58">
        <v>4</v>
      </c>
      <c r="K58">
        <v>11</v>
      </c>
      <c r="L58">
        <v>16</v>
      </c>
      <c r="M58">
        <v>12</v>
      </c>
      <c r="O58">
        <v>12</v>
      </c>
      <c r="P58">
        <v>14</v>
      </c>
      <c r="Q58">
        <v>18</v>
      </c>
      <c r="R58">
        <v>7</v>
      </c>
      <c r="S58">
        <v>11</v>
      </c>
      <c r="T58">
        <v>9</v>
      </c>
      <c r="U58">
        <v>10</v>
      </c>
      <c r="W58">
        <v>15</v>
      </c>
      <c r="X58">
        <v>10</v>
      </c>
      <c r="Y58">
        <v>10</v>
      </c>
      <c r="Z58">
        <v>22</v>
      </c>
      <c r="AA58">
        <v>9</v>
      </c>
      <c r="AB58">
        <v>24</v>
      </c>
      <c r="AC58">
        <v>7</v>
      </c>
      <c r="AD58">
        <v>9</v>
      </c>
      <c r="AE58">
        <v>10</v>
      </c>
      <c r="AF58">
        <v>11</v>
      </c>
      <c r="AG58">
        <v>13</v>
      </c>
      <c r="AH58">
        <v>15</v>
      </c>
      <c r="AJ58">
        <v>1</v>
      </c>
      <c r="AK58">
        <v>3</v>
      </c>
      <c r="AL58">
        <v>4</v>
      </c>
      <c r="AM58">
        <v>6</v>
      </c>
      <c r="AN58">
        <v>5</v>
      </c>
      <c r="AO58">
        <v>6</v>
      </c>
      <c r="AQ58">
        <v>17</v>
      </c>
      <c r="AS58">
        <v>18</v>
      </c>
      <c r="AT58">
        <v>8</v>
      </c>
      <c r="AW58">
        <v>11</v>
      </c>
      <c r="AX58">
        <v>10</v>
      </c>
    </row>
    <row r="59" spans="1:50" ht="15.75" customHeight="1" x14ac:dyDescent="0.2">
      <c r="A59" s="28"/>
      <c r="B59">
        <v>2</v>
      </c>
      <c r="C59">
        <v>1</v>
      </c>
      <c r="D59">
        <v>1</v>
      </c>
      <c r="E59">
        <v>10</v>
      </c>
      <c r="F59">
        <v>4</v>
      </c>
      <c r="G59">
        <v>8</v>
      </c>
      <c r="H59">
        <v>4</v>
      </c>
      <c r="I59">
        <v>11</v>
      </c>
      <c r="J59">
        <v>0</v>
      </c>
      <c r="K59">
        <v>12</v>
      </c>
      <c r="L59">
        <v>6</v>
      </c>
      <c r="M59">
        <v>7</v>
      </c>
      <c r="O59">
        <v>1</v>
      </c>
      <c r="P59">
        <v>4</v>
      </c>
      <c r="Q59">
        <v>5</v>
      </c>
      <c r="R59">
        <v>2</v>
      </c>
      <c r="S59">
        <v>7</v>
      </c>
      <c r="T59">
        <v>3</v>
      </c>
      <c r="U59">
        <v>12</v>
      </c>
      <c r="W59">
        <v>6</v>
      </c>
      <c r="AA59">
        <v>7</v>
      </c>
      <c r="AC59">
        <v>0</v>
      </c>
      <c r="AD59">
        <v>6</v>
      </c>
      <c r="AE59">
        <v>4</v>
      </c>
      <c r="AF59">
        <v>2</v>
      </c>
      <c r="AG59">
        <v>3</v>
      </c>
      <c r="AH59">
        <v>6</v>
      </c>
      <c r="AJ59">
        <v>0</v>
      </c>
      <c r="AK59">
        <v>0</v>
      </c>
      <c r="AL59">
        <v>1</v>
      </c>
      <c r="AM59">
        <v>1</v>
      </c>
      <c r="AN59">
        <v>3</v>
      </c>
      <c r="AO59">
        <v>3</v>
      </c>
      <c r="AQ59">
        <v>5</v>
      </c>
      <c r="AS59">
        <v>11</v>
      </c>
      <c r="AT59">
        <v>16</v>
      </c>
      <c r="AW59">
        <v>6</v>
      </c>
      <c r="AX59">
        <v>26</v>
      </c>
    </row>
    <row r="60" spans="1:50" ht="15.75" customHeight="1" x14ac:dyDescent="0.2">
      <c r="A60" s="28"/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O60">
        <v>0</v>
      </c>
      <c r="P60">
        <v>1</v>
      </c>
      <c r="Q60">
        <v>1</v>
      </c>
      <c r="R60">
        <v>2</v>
      </c>
      <c r="S60">
        <v>4</v>
      </c>
      <c r="T60">
        <v>0</v>
      </c>
      <c r="U60">
        <v>2</v>
      </c>
      <c r="W60">
        <v>1</v>
      </c>
      <c r="AA60">
        <v>4</v>
      </c>
      <c r="AC60">
        <v>10</v>
      </c>
      <c r="AD60">
        <v>1</v>
      </c>
      <c r="AE60">
        <v>3</v>
      </c>
      <c r="AF60">
        <v>0</v>
      </c>
      <c r="AG60">
        <v>4</v>
      </c>
      <c r="AH60">
        <v>8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Q60">
        <v>2</v>
      </c>
      <c r="AS60">
        <v>4</v>
      </c>
      <c r="AT60">
        <v>2</v>
      </c>
      <c r="AX60">
        <v>6</v>
      </c>
    </row>
    <row r="61" spans="1:50" ht="15.75" customHeight="1" x14ac:dyDescent="0.2">
      <c r="A61" s="28"/>
    </row>
    <row r="62" spans="1:50" ht="15.75" customHeight="1" x14ac:dyDescent="0.2">
      <c r="A62" s="28"/>
    </row>
    <row r="63" spans="1:50" ht="15.75" customHeight="1" x14ac:dyDescent="0.2">
      <c r="A63" s="28"/>
    </row>
    <row r="64" spans="1:50" ht="15.75" customHeight="1" x14ac:dyDescent="0.2">
      <c r="A64" s="3"/>
    </row>
    <row r="65" spans="1:1" ht="15.75" customHeight="1" x14ac:dyDescent="0.2">
      <c r="A65" s="28"/>
    </row>
    <row r="66" spans="1:1" ht="15.75" customHeight="1" x14ac:dyDescent="0.2">
      <c r="A66" s="28"/>
    </row>
    <row r="67" spans="1:1" ht="15.75" customHeight="1" x14ac:dyDescent="0.2">
      <c r="A67" s="3"/>
    </row>
    <row r="68" spans="1:1" ht="15.75" customHeight="1" x14ac:dyDescent="0.2">
      <c r="A68" s="28"/>
    </row>
    <row r="69" spans="1:1" ht="15.75" customHeight="1" x14ac:dyDescent="0.2">
      <c r="A69" s="28"/>
    </row>
    <row r="70" spans="1:1" ht="15.75" customHeight="1" x14ac:dyDescent="0.2">
      <c r="A70" s="28"/>
    </row>
    <row r="71" spans="1:1" ht="15.75" customHeight="1" x14ac:dyDescent="0.2">
      <c r="A71" s="3"/>
    </row>
    <row r="72" spans="1:1" ht="15.75" customHeight="1" x14ac:dyDescent="0.2">
      <c r="A72" s="3"/>
    </row>
    <row r="73" spans="1:1" ht="15.75" customHeight="1" x14ac:dyDescent="0.2">
      <c r="A73" s="3"/>
    </row>
    <row r="74" spans="1:1" ht="15.75" customHeight="1" x14ac:dyDescent="0.2">
      <c r="A74" s="3"/>
    </row>
    <row r="80" spans="1:1" ht="15.75" customHeight="1" x14ac:dyDescent="0.2">
      <c r="A80" s="12"/>
    </row>
    <row r="81" spans="1:1" ht="15.75" customHeight="1" x14ac:dyDescent="0.2">
      <c r="A81" s="1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52"/>
  <sheetViews>
    <sheetView topLeftCell="AJ1" zoomScaleNormal="100" workbookViewId="0">
      <pane ySplit="1" topLeftCell="A2" activePane="bottomLeft" state="frozen"/>
      <selection pane="bottomLeft" activeCell="AS27" sqref="AS27"/>
    </sheetView>
  </sheetViews>
  <sheetFormatPr defaultColWidth="12.5703125" defaultRowHeight="15.75" customHeight="1" x14ac:dyDescent="0.2"/>
  <cols>
    <col min="1" max="1" width="10.5703125" style="8" customWidth="1"/>
    <col min="2" max="57" width="18.85546875" customWidth="1"/>
  </cols>
  <sheetData>
    <row r="1" spans="1:51" ht="12.75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1" t="s">
        <v>128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1" t="s">
        <v>44</v>
      </c>
      <c r="AU1" s="2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ht="12.75" customHeight="1" x14ac:dyDescent="0.2">
      <c r="A2" s="8">
        <v>36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2</v>
      </c>
      <c r="L2" s="10">
        <v>2</v>
      </c>
      <c r="M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2</v>
      </c>
      <c r="W2" s="10">
        <v>3</v>
      </c>
      <c r="X2" s="9" t="s">
        <v>124</v>
      </c>
      <c r="Y2" s="9" t="s">
        <v>124</v>
      </c>
      <c r="Z2" s="9" t="s">
        <v>124</v>
      </c>
      <c r="AA2" s="9" t="s">
        <v>201</v>
      </c>
      <c r="AB2" s="10">
        <v>4</v>
      </c>
      <c r="AC2" s="9" t="s">
        <v>120</v>
      </c>
      <c r="AD2" s="9" t="s">
        <v>202</v>
      </c>
      <c r="AE2" s="10">
        <v>4</v>
      </c>
      <c r="AF2" s="10">
        <v>4</v>
      </c>
      <c r="AG2" s="10">
        <v>3</v>
      </c>
      <c r="AH2" s="10">
        <v>4</v>
      </c>
      <c r="AI2" s="10">
        <v>3</v>
      </c>
      <c r="AK2" s="10">
        <v>5</v>
      </c>
      <c r="AL2" s="10">
        <v>5</v>
      </c>
      <c r="AM2" s="10">
        <v>4</v>
      </c>
      <c r="AN2" s="10">
        <v>5</v>
      </c>
      <c r="AO2" s="10">
        <v>4</v>
      </c>
      <c r="AP2" s="10">
        <v>4</v>
      </c>
      <c r="AR2" s="10">
        <v>3</v>
      </c>
      <c r="AT2" s="10">
        <v>4</v>
      </c>
      <c r="AU2" s="9" t="s">
        <v>191</v>
      </c>
      <c r="AW2" s="10">
        <v>1</v>
      </c>
      <c r="AX2" s="10">
        <v>2</v>
      </c>
      <c r="AY2" s="10">
        <v>4</v>
      </c>
    </row>
    <row r="3" spans="1:51" ht="12.75" customHeight="1" x14ac:dyDescent="0.2">
      <c r="A3" s="8">
        <v>50</v>
      </c>
      <c r="B3" s="10">
        <v>5</v>
      </c>
      <c r="C3" s="10">
        <v>5</v>
      </c>
      <c r="D3" s="10">
        <v>5</v>
      </c>
      <c r="E3" s="10">
        <v>4</v>
      </c>
      <c r="F3" s="10">
        <v>4</v>
      </c>
      <c r="G3" s="10">
        <v>5</v>
      </c>
      <c r="H3" s="10">
        <v>5</v>
      </c>
      <c r="I3" s="10">
        <v>5</v>
      </c>
      <c r="J3" s="10">
        <v>4</v>
      </c>
      <c r="K3" s="10">
        <v>2</v>
      </c>
      <c r="L3" s="10">
        <v>2</v>
      </c>
      <c r="M3" s="10">
        <v>2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2" t="s">
        <v>125</v>
      </c>
      <c r="X3" s="9" t="s">
        <v>124</v>
      </c>
      <c r="Y3" s="9" t="s">
        <v>118</v>
      </c>
      <c r="Z3" s="9" t="s">
        <v>124</v>
      </c>
      <c r="AB3" s="10">
        <v>4</v>
      </c>
      <c r="AC3" s="9" t="s">
        <v>120</v>
      </c>
      <c r="AD3" s="15">
        <v>0.1</v>
      </c>
      <c r="AE3" s="10">
        <v>4</v>
      </c>
      <c r="AF3" s="10">
        <v>4</v>
      </c>
      <c r="AG3" s="10">
        <v>4</v>
      </c>
      <c r="AH3" s="10">
        <v>4</v>
      </c>
      <c r="AI3" s="10">
        <v>2</v>
      </c>
      <c r="AK3" s="10">
        <v>5</v>
      </c>
      <c r="AL3" s="10">
        <v>5</v>
      </c>
      <c r="AM3" s="10">
        <v>3</v>
      </c>
      <c r="AN3" s="10">
        <v>4</v>
      </c>
      <c r="AO3" s="10">
        <v>5</v>
      </c>
      <c r="AP3" s="10">
        <v>5</v>
      </c>
      <c r="AR3" s="10">
        <v>5</v>
      </c>
      <c r="AT3" s="10">
        <v>4</v>
      </c>
      <c r="AU3" s="9" t="s">
        <v>208</v>
      </c>
      <c r="AW3" s="10">
        <v>1</v>
      </c>
      <c r="AX3" s="10">
        <v>2</v>
      </c>
      <c r="AY3" s="10">
        <v>4</v>
      </c>
    </row>
    <row r="4" spans="1:51" ht="12.75" customHeight="1" x14ac:dyDescent="0.2">
      <c r="A4" s="8">
        <v>60</v>
      </c>
      <c r="B4" s="10">
        <v>4</v>
      </c>
      <c r="C4" s="10">
        <v>4</v>
      </c>
      <c r="D4" s="10">
        <v>4</v>
      </c>
      <c r="E4" s="10">
        <v>4</v>
      </c>
      <c r="F4" s="10">
        <v>4</v>
      </c>
      <c r="G4" s="10">
        <v>5</v>
      </c>
      <c r="H4" s="10">
        <v>4</v>
      </c>
      <c r="I4" s="10">
        <v>3</v>
      </c>
      <c r="J4" s="10">
        <v>4</v>
      </c>
      <c r="K4" s="10">
        <v>2</v>
      </c>
      <c r="L4" s="10"/>
      <c r="M4" s="10"/>
      <c r="O4" s="10">
        <v>4</v>
      </c>
      <c r="P4" s="10">
        <v>2</v>
      </c>
      <c r="Q4" s="10">
        <v>3</v>
      </c>
      <c r="R4" s="10">
        <v>4</v>
      </c>
      <c r="S4" s="10">
        <v>2</v>
      </c>
      <c r="T4" s="10">
        <v>4</v>
      </c>
      <c r="U4" s="10">
        <v>3</v>
      </c>
      <c r="V4" s="12" t="s">
        <v>117</v>
      </c>
      <c r="W4" s="10">
        <v>3</v>
      </c>
      <c r="X4" s="9" t="s">
        <v>124</v>
      </c>
      <c r="Y4" s="9" t="s">
        <v>124</v>
      </c>
      <c r="Z4" s="9" t="s">
        <v>118</v>
      </c>
      <c r="AB4" s="10">
        <v>4</v>
      </c>
      <c r="AC4" s="9" t="s">
        <v>120</v>
      </c>
      <c r="AD4" s="15">
        <v>0.05</v>
      </c>
      <c r="AE4" s="10">
        <v>4</v>
      </c>
      <c r="AF4" s="10">
        <v>2</v>
      </c>
      <c r="AG4" s="10">
        <v>5</v>
      </c>
      <c r="AH4" s="10">
        <v>4</v>
      </c>
      <c r="AI4" s="10">
        <v>4</v>
      </c>
      <c r="AK4" s="10">
        <v>4</v>
      </c>
      <c r="AL4" s="10">
        <v>5</v>
      </c>
      <c r="AM4" s="10">
        <v>4</v>
      </c>
      <c r="AN4" s="10">
        <v>5</v>
      </c>
      <c r="AO4" s="10">
        <v>4</v>
      </c>
      <c r="AP4" s="10">
        <v>3</v>
      </c>
      <c r="AR4" s="10">
        <v>5</v>
      </c>
      <c r="AT4" s="10">
        <v>4</v>
      </c>
      <c r="AU4" s="10" t="s">
        <v>199</v>
      </c>
      <c r="AW4" s="10">
        <v>2</v>
      </c>
      <c r="AX4" s="10">
        <v>2</v>
      </c>
      <c r="AY4" s="10">
        <v>3</v>
      </c>
    </row>
    <row r="5" spans="1:51" ht="12.75" customHeight="1" x14ac:dyDescent="0.2">
      <c r="A5" s="8">
        <v>61</v>
      </c>
      <c r="B5" s="10">
        <v>2</v>
      </c>
      <c r="C5" s="10">
        <v>2</v>
      </c>
      <c r="D5" s="10">
        <v>4</v>
      </c>
      <c r="E5" s="10">
        <v>1</v>
      </c>
      <c r="F5" s="10">
        <v>2</v>
      </c>
      <c r="G5" s="10">
        <v>2</v>
      </c>
      <c r="H5" s="10">
        <v>3</v>
      </c>
      <c r="I5" s="10">
        <v>3</v>
      </c>
      <c r="J5" s="10">
        <v>4</v>
      </c>
      <c r="K5" s="10">
        <v>3</v>
      </c>
      <c r="L5" s="10">
        <v>3</v>
      </c>
      <c r="M5" s="10">
        <v>4</v>
      </c>
      <c r="O5" s="10">
        <v>4</v>
      </c>
      <c r="P5" s="10">
        <v>2</v>
      </c>
      <c r="Q5" s="10">
        <v>3</v>
      </c>
      <c r="R5" s="10">
        <v>4</v>
      </c>
      <c r="S5" s="10">
        <v>1</v>
      </c>
      <c r="T5" s="10">
        <v>3</v>
      </c>
      <c r="U5" s="10">
        <v>4</v>
      </c>
      <c r="V5" s="12" t="s">
        <v>125</v>
      </c>
      <c r="W5" s="10">
        <v>3</v>
      </c>
      <c r="X5" s="9" t="s">
        <v>127</v>
      </c>
      <c r="Y5" s="9" t="s">
        <v>127</v>
      </c>
      <c r="Z5" s="9" t="s">
        <v>127</v>
      </c>
      <c r="AB5" s="10">
        <v>1</v>
      </c>
      <c r="AC5" s="9" t="s">
        <v>120</v>
      </c>
      <c r="AD5" s="9" t="s">
        <v>260</v>
      </c>
      <c r="AE5" s="10">
        <v>2</v>
      </c>
      <c r="AF5" s="10">
        <v>1</v>
      </c>
      <c r="AG5" s="10">
        <v>3</v>
      </c>
      <c r="AH5" s="10">
        <v>3</v>
      </c>
      <c r="AI5" s="10">
        <v>2</v>
      </c>
      <c r="AK5" s="10">
        <v>5</v>
      </c>
      <c r="AL5" s="10">
        <v>5</v>
      </c>
      <c r="AM5" s="10">
        <v>5</v>
      </c>
      <c r="AN5" s="10">
        <v>5</v>
      </c>
      <c r="AO5" s="10">
        <v>3</v>
      </c>
      <c r="AP5" s="10">
        <v>3</v>
      </c>
      <c r="AR5" s="10">
        <v>2</v>
      </c>
      <c r="AT5" s="10">
        <v>2</v>
      </c>
      <c r="AW5" s="10">
        <v>2</v>
      </c>
      <c r="AX5" s="10">
        <v>2</v>
      </c>
      <c r="AY5" s="10">
        <v>3</v>
      </c>
    </row>
    <row r="6" spans="1:51" ht="12.75" customHeight="1" x14ac:dyDescent="0.2">
      <c r="A6" s="8">
        <v>62</v>
      </c>
      <c r="B6" s="10">
        <v>3</v>
      </c>
      <c r="C6" s="10">
        <v>3</v>
      </c>
      <c r="D6" s="10">
        <v>3</v>
      </c>
      <c r="E6" s="10">
        <v>3</v>
      </c>
      <c r="F6" s="10">
        <v>3</v>
      </c>
      <c r="G6" s="10">
        <v>3</v>
      </c>
      <c r="H6" s="10">
        <v>4</v>
      </c>
      <c r="I6" s="10">
        <v>4</v>
      </c>
      <c r="J6" s="10">
        <v>2</v>
      </c>
      <c r="K6" s="10">
        <v>2</v>
      </c>
      <c r="L6" s="10">
        <v>2</v>
      </c>
      <c r="M6" s="10">
        <v>4</v>
      </c>
      <c r="N6" s="12" t="s">
        <v>262</v>
      </c>
      <c r="O6" s="10">
        <v>4</v>
      </c>
      <c r="P6" s="10">
        <v>3</v>
      </c>
      <c r="Q6" s="10">
        <v>4</v>
      </c>
      <c r="R6" s="10">
        <v>4</v>
      </c>
      <c r="S6" s="10">
        <v>2</v>
      </c>
      <c r="T6" s="10">
        <v>5</v>
      </c>
      <c r="U6" s="10">
        <v>4</v>
      </c>
      <c r="V6" s="12" t="s">
        <v>125</v>
      </c>
      <c r="W6" s="10">
        <v>2</v>
      </c>
      <c r="X6" s="9" t="s">
        <v>124</v>
      </c>
      <c r="Y6" s="9" t="s">
        <v>124</v>
      </c>
      <c r="Z6" s="9" t="s">
        <v>124</v>
      </c>
      <c r="AA6" s="9" t="s">
        <v>264</v>
      </c>
      <c r="AB6" s="10">
        <v>1</v>
      </c>
      <c r="AC6" s="9" t="s">
        <v>120</v>
      </c>
      <c r="AE6" s="10">
        <v>2</v>
      </c>
      <c r="AF6" s="10">
        <v>2</v>
      </c>
      <c r="AG6" s="10">
        <v>3</v>
      </c>
      <c r="AH6" s="10">
        <v>4</v>
      </c>
      <c r="AI6" s="10">
        <v>3</v>
      </c>
      <c r="AK6" s="10">
        <v>5</v>
      </c>
      <c r="AL6" s="10">
        <v>5</v>
      </c>
      <c r="AM6" s="10">
        <v>5</v>
      </c>
      <c r="AN6" s="10">
        <v>5</v>
      </c>
      <c r="AO6" s="10">
        <v>5</v>
      </c>
      <c r="AP6" s="10">
        <v>4</v>
      </c>
      <c r="AQ6" s="12" t="s">
        <v>266</v>
      </c>
      <c r="AR6" s="10">
        <v>3</v>
      </c>
      <c r="AT6" s="10">
        <v>2</v>
      </c>
      <c r="AU6" s="9" t="s">
        <v>267</v>
      </c>
      <c r="AW6" s="10">
        <v>1</v>
      </c>
      <c r="AX6" s="10">
        <v>2</v>
      </c>
      <c r="AY6" s="10">
        <v>4</v>
      </c>
    </row>
    <row r="7" spans="1:51" ht="12.75" customHeight="1" x14ac:dyDescent="0.2">
      <c r="A7" s="8">
        <v>63</v>
      </c>
      <c r="B7" s="10">
        <v>4</v>
      </c>
      <c r="C7" s="10">
        <v>5</v>
      </c>
      <c r="D7" s="10">
        <v>5</v>
      </c>
      <c r="E7" s="10">
        <v>3</v>
      </c>
      <c r="F7" s="10">
        <v>3</v>
      </c>
      <c r="G7" s="10">
        <v>3</v>
      </c>
      <c r="H7" s="10">
        <v>4</v>
      </c>
      <c r="I7" s="10">
        <v>4</v>
      </c>
      <c r="J7" s="10">
        <v>4</v>
      </c>
      <c r="K7" s="10">
        <v>3</v>
      </c>
      <c r="L7" s="10">
        <v>3</v>
      </c>
      <c r="M7" s="10">
        <v>3</v>
      </c>
      <c r="O7" s="10">
        <v>3</v>
      </c>
      <c r="P7" s="10">
        <v>3</v>
      </c>
      <c r="Q7" s="10">
        <v>3</v>
      </c>
      <c r="R7" s="10">
        <v>4</v>
      </c>
      <c r="S7" s="10">
        <v>3</v>
      </c>
      <c r="T7" s="10">
        <v>3</v>
      </c>
      <c r="U7" s="10">
        <v>3</v>
      </c>
      <c r="V7" s="12" t="s">
        <v>125</v>
      </c>
      <c r="W7" s="10">
        <v>3</v>
      </c>
      <c r="X7" s="9" t="s">
        <v>127</v>
      </c>
      <c r="Y7" s="9" t="s">
        <v>127</v>
      </c>
      <c r="Z7" s="9" t="s">
        <v>127</v>
      </c>
      <c r="AC7" s="9" t="s">
        <v>120</v>
      </c>
      <c r="AE7" s="10">
        <v>3</v>
      </c>
      <c r="AF7" s="10">
        <v>4</v>
      </c>
      <c r="AG7" s="10">
        <v>4</v>
      </c>
      <c r="AH7" s="10">
        <v>3</v>
      </c>
      <c r="AK7" s="10">
        <v>5</v>
      </c>
      <c r="AL7" s="10">
        <v>5</v>
      </c>
      <c r="AM7" s="10">
        <v>5</v>
      </c>
      <c r="AN7" s="10">
        <v>5</v>
      </c>
      <c r="AO7" s="10">
        <v>5</v>
      </c>
      <c r="AP7" s="10">
        <v>5</v>
      </c>
      <c r="AR7" s="10">
        <v>4</v>
      </c>
      <c r="AT7" s="10">
        <v>3</v>
      </c>
      <c r="AU7" s="9" t="s">
        <v>203</v>
      </c>
      <c r="AW7" s="10">
        <v>1</v>
      </c>
      <c r="AX7" s="10">
        <v>2</v>
      </c>
      <c r="AY7" s="10">
        <v>4</v>
      </c>
    </row>
    <row r="8" spans="1:51" ht="12.75" customHeight="1" x14ac:dyDescent="0.2">
      <c r="A8" s="8">
        <v>64</v>
      </c>
      <c r="B8" s="10">
        <v>5</v>
      </c>
      <c r="C8" s="10">
        <v>5</v>
      </c>
      <c r="D8" s="10">
        <v>5</v>
      </c>
      <c r="E8" s="10">
        <v>4</v>
      </c>
      <c r="F8" s="10">
        <v>5</v>
      </c>
      <c r="G8" s="10">
        <v>3</v>
      </c>
      <c r="H8" s="10">
        <v>5</v>
      </c>
      <c r="I8" s="10">
        <v>4</v>
      </c>
      <c r="J8" s="10">
        <v>5</v>
      </c>
      <c r="K8" s="10">
        <v>2</v>
      </c>
      <c r="L8" s="10">
        <v>2</v>
      </c>
      <c r="M8" s="10">
        <v>5</v>
      </c>
      <c r="N8" s="17" t="s">
        <v>268</v>
      </c>
      <c r="O8" s="10">
        <v>5</v>
      </c>
      <c r="P8" s="10">
        <v>4</v>
      </c>
      <c r="Q8" s="10">
        <v>2</v>
      </c>
      <c r="R8" s="10">
        <v>5</v>
      </c>
      <c r="S8" s="10">
        <v>5</v>
      </c>
      <c r="T8" s="10">
        <v>2</v>
      </c>
      <c r="U8" s="10">
        <v>2</v>
      </c>
      <c r="V8" s="12" t="s">
        <v>125</v>
      </c>
      <c r="W8" s="10">
        <v>4</v>
      </c>
      <c r="X8" s="9" t="s">
        <v>124</v>
      </c>
      <c r="Y8" s="9" t="s">
        <v>124</v>
      </c>
      <c r="Z8" s="9" t="s">
        <v>124</v>
      </c>
      <c r="AA8" s="9" t="s">
        <v>270</v>
      </c>
      <c r="AB8" s="10">
        <v>5</v>
      </c>
      <c r="AC8" s="9" t="s">
        <v>120</v>
      </c>
      <c r="AD8" s="15">
        <v>0.05</v>
      </c>
      <c r="AE8" s="18">
        <v>3</v>
      </c>
      <c r="AF8" s="10">
        <v>5</v>
      </c>
      <c r="AG8" s="10">
        <v>4</v>
      </c>
      <c r="AH8" s="10">
        <v>3</v>
      </c>
      <c r="AI8" s="10">
        <v>5</v>
      </c>
      <c r="AK8" s="10">
        <v>5</v>
      </c>
      <c r="AL8" s="10">
        <v>4</v>
      </c>
      <c r="AM8" s="10">
        <v>4</v>
      </c>
      <c r="AN8" s="10">
        <v>3</v>
      </c>
      <c r="AO8" s="10">
        <v>3</v>
      </c>
      <c r="AP8" s="10">
        <v>3</v>
      </c>
      <c r="AR8" s="10">
        <v>5</v>
      </c>
      <c r="AT8" s="10">
        <v>3</v>
      </c>
      <c r="AU8" s="9" t="s">
        <v>271</v>
      </c>
      <c r="AV8" s="12" t="s">
        <v>273</v>
      </c>
      <c r="AW8" s="10">
        <v>2</v>
      </c>
      <c r="AX8" s="10">
        <v>2</v>
      </c>
      <c r="AY8" s="10">
        <v>4</v>
      </c>
    </row>
    <row r="9" spans="1:51" ht="12.75" customHeight="1" x14ac:dyDescent="0.2">
      <c r="A9" s="8">
        <v>65</v>
      </c>
      <c r="B9" s="10">
        <v>4</v>
      </c>
      <c r="C9" s="10">
        <v>4</v>
      </c>
      <c r="D9" s="10">
        <v>4</v>
      </c>
      <c r="E9" s="10">
        <v>3</v>
      </c>
      <c r="F9" s="10">
        <v>3</v>
      </c>
      <c r="G9" s="10">
        <v>4</v>
      </c>
      <c r="H9" s="10">
        <v>4</v>
      </c>
      <c r="I9" s="10">
        <v>4</v>
      </c>
      <c r="J9" s="10">
        <v>3</v>
      </c>
      <c r="K9" s="10">
        <v>3</v>
      </c>
      <c r="L9" s="10">
        <v>3</v>
      </c>
      <c r="M9" s="10">
        <v>3</v>
      </c>
      <c r="O9" s="10">
        <v>4</v>
      </c>
      <c r="P9" s="10">
        <v>4</v>
      </c>
      <c r="Q9" s="10">
        <v>2</v>
      </c>
      <c r="R9" s="10">
        <v>4</v>
      </c>
      <c r="S9" s="10">
        <v>3</v>
      </c>
      <c r="T9" s="10">
        <v>4</v>
      </c>
      <c r="V9" s="12" t="s">
        <v>117</v>
      </c>
      <c r="W9" s="10">
        <v>4</v>
      </c>
      <c r="X9" s="9" t="s">
        <v>118</v>
      </c>
      <c r="Y9" s="9" t="s">
        <v>124</v>
      </c>
      <c r="Z9" s="9" t="s">
        <v>124</v>
      </c>
      <c r="AB9" s="10">
        <v>2</v>
      </c>
      <c r="AC9" s="9" t="s">
        <v>120</v>
      </c>
      <c r="AD9" s="15">
        <v>0.05</v>
      </c>
      <c r="AE9" s="10">
        <v>3</v>
      </c>
      <c r="AF9" s="10">
        <v>5</v>
      </c>
      <c r="AG9" s="10">
        <v>4</v>
      </c>
      <c r="AH9" s="10">
        <v>3</v>
      </c>
      <c r="AI9" s="10">
        <v>4</v>
      </c>
      <c r="AK9" s="10">
        <v>5</v>
      </c>
      <c r="AL9" s="10">
        <v>5</v>
      </c>
      <c r="AM9" s="10">
        <v>5</v>
      </c>
      <c r="AN9" s="10">
        <v>4</v>
      </c>
      <c r="AO9" s="10">
        <v>4</v>
      </c>
      <c r="AP9" s="10">
        <v>4</v>
      </c>
      <c r="AR9" s="10">
        <v>4</v>
      </c>
      <c r="AT9" s="10">
        <v>3</v>
      </c>
      <c r="AU9" s="9" t="s">
        <v>227</v>
      </c>
      <c r="AW9" s="10">
        <v>2</v>
      </c>
      <c r="AX9" s="10">
        <v>2</v>
      </c>
      <c r="AY9" s="10">
        <v>4</v>
      </c>
    </row>
    <row r="10" spans="1:51" ht="12.75" customHeight="1" x14ac:dyDescent="0.2">
      <c r="A10" s="8">
        <v>66</v>
      </c>
      <c r="B10" s="10">
        <v>3</v>
      </c>
      <c r="C10" s="10">
        <v>5</v>
      </c>
      <c r="D10" s="10">
        <v>4</v>
      </c>
      <c r="E10" s="10">
        <v>2</v>
      </c>
      <c r="F10" s="10">
        <v>2</v>
      </c>
      <c r="G10" s="10">
        <v>4</v>
      </c>
      <c r="H10" s="10">
        <v>4</v>
      </c>
      <c r="I10" s="10">
        <v>4</v>
      </c>
      <c r="J10" s="10">
        <v>3</v>
      </c>
      <c r="K10" s="10">
        <v>2</v>
      </c>
      <c r="L10" s="10">
        <v>2</v>
      </c>
      <c r="M10" s="10">
        <v>4</v>
      </c>
      <c r="N10" s="12" t="s">
        <v>275</v>
      </c>
      <c r="O10" s="10">
        <v>4</v>
      </c>
      <c r="P10" s="10">
        <v>4</v>
      </c>
      <c r="Q10" s="10">
        <v>4</v>
      </c>
      <c r="R10" s="10">
        <v>3</v>
      </c>
      <c r="S10" s="10">
        <v>3</v>
      </c>
      <c r="T10" s="10">
        <v>3</v>
      </c>
      <c r="U10" s="10">
        <v>5</v>
      </c>
      <c r="V10" s="12" t="s">
        <v>125</v>
      </c>
      <c r="W10" s="10">
        <v>3</v>
      </c>
      <c r="X10" s="9" t="s">
        <v>127</v>
      </c>
      <c r="Y10" s="9" t="s">
        <v>127</v>
      </c>
      <c r="Z10" s="9" t="s">
        <v>124</v>
      </c>
      <c r="AB10" s="10">
        <v>4</v>
      </c>
      <c r="AC10" s="9" t="s">
        <v>134</v>
      </c>
      <c r="AD10" s="15">
        <v>0.05</v>
      </c>
      <c r="AE10" s="10">
        <v>5</v>
      </c>
      <c r="AF10" s="10">
        <v>4</v>
      </c>
      <c r="AG10" s="10">
        <v>4</v>
      </c>
      <c r="AH10" s="10">
        <v>5</v>
      </c>
      <c r="AI10" s="10">
        <v>5</v>
      </c>
      <c r="AK10" s="10">
        <v>5</v>
      </c>
      <c r="AL10" s="10">
        <v>4</v>
      </c>
      <c r="AM10" s="10">
        <v>4</v>
      </c>
      <c r="AN10" s="10">
        <v>5</v>
      </c>
      <c r="AO10" s="10">
        <v>4</v>
      </c>
      <c r="AP10" s="10">
        <v>4</v>
      </c>
      <c r="AR10" s="10">
        <v>3</v>
      </c>
      <c r="AT10" s="10">
        <v>1</v>
      </c>
      <c r="AW10" s="10">
        <v>2</v>
      </c>
      <c r="AX10" s="10">
        <v>2</v>
      </c>
      <c r="AY10" s="10">
        <v>3</v>
      </c>
    </row>
    <row r="11" spans="1:51" ht="12.75" customHeight="1" x14ac:dyDescent="0.2">
      <c r="A11" s="8">
        <v>68</v>
      </c>
      <c r="B11" s="10">
        <v>4</v>
      </c>
      <c r="C11" s="10">
        <v>5</v>
      </c>
      <c r="D11" s="10">
        <v>5</v>
      </c>
      <c r="E11" s="10">
        <v>3</v>
      </c>
      <c r="F11" s="10">
        <v>4</v>
      </c>
      <c r="G11" s="10">
        <v>4</v>
      </c>
      <c r="H11" s="10">
        <v>4</v>
      </c>
      <c r="I11" s="10">
        <v>4</v>
      </c>
      <c r="J11" s="10">
        <v>5</v>
      </c>
      <c r="K11" s="10">
        <v>2</v>
      </c>
      <c r="L11" s="10">
        <v>3</v>
      </c>
      <c r="M11" s="10">
        <v>2</v>
      </c>
      <c r="O11" s="10">
        <v>5</v>
      </c>
      <c r="P11" s="10">
        <v>5</v>
      </c>
      <c r="Q11" s="10">
        <v>2</v>
      </c>
      <c r="R11" s="10">
        <v>5</v>
      </c>
      <c r="S11" s="10">
        <v>5</v>
      </c>
      <c r="T11" s="10">
        <v>5</v>
      </c>
      <c r="U11" s="10">
        <v>1</v>
      </c>
      <c r="V11" s="12" t="s">
        <v>117</v>
      </c>
      <c r="W11" s="10">
        <v>3</v>
      </c>
      <c r="X11" s="9" t="s">
        <v>127</v>
      </c>
      <c r="Y11" s="9" t="s">
        <v>118</v>
      </c>
      <c r="Z11" s="9" t="s">
        <v>124</v>
      </c>
      <c r="AB11" s="10">
        <v>5</v>
      </c>
      <c r="AC11" s="9" t="s">
        <v>120</v>
      </c>
      <c r="AD11" s="15">
        <v>0.1</v>
      </c>
      <c r="AE11" s="10">
        <v>3</v>
      </c>
      <c r="AF11" s="10">
        <v>5</v>
      </c>
      <c r="AG11" s="10">
        <v>5</v>
      </c>
      <c r="AH11" s="10">
        <v>5</v>
      </c>
      <c r="AI11" s="10">
        <v>5</v>
      </c>
      <c r="AK11" s="10">
        <v>5</v>
      </c>
      <c r="AL11" s="10">
        <v>5</v>
      </c>
      <c r="AM11" s="10">
        <v>5</v>
      </c>
      <c r="AN11" s="10">
        <v>4</v>
      </c>
      <c r="AO11" s="10">
        <v>5</v>
      </c>
      <c r="AP11" s="10">
        <v>5</v>
      </c>
      <c r="AR11" s="10">
        <v>5</v>
      </c>
      <c r="AT11" s="10">
        <v>3</v>
      </c>
      <c r="AU11" s="9" t="s">
        <v>276</v>
      </c>
      <c r="AW11" s="10">
        <v>1</v>
      </c>
      <c r="AX11" s="10">
        <v>2</v>
      </c>
      <c r="AY11" s="10">
        <v>2</v>
      </c>
    </row>
    <row r="12" spans="1:51" ht="12.75" customHeight="1" x14ac:dyDescent="0.2">
      <c r="A12" s="8">
        <v>71</v>
      </c>
      <c r="B12" s="10">
        <v>5</v>
      </c>
      <c r="C12" s="10">
        <v>5</v>
      </c>
      <c r="D12" s="10">
        <v>5</v>
      </c>
      <c r="E12" s="10">
        <v>5</v>
      </c>
      <c r="F12" s="10">
        <v>5</v>
      </c>
      <c r="G12" s="10">
        <v>4</v>
      </c>
      <c r="H12" s="10">
        <v>4</v>
      </c>
      <c r="I12" s="10">
        <v>4</v>
      </c>
      <c r="J12" s="10">
        <v>4</v>
      </c>
      <c r="K12" s="10">
        <v>2</v>
      </c>
      <c r="L12" s="10">
        <v>3</v>
      </c>
      <c r="M12" s="10">
        <v>3</v>
      </c>
      <c r="O12" s="10">
        <v>4</v>
      </c>
      <c r="P12" s="10">
        <v>3</v>
      </c>
      <c r="Q12" s="10">
        <v>3</v>
      </c>
      <c r="R12" s="10">
        <v>5</v>
      </c>
      <c r="S12" s="10">
        <v>5</v>
      </c>
      <c r="T12" s="10">
        <v>5</v>
      </c>
      <c r="U12" s="10">
        <v>4</v>
      </c>
      <c r="V12" s="12" t="s">
        <v>117</v>
      </c>
      <c r="W12" s="10">
        <v>5</v>
      </c>
      <c r="X12" s="9" t="s">
        <v>118</v>
      </c>
      <c r="Y12" s="9" t="s">
        <v>124</v>
      </c>
      <c r="Z12" s="9" t="s">
        <v>118</v>
      </c>
      <c r="AB12" s="10">
        <v>5</v>
      </c>
      <c r="AC12" s="9" t="s">
        <v>120</v>
      </c>
      <c r="AD12" s="15">
        <v>0.1</v>
      </c>
      <c r="AE12" s="10">
        <v>5</v>
      </c>
      <c r="AF12" s="10">
        <v>5</v>
      </c>
      <c r="AG12" s="10">
        <v>5</v>
      </c>
      <c r="AH12" s="10">
        <v>5</v>
      </c>
      <c r="AI12" s="10">
        <v>3</v>
      </c>
      <c r="AK12" s="10">
        <v>5</v>
      </c>
      <c r="AL12" s="10">
        <v>4</v>
      </c>
      <c r="AM12" s="10">
        <v>3</v>
      </c>
      <c r="AN12" s="10">
        <v>3</v>
      </c>
      <c r="AO12" s="10">
        <v>3</v>
      </c>
      <c r="AP12" s="10">
        <v>4</v>
      </c>
      <c r="AR12" s="10">
        <v>4</v>
      </c>
      <c r="AT12" s="10">
        <v>3</v>
      </c>
      <c r="AU12" s="9" t="s">
        <v>126</v>
      </c>
      <c r="AW12" s="10">
        <v>1</v>
      </c>
      <c r="AX12" s="10">
        <v>2</v>
      </c>
      <c r="AY12" s="10">
        <v>5</v>
      </c>
    </row>
    <row r="13" spans="1:51" ht="12.75" customHeight="1" x14ac:dyDescent="0.2">
      <c r="A13" s="8">
        <v>72</v>
      </c>
      <c r="B13" s="10">
        <v>2</v>
      </c>
      <c r="C13" s="10">
        <v>4</v>
      </c>
      <c r="D13" s="10">
        <v>4</v>
      </c>
      <c r="E13" s="10">
        <v>2</v>
      </c>
      <c r="F13" s="10">
        <v>4</v>
      </c>
      <c r="G13" s="10">
        <v>4</v>
      </c>
      <c r="H13" s="10">
        <v>2</v>
      </c>
      <c r="I13" s="10">
        <v>2</v>
      </c>
      <c r="J13" s="10">
        <v>4</v>
      </c>
      <c r="K13" s="10">
        <v>4</v>
      </c>
      <c r="L13" s="10">
        <v>3</v>
      </c>
      <c r="M13" s="10">
        <v>2</v>
      </c>
      <c r="O13" s="10">
        <v>4</v>
      </c>
      <c r="P13" s="10">
        <v>4</v>
      </c>
      <c r="Q13" s="10">
        <v>4</v>
      </c>
      <c r="R13" s="10">
        <v>4</v>
      </c>
      <c r="S13" s="10">
        <v>2</v>
      </c>
      <c r="T13" s="10">
        <v>2</v>
      </c>
      <c r="U13" s="10">
        <v>3</v>
      </c>
      <c r="V13" s="12" t="s">
        <v>125</v>
      </c>
      <c r="W13" s="10">
        <v>2</v>
      </c>
      <c r="X13" s="9" t="s">
        <v>118</v>
      </c>
      <c r="Y13" s="9" t="s">
        <v>124</v>
      </c>
      <c r="Z13" s="9" t="s">
        <v>127</v>
      </c>
      <c r="AB13" s="10">
        <v>2</v>
      </c>
      <c r="AC13" s="9" t="s">
        <v>120</v>
      </c>
      <c r="AE13" s="10">
        <v>4</v>
      </c>
      <c r="AF13" s="10">
        <v>4</v>
      </c>
      <c r="AG13" s="10">
        <v>4</v>
      </c>
      <c r="AH13" s="10">
        <v>4</v>
      </c>
      <c r="AI13" s="10">
        <v>2</v>
      </c>
      <c r="AK13" s="10">
        <v>5</v>
      </c>
      <c r="AL13" s="10">
        <v>5</v>
      </c>
      <c r="AM13" s="10">
        <v>4</v>
      </c>
      <c r="AN13" s="10">
        <v>4</v>
      </c>
      <c r="AO13" s="10">
        <v>5</v>
      </c>
      <c r="AP13" s="10">
        <v>4</v>
      </c>
      <c r="AR13" s="10">
        <v>4</v>
      </c>
      <c r="AS13" s="10"/>
      <c r="AT13" s="10">
        <v>5</v>
      </c>
      <c r="AU13" s="9" t="s">
        <v>173</v>
      </c>
      <c r="AW13" s="10">
        <v>2</v>
      </c>
      <c r="AX13" s="10">
        <v>2</v>
      </c>
      <c r="AY13" s="10">
        <v>3</v>
      </c>
    </row>
    <row r="14" spans="1:51" ht="12.75" customHeight="1" x14ac:dyDescent="0.2">
      <c r="A14" s="8">
        <v>73</v>
      </c>
      <c r="B14" s="10">
        <v>3</v>
      </c>
      <c r="C14" s="10">
        <v>4</v>
      </c>
      <c r="D14" s="10">
        <v>5</v>
      </c>
      <c r="E14" s="10">
        <v>3</v>
      </c>
      <c r="F14" s="10">
        <v>4</v>
      </c>
      <c r="G14" s="10">
        <v>3</v>
      </c>
      <c r="H14" s="10">
        <v>4</v>
      </c>
      <c r="I14" s="10">
        <v>4</v>
      </c>
      <c r="J14" s="10">
        <v>5</v>
      </c>
      <c r="K14" s="10">
        <v>5</v>
      </c>
      <c r="L14" s="10">
        <v>3</v>
      </c>
      <c r="M14" s="10">
        <v>4</v>
      </c>
      <c r="O14" s="10">
        <v>4</v>
      </c>
      <c r="P14" s="10">
        <v>4</v>
      </c>
      <c r="Q14" s="10">
        <v>3</v>
      </c>
      <c r="R14" s="10">
        <v>5</v>
      </c>
      <c r="S14" s="10">
        <v>3</v>
      </c>
      <c r="T14" s="10">
        <v>5</v>
      </c>
      <c r="U14" s="10">
        <v>3</v>
      </c>
      <c r="V14" s="12" t="s">
        <v>125</v>
      </c>
      <c r="W14" s="10">
        <v>3</v>
      </c>
      <c r="X14" s="9" t="s">
        <v>127</v>
      </c>
      <c r="Y14" s="9" t="s">
        <v>124</v>
      </c>
      <c r="Z14" s="9" t="s">
        <v>124</v>
      </c>
      <c r="AB14" s="10">
        <v>3</v>
      </c>
      <c r="AC14" s="9" t="s">
        <v>120</v>
      </c>
      <c r="AD14" s="9" t="s">
        <v>279</v>
      </c>
      <c r="AE14" s="10">
        <v>4</v>
      </c>
      <c r="AH14" s="10">
        <v>4</v>
      </c>
      <c r="AI14" s="10">
        <v>4</v>
      </c>
      <c r="AK14" s="10">
        <v>5</v>
      </c>
      <c r="AL14" s="10">
        <v>5</v>
      </c>
      <c r="AM14" s="10">
        <v>5</v>
      </c>
      <c r="AN14" s="10">
        <v>5</v>
      </c>
      <c r="AR14" s="10">
        <v>5</v>
      </c>
      <c r="AT14" s="10">
        <v>2</v>
      </c>
      <c r="AU14" s="9" t="s">
        <v>280</v>
      </c>
      <c r="AW14" s="10">
        <v>2</v>
      </c>
      <c r="AX14" s="10">
        <v>2</v>
      </c>
      <c r="AY14" s="10">
        <v>4</v>
      </c>
    </row>
    <row r="15" spans="1:51" ht="12.75" customHeight="1" x14ac:dyDescent="0.2">
      <c r="A15" s="8">
        <v>76</v>
      </c>
      <c r="B15" s="10">
        <v>2</v>
      </c>
      <c r="C15" s="10">
        <v>4</v>
      </c>
      <c r="D15" s="10">
        <v>4</v>
      </c>
      <c r="E15" s="10">
        <v>2</v>
      </c>
      <c r="F15" s="10">
        <v>2</v>
      </c>
      <c r="G15" s="10">
        <v>2</v>
      </c>
      <c r="H15" s="10">
        <v>4</v>
      </c>
      <c r="I15" s="10">
        <v>4</v>
      </c>
      <c r="J15" s="10">
        <v>4</v>
      </c>
      <c r="K15" s="10">
        <v>4</v>
      </c>
      <c r="L15" s="10">
        <v>2</v>
      </c>
      <c r="M15" s="10">
        <v>4</v>
      </c>
      <c r="O15" s="10">
        <v>3</v>
      </c>
      <c r="P15" s="10">
        <v>4</v>
      </c>
      <c r="Q15" s="10">
        <v>4</v>
      </c>
      <c r="R15" s="10">
        <v>4</v>
      </c>
      <c r="S15" s="10">
        <v>5</v>
      </c>
      <c r="T15" s="10">
        <v>5</v>
      </c>
      <c r="U15" s="10">
        <v>2</v>
      </c>
      <c r="W15" s="10">
        <v>4</v>
      </c>
      <c r="X15" s="9" t="s">
        <v>118</v>
      </c>
      <c r="AC15" s="9" t="s">
        <v>134</v>
      </c>
      <c r="AD15" s="15">
        <v>0.1</v>
      </c>
      <c r="AF15" s="10">
        <v>5</v>
      </c>
      <c r="AK15" s="10">
        <v>5</v>
      </c>
      <c r="AL15" s="10">
        <v>4</v>
      </c>
      <c r="AM15" s="10">
        <v>3</v>
      </c>
      <c r="AN15" s="10">
        <v>3</v>
      </c>
      <c r="AO15" s="10">
        <v>3</v>
      </c>
      <c r="AP15" s="10">
        <v>4</v>
      </c>
      <c r="AR15" s="10">
        <v>2</v>
      </c>
      <c r="AT15" s="10">
        <v>1</v>
      </c>
      <c r="AU15" s="9" t="s">
        <v>191</v>
      </c>
      <c r="AW15" s="10">
        <v>1</v>
      </c>
      <c r="AX15" s="10">
        <v>2</v>
      </c>
      <c r="AY15" s="10">
        <v>3</v>
      </c>
    </row>
    <row r="16" spans="1:51" ht="12.75" customHeight="1" x14ac:dyDescent="0.2">
      <c r="A16" s="8">
        <v>79</v>
      </c>
      <c r="B16" s="10">
        <v>4</v>
      </c>
      <c r="C16" s="10">
        <v>5</v>
      </c>
      <c r="D16" s="10">
        <v>5</v>
      </c>
      <c r="E16" s="10">
        <v>2</v>
      </c>
      <c r="F16" s="10">
        <v>3</v>
      </c>
      <c r="G16" s="10">
        <v>4</v>
      </c>
      <c r="H16" s="10">
        <v>3</v>
      </c>
      <c r="I16" s="10">
        <v>2</v>
      </c>
      <c r="J16" s="10">
        <v>4</v>
      </c>
      <c r="K16" s="10">
        <v>4</v>
      </c>
      <c r="L16" s="10">
        <v>3</v>
      </c>
      <c r="M16" s="10">
        <v>3</v>
      </c>
      <c r="N16" s="12" t="s">
        <v>287</v>
      </c>
      <c r="O16" s="10">
        <v>5</v>
      </c>
      <c r="P16" s="10">
        <v>3</v>
      </c>
      <c r="Q16" s="10">
        <v>1</v>
      </c>
      <c r="R16" s="10">
        <v>3</v>
      </c>
      <c r="S16" s="10">
        <v>3</v>
      </c>
      <c r="V16" s="12" t="s">
        <v>125</v>
      </c>
      <c r="W16" s="10">
        <v>2</v>
      </c>
      <c r="AB16" s="10">
        <v>4</v>
      </c>
      <c r="AC16" s="9" t="s">
        <v>134</v>
      </c>
      <c r="AD16" s="15">
        <v>0.05</v>
      </c>
      <c r="AE16" s="10">
        <v>5</v>
      </c>
      <c r="AK16" s="10">
        <v>5</v>
      </c>
      <c r="AO16" s="10">
        <v>5</v>
      </c>
      <c r="AR16" s="10">
        <v>5</v>
      </c>
      <c r="AT16">
        <v>4</v>
      </c>
      <c r="AU16" s="9" t="s">
        <v>276</v>
      </c>
      <c r="AW16" s="10">
        <v>2</v>
      </c>
      <c r="AX16" s="10">
        <v>2</v>
      </c>
      <c r="AY16" s="10">
        <v>4</v>
      </c>
    </row>
    <row r="17" spans="1:51" ht="12.75" customHeight="1" x14ac:dyDescent="0.2">
      <c r="A17" s="8">
        <v>82</v>
      </c>
      <c r="B17" s="10">
        <v>4</v>
      </c>
      <c r="C17" s="10">
        <v>5</v>
      </c>
      <c r="D17" s="10">
        <v>5</v>
      </c>
      <c r="E17" s="10">
        <v>2</v>
      </c>
      <c r="F17" s="10">
        <v>4</v>
      </c>
      <c r="G17" s="10">
        <v>3</v>
      </c>
      <c r="H17" s="10">
        <v>5</v>
      </c>
      <c r="J17" s="10">
        <v>4</v>
      </c>
      <c r="K17" s="10">
        <v>2</v>
      </c>
      <c r="L17" s="10">
        <v>3</v>
      </c>
      <c r="M17" s="10">
        <v>4</v>
      </c>
      <c r="O17" s="10">
        <v>5</v>
      </c>
      <c r="P17" s="10">
        <v>4</v>
      </c>
      <c r="Q17" s="10">
        <v>3</v>
      </c>
      <c r="R17" s="10">
        <v>5</v>
      </c>
      <c r="S17" s="10">
        <v>4</v>
      </c>
      <c r="T17" s="10">
        <v>4</v>
      </c>
      <c r="U17" s="10">
        <v>3</v>
      </c>
      <c r="X17" s="9" t="s">
        <v>118</v>
      </c>
      <c r="Y17" s="12" t="s">
        <v>124</v>
      </c>
      <c r="Z17" s="9" t="s">
        <v>124</v>
      </c>
      <c r="AB17" s="10">
        <v>4</v>
      </c>
      <c r="AC17" s="9" t="s">
        <v>120</v>
      </c>
      <c r="AD17" s="15">
        <v>0.05</v>
      </c>
      <c r="AE17" s="10">
        <v>5</v>
      </c>
      <c r="AF17" s="10">
        <v>4</v>
      </c>
      <c r="AG17" s="10">
        <v>4</v>
      </c>
      <c r="AH17" s="10">
        <v>5</v>
      </c>
      <c r="AI17" s="10">
        <v>3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R17" s="10">
        <v>4</v>
      </c>
      <c r="AT17" s="10">
        <v>4</v>
      </c>
      <c r="AU17" s="9" t="s">
        <v>227</v>
      </c>
      <c r="AW17" s="10">
        <v>1</v>
      </c>
      <c r="AX17" s="10">
        <v>2</v>
      </c>
      <c r="AY17" s="10">
        <v>4</v>
      </c>
    </row>
    <row r="18" spans="1:51" ht="12.75" customHeight="1" x14ac:dyDescent="0.2">
      <c r="A18" s="8">
        <v>86</v>
      </c>
      <c r="B18" s="10">
        <v>4</v>
      </c>
      <c r="C18" s="10">
        <v>4</v>
      </c>
      <c r="D18" s="10">
        <v>4</v>
      </c>
      <c r="E18" s="10">
        <v>4</v>
      </c>
      <c r="F18" s="10">
        <v>4</v>
      </c>
      <c r="G18" s="10">
        <v>4</v>
      </c>
      <c r="H18" s="10">
        <v>4</v>
      </c>
      <c r="I18" s="10">
        <v>4</v>
      </c>
      <c r="J18" s="10">
        <v>4</v>
      </c>
      <c r="K18" s="10">
        <v>3</v>
      </c>
      <c r="L18" s="10">
        <v>4</v>
      </c>
      <c r="M18" s="10">
        <v>5</v>
      </c>
      <c r="O18" s="10">
        <v>4</v>
      </c>
      <c r="P18" s="10">
        <v>4</v>
      </c>
      <c r="Q18" s="10">
        <v>4</v>
      </c>
      <c r="R18" s="10">
        <v>4</v>
      </c>
      <c r="S18" s="10">
        <v>4</v>
      </c>
      <c r="T18" s="10">
        <v>4</v>
      </c>
      <c r="U18" s="10">
        <v>3</v>
      </c>
      <c r="V18" s="12" t="s">
        <v>117</v>
      </c>
      <c r="X18" s="9" t="s">
        <v>118</v>
      </c>
      <c r="Y18" s="12" t="s">
        <v>118</v>
      </c>
      <c r="Z18" s="9" t="s">
        <v>124</v>
      </c>
      <c r="AA18" s="12" t="s">
        <v>293</v>
      </c>
      <c r="AB18" s="10">
        <v>2</v>
      </c>
      <c r="AC18" s="9" t="s">
        <v>120</v>
      </c>
      <c r="AE18" s="10">
        <v>5</v>
      </c>
      <c r="AF18" s="10">
        <v>4</v>
      </c>
      <c r="AG18" s="10">
        <v>4</v>
      </c>
      <c r="AH18" s="10">
        <v>4</v>
      </c>
      <c r="AI18" s="10">
        <v>4</v>
      </c>
      <c r="AK18" s="10">
        <v>5</v>
      </c>
      <c r="AL18" s="10">
        <v>5</v>
      </c>
      <c r="AM18" s="10">
        <v>4</v>
      </c>
      <c r="AN18" s="10">
        <v>4</v>
      </c>
      <c r="AO18" s="10">
        <v>4</v>
      </c>
      <c r="AP18" s="10">
        <v>4</v>
      </c>
      <c r="AR18" s="10">
        <v>4</v>
      </c>
      <c r="AT18" s="10">
        <v>3</v>
      </c>
      <c r="AW18" s="10">
        <v>1</v>
      </c>
      <c r="AX18" s="10">
        <v>2</v>
      </c>
      <c r="AY18" s="10">
        <v>5</v>
      </c>
    </row>
    <row r="19" spans="1:51" ht="12.75" customHeight="1" x14ac:dyDescent="0.2">
      <c r="A19" s="8">
        <v>87</v>
      </c>
      <c r="B19" s="10">
        <v>4</v>
      </c>
      <c r="C19" s="10">
        <v>4</v>
      </c>
      <c r="D19" s="10">
        <v>4</v>
      </c>
      <c r="E19" s="10">
        <v>4</v>
      </c>
      <c r="F19" s="10">
        <v>4</v>
      </c>
      <c r="G19" s="10">
        <v>4</v>
      </c>
      <c r="H19" s="10">
        <v>4</v>
      </c>
      <c r="I19" s="10">
        <v>4</v>
      </c>
      <c r="J19" s="10">
        <v>3</v>
      </c>
      <c r="K19" s="10">
        <v>4</v>
      </c>
      <c r="L19" s="10">
        <v>4</v>
      </c>
      <c r="M19" s="10">
        <v>5</v>
      </c>
      <c r="O19" s="10">
        <v>4</v>
      </c>
      <c r="P19" s="10">
        <v>4</v>
      </c>
      <c r="Q19" s="10">
        <v>3</v>
      </c>
      <c r="R19" s="10">
        <v>5</v>
      </c>
      <c r="S19" s="10">
        <v>3</v>
      </c>
      <c r="T19" s="10">
        <v>5</v>
      </c>
      <c r="U19" s="10">
        <v>5</v>
      </c>
      <c r="V19" s="12" t="s">
        <v>117</v>
      </c>
      <c r="W19" s="10">
        <v>4</v>
      </c>
      <c r="X19" s="9" t="s">
        <v>118</v>
      </c>
      <c r="AB19" s="10">
        <v>3</v>
      </c>
      <c r="AC19" s="9" t="s">
        <v>120</v>
      </c>
      <c r="AE19" s="10">
        <v>3</v>
      </c>
      <c r="AF19" s="10">
        <v>5</v>
      </c>
      <c r="AG19" s="10">
        <v>5</v>
      </c>
      <c r="AH19" s="10">
        <v>5</v>
      </c>
      <c r="AI19" s="10">
        <v>1</v>
      </c>
      <c r="AK19" s="10">
        <v>5</v>
      </c>
      <c r="AL19" s="10">
        <v>5</v>
      </c>
      <c r="AM19" s="10">
        <v>1</v>
      </c>
      <c r="AN19" s="10">
        <v>5</v>
      </c>
      <c r="AO19" s="10">
        <v>5</v>
      </c>
      <c r="AP19" s="10">
        <v>5</v>
      </c>
      <c r="AR19" s="10">
        <v>4</v>
      </c>
      <c r="AT19" s="10">
        <v>3</v>
      </c>
      <c r="AW19" s="10">
        <v>1</v>
      </c>
      <c r="AX19" s="10">
        <v>2</v>
      </c>
      <c r="AY19" s="10">
        <v>4</v>
      </c>
    </row>
    <row r="20" spans="1:51" ht="12.75" customHeight="1" x14ac:dyDescent="0.2">
      <c r="A20" s="8">
        <v>88</v>
      </c>
      <c r="B20" s="10">
        <v>4</v>
      </c>
      <c r="C20" s="10">
        <v>5</v>
      </c>
      <c r="D20" s="10">
        <v>5</v>
      </c>
      <c r="E20" s="10">
        <v>4</v>
      </c>
      <c r="F20" s="10">
        <v>4</v>
      </c>
      <c r="H20" s="10">
        <v>5</v>
      </c>
      <c r="I20" s="10">
        <v>4</v>
      </c>
      <c r="J20" s="10">
        <v>4</v>
      </c>
      <c r="K20" s="10">
        <v>2</v>
      </c>
      <c r="L20" s="10">
        <v>3</v>
      </c>
      <c r="M20" s="10">
        <v>5</v>
      </c>
      <c r="O20" s="10">
        <v>4</v>
      </c>
      <c r="P20" s="10">
        <v>4</v>
      </c>
      <c r="Q20" s="10">
        <v>3</v>
      </c>
      <c r="R20" s="10">
        <v>4</v>
      </c>
      <c r="S20" s="10">
        <v>4</v>
      </c>
      <c r="T20" s="10">
        <v>4</v>
      </c>
      <c r="U20" s="10">
        <v>1</v>
      </c>
      <c r="V20" s="12" t="s">
        <v>125</v>
      </c>
      <c r="W20" s="10">
        <v>4</v>
      </c>
      <c r="X20" s="9" t="s">
        <v>124</v>
      </c>
      <c r="Y20" s="12" t="s">
        <v>124</v>
      </c>
      <c r="Z20" s="9" t="s">
        <v>127</v>
      </c>
      <c r="AB20" s="10">
        <v>4</v>
      </c>
      <c r="AC20" s="9" t="s">
        <v>120</v>
      </c>
      <c r="AD20" s="15">
        <v>7.0000000000000007E-2</v>
      </c>
      <c r="AE20" s="10">
        <v>4</v>
      </c>
      <c r="AF20" s="10">
        <v>4</v>
      </c>
      <c r="AG20" s="10">
        <v>4</v>
      </c>
      <c r="AH20" s="10">
        <v>5</v>
      </c>
      <c r="AI20" s="10">
        <v>2</v>
      </c>
      <c r="AW20" s="10">
        <v>2</v>
      </c>
      <c r="AX20" s="10">
        <v>2</v>
      </c>
      <c r="AY20" s="10">
        <v>5</v>
      </c>
    </row>
    <row r="21" spans="1:51" ht="12.75" customHeight="1" x14ac:dyDescent="0.2">
      <c r="A21" s="39" t="s">
        <v>396</v>
      </c>
      <c r="B21">
        <v>4</v>
      </c>
      <c r="C21">
        <v>4</v>
      </c>
      <c r="D21">
        <v>5</v>
      </c>
      <c r="E21">
        <v>3</v>
      </c>
      <c r="F21">
        <v>4</v>
      </c>
      <c r="G21">
        <v>4</v>
      </c>
      <c r="H21">
        <v>3</v>
      </c>
      <c r="I21">
        <v>4</v>
      </c>
      <c r="J21">
        <v>3</v>
      </c>
      <c r="K21">
        <v>5</v>
      </c>
      <c r="L21">
        <v>5</v>
      </c>
      <c r="M21">
        <v>3</v>
      </c>
      <c r="O21">
        <v>4</v>
      </c>
      <c r="P21">
        <v>5</v>
      </c>
      <c r="Q21">
        <v>4</v>
      </c>
      <c r="R21">
        <v>3</v>
      </c>
      <c r="S21">
        <v>3</v>
      </c>
      <c r="T21">
        <v>5</v>
      </c>
      <c r="U21">
        <v>4</v>
      </c>
      <c r="V21" t="s">
        <v>79</v>
      </c>
      <c r="W21">
        <v>4</v>
      </c>
      <c r="X21" t="s">
        <v>58</v>
      </c>
      <c r="Y21" t="s">
        <v>58</v>
      </c>
      <c r="Z21" t="s">
        <v>58</v>
      </c>
      <c r="AB21">
        <v>3</v>
      </c>
      <c r="AC21" t="s">
        <v>131</v>
      </c>
      <c r="AD21" s="40">
        <v>7.0000000000000007E-2</v>
      </c>
      <c r="AE21">
        <v>5</v>
      </c>
      <c r="AF21">
        <v>4</v>
      </c>
      <c r="AG21">
        <v>4</v>
      </c>
      <c r="AH21">
        <v>3</v>
      </c>
      <c r="AI21">
        <v>3</v>
      </c>
      <c r="AK21">
        <v>5</v>
      </c>
      <c r="AL21">
        <v>5</v>
      </c>
      <c r="AM21">
        <v>5</v>
      </c>
      <c r="AN21">
        <v>4</v>
      </c>
      <c r="AO21">
        <v>3</v>
      </c>
      <c r="AP21">
        <v>5</v>
      </c>
      <c r="AR21">
        <v>3</v>
      </c>
      <c r="AT21">
        <v>3</v>
      </c>
      <c r="AU21" t="s">
        <v>77</v>
      </c>
      <c r="AW21">
        <v>1</v>
      </c>
      <c r="AX21">
        <v>2</v>
      </c>
      <c r="AY21">
        <v>4</v>
      </c>
    </row>
    <row r="22" spans="1:51" ht="12.75" customHeight="1" x14ac:dyDescent="0.2">
      <c r="A22" s="39" t="s">
        <v>397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3</v>
      </c>
      <c r="L22">
        <v>3</v>
      </c>
      <c r="M22">
        <v>1</v>
      </c>
      <c r="O22">
        <v>5</v>
      </c>
      <c r="P22">
        <v>3</v>
      </c>
      <c r="Q22">
        <v>3</v>
      </c>
      <c r="R22">
        <v>4</v>
      </c>
      <c r="S22">
        <v>4</v>
      </c>
      <c r="T22">
        <v>5</v>
      </c>
      <c r="U22">
        <v>2</v>
      </c>
      <c r="V22" t="s">
        <v>56</v>
      </c>
      <c r="W22">
        <v>4</v>
      </c>
      <c r="X22" t="s">
        <v>58</v>
      </c>
      <c r="Y22" t="s">
        <v>83</v>
      </c>
      <c r="Z22" t="s">
        <v>58</v>
      </c>
      <c r="AB22">
        <v>4</v>
      </c>
      <c r="AC22" t="s">
        <v>119</v>
      </c>
      <c r="AD22" s="40">
        <v>7.0000000000000007E-2</v>
      </c>
      <c r="AE22">
        <v>5</v>
      </c>
      <c r="AF22">
        <v>5</v>
      </c>
      <c r="AG22">
        <v>5</v>
      </c>
      <c r="AH22">
        <v>5</v>
      </c>
      <c r="AI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4</v>
      </c>
      <c r="AR22">
        <v>5</v>
      </c>
      <c r="AT22">
        <v>3</v>
      </c>
      <c r="AU22" t="s">
        <v>84</v>
      </c>
      <c r="AW22">
        <v>1</v>
      </c>
      <c r="AX22">
        <v>2</v>
      </c>
      <c r="AY22">
        <v>3</v>
      </c>
    </row>
    <row r="23" spans="1:51" ht="12.75" customHeight="1" x14ac:dyDescent="0.2">
      <c r="A23" s="39" t="s">
        <v>399</v>
      </c>
      <c r="B23">
        <v>5</v>
      </c>
      <c r="C23">
        <v>5</v>
      </c>
      <c r="D23">
        <v>5</v>
      </c>
      <c r="E23">
        <v>4</v>
      </c>
      <c r="F23">
        <v>5</v>
      </c>
      <c r="G23">
        <v>4</v>
      </c>
      <c r="H23">
        <v>5</v>
      </c>
      <c r="I23">
        <v>4</v>
      </c>
      <c r="J23">
        <v>4</v>
      </c>
      <c r="K23">
        <v>3</v>
      </c>
      <c r="L23">
        <v>4</v>
      </c>
      <c r="M23">
        <v>4</v>
      </c>
      <c r="O23">
        <v>4</v>
      </c>
      <c r="P23">
        <v>4</v>
      </c>
      <c r="Q23">
        <v>2</v>
      </c>
      <c r="R23">
        <v>5</v>
      </c>
      <c r="S23">
        <v>4</v>
      </c>
      <c r="T23">
        <v>4</v>
      </c>
      <c r="U23">
        <v>4</v>
      </c>
      <c r="V23" t="s">
        <v>79</v>
      </c>
      <c r="W23">
        <v>3</v>
      </c>
      <c r="X23" t="s">
        <v>69</v>
      </c>
      <c r="Y23" t="s">
        <v>83</v>
      </c>
      <c r="Z23" t="s">
        <v>83</v>
      </c>
      <c r="AB23">
        <v>4</v>
      </c>
      <c r="AC23" t="s">
        <v>119</v>
      </c>
      <c r="AD23" s="40">
        <v>0.1</v>
      </c>
      <c r="AE23">
        <v>4</v>
      </c>
      <c r="AF23">
        <v>5</v>
      </c>
      <c r="AG23">
        <v>3</v>
      </c>
      <c r="AH23">
        <v>5</v>
      </c>
      <c r="AI23">
        <v>5</v>
      </c>
      <c r="AK23">
        <v>5</v>
      </c>
      <c r="AL23">
        <v>5</v>
      </c>
      <c r="AM23">
        <v>4</v>
      </c>
      <c r="AN23">
        <v>3</v>
      </c>
      <c r="AO23">
        <v>1</v>
      </c>
      <c r="AP23">
        <v>3</v>
      </c>
      <c r="AR23">
        <v>3</v>
      </c>
      <c r="AT23">
        <v>3</v>
      </c>
      <c r="AU23" t="s">
        <v>77</v>
      </c>
      <c r="AW23">
        <v>1</v>
      </c>
      <c r="AX23">
        <v>2</v>
      </c>
      <c r="AY23">
        <v>3</v>
      </c>
    </row>
    <row r="24" spans="1:51" ht="12.75" customHeight="1" x14ac:dyDescent="0.2">
      <c r="A24" s="39" t="s">
        <v>402</v>
      </c>
      <c r="B24">
        <v>3</v>
      </c>
      <c r="C24">
        <v>5</v>
      </c>
      <c r="D24">
        <v>5</v>
      </c>
      <c r="E24">
        <v>3</v>
      </c>
      <c r="F24">
        <v>3</v>
      </c>
      <c r="G24">
        <v>4</v>
      </c>
      <c r="H24">
        <v>4</v>
      </c>
      <c r="I24">
        <v>5</v>
      </c>
      <c r="J24">
        <v>4</v>
      </c>
      <c r="K24">
        <v>2</v>
      </c>
      <c r="L24">
        <v>3</v>
      </c>
      <c r="M24">
        <v>4</v>
      </c>
      <c r="O24">
        <v>4</v>
      </c>
      <c r="P24">
        <v>3</v>
      </c>
      <c r="Q24">
        <v>4</v>
      </c>
      <c r="R24">
        <v>3</v>
      </c>
      <c r="S24">
        <v>3</v>
      </c>
      <c r="T24">
        <v>4</v>
      </c>
      <c r="U24">
        <v>2</v>
      </c>
      <c r="V24" t="s">
        <v>56</v>
      </c>
      <c r="W24">
        <v>2</v>
      </c>
      <c r="X24" t="s">
        <v>69</v>
      </c>
      <c r="Y24" t="s">
        <v>58</v>
      </c>
      <c r="Z24" t="s">
        <v>69</v>
      </c>
      <c r="AB24">
        <v>3</v>
      </c>
      <c r="AC24" t="s">
        <v>119</v>
      </c>
      <c r="AD24" s="40">
        <v>0.05</v>
      </c>
      <c r="AE24">
        <v>5</v>
      </c>
      <c r="AF24">
        <v>3</v>
      </c>
      <c r="AG24">
        <v>5</v>
      </c>
      <c r="AH24">
        <v>3</v>
      </c>
      <c r="AI24">
        <v>3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4</v>
      </c>
      <c r="AR24">
        <v>4</v>
      </c>
      <c r="AT24">
        <v>4</v>
      </c>
      <c r="AU24" t="s">
        <v>97</v>
      </c>
      <c r="AW24">
        <v>2</v>
      </c>
      <c r="AX24">
        <v>2</v>
      </c>
      <c r="AY24">
        <v>4</v>
      </c>
    </row>
    <row r="25" spans="1:51" ht="12.75" customHeight="1" x14ac:dyDescent="0.2">
      <c r="A25" s="39" t="s">
        <v>411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2</v>
      </c>
      <c r="J25">
        <v>4</v>
      </c>
      <c r="K25">
        <v>2</v>
      </c>
      <c r="L25">
        <v>2</v>
      </c>
      <c r="M25">
        <v>4</v>
      </c>
      <c r="O25">
        <v>4</v>
      </c>
      <c r="P25">
        <v>3</v>
      </c>
      <c r="Q25">
        <v>4</v>
      </c>
      <c r="R25">
        <v>5</v>
      </c>
      <c r="S25">
        <v>3</v>
      </c>
      <c r="T25">
        <v>4</v>
      </c>
      <c r="U25">
        <v>2</v>
      </c>
      <c r="V25" t="s">
        <v>79</v>
      </c>
      <c r="W25">
        <v>2</v>
      </c>
      <c r="X25" t="s">
        <v>69</v>
      </c>
      <c r="Y25" t="s">
        <v>83</v>
      </c>
      <c r="Z25" t="s">
        <v>69</v>
      </c>
      <c r="AB25">
        <v>2</v>
      </c>
      <c r="AC25" t="s">
        <v>133</v>
      </c>
      <c r="AD25" s="42">
        <v>0.05</v>
      </c>
      <c r="AE25">
        <v>5</v>
      </c>
      <c r="AF25">
        <v>5</v>
      </c>
      <c r="AG25">
        <v>5</v>
      </c>
      <c r="AH25">
        <v>5</v>
      </c>
      <c r="AI25">
        <v>1</v>
      </c>
      <c r="AK25">
        <v>5</v>
      </c>
      <c r="AL25">
        <v>5</v>
      </c>
      <c r="AM25">
        <v>3</v>
      </c>
      <c r="AN25">
        <v>4</v>
      </c>
      <c r="AO25">
        <v>4</v>
      </c>
      <c r="AP25">
        <v>4</v>
      </c>
      <c r="AR25">
        <v>4</v>
      </c>
      <c r="AT25">
        <v>4</v>
      </c>
      <c r="AU25" t="s">
        <v>344</v>
      </c>
      <c r="AW25">
        <v>2</v>
      </c>
      <c r="AX25">
        <v>2</v>
      </c>
      <c r="AY25">
        <v>4</v>
      </c>
    </row>
    <row r="26" spans="1:51" ht="12.75" customHeight="1" x14ac:dyDescent="0.2">
      <c r="A26" s="39" t="s">
        <v>413</v>
      </c>
      <c r="B26">
        <v>5</v>
      </c>
      <c r="C26">
        <v>5</v>
      </c>
      <c r="D26">
        <v>5</v>
      </c>
      <c r="E26">
        <v>2</v>
      </c>
      <c r="F26">
        <v>4</v>
      </c>
      <c r="G26">
        <v>2</v>
      </c>
      <c r="H26">
        <v>3</v>
      </c>
      <c r="I26">
        <v>2</v>
      </c>
      <c r="J26">
        <v>5</v>
      </c>
      <c r="K26">
        <v>5</v>
      </c>
      <c r="L26">
        <v>5</v>
      </c>
      <c r="M26">
        <v>1</v>
      </c>
      <c r="N26" t="s">
        <v>345</v>
      </c>
      <c r="O26">
        <v>2</v>
      </c>
      <c r="P26">
        <v>2</v>
      </c>
      <c r="Q26">
        <v>3</v>
      </c>
      <c r="R26">
        <v>5</v>
      </c>
      <c r="S26">
        <v>4</v>
      </c>
      <c r="T26">
        <v>5</v>
      </c>
      <c r="U26">
        <v>4</v>
      </c>
      <c r="V26" t="s">
        <v>79</v>
      </c>
      <c r="W26">
        <v>5</v>
      </c>
      <c r="X26" t="s">
        <v>58</v>
      </c>
      <c r="Y26" t="s">
        <v>58</v>
      </c>
      <c r="Z26" t="s">
        <v>69</v>
      </c>
      <c r="AB26">
        <v>5</v>
      </c>
      <c r="AC26" t="s">
        <v>119</v>
      </c>
      <c r="AD26" t="s">
        <v>346</v>
      </c>
      <c r="AE26">
        <v>5</v>
      </c>
      <c r="AF26">
        <v>5</v>
      </c>
      <c r="AG26">
        <v>5</v>
      </c>
      <c r="AH26">
        <v>2</v>
      </c>
      <c r="AI26">
        <v>1</v>
      </c>
      <c r="AJ26" t="s">
        <v>347</v>
      </c>
      <c r="AK26">
        <v>5</v>
      </c>
      <c r="AL26">
        <v>4</v>
      </c>
      <c r="AM26">
        <v>5</v>
      </c>
      <c r="AN26">
        <v>5</v>
      </c>
      <c r="AO26">
        <v>2</v>
      </c>
      <c r="AP26">
        <v>2</v>
      </c>
      <c r="AR26">
        <v>3</v>
      </c>
      <c r="AT26">
        <v>2</v>
      </c>
      <c r="AU26" t="s">
        <v>77</v>
      </c>
      <c r="AW26">
        <v>2</v>
      </c>
      <c r="AX26">
        <v>2</v>
      </c>
      <c r="AY26">
        <v>4</v>
      </c>
    </row>
    <row r="27" spans="1:51" ht="12.75" customHeight="1" x14ac:dyDescent="0.2">
      <c r="A27" s="39" t="s">
        <v>414</v>
      </c>
      <c r="B27">
        <v>4</v>
      </c>
      <c r="C27">
        <v>4</v>
      </c>
      <c r="D27">
        <v>4</v>
      </c>
      <c r="E27">
        <v>4</v>
      </c>
      <c r="F27">
        <v>4</v>
      </c>
      <c r="G27">
        <v>2</v>
      </c>
      <c r="H27">
        <v>4</v>
      </c>
      <c r="I27">
        <v>2</v>
      </c>
      <c r="J27">
        <v>4</v>
      </c>
      <c r="K27">
        <v>5</v>
      </c>
      <c r="L27">
        <v>5</v>
      </c>
      <c r="M27">
        <v>3</v>
      </c>
      <c r="N27" t="s">
        <v>348</v>
      </c>
      <c r="O27">
        <v>4</v>
      </c>
      <c r="P27">
        <v>1</v>
      </c>
      <c r="Q27">
        <v>5</v>
      </c>
      <c r="R27">
        <v>2</v>
      </c>
      <c r="S27">
        <v>2</v>
      </c>
      <c r="T27">
        <v>4</v>
      </c>
      <c r="U27">
        <v>1</v>
      </c>
      <c r="V27" t="s">
        <v>79</v>
      </c>
      <c r="W27">
        <v>1</v>
      </c>
      <c r="X27" t="s">
        <v>69</v>
      </c>
      <c r="Y27" t="s">
        <v>69</v>
      </c>
      <c r="Z27" t="s">
        <v>69</v>
      </c>
      <c r="AB27">
        <v>1</v>
      </c>
      <c r="AC27" t="s">
        <v>119</v>
      </c>
      <c r="AD27" t="s">
        <v>349</v>
      </c>
      <c r="AE27">
        <v>1</v>
      </c>
      <c r="AF27">
        <v>2</v>
      </c>
      <c r="AG27">
        <v>4</v>
      </c>
      <c r="AH27">
        <v>3</v>
      </c>
      <c r="AI27">
        <v>1</v>
      </c>
      <c r="AJ27" t="s">
        <v>350</v>
      </c>
      <c r="AK27">
        <v>5</v>
      </c>
      <c r="AL27">
        <v>5</v>
      </c>
      <c r="AM27">
        <v>4</v>
      </c>
      <c r="AN27">
        <v>5</v>
      </c>
      <c r="AO27">
        <v>5</v>
      </c>
      <c r="AP27">
        <v>4</v>
      </c>
      <c r="AQ27" t="s">
        <v>351</v>
      </c>
      <c r="AR27">
        <v>1</v>
      </c>
      <c r="AS27" t="s">
        <v>352</v>
      </c>
      <c r="AT27">
        <v>1</v>
      </c>
      <c r="AU27" t="s">
        <v>353</v>
      </c>
      <c r="AV27" t="s">
        <v>354</v>
      </c>
      <c r="AW27">
        <v>1</v>
      </c>
      <c r="AX27">
        <v>2</v>
      </c>
      <c r="AY27">
        <v>4</v>
      </c>
    </row>
    <row r="28" spans="1:51" ht="12.75" customHeight="1" x14ac:dyDescent="0.2">
      <c r="A28" s="39" t="s">
        <v>415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2</v>
      </c>
      <c r="J28">
        <v>4</v>
      </c>
      <c r="K28">
        <v>4</v>
      </c>
      <c r="L28">
        <v>4</v>
      </c>
      <c r="M28">
        <v>4</v>
      </c>
      <c r="N28" t="s">
        <v>355</v>
      </c>
      <c r="O28">
        <v>4</v>
      </c>
      <c r="P28">
        <v>4</v>
      </c>
      <c r="Q28">
        <v>4</v>
      </c>
      <c r="R28">
        <v>4</v>
      </c>
      <c r="S28">
        <v>2</v>
      </c>
      <c r="T28">
        <v>3</v>
      </c>
      <c r="U28">
        <v>4</v>
      </c>
      <c r="V28" t="s">
        <v>79</v>
      </c>
      <c r="W28">
        <v>3</v>
      </c>
      <c r="X28" t="s">
        <v>69</v>
      </c>
      <c r="Y28" t="s">
        <v>69</v>
      </c>
      <c r="Z28" t="s">
        <v>69</v>
      </c>
      <c r="AB28">
        <v>2</v>
      </c>
      <c r="AC28" t="s">
        <v>119</v>
      </c>
      <c r="AD28" s="42">
        <v>0.05</v>
      </c>
      <c r="AE28">
        <v>3</v>
      </c>
      <c r="AF28">
        <v>1</v>
      </c>
      <c r="AG28">
        <v>3</v>
      </c>
      <c r="AH28">
        <v>3</v>
      </c>
      <c r="AI28">
        <v>2</v>
      </c>
      <c r="AK28">
        <v>4</v>
      </c>
      <c r="AL28">
        <v>5</v>
      </c>
      <c r="AM28">
        <v>4</v>
      </c>
      <c r="AN28">
        <v>5</v>
      </c>
      <c r="AO28">
        <v>4</v>
      </c>
      <c r="AP28">
        <v>4</v>
      </c>
      <c r="AR28">
        <v>2</v>
      </c>
      <c r="AT28">
        <v>1</v>
      </c>
      <c r="AU28" t="s">
        <v>356</v>
      </c>
      <c r="AV28" t="s">
        <v>357</v>
      </c>
      <c r="AW28">
        <v>1</v>
      </c>
      <c r="AX28">
        <v>2</v>
      </c>
      <c r="AY28">
        <v>3</v>
      </c>
    </row>
    <row r="29" spans="1:51" ht="12.75" customHeight="1" x14ac:dyDescent="0.2">
      <c r="A29" s="39" t="s">
        <v>416</v>
      </c>
      <c r="B29">
        <v>4</v>
      </c>
      <c r="C29">
        <v>5</v>
      </c>
      <c r="D29">
        <v>5</v>
      </c>
      <c r="E29">
        <v>3</v>
      </c>
      <c r="F29">
        <v>4</v>
      </c>
      <c r="G29">
        <v>5</v>
      </c>
      <c r="H29">
        <v>4</v>
      </c>
      <c r="I29">
        <v>4</v>
      </c>
      <c r="J29">
        <v>4</v>
      </c>
      <c r="K29">
        <v>3</v>
      </c>
      <c r="L29">
        <v>4</v>
      </c>
      <c r="M29">
        <v>2</v>
      </c>
      <c r="N29" t="s">
        <v>358</v>
      </c>
      <c r="O29">
        <v>5</v>
      </c>
      <c r="P29">
        <v>5</v>
      </c>
      <c r="Q29">
        <v>3</v>
      </c>
      <c r="R29">
        <v>5</v>
      </c>
      <c r="S29">
        <v>5</v>
      </c>
      <c r="T29">
        <v>5</v>
      </c>
      <c r="U29">
        <v>2</v>
      </c>
      <c r="V29" t="s">
        <v>56</v>
      </c>
      <c r="W29">
        <v>5</v>
      </c>
      <c r="X29" t="s">
        <v>58</v>
      </c>
      <c r="Y29" t="s">
        <v>83</v>
      </c>
      <c r="Z29" t="s">
        <v>58</v>
      </c>
      <c r="AB29">
        <v>5</v>
      </c>
      <c r="AC29" t="s">
        <v>119</v>
      </c>
      <c r="AD29" s="42">
        <v>0.05</v>
      </c>
      <c r="AE29">
        <v>5</v>
      </c>
      <c r="AF29">
        <v>5</v>
      </c>
      <c r="AG29">
        <v>4</v>
      </c>
      <c r="AH29">
        <v>1</v>
      </c>
      <c r="AI29">
        <v>1</v>
      </c>
      <c r="AJ29" t="s">
        <v>359</v>
      </c>
      <c r="AK29">
        <v>5</v>
      </c>
      <c r="AL29">
        <v>5</v>
      </c>
      <c r="AM29">
        <v>4</v>
      </c>
      <c r="AN29">
        <v>4</v>
      </c>
      <c r="AO29">
        <v>4</v>
      </c>
      <c r="AP29">
        <v>4</v>
      </c>
      <c r="AR29">
        <v>4</v>
      </c>
      <c r="AT29">
        <v>3</v>
      </c>
      <c r="AU29" t="s">
        <v>82</v>
      </c>
      <c r="AW29">
        <v>2</v>
      </c>
      <c r="AX29">
        <v>2</v>
      </c>
      <c r="AY29">
        <v>4</v>
      </c>
    </row>
    <row r="30" spans="1:51" ht="12.75" x14ac:dyDescent="0.2">
      <c r="A30" s="39" t="s">
        <v>428</v>
      </c>
      <c r="B30">
        <v>3</v>
      </c>
      <c r="C30">
        <v>3</v>
      </c>
      <c r="D30">
        <v>3</v>
      </c>
      <c r="E30">
        <v>2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 t="s">
        <v>79</v>
      </c>
      <c r="W30">
        <v>3</v>
      </c>
      <c r="X30" t="s">
        <v>83</v>
      </c>
      <c r="Y30" t="s">
        <v>83</v>
      </c>
      <c r="Z30" t="s">
        <v>83</v>
      </c>
      <c r="AB30">
        <v>1</v>
      </c>
      <c r="AC30" t="s">
        <v>119</v>
      </c>
      <c r="AE30">
        <v>3</v>
      </c>
      <c r="AF30">
        <v>1</v>
      </c>
      <c r="AG30">
        <v>3</v>
      </c>
      <c r="AH30">
        <v>3</v>
      </c>
      <c r="AI30">
        <v>3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4</v>
      </c>
      <c r="AR30">
        <v>3</v>
      </c>
      <c r="AT30">
        <v>3</v>
      </c>
      <c r="AU30" t="s">
        <v>116</v>
      </c>
      <c r="AW30">
        <v>1</v>
      </c>
      <c r="AX30">
        <v>2</v>
      </c>
      <c r="AY30">
        <v>3</v>
      </c>
    </row>
    <row r="31" spans="1:51" ht="12.75" x14ac:dyDescent="0.2">
      <c r="A31" s="39" t="s">
        <v>452</v>
      </c>
      <c r="B31">
        <v>4</v>
      </c>
      <c r="C31">
        <v>5</v>
      </c>
      <c r="D31">
        <v>5</v>
      </c>
      <c r="E31">
        <v>2</v>
      </c>
      <c r="F31">
        <v>3</v>
      </c>
      <c r="G31">
        <v>2</v>
      </c>
      <c r="H31">
        <v>2</v>
      </c>
      <c r="I31">
        <v>2</v>
      </c>
      <c r="J31">
        <v>4</v>
      </c>
      <c r="K31">
        <v>2</v>
      </c>
      <c r="L31">
        <v>4</v>
      </c>
      <c r="M31">
        <v>4</v>
      </c>
      <c r="O31">
        <v>3</v>
      </c>
      <c r="P31">
        <v>4</v>
      </c>
      <c r="Q31">
        <v>2</v>
      </c>
      <c r="R31">
        <v>4</v>
      </c>
      <c r="S31">
        <v>4</v>
      </c>
      <c r="T31">
        <v>4</v>
      </c>
      <c r="U31">
        <v>3</v>
      </c>
      <c r="V31" t="s">
        <v>79</v>
      </c>
      <c r="W31">
        <v>4</v>
      </c>
      <c r="X31" t="s">
        <v>58</v>
      </c>
      <c r="Y31" t="s">
        <v>69</v>
      </c>
      <c r="Z31" t="s">
        <v>69</v>
      </c>
      <c r="AB31">
        <v>4</v>
      </c>
      <c r="AC31" t="s">
        <v>119</v>
      </c>
      <c r="AD31" s="42">
        <v>0.05</v>
      </c>
      <c r="AE31">
        <v>4</v>
      </c>
      <c r="AF31">
        <v>5</v>
      </c>
      <c r="AG31">
        <v>4</v>
      </c>
      <c r="AH31">
        <v>4</v>
      </c>
      <c r="AI31">
        <v>4</v>
      </c>
      <c r="AK31">
        <v>5</v>
      </c>
      <c r="AL31">
        <v>4</v>
      </c>
      <c r="AM31">
        <v>4</v>
      </c>
      <c r="AN31">
        <v>3</v>
      </c>
      <c r="AO31">
        <v>5</v>
      </c>
      <c r="AP31">
        <v>4</v>
      </c>
      <c r="AR31">
        <v>2</v>
      </c>
      <c r="AT31">
        <v>2</v>
      </c>
      <c r="AU31" t="s">
        <v>114</v>
      </c>
      <c r="AW31">
        <v>2</v>
      </c>
      <c r="AX31">
        <v>2</v>
      </c>
      <c r="AY31">
        <v>3</v>
      </c>
    </row>
    <row r="34" spans="1:51" s="20" customFormat="1" ht="15.75" customHeight="1" x14ac:dyDescent="0.2">
      <c r="A34" s="19">
        <v>5</v>
      </c>
      <c r="B34" s="20">
        <f t="shared" ref="B34:M38" si="0">COUNTIFS(B$2:B$33,$A34)</f>
        <v>6</v>
      </c>
      <c r="C34" s="20">
        <f t="shared" si="0"/>
        <v>15</v>
      </c>
      <c r="D34" s="20">
        <f t="shared" si="0"/>
        <v>16</v>
      </c>
      <c r="E34" s="20">
        <f t="shared" si="0"/>
        <v>2</v>
      </c>
      <c r="F34" s="20">
        <f t="shared" si="0"/>
        <v>4</v>
      </c>
      <c r="G34" s="20">
        <f t="shared" si="0"/>
        <v>4</v>
      </c>
      <c r="H34" s="20">
        <f t="shared" si="0"/>
        <v>6</v>
      </c>
      <c r="I34" s="20">
        <f t="shared" si="0"/>
        <v>3</v>
      </c>
      <c r="J34" s="20">
        <f t="shared" si="0"/>
        <v>5</v>
      </c>
      <c r="K34" s="20">
        <f t="shared" si="0"/>
        <v>4</v>
      </c>
      <c r="L34" s="20">
        <f t="shared" si="0"/>
        <v>3</v>
      </c>
      <c r="M34" s="20">
        <f t="shared" si="0"/>
        <v>4</v>
      </c>
      <c r="O34" s="20">
        <f t="shared" ref="O34:U38" si="1">COUNTIFS(O$2:O$33,$A34)</f>
        <v>6</v>
      </c>
      <c r="P34" s="20">
        <f t="shared" si="1"/>
        <v>3</v>
      </c>
      <c r="Q34" s="20">
        <f t="shared" si="1"/>
        <v>1</v>
      </c>
      <c r="R34" s="20">
        <f t="shared" si="1"/>
        <v>10</v>
      </c>
      <c r="S34" s="20">
        <f t="shared" si="1"/>
        <v>5</v>
      </c>
      <c r="T34" s="20">
        <f t="shared" si="1"/>
        <v>10</v>
      </c>
      <c r="U34" s="20">
        <f t="shared" si="1"/>
        <v>2</v>
      </c>
      <c r="V34" s="20">
        <f>COUNTIFS($V$2:$V$33,U43)</f>
        <v>9</v>
      </c>
      <c r="W34" s="20">
        <f>COUNTIFS(W$2:W$33,$A34)</f>
        <v>3</v>
      </c>
      <c r="X34" s="20">
        <f t="shared" ref="X34:Z36" si="2">COUNTIFS(X$2:X$33,$W43)</f>
        <v>12</v>
      </c>
      <c r="Y34" s="20">
        <f t="shared" si="2"/>
        <v>6</v>
      </c>
      <c r="Z34" s="20">
        <f t="shared" si="2"/>
        <v>5</v>
      </c>
      <c r="AB34" s="20">
        <f>COUNTIFS(AB$2:AB$33,$A34)</f>
        <v>5</v>
      </c>
      <c r="AC34" s="20">
        <f>COUNTIFS($AC$2:$AC$33,AB43)</f>
        <v>4</v>
      </c>
      <c r="AD34" s="20">
        <f>COUNTIFS($AD$2:$AD$33,AC43)</f>
        <v>11</v>
      </c>
      <c r="AE34" s="20">
        <f t="shared" ref="AE34:AI38" si="3">COUNTIFS(AE$2:AE$33,$A34)</f>
        <v>11</v>
      </c>
      <c r="AF34" s="20">
        <f t="shared" si="3"/>
        <v>12</v>
      </c>
      <c r="AG34" s="20">
        <f t="shared" si="3"/>
        <v>8</v>
      </c>
      <c r="AH34" s="20">
        <f t="shared" si="3"/>
        <v>9</v>
      </c>
      <c r="AI34" s="20">
        <f t="shared" si="3"/>
        <v>5</v>
      </c>
      <c r="AK34" s="20">
        <f t="shared" ref="AK34:AP38" si="4">COUNTIFS(AK$2:AK$33,$A34)</f>
        <v>27</v>
      </c>
      <c r="AL34" s="20">
        <f t="shared" si="4"/>
        <v>22</v>
      </c>
      <c r="AM34" s="20">
        <f t="shared" si="4"/>
        <v>11</v>
      </c>
      <c r="AN34" s="20">
        <f t="shared" si="4"/>
        <v>15</v>
      </c>
      <c r="AO34" s="20">
        <f t="shared" si="4"/>
        <v>13</v>
      </c>
      <c r="AP34" s="20">
        <f t="shared" si="4"/>
        <v>6</v>
      </c>
      <c r="AR34" s="20">
        <f>COUNTIFS(AR$2:AR$33,$A34)</f>
        <v>7</v>
      </c>
      <c r="AT34" s="20">
        <f>COUNTIFS(AT$2:AT$33,$A34)</f>
        <v>1</v>
      </c>
      <c r="AW34" s="20">
        <f>COUNTIFS($AW$2:$AW$33,AV42)</f>
        <v>16</v>
      </c>
      <c r="AX34" s="20">
        <f>COUNTIFS($AX$2:$AX$33,AV42)</f>
        <v>0</v>
      </c>
      <c r="AY34" s="20">
        <f>COUNTIFS($AY$2:$AY$33,AV42)</f>
        <v>0</v>
      </c>
    </row>
    <row r="35" spans="1:51" s="20" customFormat="1" ht="15.75" customHeight="1" x14ac:dyDescent="0.2">
      <c r="A35" s="19">
        <v>4</v>
      </c>
      <c r="B35" s="20">
        <f t="shared" si="0"/>
        <v>16</v>
      </c>
      <c r="C35" s="20">
        <f t="shared" si="0"/>
        <v>12</v>
      </c>
      <c r="D35" s="20">
        <f t="shared" si="0"/>
        <v>12</v>
      </c>
      <c r="E35" s="20">
        <f t="shared" si="0"/>
        <v>11</v>
      </c>
      <c r="F35" s="20">
        <f t="shared" si="0"/>
        <v>16</v>
      </c>
      <c r="G35" s="20">
        <f t="shared" si="0"/>
        <v>14</v>
      </c>
      <c r="H35" s="20">
        <f t="shared" si="0"/>
        <v>17</v>
      </c>
      <c r="I35" s="20">
        <f t="shared" si="0"/>
        <v>16</v>
      </c>
      <c r="J35" s="20">
        <f t="shared" si="0"/>
        <v>19</v>
      </c>
      <c r="K35" s="20">
        <f t="shared" si="0"/>
        <v>5</v>
      </c>
      <c r="L35" s="20">
        <f t="shared" si="0"/>
        <v>6</v>
      </c>
      <c r="M35" s="20">
        <f t="shared" si="0"/>
        <v>12</v>
      </c>
      <c r="O35" s="20">
        <f t="shared" si="1"/>
        <v>19</v>
      </c>
      <c r="P35" s="20">
        <f t="shared" si="1"/>
        <v>15</v>
      </c>
      <c r="Q35" s="20">
        <f t="shared" si="1"/>
        <v>11</v>
      </c>
      <c r="R35" s="20">
        <f t="shared" si="1"/>
        <v>14</v>
      </c>
      <c r="S35" s="20">
        <f t="shared" si="1"/>
        <v>9</v>
      </c>
      <c r="T35" s="20">
        <f t="shared" si="1"/>
        <v>12</v>
      </c>
      <c r="U35" s="20">
        <f t="shared" si="1"/>
        <v>8</v>
      </c>
      <c r="V35" s="20">
        <f>COUNTIFS($V$2:$V$33,U44)</f>
        <v>18</v>
      </c>
      <c r="W35" s="20">
        <f>COUNTIFS(W$2:W$33,$A35)</f>
        <v>8</v>
      </c>
      <c r="X35" s="20">
        <f t="shared" si="2"/>
        <v>6</v>
      </c>
      <c r="Y35" s="20">
        <f t="shared" si="2"/>
        <v>8</v>
      </c>
      <c r="Z35" s="20">
        <f t="shared" si="2"/>
        <v>6</v>
      </c>
      <c r="AB35" s="20">
        <f>COUNTIFS(AB$2:AB$33,$A35)</f>
        <v>10</v>
      </c>
      <c r="AC35" s="20">
        <f>COUNTIFS($AC$2:$AC$33,AB44)</f>
        <v>1</v>
      </c>
      <c r="AD35" s="20">
        <f>COUNTIFS($AD$2:$AD$33,AC44)</f>
        <v>3</v>
      </c>
      <c r="AE35" s="20">
        <f t="shared" si="3"/>
        <v>8</v>
      </c>
      <c r="AF35" s="20">
        <f t="shared" si="3"/>
        <v>9</v>
      </c>
      <c r="AG35" s="20">
        <f t="shared" si="3"/>
        <v>13</v>
      </c>
      <c r="AH35" s="20">
        <f t="shared" si="3"/>
        <v>8</v>
      </c>
      <c r="AI35" s="20">
        <f t="shared" si="3"/>
        <v>5</v>
      </c>
      <c r="AK35" s="20">
        <f t="shared" si="4"/>
        <v>2</v>
      </c>
      <c r="AL35" s="20">
        <f t="shared" si="4"/>
        <v>6</v>
      </c>
      <c r="AM35" s="20">
        <f t="shared" si="4"/>
        <v>12</v>
      </c>
      <c r="AN35" s="20">
        <f t="shared" si="4"/>
        <v>8</v>
      </c>
      <c r="AO35" s="20">
        <f t="shared" si="4"/>
        <v>8</v>
      </c>
      <c r="AP35" s="20">
        <f t="shared" si="4"/>
        <v>16</v>
      </c>
      <c r="AR35" s="20">
        <f>COUNTIFS(AR$2:AR$33,$A35)</f>
        <v>10</v>
      </c>
      <c r="AT35" s="20">
        <f>COUNTIFS(AT$2:AT$33,$A35)</f>
        <v>7</v>
      </c>
      <c r="AW35" s="20">
        <f>COUNTIFS($AW$2:$AW$33,AV43)</f>
        <v>14</v>
      </c>
      <c r="AX35" s="20">
        <f>COUNTIFS($AX$2:$AX$33,AV43)</f>
        <v>30</v>
      </c>
      <c r="AY35" s="20">
        <f>COUNTIFS($AY$2:$AY$33,AV43)</f>
        <v>1</v>
      </c>
    </row>
    <row r="36" spans="1:51" s="20" customFormat="1" ht="15.75" customHeight="1" x14ac:dyDescent="0.2">
      <c r="A36" s="19">
        <v>3</v>
      </c>
      <c r="B36" s="20">
        <f t="shared" si="0"/>
        <v>5</v>
      </c>
      <c r="C36" s="20">
        <f t="shared" si="0"/>
        <v>2</v>
      </c>
      <c r="D36" s="20">
        <f t="shared" si="0"/>
        <v>2</v>
      </c>
      <c r="E36" s="20">
        <f t="shared" si="0"/>
        <v>8</v>
      </c>
      <c r="F36" s="20">
        <f t="shared" si="0"/>
        <v>7</v>
      </c>
      <c r="G36" s="20">
        <f t="shared" si="0"/>
        <v>6</v>
      </c>
      <c r="H36" s="20">
        <f t="shared" si="0"/>
        <v>5</v>
      </c>
      <c r="I36" s="20">
        <f t="shared" si="0"/>
        <v>3</v>
      </c>
      <c r="J36" s="20">
        <f t="shared" si="0"/>
        <v>5</v>
      </c>
      <c r="K36" s="20">
        <f t="shared" si="0"/>
        <v>8</v>
      </c>
      <c r="L36" s="20">
        <f t="shared" si="0"/>
        <v>13</v>
      </c>
      <c r="M36" s="20">
        <f t="shared" si="0"/>
        <v>7</v>
      </c>
      <c r="O36" s="20">
        <f t="shared" si="1"/>
        <v>4</v>
      </c>
      <c r="P36" s="20">
        <f t="shared" si="1"/>
        <v>8</v>
      </c>
      <c r="Q36" s="20">
        <f t="shared" si="1"/>
        <v>12</v>
      </c>
      <c r="R36" s="20">
        <f t="shared" si="1"/>
        <v>5</v>
      </c>
      <c r="S36" s="20">
        <f t="shared" si="1"/>
        <v>10</v>
      </c>
      <c r="T36" s="20">
        <f t="shared" si="1"/>
        <v>5</v>
      </c>
      <c r="U36" s="20">
        <f t="shared" si="1"/>
        <v>8</v>
      </c>
      <c r="W36" s="20">
        <f>COUNTIFS(W$2:W$33,$A36)</f>
        <v>10</v>
      </c>
      <c r="X36" s="20">
        <f t="shared" si="2"/>
        <v>11</v>
      </c>
      <c r="Y36" s="20">
        <f t="shared" si="2"/>
        <v>13</v>
      </c>
      <c r="Z36" s="20">
        <f t="shared" si="2"/>
        <v>16</v>
      </c>
      <c r="AB36" s="20">
        <f>COUNTIFS(AB$2:AB$33,$A36)</f>
        <v>4</v>
      </c>
      <c r="AC36" s="20">
        <f>COUNTIFS($AC$2:$AC$33,AB45)</f>
        <v>25</v>
      </c>
      <c r="AD36" s="20">
        <f>COUNTIFS($AD$2:$AD$33,AC45)</f>
        <v>5</v>
      </c>
      <c r="AE36" s="20">
        <f t="shared" si="3"/>
        <v>7</v>
      </c>
      <c r="AF36" s="20">
        <f t="shared" si="3"/>
        <v>1</v>
      </c>
      <c r="AG36" s="20">
        <f t="shared" si="3"/>
        <v>6</v>
      </c>
      <c r="AH36" s="20">
        <f t="shared" si="3"/>
        <v>9</v>
      </c>
      <c r="AI36" s="20">
        <f t="shared" si="3"/>
        <v>7</v>
      </c>
      <c r="AK36" s="20">
        <f t="shared" si="4"/>
        <v>0</v>
      </c>
      <c r="AL36" s="20">
        <f t="shared" si="4"/>
        <v>0</v>
      </c>
      <c r="AM36" s="20">
        <f t="shared" si="4"/>
        <v>4</v>
      </c>
      <c r="AN36" s="20">
        <f t="shared" si="4"/>
        <v>5</v>
      </c>
      <c r="AO36" s="20">
        <f t="shared" si="4"/>
        <v>5</v>
      </c>
      <c r="AP36" s="20">
        <f t="shared" si="4"/>
        <v>4</v>
      </c>
      <c r="AR36" s="20">
        <f>COUNTIFS(AR$2:AR$33,$A36)</f>
        <v>7</v>
      </c>
      <c r="AT36" s="20">
        <f>COUNTIFS(AT$2:AT$33,$A36)</f>
        <v>12</v>
      </c>
      <c r="AX36" s="20">
        <f>COUNTIFS($AX$2:$AX$33,AV44)</f>
        <v>0</v>
      </c>
      <c r="AY36" s="20">
        <f>COUNTIFS($AY$2:$AY$33,AV44)</f>
        <v>10</v>
      </c>
    </row>
    <row r="37" spans="1:51" s="20" customFormat="1" ht="15.75" customHeight="1" x14ac:dyDescent="0.2">
      <c r="A37" s="19">
        <v>2</v>
      </c>
      <c r="B37" s="20">
        <f t="shared" si="0"/>
        <v>3</v>
      </c>
      <c r="C37" s="20">
        <f t="shared" si="0"/>
        <v>1</v>
      </c>
      <c r="D37" s="20">
        <f t="shared" si="0"/>
        <v>0</v>
      </c>
      <c r="E37" s="20">
        <f t="shared" si="0"/>
        <v>8</v>
      </c>
      <c r="F37" s="20">
        <f t="shared" si="0"/>
        <v>3</v>
      </c>
      <c r="G37" s="20">
        <f t="shared" si="0"/>
        <v>5</v>
      </c>
      <c r="H37" s="20">
        <f t="shared" si="0"/>
        <v>2</v>
      </c>
      <c r="I37" s="20">
        <f t="shared" si="0"/>
        <v>7</v>
      </c>
      <c r="J37" s="20">
        <f t="shared" si="0"/>
        <v>1</v>
      </c>
      <c r="K37" s="20">
        <f t="shared" si="0"/>
        <v>13</v>
      </c>
      <c r="L37" s="20">
        <f t="shared" si="0"/>
        <v>7</v>
      </c>
      <c r="M37" s="20">
        <f t="shared" si="0"/>
        <v>4</v>
      </c>
      <c r="O37" s="20">
        <f t="shared" si="1"/>
        <v>1</v>
      </c>
      <c r="P37" s="20">
        <f t="shared" si="1"/>
        <v>3</v>
      </c>
      <c r="Q37" s="20">
        <f t="shared" si="1"/>
        <v>5</v>
      </c>
      <c r="R37" s="20">
        <f t="shared" si="1"/>
        <v>1</v>
      </c>
      <c r="S37" s="20">
        <f t="shared" si="1"/>
        <v>5</v>
      </c>
      <c r="T37" s="20">
        <f t="shared" si="1"/>
        <v>2</v>
      </c>
      <c r="U37" s="20">
        <f t="shared" si="1"/>
        <v>7</v>
      </c>
      <c r="W37" s="20">
        <f>COUNTIFS(W$2:W$33,$A37)</f>
        <v>5</v>
      </c>
      <c r="AB37" s="20">
        <f>COUNTIFS(AB$2:AB$33,$A37)</f>
        <v>5</v>
      </c>
      <c r="AD37" s="20">
        <f>COUNTIFS($AD$2:$AD$33,AC46)</f>
        <v>0</v>
      </c>
      <c r="AE37" s="20">
        <f t="shared" si="3"/>
        <v>2</v>
      </c>
      <c r="AF37" s="20">
        <f t="shared" si="3"/>
        <v>3</v>
      </c>
      <c r="AG37" s="20">
        <f t="shared" si="3"/>
        <v>0</v>
      </c>
      <c r="AH37" s="20">
        <f t="shared" si="3"/>
        <v>1</v>
      </c>
      <c r="AI37" s="20">
        <f t="shared" si="3"/>
        <v>5</v>
      </c>
      <c r="AK37" s="20">
        <f t="shared" si="4"/>
        <v>0</v>
      </c>
      <c r="AL37" s="20">
        <f t="shared" si="4"/>
        <v>0</v>
      </c>
      <c r="AM37" s="20">
        <f t="shared" si="4"/>
        <v>0</v>
      </c>
      <c r="AN37" s="20">
        <f t="shared" si="4"/>
        <v>0</v>
      </c>
      <c r="AO37" s="20">
        <f t="shared" si="4"/>
        <v>1</v>
      </c>
      <c r="AP37" s="20">
        <f t="shared" si="4"/>
        <v>1</v>
      </c>
      <c r="AR37" s="20">
        <f>COUNTIFS(AR$2:AR$33,$A37)</f>
        <v>4</v>
      </c>
      <c r="AT37" s="20">
        <f>COUNTIFS(AT$2:AT$33,$A37)</f>
        <v>5</v>
      </c>
      <c r="AX37" s="20">
        <f>COUNTIFS($AX$2:$AX$33,AV45)</f>
        <v>0</v>
      </c>
      <c r="AY37" s="20">
        <f>COUNTIFS($AY$2:$AY$33,AV45)</f>
        <v>16</v>
      </c>
    </row>
    <row r="38" spans="1:51" s="20" customFormat="1" ht="15.75" customHeight="1" x14ac:dyDescent="0.2">
      <c r="A38" s="19">
        <v>1</v>
      </c>
      <c r="B38" s="20">
        <f t="shared" si="0"/>
        <v>0</v>
      </c>
      <c r="C38" s="20">
        <f t="shared" si="0"/>
        <v>0</v>
      </c>
      <c r="D38" s="20">
        <f t="shared" si="0"/>
        <v>0</v>
      </c>
      <c r="E38" s="20">
        <f t="shared" si="0"/>
        <v>1</v>
      </c>
      <c r="F38" s="20">
        <f t="shared" si="0"/>
        <v>0</v>
      </c>
      <c r="G38" s="20">
        <f t="shared" si="0"/>
        <v>0</v>
      </c>
      <c r="H38" s="20">
        <f t="shared" si="0"/>
        <v>0</v>
      </c>
      <c r="I38" s="20">
        <f t="shared" si="0"/>
        <v>0</v>
      </c>
      <c r="J38" s="20">
        <f t="shared" si="0"/>
        <v>0</v>
      </c>
      <c r="K38" s="20">
        <f t="shared" si="0"/>
        <v>0</v>
      </c>
      <c r="L38" s="20">
        <f t="shared" si="0"/>
        <v>0</v>
      </c>
      <c r="M38" s="20">
        <f t="shared" si="0"/>
        <v>2</v>
      </c>
      <c r="O38" s="20">
        <f t="shared" si="1"/>
        <v>0</v>
      </c>
      <c r="P38" s="20">
        <f t="shared" si="1"/>
        <v>1</v>
      </c>
      <c r="Q38" s="20">
        <f t="shared" si="1"/>
        <v>1</v>
      </c>
      <c r="R38" s="20">
        <f t="shared" si="1"/>
        <v>0</v>
      </c>
      <c r="S38" s="20">
        <f t="shared" si="1"/>
        <v>1</v>
      </c>
      <c r="T38" s="20">
        <f t="shared" si="1"/>
        <v>0</v>
      </c>
      <c r="U38" s="20">
        <f t="shared" si="1"/>
        <v>3</v>
      </c>
      <c r="W38" s="20">
        <f>COUNTIFS(W$2:W$33,$A38)</f>
        <v>1</v>
      </c>
      <c r="AB38" s="20">
        <f>COUNTIFS(AB$2:AB$33,$A38)</f>
        <v>4</v>
      </c>
      <c r="AD38" s="20">
        <v>5</v>
      </c>
      <c r="AE38" s="20">
        <f t="shared" si="3"/>
        <v>1</v>
      </c>
      <c r="AF38" s="20">
        <f t="shared" si="3"/>
        <v>3</v>
      </c>
      <c r="AG38" s="20">
        <f t="shared" si="3"/>
        <v>0</v>
      </c>
      <c r="AH38" s="20">
        <f t="shared" si="3"/>
        <v>1</v>
      </c>
      <c r="AI38" s="20">
        <f t="shared" si="3"/>
        <v>5</v>
      </c>
      <c r="AK38" s="20">
        <f t="shared" si="4"/>
        <v>0</v>
      </c>
      <c r="AL38" s="20">
        <f t="shared" si="4"/>
        <v>0</v>
      </c>
      <c r="AM38" s="20">
        <f t="shared" si="4"/>
        <v>1</v>
      </c>
      <c r="AN38" s="20">
        <f t="shared" si="4"/>
        <v>0</v>
      </c>
      <c r="AO38" s="20">
        <f t="shared" si="4"/>
        <v>1</v>
      </c>
      <c r="AP38" s="20">
        <f t="shared" si="4"/>
        <v>0</v>
      </c>
      <c r="AR38" s="20">
        <f>COUNTIFS(AR$2:AR$33,$A38)</f>
        <v>1</v>
      </c>
      <c r="AT38" s="20">
        <f>COUNTIFS(AT$2:AT$33,$A38)</f>
        <v>4</v>
      </c>
      <c r="AY38" s="20">
        <f>COUNTIFS($AY$2:$AY$33,AV46)</f>
        <v>3</v>
      </c>
    </row>
    <row r="39" spans="1:51" s="20" customFormat="1" ht="15.75" customHeight="1" x14ac:dyDescent="0.2">
      <c r="A39" s="19"/>
    </row>
    <row r="40" spans="1:51" s="20" customFormat="1" ht="15.75" customHeight="1" x14ac:dyDescent="0.2">
      <c r="A40" s="19"/>
      <c r="B40" s="20">
        <f>SUM(B34:B38)</f>
        <v>30</v>
      </c>
      <c r="C40" s="20">
        <f t="shared" ref="C40:AI40" si="5">SUM(C34:C38)</f>
        <v>30</v>
      </c>
      <c r="D40" s="20">
        <f t="shared" si="5"/>
        <v>30</v>
      </c>
      <c r="E40" s="20">
        <f t="shared" si="5"/>
        <v>30</v>
      </c>
      <c r="F40" s="20">
        <f t="shared" si="5"/>
        <v>30</v>
      </c>
      <c r="G40" s="20">
        <f t="shared" si="5"/>
        <v>29</v>
      </c>
      <c r="H40" s="20">
        <f t="shared" si="5"/>
        <v>30</v>
      </c>
      <c r="I40" s="20">
        <f t="shared" si="5"/>
        <v>29</v>
      </c>
      <c r="J40" s="20">
        <f t="shared" si="5"/>
        <v>30</v>
      </c>
      <c r="K40" s="20">
        <f t="shared" si="5"/>
        <v>30</v>
      </c>
      <c r="L40" s="20">
        <f t="shared" si="5"/>
        <v>29</v>
      </c>
      <c r="M40" s="20">
        <f t="shared" si="5"/>
        <v>29</v>
      </c>
      <c r="O40" s="20">
        <f t="shared" si="5"/>
        <v>30</v>
      </c>
      <c r="P40" s="20">
        <f t="shared" si="5"/>
        <v>30</v>
      </c>
      <c r="Q40" s="20">
        <f t="shared" si="5"/>
        <v>30</v>
      </c>
      <c r="R40" s="20">
        <f t="shared" si="5"/>
        <v>30</v>
      </c>
      <c r="S40" s="20">
        <f t="shared" si="5"/>
        <v>30</v>
      </c>
      <c r="T40" s="20">
        <f t="shared" si="5"/>
        <v>29</v>
      </c>
      <c r="U40" s="20">
        <f t="shared" si="5"/>
        <v>28</v>
      </c>
      <c r="W40" s="20">
        <f t="shared" si="5"/>
        <v>27</v>
      </c>
      <c r="X40" s="20">
        <f t="shared" si="5"/>
        <v>29</v>
      </c>
      <c r="Y40" s="20">
        <f t="shared" si="5"/>
        <v>27</v>
      </c>
      <c r="Z40" s="20">
        <f t="shared" si="5"/>
        <v>27</v>
      </c>
      <c r="AB40" s="20">
        <f t="shared" si="5"/>
        <v>28</v>
      </c>
      <c r="AC40" s="20">
        <f t="shared" si="5"/>
        <v>30</v>
      </c>
      <c r="AD40" s="20">
        <f t="shared" si="5"/>
        <v>24</v>
      </c>
      <c r="AE40" s="20">
        <f t="shared" si="5"/>
        <v>29</v>
      </c>
      <c r="AF40" s="20">
        <f t="shared" si="5"/>
        <v>28</v>
      </c>
      <c r="AG40" s="20">
        <f t="shared" si="5"/>
        <v>27</v>
      </c>
      <c r="AH40" s="20">
        <f t="shared" si="5"/>
        <v>28</v>
      </c>
      <c r="AI40" s="20">
        <f t="shared" si="5"/>
        <v>27</v>
      </c>
      <c r="AK40" s="20">
        <f t="shared" ref="AK40:AP40" si="6">SUM(AK34:AK38)</f>
        <v>29</v>
      </c>
      <c r="AL40" s="20">
        <f t="shared" si="6"/>
        <v>28</v>
      </c>
      <c r="AM40" s="20">
        <f t="shared" si="6"/>
        <v>28</v>
      </c>
      <c r="AN40" s="20">
        <f t="shared" si="6"/>
        <v>28</v>
      </c>
      <c r="AO40" s="20">
        <f t="shared" si="6"/>
        <v>28</v>
      </c>
      <c r="AP40" s="20">
        <f t="shared" si="6"/>
        <v>27</v>
      </c>
      <c r="AR40" s="20">
        <f t="shared" ref="AR40:AT40" si="7">SUM(AR34:AR38)</f>
        <v>29</v>
      </c>
      <c r="AT40" s="20">
        <f t="shared" si="7"/>
        <v>29</v>
      </c>
    </row>
    <row r="41" spans="1:51" s="20" customFormat="1" ht="15.75" customHeight="1" x14ac:dyDescent="0.2">
      <c r="A41" s="19"/>
    </row>
    <row r="42" spans="1:51" s="20" customFormat="1" ht="15.75" customHeight="1" x14ac:dyDescent="0.2">
      <c r="A42" s="19"/>
      <c r="AT42" s="21" t="s">
        <v>135</v>
      </c>
      <c r="AU42" s="20">
        <v>11</v>
      </c>
      <c r="AV42" s="20">
        <v>1</v>
      </c>
    </row>
    <row r="43" spans="1:51" s="20" customFormat="1" ht="15.75" customHeight="1" x14ac:dyDescent="0.2">
      <c r="A43" s="19"/>
      <c r="U43" s="21" t="s">
        <v>117</v>
      </c>
      <c r="W43" s="21" t="s">
        <v>118</v>
      </c>
      <c r="AB43" s="21" t="s">
        <v>133</v>
      </c>
      <c r="AC43" s="22">
        <v>0.05</v>
      </c>
      <c r="AT43" s="21" t="s">
        <v>325</v>
      </c>
      <c r="AU43" s="20">
        <v>15</v>
      </c>
      <c r="AV43" s="20">
        <v>2</v>
      </c>
    </row>
    <row r="44" spans="1:51" s="20" customFormat="1" ht="15.75" customHeight="1" x14ac:dyDescent="0.2">
      <c r="A44" s="19"/>
      <c r="U44" s="21" t="s">
        <v>125</v>
      </c>
      <c r="W44" s="21" t="s">
        <v>127</v>
      </c>
      <c r="AB44" s="21" t="s">
        <v>131</v>
      </c>
      <c r="AC44" s="22">
        <v>7.0000000000000007E-2</v>
      </c>
      <c r="AT44" s="25" t="s">
        <v>326</v>
      </c>
      <c r="AU44" s="20">
        <v>10</v>
      </c>
      <c r="AV44" s="20">
        <v>3</v>
      </c>
    </row>
    <row r="45" spans="1:51" s="20" customFormat="1" ht="15.75" customHeight="1" x14ac:dyDescent="0.2">
      <c r="A45" s="19"/>
      <c r="W45" s="21" t="s">
        <v>124</v>
      </c>
      <c r="AB45" s="21" t="s">
        <v>119</v>
      </c>
      <c r="AC45" s="22">
        <v>0.1</v>
      </c>
      <c r="AT45" s="21" t="s">
        <v>327</v>
      </c>
      <c r="AU45" s="20">
        <v>12</v>
      </c>
      <c r="AV45" s="20">
        <v>4</v>
      </c>
    </row>
    <row r="46" spans="1:51" s="20" customFormat="1" ht="15.75" customHeight="1" x14ac:dyDescent="0.2">
      <c r="A46" s="19"/>
      <c r="AC46" s="22">
        <v>0.15</v>
      </c>
      <c r="AT46" s="21" t="s">
        <v>314</v>
      </c>
      <c r="AU46" s="20">
        <v>1</v>
      </c>
      <c r="AV46" s="20">
        <v>5</v>
      </c>
    </row>
    <row r="47" spans="1:51" s="20" customFormat="1" ht="15.75" customHeight="1" x14ac:dyDescent="0.2">
      <c r="A47" s="19"/>
      <c r="AC47" s="21" t="s">
        <v>314</v>
      </c>
    </row>
    <row r="48" spans="1:51" ht="15.75" customHeight="1" x14ac:dyDescent="0.2">
      <c r="B48">
        <v>6</v>
      </c>
      <c r="C48">
        <v>15</v>
      </c>
      <c r="D48">
        <v>16</v>
      </c>
      <c r="E48">
        <v>2</v>
      </c>
      <c r="F48">
        <v>4</v>
      </c>
      <c r="G48">
        <v>4</v>
      </c>
      <c r="H48">
        <v>6</v>
      </c>
      <c r="I48">
        <v>3</v>
      </c>
      <c r="J48">
        <v>5</v>
      </c>
      <c r="K48">
        <v>4</v>
      </c>
      <c r="L48">
        <v>3</v>
      </c>
      <c r="M48">
        <v>4</v>
      </c>
      <c r="O48">
        <v>6</v>
      </c>
      <c r="P48">
        <v>3</v>
      </c>
      <c r="Q48">
        <v>1</v>
      </c>
      <c r="R48">
        <v>10</v>
      </c>
      <c r="S48">
        <v>5</v>
      </c>
      <c r="T48">
        <v>10</v>
      </c>
      <c r="U48">
        <v>2</v>
      </c>
      <c r="V48">
        <v>9</v>
      </c>
      <c r="W48">
        <v>3</v>
      </c>
      <c r="X48">
        <v>12</v>
      </c>
      <c r="Y48">
        <v>6</v>
      </c>
      <c r="Z48">
        <v>5</v>
      </c>
      <c r="AB48">
        <v>5</v>
      </c>
      <c r="AC48">
        <v>4</v>
      </c>
      <c r="AD48">
        <v>11</v>
      </c>
      <c r="AE48">
        <v>11</v>
      </c>
      <c r="AF48">
        <v>12</v>
      </c>
      <c r="AG48">
        <v>8</v>
      </c>
      <c r="AH48">
        <v>9</v>
      </c>
      <c r="AI48">
        <v>5</v>
      </c>
      <c r="AK48">
        <v>27</v>
      </c>
      <c r="AL48">
        <v>22</v>
      </c>
      <c r="AM48">
        <v>11</v>
      </c>
      <c r="AN48">
        <v>15</v>
      </c>
      <c r="AO48">
        <v>13</v>
      </c>
      <c r="AP48">
        <v>6</v>
      </c>
      <c r="AR48">
        <v>7</v>
      </c>
      <c r="AT48">
        <v>1</v>
      </c>
      <c r="AU48">
        <v>11</v>
      </c>
      <c r="AW48">
        <v>16</v>
      </c>
      <c r="AX48">
        <v>0</v>
      </c>
      <c r="AY48">
        <v>0</v>
      </c>
    </row>
    <row r="49" spans="2:51" ht="15.75" customHeight="1" x14ac:dyDescent="0.2">
      <c r="B49">
        <v>16</v>
      </c>
      <c r="C49">
        <v>12</v>
      </c>
      <c r="D49">
        <v>12</v>
      </c>
      <c r="E49">
        <v>11</v>
      </c>
      <c r="F49">
        <v>16</v>
      </c>
      <c r="G49">
        <v>14</v>
      </c>
      <c r="H49">
        <v>17</v>
      </c>
      <c r="I49">
        <v>16</v>
      </c>
      <c r="J49">
        <v>19</v>
      </c>
      <c r="K49">
        <v>5</v>
      </c>
      <c r="L49">
        <v>6</v>
      </c>
      <c r="M49">
        <v>12</v>
      </c>
      <c r="O49">
        <v>19</v>
      </c>
      <c r="P49">
        <v>15</v>
      </c>
      <c r="Q49">
        <v>11</v>
      </c>
      <c r="R49">
        <v>14</v>
      </c>
      <c r="S49">
        <v>9</v>
      </c>
      <c r="T49">
        <v>12</v>
      </c>
      <c r="U49">
        <v>8</v>
      </c>
      <c r="V49">
        <v>18</v>
      </c>
      <c r="W49">
        <v>8</v>
      </c>
      <c r="X49">
        <v>6</v>
      </c>
      <c r="Y49">
        <v>8</v>
      </c>
      <c r="Z49">
        <v>6</v>
      </c>
      <c r="AB49" s="12">
        <v>10</v>
      </c>
      <c r="AC49">
        <v>1</v>
      </c>
      <c r="AD49">
        <v>3</v>
      </c>
      <c r="AE49">
        <v>8</v>
      </c>
      <c r="AF49">
        <v>9</v>
      </c>
      <c r="AG49">
        <v>13</v>
      </c>
      <c r="AH49">
        <v>8</v>
      </c>
      <c r="AI49">
        <v>5</v>
      </c>
      <c r="AK49">
        <v>2</v>
      </c>
      <c r="AL49">
        <v>6</v>
      </c>
      <c r="AM49">
        <v>12</v>
      </c>
      <c r="AN49">
        <v>8</v>
      </c>
      <c r="AO49">
        <v>8</v>
      </c>
      <c r="AP49">
        <v>16</v>
      </c>
      <c r="AR49">
        <v>10</v>
      </c>
      <c r="AT49">
        <v>7</v>
      </c>
      <c r="AU49">
        <v>15</v>
      </c>
      <c r="AW49">
        <v>14</v>
      </c>
      <c r="AX49">
        <v>30</v>
      </c>
      <c r="AY49">
        <v>1</v>
      </c>
    </row>
    <row r="50" spans="2:51" ht="15.75" customHeight="1" x14ac:dyDescent="0.2">
      <c r="B50">
        <v>5</v>
      </c>
      <c r="C50">
        <v>2</v>
      </c>
      <c r="D50">
        <v>2</v>
      </c>
      <c r="E50">
        <v>8</v>
      </c>
      <c r="F50">
        <v>7</v>
      </c>
      <c r="G50">
        <v>6</v>
      </c>
      <c r="H50">
        <v>5</v>
      </c>
      <c r="I50">
        <v>3</v>
      </c>
      <c r="J50">
        <v>5</v>
      </c>
      <c r="K50">
        <v>8</v>
      </c>
      <c r="L50">
        <v>13</v>
      </c>
      <c r="M50">
        <v>7</v>
      </c>
      <c r="O50">
        <v>4</v>
      </c>
      <c r="P50">
        <v>8</v>
      </c>
      <c r="Q50">
        <v>12</v>
      </c>
      <c r="R50">
        <v>5</v>
      </c>
      <c r="S50">
        <v>10</v>
      </c>
      <c r="T50">
        <v>5</v>
      </c>
      <c r="U50">
        <v>8</v>
      </c>
      <c r="W50">
        <v>10</v>
      </c>
      <c r="X50">
        <v>11</v>
      </c>
      <c r="Y50">
        <v>13</v>
      </c>
      <c r="Z50">
        <v>16</v>
      </c>
      <c r="AB50" s="12">
        <v>4</v>
      </c>
      <c r="AC50">
        <v>25</v>
      </c>
      <c r="AD50">
        <v>5</v>
      </c>
      <c r="AE50">
        <v>7</v>
      </c>
      <c r="AF50">
        <v>1</v>
      </c>
      <c r="AG50">
        <v>6</v>
      </c>
      <c r="AH50">
        <v>9</v>
      </c>
      <c r="AI50">
        <v>7</v>
      </c>
      <c r="AK50">
        <v>0</v>
      </c>
      <c r="AL50">
        <v>0</v>
      </c>
      <c r="AM50">
        <v>4</v>
      </c>
      <c r="AN50">
        <v>5</v>
      </c>
      <c r="AO50">
        <v>5</v>
      </c>
      <c r="AP50">
        <v>4</v>
      </c>
      <c r="AR50">
        <v>7</v>
      </c>
      <c r="AT50">
        <v>12</v>
      </c>
      <c r="AU50">
        <v>10</v>
      </c>
      <c r="AX50">
        <v>0</v>
      </c>
      <c r="AY50">
        <v>10</v>
      </c>
    </row>
    <row r="51" spans="2:51" ht="15.75" customHeight="1" x14ac:dyDescent="0.2">
      <c r="B51">
        <v>3</v>
      </c>
      <c r="C51">
        <v>1</v>
      </c>
      <c r="D51">
        <v>0</v>
      </c>
      <c r="E51">
        <v>8</v>
      </c>
      <c r="F51">
        <v>3</v>
      </c>
      <c r="G51">
        <v>5</v>
      </c>
      <c r="H51">
        <v>2</v>
      </c>
      <c r="I51">
        <v>7</v>
      </c>
      <c r="J51">
        <v>1</v>
      </c>
      <c r="K51">
        <v>13</v>
      </c>
      <c r="L51">
        <v>7</v>
      </c>
      <c r="M51">
        <v>4</v>
      </c>
      <c r="O51">
        <v>1</v>
      </c>
      <c r="P51">
        <v>3</v>
      </c>
      <c r="Q51">
        <v>5</v>
      </c>
      <c r="R51">
        <v>1</v>
      </c>
      <c r="S51">
        <v>5</v>
      </c>
      <c r="T51">
        <v>2</v>
      </c>
      <c r="U51">
        <v>7</v>
      </c>
      <c r="W51">
        <v>5</v>
      </c>
      <c r="AB51" s="12">
        <v>5</v>
      </c>
      <c r="AD51">
        <v>0</v>
      </c>
      <c r="AE51">
        <v>2</v>
      </c>
      <c r="AF51">
        <v>3</v>
      </c>
      <c r="AG51">
        <v>0</v>
      </c>
      <c r="AH51">
        <v>1</v>
      </c>
      <c r="AI51">
        <v>5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R51">
        <v>4</v>
      </c>
      <c r="AT51">
        <v>5</v>
      </c>
      <c r="AU51">
        <v>12</v>
      </c>
      <c r="AX51">
        <v>0</v>
      </c>
      <c r="AY51">
        <v>16</v>
      </c>
    </row>
    <row r="52" spans="2:51" ht="15.75" customHeight="1" x14ac:dyDescent="0.2"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3</v>
      </c>
      <c r="W52">
        <v>1</v>
      </c>
      <c r="AB52">
        <v>4</v>
      </c>
      <c r="AD52">
        <v>5</v>
      </c>
      <c r="AE52">
        <v>1</v>
      </c>
      <c r="AF52">
        <v>3</v>
      </c>
      <c r="AG52">
        <v>0</v>
      </c>
      <c r="AH52">
        <v>1</v>
      </c>
      <c r="AI52">
        <v>5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R52">
        <v>1</v>
      </c>
      <c r="AT52">
        <v>4</v>
      </c>
      <c r="AU52">
        <v>1</v>
      </c>
      <c r="AY52">
        <v>3</v>
      </c>
    </row>
  </sheetData>
  <autoFilter ref="A1:AY29"/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227"/>
  <sheetViews>
    <sheetView topLeftCell="A19" workbookViewId="0">
      <selection activeCell="E64" sqref="E64"/>
    </sheetView>
  </sheetViews>
  <sheetFormatPr defaultRowHeight="12.75" x14ac:dyDescent="0.2"/>
  <cols>
    <col min="1" max="1" width="62.5703125" customWidth="1"/>
  </cols>
  <sheetData>
    <row r="1" spans="1:7" x14ac:dyDescent="0.2">
      <c r="A1" s="33" t="s">
        <v>454</v>
      </c>
      <c r="B1">
        <v>5</v>
      </c>
      <c r="C1">
        <v>4</v>
      </c>
      <c r="D1">
        <v>3</v>
      </c>
      <c r="E1">
        <v>2</v>
      </c>
      <c r="F1">
        <v>1</v>
      </c>
    </row>
    <row r="2" spans="1:7" x14ac:dyDescent="0.2">
      <c r="B2" s="12" t="s">
        <v>300</v>
      </c>
      <c r="C2" s="12" t="s">
        <v>301</v>
      </c>
      <c r="D2" s="12" t="s">
        <v>302</v>
      </c>
      <c r="E2" s="12" t="s">
        <v>303</v>
      </c>
      <c r="F2" s="12" t="s">
        <v>304</v>
      </c>
      <c r="G2" s="12"/>
    </row>
    <row r="3" spans="1:7" x14ac:dyDescent="0.2">
      <c r="A3" s="1" t="s">
        <v>1</v>
      </c>
      <c r="B3">
        <v>2</v>
      </c>
      <c r="C3">
        <v>6</v>
      </c>
      <c r="D3">
        <v>6</v>
      </c>
      <c r="E3">
        <v>1</v>
      </c>
      <c r="F3">
        <v>0</v>
      </c>
    </row>
    <row r="4" spans="1:7" x14ac:dyDescent="0.2">
      <c r="A4" s="1" t="s">
        <v>2</v>
      </c>
      <c r="B4">
        <v>3</v>
      </c>
      <c r="C4">
        <v>11</v>
      </c>
      <c r="D4">
        <v>1</v>
      </c>
      <c r="E4">
        <v>0</v>
      </c>
      <c r="F4">
        <v>0</v>
      </c>
    </row>
    <row r="5" spans="1:7" x14ac:dyDescent="0.2">
      <c r="A5" s="1" t="s">
        <v>3</v>
      </c>
      <c r="B5">
        <v>4</v>
      </c>
      <c r="C5">
        <v>11</v>
      </c>
      <c r="D5">
        <v>0</v>
      </c>
      <c r="E5">
        <v>0</v>
      </c>
      <c r="F5">
        <v>0</v>
      </c>
    </row>
    <row r="6" spans="1:7" x14ac:dyDescent="0.2">
      <c r="A6" s="1" t="s">
        <v>4</v>
      </c>
      <c r="B6">
        <v>0</v>
      </c>
      <c r="C6">
        <v>7</v>
      </c>
      <c r="D6">
        <v>6</v>
      </c>
      <c r="E6">
        <v>2</v>
      </c>
      <c r="F6">
        <v>0</v>
      </c>
    </row>
    <row r="7" spans="1:7" x14ac:dyDescent="0.2">
      <c r="A7" s="1" t="s">
        <v>5</v>
      </c>
      <c r="B7">
        <v>0</v>
      </c>
      <c r="C7">
        <v>8</v>
      </c>
      <c r="D7">
        <v>6</v>
      </c>
      <c r="E7">
        <v>1</v>
      </c>
      <c r="F7">
        <v>0</v>
      </c>
    </row>
    <row r="8" spans="1:7" x14ac:dyDescent="0.2">
      <c r="A8" s="1" t="s">
        <v>6</v>
      </c>
      <c r="B8">
        <v>0</v>
      </c>
      <c r="C8">
        <v>7</v>
      </c>
      <c r="D8">
        <v>5</v>
      </c>
      <c r="E8">
        <v>3</v>
      </c>
      <c r="F8">
        <v>0</v>
      </c>
    </row>
    <row r="9" spans="1:7" x14ac:dyDescent="0.2">
      <c r="A9" s="1" t="s">
        <v>7</v>
      </c>
      <c r="B9">
        <v>0</v>
      </c>
      <c r="C9">
        <v>11</v>
      </c>
      <c r="D9">
        <v>1</v>
      </c>
      <c r="E9">
        <v>3</v>
      </c>
      <c r="F9">
        <v>0</v>
      </c>
    </row>
    <row r="10" spans="1:7" x14ac:dyDescent="0.2">
      <c r="A10" s="1" t="s">
        <v>8</v>
      </c>
      <c r="B10">
        <v>0</v>
      </c>
      <c r="C10">
        <v>10</v>
      </c>
      <c r="D10">
        <v>2</v>
      </c>
      <c r="E10">
        <v>3</v>
      </c>
      <c r="F10">
        <v>0</v>
      </c>
    </row>
    <row r="11" spans="1:7" x14ac:dyDescent="0.2">
      <c r="A11" s="1"/>
    </row>
    <row r="12" spans="1:7" x14ac:dyDescent="0.2">
      <c r="A12" s="1"/>
      <c r="B12" s="12" t="s">
        <v>305</v>
      </c>
      <c r="C12" s="12" t="s">
        <v>306</v>
      </c>
      <c r="D12" s="12" t="s">
        <v>302</v>
      </c>
      <c r="E12" s="12" t="s">
        <v>307</v>
      </c>
      <c r="F12" s="12" t="s">
        <v>308</v>
      </c>
    </row>
    <row r="13" spans="1:7" x14ac:dyDescent="0.2">
      <c r="A13" s="1" t="s">
        <v>9</v>
      </c>
      <c r="B13">
        <v>1</v>
      </c>
      <c r="C13">
        <v>14</v>
      </c>
      <c r="D13">
        <v>0</v>
      </c>
      <c r="E13">
        <v>0</v>
      </c>
      <c r="F13">
        <v>0</v>
      </c>
    </row>
    <row r="14" spans="1:7" x14ac:dyDescent="0.2">
      <c r="A14" s="1" t="s">
        <v>10</v>
      </c>
      <c r="B14">
        <v>1</v>
      </c>
      <c r="C14">
        <v>7</v>
      </c>
      <c r="D14">
        <v>4</v>
      </c>
      <c r="E14">
        <v>3</v>
      </c>
      <c r="F14">
        <v>0</v>
      </c>
    </row>
    <row r="15" spans="1:7" x14ac:dyDescent="0.2">
      <c r="A15" s="1" t="s">
        <v>11</v>
      </c>
      <c r="B15">
        <v>1</v>
      </c>
      <c r="C15">
        <v>4</v>
      </c>
      <c r="D15">
        <v>8</v>
      </c>
      <c r="E15">
        <v>2</v>
      </c>
      <c r="F15">
        <v>0</v>
      </c>
    </row>
    <row r="16" spans="1:7" x14ac:dyDescent="0.2">
      <c r="A16" s="1" t="s">
        <v>12</v>
      </c>
      <c r="B16">
        <v>3</v>
      </c>
      <c r="C16">
        <v>2</v>
      </c>
      <c r="D16">
        <v>6</v>
      </c>
      <c r="E16">
        <v>4</v>
      </c>
      <c r="F16">
        <v>0</v>
      </c>
    </row>
    <row r="17" spans="1:46" x14ac:dyDescent="0.2">
      <c r="A17" s="10" t="s">
        <v>13</v>
      </c>
    </row>
    <row r="19" spans="1:46" x14ac:dyDescent="0.2">
      <c r="B19" s="12" t="s">
        <v>310</v>
      </c>
      <c r="C19" s="12" t="s">
        <v>311</v>
      </c>
      <c r="D19" s="12" t="s">
        <v>302</v>
      </c>
      <c r="E19" s="12" t="s">
        <v>312</v>
      </c>
      <c r="F19" s="12" t="s">
        <v>313</v>
      </c>
    </row>
    <row r="20" spans="1:46" x14ac:dyDescent="0.2">
      <c r="A20" s="1" t="s">
        <v>14</v>
      </c>
      <c r="B20">
        <v>0</v>
      </c>
      <c r="C20">
        <v>8</v>
      </c>
      <c r="D20">
        <v>7</v>
      </c>
      <c r="E20">
        <v>0</v>
      </c>
      <c r="F20">
        <v>0</v>
      </c>
    </row>
    <row r="21" spans="1:46" x14ac:dyDescent="0.2">
      <c r="A21" s="1" t="s">
        <v>15</v>
      </c>
      <c r="B21">
        <v>2</v>
      </c>
      <c r="C21">
        <v>9</v>
      </c>
      <c r="D21">
        <v>4</v>
      </c>
      <c r="E21">
        <v>0</v>
      </c>
      <c r="F21">
        <v>0</v>
      </c>
      <c r="AT21" s="17" t="s">
        <v>43</v>
      </c>
    </row>
    <row r="22" spans="1:46" x14ac:dyDescent="0.2">
      <c r="A22" s="1" t="s">
        <v>16</v>
      </c>
      <c r="B22">
        <v>0</v>
      </c>
      <c r="C22">
        <v>5</v>
      </c>
      <c r="D22">
        <v>8</v>
      </c>
      <c r="E22">
        <v>2</v>
      </c>
      <c r="F22">
        <v>0</v>
      </c>
      <c r="AT22" t="s">
        <v>284</v>
      </c>
    </row>
    <row r="23" spans="1:46" x14ac:dyDescent="0.2">
      <c r="A23" s="1" t="s">
        <v>17</v>
      </c>
      <c r="B23">
        <v>3</v>
      </c>
      <c r="C23">
        <v>10</v>
      </c>
      <c r="D23">
        <v>2</v>
      </c>
      <c r="E23">
        <v>0</v>
      </c>
      <c r="F23">
        <v>0</v>
      </c>
      <c r="AT23" t="s">
        <v>433</v>
      </c>
    </row>
    <row r="24" spans="1:46" x14ac:dyDescent="0.2">
      <c r="A24" s="1" t="s">
        <v>18</v>
      </c>
      <c r="B24">
        <v>5</v>
      </c>
      <c r="C24">
        <v>6</v>
      </c>
      <c r="D24">
        <v>2</v>
      </c>
      <c r="E24">
        <v>2</v>
      </c>
      <c r="F24">
        <v>0</v>
      </c>
    </row>
    <row r="25" spans="1:46" x14ac:dyDescent="0.2">
      <c r="A25" s="1" t="s">
        <v>19</v>
      </c>
      <c r="B25">
        <v>1</v>
      </c>
      <c r="C25">
        <v>8</v>
      </c>
      <c r="D25">
        <v>4</v>
      </c>
      <c r="E25">
        <v>2</v>
      </c>
      <c r="F25">
        <v>0</v>
      </c>
    </row>
    <row r="26" spans="1:46" x14ac:dyDescent="0.2">
      <c r="A26" s="1" t="s">
        <v>20</v>
      </c>
      <c r="B26">
        <v>0</v>
      </c>
      <c r="C26">
        <v>5</v>
      </c>
      <c r="D26">
        <v>3</v>
      </c>
      <c r="E26">
        <v>6</v>
      </c>
      <c r="F26">
        <v>1</v>
      </c>
    </row>
    <row r="27" spans="1:46" x14ac:dyDescent="0.2">
      <c r="B27" s="12" t="s">
        <v>117</v>
      </c>
      <c r="C27" s="12" t="s">
        <v>125</v>
      </c>
    </row>
    <row r="28" spans="1:46" x14ac:dyDescent="0.2">
      <c r="A28" s="1" t="s">
        <v>21</v>
      </c>
      <c r="B28">
        <v>6</v>
      </c>
      <c r="C28">
        <v>9</v>
      </c>
    </row>
    <row r="29" spans="1:46" x14ac:dyDescent="0.2">
      <c r="B29" s="12"/>
      <c r="C29" s="12"/>
    </row>
    <row r="30" spans="1:46" x14ac:dyDescent="0.2">
      <c r="A30" s="1"/>
      <c r="B30" s="12" t="s">
        <v>310</v>
      </c>
      <c r="C30" s="12" t="s">
        <v>311</v>
      </c>
      <c r="D30" s="12" t="s">
        <v>302</v>
      </c>
      <c r="E30" s="12" t="s">
        <v>312</v>
      </c>
      <c r="F30" s="12" t="s">
        <v>313</v>
      </c>
    </row>
    <row r="31" spans="1:46" x14ac:dyDescent="0.2">
      <c r="A31" s="2" t="s">
        <v>22</v>
      </c>
      <c r="B31">
        <v>0</v>
      </c>
      <c r="C31">
        <v>7</v>
      </c>
      <c r="D31">
        <v>5</v>
      </c>
      <c r="E31">
        <v>2</v>
      </c>
      <c r="F31">
        <v>0</v>
      </c>
    </row>
    <row r="32" spans="1:46" x14ac:dyDescent="0.2">
      <c r="A32" s="1"/>
      <c r="B32" s="12" t="s">
        <v>118</v>
      </c>
      <c r="C32" s="12" t="s">
        <v>127</v>
      </c>
      <c r="D32" s="12" t="s">
        <v>124</v>
      </c>
    </row>
    <row r="33" spans="1:6" x14ac:dyDescent="0.2">
      <c r="A33" s="1" t="s">
        <v>23</v>
      </c>
      <c r="B33">
        <v>6</v>
      </c>
      <c r="C33">
        <v>8</v>
      </c>
      <c r="D33">
        <v>1</v>
      </c>
    </row>
    <row r="34" spans="1:6" x14ac:dyDescent="0.2">
      <c r="A34" s="1" t="s">
        <v>24</v>
      </c>
      <c r="B34">
        <v>3</v>
      </c>
      <c r="C34">
        <v>7</v>
      </c>
      <c r="D34">
        <v>4</v>
      </c>
    </row>
    <row r="35" spans="1:6" x14ac:dyDescent="0.2">
      <c r="A35" s="1" t="s">
        <v>25</v>
      </c>
      <c r="B35">
        <v>3</v>
      </c>
      <c r="C35">
        <v>3</v>
      </c>
      <c r="D35">
        <v>9</v>
      </c>
    </row>
    <row r="36" spans="1:6" x14ac:dyDescent="0.2">
      <c r="A36" s="11" t="s">
        <v>128</v>
      </c>
    </row>
    <row r="37" spans="1:6" x14ac:dyDescent="0.2">
      <c r="A37" s="1"/>
      <c r="B37" s="12" t="s">
        <v>310</v>
      </c>
      <c r="C37" s="12" t="s">
        <v>311</v>
      </c>
      <c r="D37" s="12" t="s">
        <v>302</v>
      </c>
      <c r="E37" s="12" t="s">
        <v>312</v>
      </c>
      <c r="F37" s="12" t="s">
        <v>313</v>
      </c>
    </row>
    <row r="38" spans="1:6" x14ac:dyDescent="0.2">
      <c r="A38" s="1" t="s">
        <v>26</v>
      </c>
      <c r="B38">
        <v>5</v>
      </c>
      <c r="C38" s="12">
        <v>4</v>
      </c>
      <c r="D38" s="12">
        <v>3</v>
      </c>
      <c r="E38" s="12">
        <v>1</v>
      </c>
      <c r="F38">
        <v>0</v>
      </c>
    </row>
    <row r="39" spans="1:6" x14ac:dyDescent="0.2">
      <c r="A39" s="1"/>
      <c r="B39" s="12" t="s">
        <v>133</v>
      </c>
      <c r="C39" s="12" t="s">
        <v>131</v>
      </c>
      <c r="D39" s="12" t="s">
        <v>119</v>
      </c>
    </row>
    <row r="40" spans="1:6" x14ac:dyDescent="0.2">
      <c r="A40" s="1" t="s">
        <v>27</v>
      </c>
      <c r="B40">
        <v>4</v>
      </c>
      <c r="C40">
        <v>0</v>
      </c>
      <c r="D40">
        <v>11</v>
      </c>
    </row>
    <row r="41" spans="1:6" x14ac:dyDescent="0.2">
      <c r="A41" s="1"/>
      <c r="B41" s="23">
        <v>0.05</v>
      </c>
      <c r="C41" s="23">
        <v>7.0000000000000007E-2</v>
      </c>
      <c r="D41" s="23">
        <v>0.1</v>
      </c>
      <c r="E41" s="23">
        <v>0.15</v>
      </c>
      <c r="F41" s="24" t="s">
        <v>314</v>
      </c>
    </row>
    <row r="42" spans="1:6" x14ac:dyDescent="0.2">
      <c r="A42" s="1" t="s">
        <v>28</v>
      </c>
      <c r="B42">
        <v>5</v>
      </c>
      <c r="C42">
        <v>0</v>
      </c>
      <c r="D42">
        <v>3</v>
      </c>
      <c r="E42">
        <v>0</v>
      </c>
      <c r="F42">
        <v>6</v>
      </c>
    </row>
    <row r="43" spans="1:6" x14ac:dyDescent="0.2">
      <c r="B43" s="12" t="s">
        <v>315</v>
      </c>
      <c r="C43" s="12" t="s">
        <v>316</v>
      </c>
      <c r="D43" s="12" t="s">
        <v>302</v>
      </c>
      <c r="E43" s="12" t="s">
        <v>317</v>
      </c>
      <c r="F43" s="12" t="s">
        <v>318</v>
      </c>
    </row>
    <row r="44" spans="1:6" x14ac:dyDescent="0.2">
      <c r="A44" s="1" t="s">
        <v>29</v>
      </c>
      <c r="B44">
        <v>6</v>
      </c>
      <c r="C44">
        <v>7</v>
      </c>
      <c r="D44">
        <v>1</v>
      </c>
      <c r="E44">
        <v>1</v>
      </c>
      <c r="F44">
        <v>0</v>
      </c>
    </row>
    <row r="45" spans="1:6" x14ac:dyDescent="0.2">
      <c r="A45" s="1" t="s">
        <v>30</v>
      </c>
      <c r="B45">
        <v>2</v>
      </c>
      <c r="C45">
        <v>8</v>
      </c>
      <c r="D45">
        <v>4</v>
      </c>
      <c r="E45">
        <v>1</v>
      </c>
      <c r="F45">
        <v>0</v>
      </c>
    </row>
    <row r="46" spans="1:6" x14ac:dyDescent="0.2">
      <c r="A46" s="1" t="s">
        <v>31</v>
      </c>
      <c r="B46">
        <v>2</v>
      </c>
      <c r="C46">
        <v>9</v>
      </c>
      <c r="D46">
        <v>3</v>
      </c>
      <c r="E46">
        <v>1</v>
      </c>
      <c r="F46">
        <v>0</v>
      </c>
    </row>
    <row r="47" spans="1:6" x14ac:dyDescent="0.2">
      <c r="A47" s="1" t="s">
        <v>32</v>
      </c>
      <c r="B47">
        <v>3</v>
      </c>
      <c r="C47">
        <v>9</v>
      </c>
      <c r="D47">
        <v>2</v>
      </c>
      <c r="E47">
        <v>1</v>
      </c>
      <c r="F47">
        <v>0</v>
      </c>
    </row>
    <row r="48" spans="1:6" x14ac:dyDescent="0.2">
      <c r="A48" s="2" t="s">
        <v>33</v>
      </c>
      <c r="B48">
        <v>1</v>
      </c>
      <c r="C48">
        <v>2</v>
      </c>
      <c r="D48">
        <v>5</v>
      </c>
      <c r="E48">
        <v>3</v>
      </c>
      <c r="F48">
        <v>4</v>
      </c>
    </row>
    <row r="49" spans="1:6" x14ac:dyDescent="0.2">
      <c r="A49" s="1" t="s">
        <v>34</v>
      </c>
    </row>
    <row r="50" spans="1:6" x14ac:dyDescent="0.2">
      <c r="B50" s="12" t="s">
        <v>319</v>
      </c>
      <c r="C50" s="12" t="s">
        <v>320</v>
      </c>
      <c r="D50" s="12" t="s">
        <v>302</v>
      </c>
      <c r="E50" s="12" t="s">
        <v>321</v>
      </c>
      <c r="F50" s="12" t="s">
        <v>322</v>
      </c>
    </row>
    <row r="51" spans="1:6" x14ac:dyDescent="0.2">
      <c r="A51" s="1" t="s">
        <v>35</v>
      </c>
      <c r="B51">
        <v>10</v>
      </c>
      <c r="C51">
        <v>4</v>
      </c>
      <c r="D51">
        <v>1</v>
      </c>
      <c r="E51">
        <v>0</v>
      </c>
      <c r="F51">
        <v>0</v>
      </c>
    </row>
    <row r="52" spans="1:6" x14ac:dyDescent="0.2">
      <c r="A52" s="1" t="s">
        <v>36</v>
      </c>
      <c r="B52">
        <v>7</v>
      </c>
      <c r="C52">
        <v>6</v>
      </c>
      <c r="D52">
        <v>2</v>
      </c>
      <c r="E52">
        <v>0</v>
      </c>
      <c r="F52">
        <v>0</v>
      </c>
    </row>
    <row r="53" spans="1:6" x14ac:dyDescent="0.2">
      <c r="A53" s="1" t="s">
        <v>37</v>
      </c>
      <c r="B53">
        <v>3</v>
      </c>
      <c r="C53">
        <v>9</v>
      </c>
      <c r="D53">
        <v>2</v>
      </c>
      <c r="E53">
        <v>0</v>
      </c>
      <c r="F53">
        <v>0</v>
      </c>
    </row>
    <row r="54" spans="1:6" x14ac:dyDescent="0.2">
      <c r="A54" s="1" t="s">
        <v>38</v>
      </c>
      <c r="B54">
        <v>2</v>
      </c>
      <c r="C54">
        <v>9</v>
      </c>
      <c r="D54">
        <v>4</v>
      </c>
      <c r="E54">
        <v>0</v>
      </c>
      <c r="F54">
        <v>0</v>
      </c>
    </row>
    <row r="55" spans="1:6" x14ac:dyDescent="0.2">
      <c r="A55" s="1" t="s">
        <v>39</v>
      </c>
      <c r="B55">
        <v>3</v>
      </c>
      <c r="C55">
        <v>10</v>
      </c>
      <c r="D55">
        <v>1</v>
      </c>
      <c r="E55">
        <v>1</v>
      </c>
      <c r="F55">
        <v>0</v>
      </c>
    </row>
    <row r="56" spans="1:6" x14ac:dyDescent="0.2">
      <c r="A56" s="1" t="s">
        <v>40</v>
      </c>
      <c r="B56">
        <v>2</v>
      </c>
      <c r="C56">
        <v>8</v>
      </c>
      <c r="D56">
        <v>4</v>
      </c>
      <c r="E56">
        <v>1</v>
      </c>
      <c r="F56">
        <v>0</v>
      </c>
    </row>
    <row r="57" spans="1:6" x14ac:dyDescent="0.2">
      <c r="A57" s="1" t="s">
        <v>41</v>
      </c>
    </row>
    <row r="59" spans="1:6" x14ac:dyDescent="0.2">
      <c r="B59" s="12" t="s">
        <v>305</v>
      </c>
      <c r="C59" s="12" t="s">
        <v>306</v>
      </c>
      <c r="D59" s="12" t="s">
        <v>302</v>
      </c>
      <c r="E59" s="12" t="s">
        <v>323</v>
      </c>
      <c r="F59" s="12" t="s">
        <v>324</v>
      </c>
    </row>
    <row r="60" spans="1:6" x14ac:dyDescent="0.2">
      <c r="A60" s="1" t="s">
        <v>42</v>
      </c>
      <c r="B60">
        <v>0</v>
      </c>
      <c r="C60">
        <v>7</v>
      </c>
      <c r="D60">
        <v>6</v>
      </c>
      <c r="E60">
        <v>2</v>
      </c>
      <c r="F60">
        <v>0</v>
      </c>
    </row>
    <row r="61" spans="1:6" x14ac:dyDescent="0.2">
      <c r="A61" s="2" t="s">
        <v>43</v>
      </c>
    </row>
    <row r="62" spans="1:6" x14ac:dyDescent="0.2">
      <c r="A62" s="1" t="s">
        <v>44</v>
      </c>
      <c r="B62">
        <v>0</v>
      </c>
      <c r="C62">
        <v>1</v>
      </c>
      <c r="D62">
        <v>8</v>
      </c>
      <c r="E62">
        <v>3</v>
      </c>
      <c r="F62">
        <v>2</v>
      </c>
    </row>
    <row r="63" spans="1:6" x14ac:dyDescent="0.2">
      <c r="A63" s="2"/>
      <c r="B63" s="24" t="s">
        <v>135</v>
      </c>
      <c r="C63" s="24" t="s">
        <v>325</v>
      </c>
      <c r="D63" s="27" t="s">
        <v>326</v>
      </c>
      <c r="E63" s="24" t="s">
        <v>327</v>
      </c>
      <c r="F63" s="24" t="s">
        <v>314</v>
      </c>
    </row>
    <row r="64" spans="1:6" x14ac:dyDescent="0.2">
      <c r="A64" s="2" t="s">
        <v>45</v>
      </c>
      <c r="B64">
        <v>9</v>
      </c>
      <c r="C64">
        <v>7</v>
      </c>
      <c r="D64">
        <v>2</v>
      </c>
      <c r="E64">
        <v>6</v>
      </c>
      <c r="F64">
        <v>1</v>
      </c>
    </row>
    <row r="65" spans="1:46" x14ac:dyDescent="0.2">
      <c r="A65" s="1" t="s">
        <v>46</v>
      </c>
    </row>
    <row r="67" spans="1:46" x14ac:dyDescent="0.2">
      <c r="B67" s="12" t="s">
        <v>123</v>
      </c>
      <c r="C67" s="12" t="s">
        <v>329</v>
      </c>
    </row>
    <row r="68" spans="1:46" x14ac:dyDescent="0.2">
      <c r="A68" s="1" t="s">
        <v>47</v>
      </c>
      <c r="B68">
        <v>6</v>
      </c>
      <c r="C68">
        <v>9</v>
      </c>
    </row>
    <row r="69" spans="1:46" x14ac:dyDescent="0.2">
      <c r="A69" s="1"/>
      <c r="B69" s="12" t="s">
        <v>330</v>
      </c>
      <c r="C69" s="12" t="s">
        <v>331</v>
      </c>
      <c r="D69" s="12" t="s">
        <v>332</v>
      </c>
      <c r="E69" s="12" t="s">
        <v>333</v>
      </c>
    </row>
    <row r="70" spans="1:46" x14ac:dyDescent="0.2">
      <c r="A70" s="1" t="s">
        <v>48</v>
      </c>
      <c r="B70">
        <v>0</v>
      </c>
      <c r="C70">
        <v>0</v>
      </c>
      <c r="D70">
        <v>15</v>
      </c>
      <c r="E70">
        <v>0</v>
      </c>
    </row>
    <row r="71" spans="1:46" x14ac:dyDescent="0.2">
      <c r="A71" s="1"/>
      <c r="B71" s="17" t="s">
        <v>334</v>
      </c>
      <c r="C71" s="17" t="s">
        <v>335</v>
      </c>
      <c r="D71" s="17" t="s">
        <v>336</v>
      </c>
      <c r="E71" s="17" t="s">
        <v>337</v>
      </c>
      <c r="F71" s="17" t="s">
        <v>338</v>
      </c>
    </row>
    <row r="72" spans="1:46" x14ac:dyDescent="0.2">
      <c r="A72" s="1" t="s">
        <v>49</v>
      </c>
      <c r="B72">
        <v>0</v>
      </c>
      <c r="C72">
        <v>0</v>
      </c>
      <c r="D72">
        <v>2</v>
      </c>
      <c r="E72">
        <v>10</v>
      </c>
      <c r="F72">
        <v>3</v>
      </c>
    </row>
    <row r="73" spans="1:46" x14ac:dyDescent="0.2">
      <c r="O73" s="10" t="s">
        <v>13</v>
      </c>
      <c r="AE73" s="11" t="s">
        <v>328</v>
      </c>
    </row>
    <row r="74" spans="1:46" x14ac:dyDescent="0.2">
      <c r="O74" t="s">
        <v>281</v>
      </c>
    </row>
    <row r="75" spans="1:46" x14ac:dyDescent="0.2">
      <c r="O75" t="s">
        <v>431</v>
      </c>
    </row>
    <row r="76" spans="1:46" x14ac:dyDescent="0.2">
      <c r="O76" t="s">
        <v>434</v>
      </c>
    </row>
    <row r="77" spans="1:46" x14ac:dyDescent="0.2">
      <c r="O77" t="s">
        <v>439</v>
      </c>
      <c r="AT77" t="s">
        <v>46</v>
      </c>
    </row>
    <row r="78" spans="1:46" x14ac:dyDescent="0.2">
      <c r="O78" t="s">
        <v>441</v>
      </c>
      <c r="AT78" t="s">
        <v>147</v>
      </c>
    </row>
    <row r="79" spans="1:46" x14ac:dyDescent="0.2">
      <c r="O79" t="s">
        <v>446</v>
      </c>
      <c r="AT79" t="s">
        <v>163</v>
      </c>
    </row>
    <row r="80" spans="1:46" x14ac:dyDescent="0.2">
      <c r="AT80" t="s">
        <v>181</v>
      </c>
    </row>
    <row r="81" spans="46:46" x14ac:dyDescent="0.2">
      <c r="AT81" t="s">
        <v>217</v>
      </c>
    </row>
    <row r="82" spans="46:46" x14ac:dyDescent="0.2">
      <c r="AT82" t="s">
        <v>219</v>
      </c>
    </row>
    <row r="83" spans="46:46" x14ac:dyDescent="0.2">
      <c r="AT83" t="s">
        <v>242</v>
      </c>
    </row>
    <row r="84" spans="46:46" x14ac:dyDescent="0.2">
      <c r="AT84" t="s">
        <v>248</v>
      </c>
    </row>
    <row r="85" spans="46:46" x14ac:dyDescent="0.2">
      <c r="AT85" t="s">
        <v>272</v>
      </c>
    </row>
    <row r="86" spans="46:46" x14ac:dyDescent="0.2">
      <c r="AT86" t="s">
        <v>290</v>
      </c>
    </row>
    <row r="87" spans="46:46" x14ac:dyDescent="0.2">
      <c r="AT87" t="s">
        <v>296</v>
      </c>
    </row>
    <row r="88" spans="46:46" x14ac:dyDescent="0.2">
      <c r="AT88" t="s">
        <v>103</v>
      </c>
    </row>
    <row r="89" spans="46:46" x14ac:dyDescent="0.2">
      <c r="AT89" t="s">
        <v>109</v>
      </c>
    </row>
    <row r="90" spans="46:46" x14ac:dyDescent="0.2">
      <c r="AT90" t="s">
        <v>115</v>
      </c>
    </row>
    <row r="91" spans="46:46" x14ac:dyDescent="0.2">
      <c r="AT91" t="s">
        <v>354</v>
      </c>
    </row>
    <row r="92" spans="46:46" x14ac:dyDescent="0.2">
      <c r="AT92" t="s">
        <v>357</v>
      </c>
    </row>
    <row r="106" spans="38:38" x14ac:dyDescent="0.2">
      <c r="AL106" s="17" t="s">
        <v>41</v>
      </c>
    </row>
    <row r="107" spans="38:38" x14ac:dyDescent="0.2">
      <c r="AL107" t="s">
        <v>245</v>
      </c>
    </row>
    <row r="108" spans="38:38" x14ac:dyDescent="0.2">
      <c r="AL108" t="s">
        <v>294</v>
      </c>
    </row>
    <row r="109" spans="38:38" x14ac:dyDescent="0.2">
      <c r="AL109" t="s">
        <v>435</v>
      </c>
    </row>
    <row r="226" spans="31:31" x14ac:dyDescent="0.2">
      <c r="AE226" s="17" t="s">
        <v>34</v>
      </c>
    </row>
    <row r="227" spans="31:31" x14ac:dyDescent="0.2">
      <c r="AE227" t="s">
        <v>86</v>
      </c>
    </row>
  </sheetData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36"/>
  <sheetViews>
    <sheetView topLeftCell="AG1" zoomScaleNormal="100" workbookViewId="0">
      <pane ySplit="1" topLeftCell="A2" activePane="bottomLeft" state="frozen"/>
      <selection pane="bottomLeft" activeCell="AY32" sqref="AY32:AY36"/>
    </sheetView>
  </sheetViews>
  <sheetFormatPr defaultColWidth="12.5703125" defaultRowHeight="15.75" customHeight="1" x14ac:dyDescent="0.2"/>
  <cols>
    <col min="1" max="1" width="10.5703125" style="8" customWidth="1"/>
    <col min="2" max="57" width="18.85546875" customWidth="1"/>
  </cols>
  <sheetData>
    <row r="1" spans="1:51" ht="12.75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1" t="s">
        <v>128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1" t="s">
        <v>44</v>
      </c>
      <c r="AU1" s="2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ht="12.75" customHeight="1" x14ac:dyDescent="0.2">
      <c r="A2" s="8">
        <v>55</v>
      </c>
      <c r="B2" s="10">
        <v>5</v>
      </c>
      <c r="C2" s="10">
        <v>5</v>
      </c>
      <c r="D2" s="10">
        <v>4</v>
      </c>
      <c r="E2" s="10">
        <v>2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3</v>
      </c>
      <c r="M2" s="10">
        <v>4</v>
      </c>
      <c r="O2" s="10">
        <v>4</v>
      </c>
      <c r="P2" s="10">
        <v>4</v>
      </c>
      <c r="Q2" s="10">
        <v>2</v>
      </c>
      <c r="R2" s="10">
        <v>5</v>
      </c>
      <c r="S2" s="10">
        <v>5</v>
      </c>
      <c r="T2" s="10">
        <v>4</v>
      </c>
      <c r="U2" s="10">
        <v>3</v>
      </c>
      <c r="V2" s="12" t="s">
        <v>125</v>
      </c>
      <c r="W2" s="10">
        <v>4</v>
      </c>
      <c r="X2" s="9" t="s">
        <v>118</v>
      </c>
      <c r="Y2" s="9" t="s">
        <v>118</v>
      </c>
      <c r="Z2" s="9" t="s">
        <v>118</v>
      </c>
      <c r="AC2" s="9" t="s">
        <v>120</v>
      </c>
      <c r="AD2" s="15">
        <v>0.1</v>
      </c>
      <c r="AE2" s="10">
        <v>5</v>
      </c>
      <c r="AF2" s="10">
        <v>5</v>
      </c>
      <c r="AG2" s="10">
        <v>5</v>
      </c>
      <c r="AH2" s="10">
        <v>4</v>
      </c>
      <c r="AI2" s="10">
        <v>5</v>
      </c>
      <c r="AK2" s="10">
        <v>5</v>
      </c>
      <c r="AL2" s="10">
        <v>5</v>
      </c>
      <c r="AM2" s="10">
        <v>5</v>
      </c>
      <c r="AN2" s="10">
        <v>4</v>
      </c>
      <c r="AO2" s="10">
        <v>4</v>
      </c>
      <c r="AP2" s="10">
        <v>5</v>
      </c>
      <c r="AQ2" s="12" t="s">
        <v>246</v>
      </c>
      <c r="AR2" s="10">
        <v>4</v>
      </c>
      <c r="AT2" s="10">
        <v>3</v>
      </c>
      <c r="AU2" s="10" t="s">
        <v>247</v>
      </c>
      <c r="AV2" s="12" t="s">
        <v>249</v>
      </c>
      <c r="AW2" s="10">
        <v>1</v>
      </c>
      <c r="AX2" s="10">
        <v>3</v>
      </c>
      <c r="AY2" s="10">
        <v>4</v>
      </c>
    </row>
    <row r="3" spans="1:51" ht="12.75" customHeight="1" x14ac:dyDescent="0.2">
      <c r="A3" s="8">
        <v>69</v>
      </c>
      <c r="B3" s="10">
        <v>5</v>
      </c>
      <c r="C3" s="10">
        <v>5</v>
      </c>
      <c r="D3" s="10">
        <v>5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3</v>
      </c>
      <c r="L3" s="10">
        <v>4</v>
      </c>
      <c r="M3" s="10">
        <v>3</v>
      </c>
      <c r="O3" s="10">
        <v>3</v>
      </c>
      <c r="P3" s="10">
        <v>4</v>
      </c>
      <c r="Q3" s="10">
        <v>3</v>
      </c>
      <c r="R3" s="10">
        <v>4</v>
      </c>
      <c r="S3" s="10">
        <v>4</v>
      </c>
      <c r="T3" s="10">
        <v>4</v>
      </c>
      <c r="U3" s="10">
        <v>4</v>
      </c>
      <c r="V3" s="12" t="s">
        <v>125</v>
      </c>
      <c r="W3" s="10">
        <v>4</v>
      </c>
      <c r="X3" s="9" t="s">
        <v>127</v>
      </c>
      <c r="Y3" s="9" t="s">
        <v>127</v>
      </c>
      <c r="Z3" s="9" t="s">
        <v>127</v>
      </c>
      <c r="AB3" s="10">
        <v>5</v>
      </c>
      <c r="AC3" s="9" t="s">
        <v>120</v>
      </c>
      <c r="AD3" s="15">
        <v>0.1</v>
      </c>
      <c r="AE3" s="10">
        <v>4</v>
      </c>
      <c r="AF3" s="10">
        <v>4</v>
      </c>
      <c r="AG3" s="10">
        <v>4</v>
      </c>
      <c r="AH3" s="10">
        <v>3</v>
      </c>
      <c r="AI3" s="10">
        <v>2</v>
      </c>
      <c r="AK3" s="10">
        <v>4</v>
      </c>
      <c r="AL3" s="10">
        <v>4</v>
      </c>
      <c r="AM3" s="10">
        <v>4</v>
      </c>
      <c r="AN3" s="10">
        <v>3</v>
      </c>
      <c r="AO3" s="10">
        <v>4</v>
      </c>
      <c r="AP3" s="10">
        <v>4</v>
      </c>
      <c r="AR3" s="10">
        <v>4</v>
      </c>
      <c r="AT3" s="10">
        <v>3</v>
      </c>
      <c r="AU3" s="9" t="s">
        <v>227</v>
      </c>
      <c r="AW3" s="10">
        <v>1</v>
      </c>
      <c r="AX3" s="10">
        <v>3</v>
      </c>
      <c r="AY3" s="10">
        <v>5</v>
      </c>
    </row>
    <row r="4" spans="1:51" ht="12.75" customHeight="1" x14ac:dyDescent="0.2">
      <c r="A4" s="8">
        <v>75</v>
      </c>
      <c r="B4" s="10">
        <v>3</v>
      </c>
      <c r="C4" s="10">
        <v>3</v>
      </c>
      <c r="D4" s="10">
        <v>4</v>
      </c>
      <c r="E4" s="10">
        <v>3</v>
      </c>
      <c r="F4" s="10">
        <v>3</v>
      </c>
      <c r="G4" s="10">
        <v>2</v>
      </c>
      <c r="H4" s="10">
        <v>4</v>
      </c>
      <c r="I4" s="10">
        <v>4</v>
      </c>
      <c r="J4" s="10">
        <v>4</v>
      </c>
      <c r="K4" s="10">
        <v>2</v>
      </c>
      <c r="L4" s="10">
        <v>4</v>
      </c>
      <c r="M4" s="10">
        <v>3</v>
      </c>
      <c r="N4" s="12" t="s">
        <v>282</v>
      </c>
      <c r="O4" s="10">
        <v>4</v>
      </c>
      <c r="P4" s="10">
        <v>3</v>
      </c>
      <c r="Q4" s="10">
        <v>3</v>
      </c>
      <c r="R4" s="10">
        <v>4</v>
      </c>
      <c r="S4" s="10">
        <v>5</v>
      </c>
      <c r="T4" s="10">
        <v>4</v>
      </c>
      <c r="U4" s="10">
        <v>4</v>
      </c>
      <c r="V4" s="12" t="s">
        <v>125</v>
      </c>
      <c r="W4" s="10">
        <v>4</v>
      </c>
      <c r="X4" s="9" t="s">
        <v>118</v>
      </c>
      <c r="Y4" s="9" t="s">
        <v>118</v>
      </c>
      <c r="Z4" s="9" t="s">
        <v>118</v>
      </c>
      <c r="AC4" s="9" t="s">
        <v>120</v>
      </c>
      <c r="AD4" s="9" t="s">
        <v>283</v>
      </c>
      <c r="AE4" s="10">
        <v>5</v>
      </c>
      <c r="AF4" s="10">
        <v>4</v>
      </c>
      <c r="AG4" s="10">
        <v>4</v>
      </c>
      <c r="AH4" s="10">
        <v>5</v>
      </c>
      <c r="AI4" s="10">
        <v>3</v>
      </c>
      <c r="AK4" s="10">
        <v>5</v>
      </c>
      <c r="AL4" s="10">
        <v>4</v>
      </c>
      <c r="AM4" s="10">
        <v>4</v>
      </c>
      <c r="AN4" s="10">
        <v>4</v>
      </c>
      <c r="AO4" s="10">
        <v>5</v>
      </c>
      <c r="AP4" s="10">
        <v>3</v>
      </c>
      <c r="AR4" s="10">
        <v>3</v>
      </c>
      <c r="AS4" s="12" t="s">
        <v>285</v>
      </c>
      <c r="AU4" s="9" t="s">
        <v>208</v>
      </c>
      <c r="AW4" s="10">
        <v>1</v>
      </c>
      <c r="AX4" s="10">
        <v>3</v>
      </c>
      <c r="AY4" s="10">
        <v>4</v>
      </c>
    </row>
    <row r="5" spans="1:51" ht="12.75" customHeight="1" x14ac:dyDescent="0.2">
      <c r="A5" s="8">
        <v>90</v>
      </c>
      <c r="B5" s="10">
        <v>4</v>
      </c>
      <c r="C5" s="10">
        <v>4</v>
      </c>
      <c r="D5" s="10">
        <v>4</v>
      </c>
      <c r="E5" s="10">
        <v>4</v>
      </c>
      <c r="F5" s="10">
        <v>4</v>
      </c>
      <c r="G5" s="10">
        <v>4</v>
      </c>
      <c r="H5" s="10">
        <v>2</v>
      </c>
      <c r="I5" s="10">
        <v>3</v>
      </c>
      <c r="J5" s="10">
        <v>4</v>
      </c>
      <c r="K5" s="10">
        <v>2</v>
      </c>
      <c r="L5" s="10">
        <v>3</v>
      </c>
      <c r="M5" s="10">
        <v>4</v>
      </c>
      <c r="O5" s="10">
        <v>4</v>
      </c>
      <c r="P5" s="10">
        <v>3</v>
      </c>
      <c r="Q5" s="10">
        <v>3</v>
      </c>
      <c r="R5" s="10">
        <v>5</v>
      </c>
      <c r="S5" s="10">
        <v>3</v>
      </c>
      <c r="T5" s="10">
        <v>3</v>
      </c>
      <c r="U5" s="10">
        <v>3</v>
      </c>
      <c r="V5" s="12" t="s">
        <v>125</v>
      </c>
      <c r="X5" s="12" t="s">
        <v>127</v>
      </c>
      <c r="Y5" s="12" t="s">
        <v>124</v>
      </c>
      <c r="Z5" s="12" t="s">
        <v>124</v>
      </c>
      <c r="AB5" s="10">
        <v>3</v>
      </c>
      <c r="AC5" s="9" t="s">
        <v>120</v>
      </c>
      <c r="AD5" s="15">
        <v>0.05</v>
      </c>
      <c r="AE5" s="10">
        <v>4</v>
      </c>
      <c r="AF5" s="10">
        <v>3</v>
      </c>
      <c r="AG5" s="10">
        <v>4</v>
      </c>
      <c r="AH5" s="10">
        <v>2</v>
      </c>
      <c r="AI5" s="10">
        <v>1</v>
      </c>
      <c r="AK5" s="10">
        <v>5</v>
      </c>
      <c r="AL5" s="10">
        <v>5</v>
      </c>
      <c r="AM5" s="10">
        <v>5</v>
      </c>
      <c r="AN5" s="10">
        <v>5</v>
      </c>
      <c r="AO5" s="10">
        <v>4</v>
      </c>
      <c r="AP5" s="10">
        <v>4</v>
      </c>
      <c r="AQ5" s="12" t="s">
        <v>295</v>
      </c>
      <c r="AR5" s="10">
        <v>3</v>
      </c>
      <c r="AT5" s="10">
        <v>1</v>
      </c>
      <c r="AU5" s="12" t="s">
        <v>208</v>
      </c>
      <c r="AV5" s="12" t="s">
        <v>297</v>
      </c>
      <c r="AW5" s="10">
        <v>1</v>
      </c>
      <c r="AX5" s="10">
        <v>3</v>
      </c>
      <c r="AY5" s="10">
        <v>5</v>
      </c>
    </row>
    <row r="6" spans="1:51" ht="12.75" customHeight="1" x14ac:dyDescent="0.2">
      <c r="A6" s="39" t="s">
        <v>395</v>
      </c>
      <c r="B6">
        <v>3</v>
      </c>
      <c r="C6">
        <v>4</v>
      </c>
      <c r="D6">
        <v>4</v>
      </c>
      <c r="E6">
        <v>3</v>
      </c>
      <c r="F6">
        <v>3</v>
      </c>
      <c r="G6">
        <v>3</v>
      </c>
      <c r="H6">
        <v>4</v>
      </c>
      <c r="I6">
        <v>3</v>
      </c>
      <c r="J6">
        <v>4</v>
      </c>
      <c r="K6">
        <v>4</v>
      </c>
      <c r="L6">
        <v>3</v>
      </c>
      <c r="M6">
        <v>5</v>
      </c>
      <c r="O6">
        <v>4</v>
      </c>
      <c r="P6">
        <v>3</v>
      </c>
      <c r="Q6">
        <v>4</v>
      </c>
      <c r="R6">
        <v>3</v>
      </c>
      <c r="S6">
        <v>2</v>
      </c>
      <c r="T6">
        <v>2</v>
      </c>
      <c r="U6">
        <v>4</v>
      </c>
      <c r="V6" t="s">
        <v>79</v>
      </c>
      <c r="W6">
        <v>4</v>
      </c>
      <c r="X6" t="s">
        <v>83</v>
      </c>
      <c r="Y6" t="s">
        <v>69</v>
      </c>
      <c r="Z6" t="s">
        <v>69</v>
      </c>
      <c r="AB6">
        <v>2</v>
      </c>
      <c r="AC6" t="s">
        <v>119</v>
      </c>
      <c r="AD6" t="s">
        <v>85</v>
      </c>
      <c r="AE6">
        <v>2</v>
      </c>
      <c r="AF6">
        <v>3</v>
      </c>
      <c r="AG6">
        <v>4</v>
      </c>
      <c r="AH6">
        <v>4</v>
      </c>
      <c r="AI6">
        <v>2</v>
      </c>
      <c r="AJ6" t="s">
        <v>86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R6">
        <v>3</v>
      </c>
      <c r="AT6">
        <v>3</v>
      </c>
      <c r="AU6" t="s">
        <v>84</v>
      </c>
      <c r="AW6">
        <v>1</v>
      </c>
      <c r="AX6">
        <v>3</v>
      </c>
      <c r="AY6">
        <v>3</v>
      </c>
    </row>
    <row r="7" spans="1:51" ht="12.75" customHeight="1" x14ac:dyDescent="0.2">
      <c r="A7" s="39" t="s">
        <v>400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5</v>
      </c>
      <c r="L7">
        <v>5</v>
      </c>
      <c r="M7">
        <v>3</v>
      </c>
      <c r="O7">
        <v>3</v>
      </c>
      <c r="P7">
        <v>4</v>
      </c>
      <c r="Q7">
        <v>3</v>
      </c>
      <c r="R7">
        <v>4</v>
      </c>
      <c r="S7">
        <v>3</v>
      </c>
      <c r="T7">
        <v>4</v>
      </c>
      <c r="U7">
        <v>2</v>
      </c>
      <c r="V7" t="s">
        <v>56</v>
      </c>
      <c r="W7">
        <v>3</v>
      </c>
      <c r="X7" t="s">
        <v>58</v>
      </c>
      <c r="Z7" t="s">
        <v>69</v>
      </c>
      <c r="AB7">
        <v>3</v>
      </c>
      <c r="AC7" t="s">
        <v>119</v>
      </c>
      <c r="AD7" s="40">
        <v>0.05</v>
      </c>
      <c r="AE7">
        <v>5</v>
      </c>
      <c r="AF7">
        <v>3</v>
      </c>
      <c r="AG7">
        <v>3</v>
      </c>
      <c r="AH7">
        <v>4</v>
      </c>
      <c r="AI7">
        <v>2</v>
      </c>
      <c r="AK7">
        <v>5</v>
      </c>
      <c r="AL7">
        <v>3</v>
      </c>
      <c r="AM7">
        <v>4</v>
      </c>
      <c r="AN7">
        <v>3</v>
      </c>
      <c r="AO7">
        <v>4</v>
      </c>
      <c r="AP7">
        <v>3</v>
      </c>
      <c r="AR7">
        <v>4</v>
      </c>
      <c r="AT7">
        <v>1</v>
      </c>
      <c r="AU7" t="s">
        <v>97</v>
      </c>
      <c r="AW7">
        <v>2</v>
      </c>
      <c r="AX7">
        <v>3</v>
      </c>
      <c r="AY7">
        <v>4</v>
      </c>
    </row>
    <row r="8" spans="1:51" ht="12.75" customHeight="1" x14ac:dyDescent="0.2">
      <c r="A8" s="39" t="s">
        <v>407</v>
      </c>
      <c r="B8">
        <v>3</v>
      </c>
      <c r="C8">
        <v>4</v>
      </c>
      <c r="D8">
        <v>4</v>
      </c>
      <c r="E8">
        <v>3</v>
      </c>
      <c r="F8">
        <v>4</v>
      </c>
      <c r="G8">
        <v>3</v>
      </c>
      <c r="H8">
        <v>4</v>
      </c>
      <c r="I8">
        <v>4</v>
      </c>
      <c r="J8">
        <v>4</v>
      </c>
      <c r="K8">
        <v>3</v>
      </c>
      <c r="L8">
        <v>3</v>
      </c>
      <c r="M8">
        <v>3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 t="s">
        <v>56</v>
      </c>
      <c r="W8">
        <v>4</v>
      </c>
      <c r="X8" t="s">
        <v>58</v>
      </c>
      <c r="Y8" t="s">
        <v>58</v>
      </c>
      <c r="Z8" t="s">
        <v>58</v>
      </c>
      <c r="AB8">
        <v>4</v>
      </c>
      <c r="AC8" t="s">
        <v>119</v>
      </c>
      <c r="AD8" s="42">
        <v>0.05</v>
      </c>
      <c r="AE8">
        <v>4</v>
      </c>
      <c r="AF8">
        <v>4</v>
      </c>
      <c r="AG8">
        <v>4</v>
      </c>
      <c r="AH8">
        <v>4</v>
      </c>
      <c r="AI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R8">
        <v>4</v>
      </c>
      <c r="AT8">
        <v>4</v>
      </c>
      <c r="AU8" t="s">
        <v>116</v>
      </c>
      <c r="AW8">
        <v>1</v>
      </c>
      <c r="AX8">
        <v>3</v>
      </c>
      <c r="AY8">
        <v>5</v>
      </c>
    </row>
    <row r="9" spans="1:51" ht="12.75" customHeight="1" x14ac:dyDescent="0.2">
      <c r="A9" s="39" t="s">
        <v>412</v>
      </c>
      <c r="B9">
        <v>4</v>
      </c>
      <c r="C9">
        <v>4</v>
      </c>
      <c r="D9">
        <v>4</v>
      </c>
      <c r="E9">
        <v>3</v>
      </c>
      <c r="F9">
        <v>3</v>
      </c>
      <c r="G9">
        <v>4</v>
      </c>
      <c r="H9">
        <v>3</v>
      </c>
      <c r="I9">
        <v>2</v>
      </c>
      <c r="J9">
        <v>4</v>
      </c>
      <c r="K9">
        <v>4</v>
      </c>
      <c r="L9">
        <v>2</v>
      </c>
      <c r="M9">
        <v>2</v>
      </c>
      <c r="O9">
        <v>3</v>
      </c>
      <c r="P9">
        <v>3</v>
      </c>
      <c r="Q9">
        <v>3</v>
      </c>
      <c r="R9">
        <v>3</v>
      </c>
      <c r="S9">
        <v>2</v>
      </c>
      <c r="T9">
        <v>4</v>
      </c>
      <c r="U9">
        <v>4</v>
      </c>
      <c r="V9" t="s">
        <v>79</v>
      </c>
      <c r="W9">
        <v>3</v>
      </c>
      <c r="X9" t="s">
        <v>83</v>
      </c>
      <c r="Y9" t="s">
        <v>83</v>
      </c>
      <c r="Z9" t="s">
        <v>83</v>
      </c>
      <c r="AB9">
        <v>3</v>
      </c>
      <c r="AC9" t="s">
        <v>119</v>
      </c>
      <c r="AE9">
        <v>4</v>
      </c>
      <c r="AF9">
        <v>2</v>
      </c>
      <c r="AG9">
        <v>2</v>
      </c>
      <c r="AH9">
        <v>3</v>
      </c>
      <c r="AI9">
        <v>3</v>
      </c>
      <c r="AK9">
        <v>5</v>
      </c>
      <c r="AL9">
        <v>4</v>
      </c>
      <c r="AM9">
        <v>4</v>
      </c>
      <c r="AN9">
        <v>4</v>
      </c>
      <c r="AO9">
        <v>4</v>
      </c>
      <c r="AP9">
        <v>4</v>
      </c>
      <c r="AR9">
        <v>3</v>
      </c>
      <c r="AT9">
        <v>3</v>
      </c>
      <c r="AU9" t="s">
        <v>77</v>
      </c>
      <c r="AW9">
        <v>2</v>
      </c>
      <c r="AX9">
        <v>3</v>
      </c>
      <c r="AY9">
        <v>4</v>
      </c>
    </row>
    <row r="10" spans="1:51" ht="12.75" x14ac:dyDescent="0.2">
      <c r="A10" s="39" t="s">
        <v>442</v>
      </c>
      <c r="B10">
        <v>4</v>
      </c>
      <c r="C10">
        <v>5</v>
      </c>
      <c r="D10">
        <v>5</v>
      </c>
      <c r="E10">
        <v>3</v>
      </c>
      <c r="F10">
        <v>3</v>
      </c>
      <c r="G10">
        <v>3</v>
      </c>
      <c r="H10">
        <v>2</v>
      </c>
      <c r="I10">
        <v>2</v>
      </c>
      <c r="J10">
        <v>5</v>
      </c>
      <c r="K10">
        <v>4</v>
      </c>
      <c r="L10">
        <v>3</v>
      </c>
      <c r="M10">
        <v>2</v>
      </c>
      <c r="N10" t="s">
        <v>431</v>
      </c>
      <c r="O10">
        <v>3</v>
      </c>
      <c r="P10">
        <v>4</v>
      </c>
      <c r="Q10">
        <v>3</v>
      </c>
      <c r="R10">
        <v>5</v>
      </c>
      <c r="S10">
        <v>5</v>
      </c>
      <c r="T10">
        <v>3</v>
      </c>
      <c r="U10">
        <v>3</v>
      </c>
      <c r="V10" t="s">
        <v>56</v>
      </c>
      <c r="W10">
        <v>3</v>
      </c>
      <c r="X10" t="s">
        <v>83</v>
      </c>
      <c r="Y10" t="s">
        <v>83</v>
      </c>
      <c r="Z10" t="s">
        <v>69</v>
      </c>
      <c r="AB10">
        <v>5</v>
      </c>
      <c r="AC10" t="s">
        <v>133</v>
      </c>
      <c r="AD10" s="42" t="s">
        <v>432</v>
      </c>
      <c r="AE10">
        <v>5</v>
      </c>
      <c r="AF10">
        <v>4</v>
      </c>
      <c r="AG10">
        <v>3</v>
      </c>
      <c r="AH10">
        <v>5</v>
      </c>
      <c r="AI10">
        <v>1</v>
      </c>
      <c r="AK10">
        <v>5</v>
      </c>
      <c r="AL10">
        <v>5</v>
      </c>
      <c r="AM10">
        <v>3</v>
      </c>
      <c r="AN10">
        <v>3</v>
      </c>
      <c r="AO10">
        <v>5</v>
      </c>
      <c r="AP10">
        <v>3</v>
      </c>
      <c r="AR10">
        <v>2</v>
      </c>
      <c r="AS10" t="s">
        <v>433</v>
      </c>
      <c r="AT10">
        <v>3</v>
      </c>
      <c r="AU10" t="s">
        <v>97</v>
      </c>
      <c r="AW10">
        <v>2</v>
      </c>
      <c r="AX10">
        <v>3</v>
      </c>
      <c r="AY10">
        <v>4</v>
      </c>
    </row>
    <row r="11" spans="1:51" ht="12.75" x14ac:dyDescent="0.2">
      <c r="A11" s="39" t="s">
        <v>443</v>
      </c>
      <c r="B11">
        <v>4</v>
      </c>
      <c r="C11">
        <v>4</v>
      </c>
      <c r="D11">
        <v>4</v>
      </c>
      <c r="E11">
        <v>4</v>
      </c>
      <c r="F11">
        <v>3</v>
      </c>
      <c r="G11">
        <v>4</v>
      </c>
      <c r="H11">
        <v>2</v>
      </c>
      <c r="I11">
        <v>2</v>
      </c>
      <c r="J11">
        <v>4</v>
      </c>
      <c r="K11">
        <v>3</v>
      </c>
      <c r="L11">
        <v>3</v>
      </c>
      <c r="M11">
        <v>3</v>
      </c>
      <c r="N11" t="s">
        <v>434</v>
      </c>
      <c r="O11">
        <v>3</v>
      </c>
      <c r="P11">
        <v>5</v>
      </c>
      <c r="Q11">
        <v>4</v>
      </c>
      <c r="R11">
        <v>4</v>
      </c>
      <c r="S11">
        <v>5</v>
      </c>
      <c r="T11">
        <v>4</v>
      </c>
      <c r="U11">
        <v>1</v>
      </c>
      <c r="V11" t="s">
        <v>56</v>
      </c>
      <c r="W11">
        <v>3</v>
      </c>
      <c r="X11" t="s">
        <v>83</v>
      </c>
      <c r="Y11" t="s">
        <v>83</v>
      </c>
      <c r="Z11" t="s">
        <v>83</v>
      </c>
      <c r="AB11">
        <v>5</v>
      </c>
      <c r="AC11" t="s">
        <v>119</v>
      </c>
      <c r="AD11" s="42" t="s">
        <v>435</v>
      </c>
      <c r="AE11">
        <v>5</v>
      </c>
      <c r="AF11">
        <v>5</v>
      </c>
      <c r="AG11">
        <v>4</v>
      </c>
      <c r="AH11">
        <v>5</v>
      </c>
      <c r="AI11">
        <v>3</v>
      </c>
      <c r="AK11">
        <v>3</v>
      </c>
      <c r="AL11">
        <v>3</v>
      </c>
      <c r="AN11">
        <v>4</v>
      </c>
      <c r="AO11">
        <v>4</v>
      </c>
      <c r="AP11">
        <v>2</v>
      </c>
      <c r="AQ11" t="s">
        <v>435</v>
      </c>
      <c r="AR11">
        <v>4</v>
      </c>
      <c r="AT11">
        <v>3</v>
      </c>
      <c r="AU11" t="s">
        <v>437</v>
      </c>
      <c r="AW11">
        <v>2</v>
      </c>
      <c r="AX11">
        <v>3</v>
      </c>
      <c r="AY11">
        <v>3</v>
      </c>
    </row>
    <row r="12" spans="1:51" ht="12.75" x14ac:dyDescent="0.2">
      <c r="A12" s="39" t="s">
        <v>444</v>
      </c>
      <c r="B12">
        <v>3</v>
      </c>
      <c r="C12">
        <v>4</v>
      </c>
      <c r="D12">
        <v>5</v>
      </c>
      <c r="E12">
        <v>4</v>
      </c>
      <c r="F12">
        <v>4</v>
      </c>
      <c r="G12">
        <v>3</v>
      </c>
      <c r="H12">
        <v>4</v>
      </c>
      <c r="I12">
        <v>4</v>
      </c>
      <c r="J12">
        <v>4</v>
      </c>
      <c r="K12">
        <v>4</v>
      </c>
      <c r="L12">
        <v>4</v>
      </c>
      <c r="M12">
        <v>5</v>
      </c>
      <c r="N12" t="s">
        <v>439</v>
      </c>
      <c r="O12">
        <v>4</v>
      </c>
      <c r="P12">
        <v>5</v>
      </c>
      <c r="Q12">
        <v>2</v>
      </c>
      <c r="R12">
        <v>4</v>
      </c>
      <c r="S12">
        <v>5</v>
      </c>
      <c r="T12">
        <v>5</v>
      </c>
      <c r="U12">
        <v>2</v>
      </c>
      <c r="V12" t="s">
        <v>79</v>
      </c>
      <c r="W12">
        <v>4</v>
      </c>
      <c r="X12" t="s">
        <v>58</v>
      </c>
      <c r="Y12" t="s">
        <v>69</v>
      </c>
      <c r="Z12" t="s">
        <v>69</v>
      </c>
      <c r="AB12">
        <v>5</v>
      </c>
      <c r="AC12" t="s">
        <v>133</v>
      </c>
      <c r="AD12" s="42" t="s">
        <v>440</v>
      </c>
      <c r="AE12">
        <v>4</v>
      </c>
      <c r="AF12">
        <v>4</v>
      </c>
      <c r="AG12">
        <v>5</v>
      </c>
      <c r="AH12">
        <v>4</v>
      </c>
      <c r="AI12">
        <v>1</v>
      </c>
      <c r="AK12">
        <v>5</v>
      </c>
      <c r="AL12">
        <v>5</v>
      </c>
      <c r="AM12">
        <v>4</v>
      </c>
      <c r="AN12">
        <v>4</v>
      </c>
      <c r="AO12">
        <v>4</v>
      </c>
      <c r="AP12">
        <v>4</v>
      </c>
      <c r="AR12">
        <v>3</v>
      </c>
      <c r="AT12">
        <v>2</v>
      </c>
      <c r="AU12" t="s">
        <v>93</v>
      </c>
      <c r="AW12">
        <v>2</v>
      </c>
      <c r="AX12">
        <v>3</v>
      </c>
      <c r="AY12">
        <v>4</v>
      </c>
    </row>
    <row r="13" spans="1:51" ht="12.75" x14ac:dyDescent="0.2">
      <c r="A13" s="39" t="s">
        <v>445</v>
      </c>
      <c r="B13">
        <v>3</v>
      </c>
      <c r="C13">
        <v>4</v>
      </c>
      <c r="D13">
        <v>5</v>
      </c>
      <c r="E13">
        <v>2</v>
      </c>
      <c r="F13">
        <v>3</v>
      </c>
      <c r="G13">
        <v>2</v>
      </c>
      <c r="H13">
        <v>4</v>
      </c>
      <c r="I13">
        <v>4</v>
      </c>
      <c r="J13">
        <v>4</v>
      </c>
      <c r="K13">
        <v>3</v>
      </c>
      <c r="L13">
        <v>3</v>
      </c>
      <c r="M13">
        <v>2</v>
      </c>
      <c r="N13" t="s">
        <v>441</v>
      </c>
      <c r="O13">
        <v>4</v>
      </c>
      <c r="P13">
        <v>4</v>
      </c>
      <c r="Q13">
        <v>3</v>
      </c>
      <c r="R13">
        <v>4</v>
      </c>
      <c r="S13">
        <v>4</v>
      </c>
      <c r="T13">
        <v>4</v>
      </c>
      <c r="U13">
        <v>2</v>
      </c>
      <c r="V13" t="s">
        <v>56</v>
      </c>
      <c r="W13">
        <v>2</v>
      </c>
      <c r="X13" t="s">
        <v>58</v>
      </c>
      <c r="Y13" t="s">
        <v>69</v>
      </c>
      <c r="Z13" t="s">
        <v>69</v>
      </c>
      <c r="AB13">
        <v>4</v>
      </c>
      <c r="AC13" t="s">
        <v>119</v>
      </c>
      <c r="AD13" s="42">
        <v>0.05</v>
      </c>
      <c r="AE13">
        <v>3</v>
      </c>
      <c r="AF13">
        <v>4</v>
      </c>
      <c r="AG13">
        <v>4</v>
      </c>
      <c r="AH13">
        <v>4</v>
      </c>
      <c r="AI13">
        <v>3</v>
      </c>
      <c r="AK13">
        <v>5</v>
      </c>
      <c r="AL13">
        <v>5</v>
      </c>
      <c r="AM13">
        <v>4</v>
      </c>
      <c r="AN13">
        <v>3</v>
      </c>
      <c r="AO13">
        <v>2</v>
      </c>
      <c r="AP13">
        <v>4</v>
      </c>
      <c r="AR13">
        <v>4</v>
      </c>
      <c r="AT13">
        <v>3</v>
      </c>
      <c r="AU13" t="s">
        <v>97</v>
      </c>
      <c r="AW13">
        <v>2</v>
      </c>
      <c r="AX13">
        <v>3</v>
      </c>
      <c r="AY13">
        <v>4</v>
      </c>
    </row>
    <row r="14" spans="1:51" ht="12.75" x14ac:dyDescent="0.2">
      <c r="A14" s="39" t="s">
        <v>449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2</v>
      </c>
      <c r="L14">
        <v>2</v>
      </c>
      <c r="M14">
        <v>3</v>
      </c>
      <c r="O14">
        <v>3</v>
      </c>
      <c r="P14">
        <v>4</v>
      </c>
      <c r="Q14">
        <v>4</v>
      </c>
      <c r="R14">
        <v>4</v>
      </c>
      <c r="S14">
        <v>4</v>
      </c>
      <c r="T14">
        <v>3</v>
      </c>
      <c r="U14">
        <v>2</v>
      </c>
      <c r="V14" t="s">
        <v>79</v>
      </c>
      <c r="W14">
        <v>3</v>
      </c>
      <c r="X14" t="s">
        <v>69</v>
      </c>
      <c r="Y14" t="s">
        <v>83</v>
      </c>
      <c r="Z14" t="s">
        <v>69</v>
      </c>
      <c r="AB14">
        <v>4</v>
      </c>
      <c r="AC14" t="s">
        <v>133</v>
      </c>
      <c r="AD14" s="42">
        <v>0.05</v>
      </c>
      <c r="AE14">
        <v>4</v>
      </c>
      <c r="AF14">
        <v>3</v>
      </c>
      <c r="AG14">
        <v>4</v>
      </c>
      <c r="AH14">
        <v>4</v>
      </c>
      <c r="AI14">
        <v>3</v>
      </c>
      <c r="AK14">
        <v>5</v>
      </c>
      <c r="AL14">
        <v>5</v>
      </c>
      <c r="AM14">
        <v>4</v>
      </c>
      <c r="AN14">
        <v>4</v>
      </c>
      <c r="AO14">
        <v>4</v>
      </c>
      <c r="AP14">
        <v>4</v>
      </c>
      <c r="AR14">
        <v>4</v>
      </c>
      <c r="AT14">
        <v>3</v>
      </c>
      <c r="AU14" t="s">
        <v>116</v>
      </c>
      <c r="AW14">
        <v>2</v>
      </c>
      <c r="AX14">
        <v>3</v>
      </c>
      <c r="AY14">
        <v>4</v>
      </c>
    </row>
    <row r="15" spans="1:51" ht="12.75" x14ac:dyDescent="0.2">
      <c r="A15" s="39" t="s">
        <v>450</v>
      </c>
      <c r="B15">
        <v>2</v>
      </c>
      <c r="C15">
        <v>4</v>
      </c>
      <c r="D15">
        <v>4</v>
      </c>
      <c r="E15">
        <v>3</v>
      </c>
      <c r="F15">
        <v>2</v>
      </c>
      <c r="G15">
        <v>2</v>
      </c>
      <c r="H15">
        <v>4</v>
      </c>
      <c r="I15">
        <v>4</v>
      </c>
      <c r="J15">
        <v>4</v>
      </c>
      <c r="K15">
        <v>4</v>
      </c>
      <c r="L15">
        <v>3</v>
      </c>
      <c r="M15">
        <v>5</v>
      </c>
      <c r="O15">
        <v>4</v>
      </c>
      <c r="P15">
        <v>4</v>
      </c>
      <c r="Q15">
        <v>4</v>
      </c>
      <c r="R15">
        <v>4</v>
      </c>
      <c r="S15">
        <v>4</v>
      </c>
      <c r="T15">
        <v>2</v>
      </c>
      <c r="U15">
        <v>2</v>
      </c>
      <c r="V15" t="s">
        <v>79</v>
      </c>
      <c r="W15">
        <v>2</v>
      </c>
      <c r="X15" t="s">
        <v>83</v>
      </c>
      <c r="Y15" t="s">
        <v>83</v>
      </c>
      <c r="Z15" t="s">
        <v>69</v>
      </c>
      <c r="AB15">
        <v>5</v>
      </c>
      <c r="AC15" t="s">
        <v>133</v>
      </c>
      <c r="AD15" s="42">
        <v>0.1</v>
      </c>
      <c r="AE15">
        <v>4</v>
      </c>
      <c r="AF15">
        <v>4</v>
      </c>
      <c r="AG15">
        <v>4</v>
      </c>
      <c r="AH15">
        <v>4</v>
      </c>
      <c r="AI15">
        <v>4</v>
      </c>
      <c r="AK15">
        <v>4</v>
      </c>
      <c r="AL15">
        <v>4</v>
      </c>
      <c r="AM15">
        <v>3</v>
      </c>
      <c r="AN15">
        <v>4</v>
      </c>
      <c r="AO15">
        <v>3</v>
      </c>
      <c r="AP15">
        <v>3</v>
      </c>
      <c r="AR15">
        <v>2</v>
      </c>
      <c r="AT15">
        <v>2</v>
      </c>
      <c r="AU15" t="s">
        <v>116</v>
      </c>
      <c r="AW15">
        <v>2</v>
      </c>
      <c r="AX15">
        <v>3</v>
      </c>
      <c r="AY15">
        <v>4</v>
      </c>
    </row>
    <row r="16" spans="1:51" ht="12.75" x14ac:dyDescent="0.2">
      <c r="A16" s="39" t="s">
        <v>451</v>
      </c>
      <c r="B16">
        <v>3</v>
      </c>
      <c r="C16">
        <v>4</v>
      </c>
      <c r="D16">
        <v>4</v>
      </c>
      <c r="E16">
        <v>4</v>
      </c>
      <c r="F16">
        <v>4</v>
      </c>
      <c r="G16">
        <v>3</v>
      </c>
      <c r="H16">
        <v>4</v>
      </c>
      <c r="I16">
        <v>4</v>
      </c>
      <c r="J16">
        <v>4</v>
      </c>
      <c r="K16">
        <v>4</v>
      </c>
      <c r="L16">
        <v>4</v>
      </c>
      <c r="M16">
        <v>2</v>
      </c>
      <c r="N16" t="s">
        <v>446</v>
      </c>
      <c r="O16">
        <v>3</v>
      </c>
      <c r="P16">
        <v>4</v>
      </c>
      <c r="Q16">
        <v>3</v>
      </c>
      <c r="R16">
        <v>4</v>
      </c>
      <c r="S16">
        <v>4</v>
      </c>
      <c r="T16">
        <v>3</v>
      </c>
      <c r="U16">
        <v>2</v>
      </c>
      <c r="V16" t="s">
        <v>56</v>
      </c>
      <c r="W16">
        <v>4</v>
      </c>
      <c r="X16" t="s">
        <v>83</v>
      </c>
      <c r="Y16" t="s">
        <v>83</v>
      </c>
      <c r="Z16" t="s">
        <v>69</v>
      </c>
      <c r="AB16">
        <v>4</v>
      </c>
      <c r="AC16" t="s">
        <v>119</v>
      </c>
      <c r="AD16" t="s">
        <v>447</v>
      </c>
      <c r="AE16">
        <v>5</v>
      </c>
      <c r="AF16">
        <v>4</v>
      </c>
      <c r="AG16">
        <v>3</v>
      </c>
      <c r="AH16">
        <v>4</v>
      </c>
      <c r="AI16">
        <v>1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R16">
        <v>3</v>
      </c>
      <c r="AT16">
        <v>2</v>
      </c>
      <c r="AU16" t="s">
        <v>93</v>
      </c>
      <c r="AW16">
        <v>2</v>
      </c>
      <c r="AX16">
        <v>3</v>
      </c>
      <c r="AY16">
        <v>4</v>
      </c>
    </row>
    <row r="18" spans="1:51" s="20" customFormat="1" ht="15.75" customHeight="1" x14ac:dyDescent="0.2">
      <c r="A18" s="19">
        <v>5</v>
      </c>
      <c r="B18" s="20">
        <f t="shared" ref="B18:M22" si="0">COUNTIFS(B$2:B$17,$A18)</f>
        <v>2</v>
      </c>
      <c r="C18" s="20">
        <f t="shared" si="0"/>
        <v>3</v>
      </c>
      <c r="D18" s="20">
        <f t="shared" si="0"/>
        <v>4</v>
      </c>
      <c r="E18" s="20">
        <f t="shared" si="0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1</v>
      </c>
      <c r="K18" s="20">
        <f t="shared" si="0"/>
        <v>1</v>
      </c>
      <c r="L18" s="20">
        <f t="shared" si="0"/>
        <v>1</v>
      </c>
      <c r="M18" s="20">
        <f t="shared" si="0"/>
        <v>3</v>
      </c>
      <c r="O18" s="20">
        <f t="shared" ref="O18:U22" si="1">COUNTIFS(O$2:O$17,$A18)</f>
        <v>0</v>
      </c>
      <c r="P18" s="20">
        <f t="shared" si="1"/>
        <v>2</v>
      </c>
      <c r="Q18" s="20">
        <f t="shared" si="1"/>
        <v>0</v>
      </c>
      <c r="R18" s="20">
        <f t="shared" si="1"/>
        <v>3</v>
      </c>
      <c r="S18" s="20">
        <f t="shared" si="1"/>
        <v>5</v>
      </c>
      <c r="T18" s="20">
        <f t="shared" si="1"/>
        <v>1</v>
      </c>
      <c r="U18" s="20">
        <f t="shared" si="1"/>
        <v>0</v>
      </c>
      <c r="V18" s="20">
        <f>COUNTIFS($V$2:$V$17,U27)</f>
        <v>6</v>
      </c>
      <c r="W18" s="20">
        <f>COUNTIFS(W$2:W$17,$A18)</f>
        <v>0</v>
      </c>
      <c r="X18" s="20">
        <f t="shared" ref="X18:Z20" si="2">COUNTIFS(X$2:X$17,$W27)</f>
        <v>6</v>
      </c>
      <c r="Y18" s="20">
        <f t="shared" si="2"/>
        <v>3</v>
      </c>
      <c r="Z18" s="20">
        <f t="shared" si="2"/>
        <v>3</v>
      </c>
      <c r="AB18" s="20">
        <f>COUNTIFS(AB$2:AB$17,$A18)</f>
        <v>5</v>
      </c>
      <c r="AC18" s="20">
        <f>COUNTIFS($AC$2:$AC$17,AB27)</f>
        <v>4</v>
      </c>
      <c r="AD18" s="20">
        <f>COUNTIFS($AD$2:$AD$17,AC27)</f>
        <v>5</v>
      </c>
      <c r="AE18" s="20">
        <f t="shared" ref="AE18:AI22" si="3">COUNTIFS(AE$2:AE$17,$A18)</f>
        <v>6</v>
      </c>
      <c r="AF18" s="20">
        <f t="shared" si="3"/>
        <v>2</v>
      </c>
      <c r="AG18" s="20">
        <f t="shared" si="3"/>
        <v>2</v>
      </c>
      <c r="AH18" s="20">
        <f t="shared" si="3"/>
        <v>3</v>
      </c>
      <c r="AI18" s="20">
        <f t="shared" si="3"/>
        <v>1</v>
      </c>
      <c r="AK18" s="20">
        <f t="shared" ref="AK18:AP22" si="4">COUNTIFS(AK$2:AK$17,$A18)</f>
        <v>10</v>
      </c>
      <c r="AL18" s="20">
        <f t="shared" si="4"/>
        <v>7</v>
      </c>
      <c r="AM18" s="20">
        <f t="shared" si="4"/>
        <v>3</v>
      </c>
      <c r="AN18" s="20">
        <f t="shared" si="4"/>
        <v>2</v>
      </c>
      <c r="AO18" s="20">
        <f t="shared" si="4"/>
        <v>3</v>
      </c>
      <c r="AP18" s="20">
        <f t="shared" si="4"/>
        <v>2</v>
      </c>
      <c r="AR18" s="20">
        <f>COUNTIFS(AR$2:AR$17,$A18)</f>
        <v>0</v>
      </c>
      <c r="AT18" s="20">
        <f>COUNTIFS(AT$2:AT$17,$A18)</f>
        <v>0</v>
      </c>
      <c r="AW18" s="20">
        <f>COUNTIFS($AW$2:$AW$17,AV26)</f>
        <v>6</v>
      </c>
      <c r="AX18" s="20">
        <f>COUNTIFS($AX$2:$AX$17,AV26)</f>
        <v>0</v>
      </c>
      <c r="AY18" s="20">
        <f>COUNTIFS($AY$2:$AY$17,AV26)</f>
        <v>0</v>
      </c>
    </row>
    <row r="19" spans="1:51" s="20" customFormat="1" ht="15.75" customHeight="1" x14ac:dyDescent="0.2">
      <c r="A19" s="19">
        <v>4</v>
      </c>
      <c r="B19" s="20">
        <f t="shared" si="0"/>
        <v>6</v>
      </c>
      <c r="C19" s="20">
        <f t="shared" si="0"/>
        <v>11</v>
      </c>
      <c r="D19" s="20">
        <f t="shared" si="0"/>
        <v>11</v>
      </c>
      <c r="E19" s="20">
        <f t="shared" si="0"/>
        <v>7</v>
      </c>
      <c r="F19" s="20">
        <f t="shared" si="0"/>
        <v>8</v>
      </c>
      <c r="G19" s="20">
        <f t="shared" si="0"/>
        <v>7</v>
      </c>
      <c r="H19" s="20">
        <f t="shared" si="0"/>
        <v>11</v>
      </c>
      <c r="I19" s="20">
        <f t="shared" si="0"/>
        <v>10</v>
      </c>
      <c r="J19" s="20">
        <f t="shared" si="0"/>
        <v>14</v>
      </c>
      <c r="K19" s="20">
        <f t="shared" si="0"/>
        <v>7</v>
      </c>
      <c r="L19" s="20">
        <f t="shared" si="0"/>
        <v>4</v>
      </c>
      <c r="M19" s="20">
        <f t="shared" si="0"/>
        <v>2</v>
      </c>
      <c r="O19" s="20">
        <f t="shared" si="1"/>
        <v>8</v>
      </c>
      <c r="P19" s="20">
        <f t="shared" si="1"/>
        <v>9</v>
      </c>
      <c r="Q19" s="20">
        <f t="shared" si="1"/>
        <v>5</v>
      </c>
      <c r="R19" s="20">
        <f t="shared" si="1"/>
        <v>10</v>
      </c>
      <c r="S19" s="20">
        <f t="shared" si="1"/>
        <v>6</v>
      </c>
      <c r="T19" s="20">
        <f t="shared" si="1"/>
        <v>8</v>
      </c>
      <c r="U19" s="20">
        <f t="shared" si="1"/>
        <v>5</v>
      </c>
      <c r="V19" s="20">
        <f>COUNTIFS($V$2:$V$17,U28)</f>
        <v>9</v>
      </c>
      <c r="W19" s="20">
        <f>COUNTIFS(W$2:W$17,$A19)</f>
        <v>7</v>
      </c>
      <c r="X19" s="20">
        <f t="shared" si="2"/>
        <v>8</v>
      </c>
      <c r="Y19" s="20">
        <f t="shared" si="2"/>
        <v>7</v>
      </c>
      <c r="Z19" s="20">
        <f t="shared" si="2"/>
        <v>3</v>
      </c>
      <c r="AB19" s="20">
        <f>COUNTIFS(AB$2:AB$17,$A19)</f>
        <v>4</v>
      </c>
      <c r="AC19" s="20">
        <f>COUNTIFS($AC$2:$AC$17,AB28)</f>
        <v>0</v>
      </c>
      <c r="AD19" s="20">
        <f>COUNTIFS($AD$2:$AD$17,AC28)</f>
        <v>0</v>
      </c>
      <c r="AE19" s="20">
        <f t="shared" si="3"/>
        <v>7</v>
      </c>
      <c r="AF19" s="20">
        <f t="shared" si="3"/>
        <v>8</v>
      </c>
      <c r="AG19" s="20">
        <f t="shared" si="3"/>
        <v>9</v>
      </c>
      <c r="AH19" s="20">
        <f t="shared" si="3"/>
        <v>9</v>
      </c>
      <c r="AI19" s="20">
        <f t="shared" si="3"/>
        <v>2</v>
      </c>
      <c r="AK19" s="20">
        <f t="shared" si="4"/>
        <v>4</v>
      </c>
      <c r="AL19" s="20">
        <f t="shared" si="4"/>
        <v>6</v>
      </c>
      <c r="AM19" s="20">
        <f t="shared" si="4"/>
        <v>9</v>
      </c>
      <c r="AN19" s="20">
        <f t="shared" si="4"/>
        <v>9</v>
      </c>
      <c r="AO19" s="20">
        <f t="shared" si="4"/>
        <v>10</v>
      </c>
      <c r="AP19" s="20">
        <f t="shared" si="4"/>
        <v>8</v>
      </c>
      <c r="AR19" s="20">
        <f>COUNTIFS(AR$2:AR$17,$A19)</f>
        <v>7</v>
      </c>
      <c r="AT19" s="20">
        <f>COUNTIFS(AT$2:AT$17,$A19)</f>
        <v>1</v>
      </c>
      <c r="AW19" s="20">
        <f>COUNTIFS($AW$2:$AW$17,AV27)</f>
        <v>9</v>
      </c>
      <c r="AX19" s="20">
        <f>COUNTIFS($AX$2:$AX$17,AV27)</f>
        <v>0</v>
      </c>
      <c r="AY19" s="20">
        <f>COUNTIFS($AY$2:$AY$17,AV27)</f>
        <v>0</v>
      </c>
    </row>
    <row r="20" spans="1:51" s="20" customFormat="1" ht="15.75" customHeight="1" x14ac:dyDescent="0.2">
      <c r="A20" s="19">
        <v>3</v>
      </c>
      <c r="B20" s="20">
        <f t="shared" si="0"/>
        <v>6</v>
      </c>
      <c r="C20" s="20">
        <f t="shared" si="0"/>
        <v>1</v>
      </c>
      <c r="D20" s="20">
        <f t="shared" si="0"/>
        <v>0</v>
      </c>
      <c r="E20" s="20">
        <f t="shared" si="0"/>
        <v>6</v>
      </c>
      <c r="F20" s="20">
        <f t="shared" si="0"/>
        <v>6</v>
      </c>
      <c r="G20" s="20">
        <f t="shared" si="0"/>
        <v>5</v>
      </c>
      <c r="H20" s="20">
        <f t="shared" si="0"/>
        <v>1</v>
      </c>
      <c r="I20" s="20">
        <f t="shared" si="0"/>
        <v>2</v>
      </c>
      <c r="J20" s="20">
        <f t="shared" si="0"/>
        <v>0</v>
      </c>
      <c r="K20" s="20">
        <f t="shared" si="0"/>
        <v>4</v>
      </c>
      <c r="L20" s="20">
        <f t="shared" si="0"/>
        <v>8</v>
      </c>
      <c r="M20" s="20">
        <f t="shared" si="0"/>
        <v>6</v>
      </c>
      <c r="O20" s="20">
        <f t="shared" si="1"/>
        <v>7</v>
      </c>
      <c r="P20" s="20">
        <f t="shared" si="1"/>
        <v>4</v>
      </c>
      <c r="Q20" s="20">
        <f t="shared" si="1"/>
        <v>8</v>
      </c>
      <c r="R20" s="20">
        <f t="shared" si="1"/>
        <v>2</v>
      </c>
      <c r="S20" s="20">
        <f t="shared" si="1"/>
        <v>2</v>
      </c>
      <c r="T20" s="20">
        <f t="shared" si="1"/>
        <v>4</v>
      </c>
      <c r="U20" s="20">
        <f t="shared" si="1"/>
        <v>3</v>
      </c>
      <c r="W20" s="20">
        <f>COUNTIFS(W$2:W$17,$A20)</f>
        <v>5</v>
      </c>
      <c r="X20" s="20">
        <f t="shared" si="2"/>
        <v>1</v>
      </c>
      <c r="Y20" s="20">
        <f t="shared" si="2"/>
        <v>4</v>
      </c>
      <c r="Z20" s="20">
        <f t="shared" si="2"/>
        <v>9</v>
      </c>
      <c r="AB20" s="20">
        <f>COUNTIFS(AB$2:AB$17,$A20)</f>
        <v>3</v>
      </c>
      <c r="AC20" s="20">
        <f>COUNTIFS($AC$2:$AC$17,AB29)</f>
        <v>11</v>
      </c>
      <c r="AD20" s="20">
        <f>COUNTIFS($AD$2:$AD$17,AC29)</f>
        <v>3</v>
      </c>
      <c r="AE20" s="20">
        <f t="shared" si="3"/>
        <v>1</v>
      </c>
      <c r="AF20" s="20">
        <f t="shared" si="3"/>
        <v>4</v>
      </c>
      <c r="AG20" s="20">
        <f t="shared" si="3"/>
        <v>3</v>
      </c>
      <c r="AH20" s="20">
        <f t="shared" si="3"/>
        <v>2</v>
      </c>
      <c r="AI20" s="20">
        <f t="shared" si="3"/>
        <v>5</v>
      </c>
      <c r="AK20" s="20">
        <f t="shared" si="4"/>
        <v>1</v>
      </c>
      <c r="AL20" s="20">
        <f t="shared" si="4"/>
        <v>2</v>
      </c>
      <c r="AM20" s="20">
        <f t="shared" si="4"/>
        <v>2</v>
      </c>
      <c r="AN20" s="20">
        <f t="shared" si="4"/>
        <v>4</v>
      </c>
      <c r="AO20" s="20">
        <f t="shared" si="4"/>
        <v>1</v>
      </c>
      <c r="AP20" s="20">
        <f t="shared" si="4"/>
        <v>4</v>
      </c>
      <c r="AR20" s="20">
        <f>COUNTIFS(AR$2:AR$17,$A20)</f>
        <v>6</v>
      </c>
      <c r="AT20" s="20">
        <f>COUNTIFS(AT$2:AT$17,$A20)</f>
        <v>8</v>
      </c>
      <c r="AX20" s="20">
        <f>COUNTIFS($AX$2:$AX$17,AV28)</f>
        <v>15</v>
      </c>
      <c r="AY20" s="20">
        <f>COUNTIFS($AY$2:$AY$17,AV28)</f>
        <v>2</v>
      </c>
    </row>
    <row r="21" spans="1:51" s="20" customFormat="1" ht="15.75" customHeight="1" x14ac:dyDescent="0.2">
      <c r="A21" s="19">
        <v>2</v>
      </c>
      <c r="B21" s="20">
        <f t="shared" si="0"/>
        <v>1</v>
      </c>
      <c r="C21" s="20">
        <f t="shared" si="0"/>
        <v>0</v>
      </c>
      <c r="D21" s="20">
        <f t="shared" si="0"/>
        <v>0</v>
      </c>
      <c r="E21" s="20">
        <f t="shared" si="0"/>
        <v>2</v>
      </c>
      <c r="F21" s="20">
        <f t="shared" si="0"/>
        <v>1</v>
      </c>
      <c r="G21" s="20">
        <f t="shared" si="0"/>
        <v>3</v>
      </c>
      <c r="H21" s="20">
        <f t="shared" si="0"/>
        <v>3</v>
      </c>
      <c r="I21" s="20">
        <f t="shared" si="0"/>
        <v>3</v>
      </c>
      <c r="J21" s="20">
        <f t="shared" si="0"/>
        <v>0</v>
      </c>
      <c r="K21" s="20">
        <f t="shared" si="0"/>
        <v>3</v>
      </c>
      <c r="L21" s="20">
        <f t="shared" si="0"/>
        <v>2</v>
      </c>
      <c r="M21" s="20">
        <f t="shared" si="0"/>
        <v>4</v>
      </c>
      <c r="O21" s="20">
        <f t="shared" si="1"/>
        <v>0</v>
      </c>
      <c r="P21" s="20">
        <f t="shared" si="1"/>
        <v>0</v>
      </c>
      <c r="Q21" s="20">
        <f t="shared" si="1"/>
        <v>2</v>
      </c>
      <c r="R21" s="20">
        <f t="shared" si="1"/>
        <v>0</v>
      </c>
      <c r="S21" s="20">
        <f t="shared" si="1"/>
        <v>2</v>
      </c>
      <c r="T21" s="20">
        <f t="shared" si="1"/>
        <v>2</v>
      </c>
      <c r="U21" s="20">
        <f t="shared" si="1"/>
        <v>6</v>
      </c>
      <c r="W21" s="20">
        <f>COUNTIFS(W$2:W$17,$A21)</f>
        <v>2</v>
      </c>
      <c r="AB21" s="20">
        <f>COUNTIFS(AB$2:AB$17,$A21)</f>
        <v>1</v>
      </c>
      <c r="AD21" s="20">
        <f>COUNTIFS($AD$2:$AD$17,AC30)</f>
        <v>0</v>
      </c>
      <c r="AE21" s="20">
        <f t="shared" si="3"/>
        <v>1</v>
      </c>
      <c r="AF21" s="20">
        <f t="shared" si="3"/>
        <v>1</v>
      </c>
      <c r="AG21" s="20">
        <f t="shared" si="3"/>
        <v>1</v>
      </c>
      <c r="AH21" s="20">
        <f t="shared" si="3"/>
        <v>1</v>
      </c>
      <c r="AI21" s="20">
        <f t="shared" si="3"/>
        <v>3</v>
      </c>
      <c r="AK21" s="20">
        <f t="shared" si="4"/>
        <v>0</v>
      </c>
      <c r="AL21" s="20">
        <f t="shared" si="4"/>
        <v>0</v>
      </c>
      <c r="AM21" s="20">
        <f t="shared" si="4"/>
        <v>0</v>
      </c>
      <c r="AN21" s="20">
        <f t="shared" si="4"/>
        <v>0</v>
      </c>
      <c r="AO21" s="20">
        <f t="shared" si="4"/>
        <v>1</v>
      </c>
      <c r="AP21" s="20">
        <f t="shared" si="4"/>
        <v>1</v>
      </c>
      <c r="AR21" s="20">
        <f>COUNTIFS(AR$2:AR$17,$A21)</f>
        <v>2</v>
      </c>
      <c r="AT21" s="20">
        <f>COUNTIFS(AT$2:AT$17,$A21)</f>
        <v>3</v>
      </c>
      <c r="AX21" s="20">
        <f>COUNTIFS($AX$2:$AX$17,AV29)</f>
        <v>0</v>
      </c>
      <c r="AY21" s="20">
        <f>COUNTIFS($AY$2:$AY$17,AV29)</f>
        <v>10</v>
      </c>
    </row>
    <row r="22" spans="1:51" s="20" customFormat="1" ht="15.75" customHeight="1" x14ac:dyDescent="0.2">
      <c r="A22" s="19">
        <v>1</v>
      </c>
      <c r="B22" s="20">
        <f t="shared" si="0"/>
        <v>0</v>
      </c>
      <c r="C22" s="20">
        <f t="shared" si="0"/>
        <v>0</v>
      </c>
      <c r="D22" s="20">
        <f t="shared" si="0"/>
        <v>0</v>
      </c>
      <c r="E22" s="20">
        <f t="shared" si="0"/>
        <v>0</v>
      </c>
      <c r="F22" s="20">
        <f t="shared" si="0"/>
        <v>0</v>
      </c>
      <c r="G22" s="20">
        <f t="shared" si="0"/>
        <v>0</v>
      </c>
      <c r="H22" s="20">
        <f t="shared" si="0"/>
        <v>0</v>
      </c>
      <c r="I22" s="20">
        <f t="shared" si="0"/>
        <v>0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O22" s="20">
        <f t="shared" si="1"/>
        <v>0</v>
      </c>
      <c r="P22" s="20">
        <f t="shared" si="1"/>
        <v>0</v>
      </c>
      <c r="Q22" s="20">
        <f t="shared" si="1"/>
        <v>0</v>
      </c>
      <c r="R22" s="20">
        <f t="shared" si="1"/>
        <v>0</v>
      </c>
      <c r="S22" s="20">
        <f t="shared" si="1"/>
        <v>0</v>
      </c>
      <c r="T22" s="20">
        <f t="shared" si="1"/>
        <v>0</v>
      </c>
      <c r="U22" s="20">
        <f t="shared" si="1"/>
        <v>1</v>
      </c>
      <c r="W22" s="20">
        <f>COUNTIFS(W$2:W$17,$A22)</f>
        <v>0</v>
      </c>
      <c r="AB22" s="20">
        <f>COUNTIFS(AB$2:AB$17,$A22)</f>
        <v>0</v>
      </c>
      <c r="AD22" s="20">
        <v>6</v>
      </c>
      <c r="AE22" s="20">
        <f t="shared" si="3"/>
        <v>0</v>
      </c>
      <c r="AF22" s="20">
        <f t="shared" si="3"/>
        <v>0</v>
      </c>
      <c r="AG22" s="20">
        <f t="shared" si="3"/>
        <v>0</v>
      </c>
      <c r="AH22" s="20">
        <f t="shared" si="3"/>
        <v>0</v>
      </c>
      <c r="AI22" s="20">
        <f t="shared" si="3"/>
        <v>4</v>
      </c>
      <c r="AK22" s="20">
        <f t="shared" si="4"/>
        <v>0</v>
      </c>
      <c r="AL22" s="20">
        <f t="shared" si="4"/>
        <v>0</v>
      </c>
      <c r="AM22" s="20">
        <f t="shared" si="4"/>
        <v>0</v>
      </c>
      <c r="AN22" s="20">
        <f t="shared" si="4"/>
        <v>0</v>
      </c>
      <c r="AO22" s="20">
        <f t="shared" si="4"/>
        <v>0</v>
      </c>
      <c r="AP22" s="20">
        <f t="shared" si="4"/>
        <v>0</v>
      </c>
      <c r="AR22" s="20">
        <f>COUNTIFS(AR$2:AR$17,$A22)</f>
        <v>0</v>
      </c>
      <c r="AT22" s="20">
        <f>COUNTIFS(AT$2:AT$17,$A22)</f>
        <v>2</v>
      </c>
      <c r="AY22" s="20">
        <f>COUNTIFS($AY$2:$AY$17,AV30)</f>
        <v>3</v>
      </c>
    </row>
    <row r="23" spans="1:51" s="20" customFormat="1" ht="15.75" customHeight="1" x14ac:dyDescent="0.2">
      <c r="A23" s="19"/>
    </row>
    <row r="24" spans="1:51" s="20" customFormat="1" ht="15.75" customHeight="1" x14ac:dyDescent="0.2">
      <c r="A24" s="19"/>
      <c r="B24" s="20">
        <f>SUM(B18:B22)</f>
        <v>15</v>
      </c>
      <c r="C24" s="20">
        <f t="shared" ref="C24:AI24" si="5">SUM(C18:C22)</f>
        <v>15</v>
      </c>
      <c r="D24" s="20">
        <f t="shared" si="5"/>
        <v>15</v>
      </c>
      <c r="E24" s="20">
        <f t="shared" si="5"/>
        <v>15</v>
      </c>
      <c r="F24" s="20">
        <f t="shared" si="5"/>
        <v>15</v>
      </c>
      <c r="G24" s="20">
        <f t="shared" si="5"/>
        <v>15</v>
      </c>
      <c r="H24" s="20">
        <f t="shared" si="5"/>
        <v>15</v>
      </c>
      <c r="I24" s="20">
        <f t="shared" si="5"/>
        <v>15</v>
      </c>
      <c r="J24" s="20">
        <f t="shared" si="5"/>
        <v>15</v>
      </c>
      <c r="K24" s="20">
        <f t="shared" si="5"/>
        <v>15</v>
      </c>
      <c r="L24" s="20">
        <f t="shared" si="5"/>
        <v>15</v>
      </c>
      <c r="M24" s="20">
        <f t="shared" si="5"/>
        <v>15</v>
      </c>
      <c r="O24" s="20">
        <f t="shared" si="5"/>
        <v>15</v>
      </c>
      <c r="P24" s="20">
        <f t="shared" si="5"/>
        <v>15</v>
      </c>
      <c r="Q24" s="20">
        <f t="shared" si="5"/>
        <v>15</v>
      </c>
      <c r="R24" s="20">
        <f t="shared" si="5"/>
        <v>15</v>
      </c>
      <c r="S24" s="20">
        <f t="shared" si="5"/>
        <v>15</v>
      </c>
      <c r="T24" s="20">
        <f t="shared" si="5"/>
        <v>15</v>
      </c>
      <c r="U24" s="20">
        <f t="shared" si="5"/>
        <v>15</v>
      </c>
      <c r="W24" s="20">
        <f t="shared" si="5"/>
        <v>14</v>
      </c>
      <c r="X24" s="20">
        <f t="shared" si="5"/>
        <v>15</v>
      </c>
      <c r="Y24" s="20">
        <f t="shared" si="5"/>
        <v>14</v>
      </c>
      <c r="Z24" s="20">
        <f t="shared" si="5"/>
        <v>15</v>
      </c>
      <c r="AB24" s="20">
        <f t="shared" si="5"/>
        <v>13</v>
      </c>
      <c r="AC24" s="20">
        <f t="shared" si="5"/>
        <v>15</v>
      </c>
      <c r="AD24" s="20">
        <f t="shared" si="5"/>
        <v>14</v>
      </c>
      <c r="AE24" s="20">
        <f t="shared" si="5"/>
        <v>15</v>
      </c>
      <c r="AF24" s="20">
        <f t="shared" si="5"/>
        <v>15</v>
      </c>
      <c r="AG24" s="20">
        <f t="shared" si="5"/>
        <v>15</v>
      </c>
      <c r="AH24" s="20">
        <f t="shared" si="5"/>
        <v>15</v>
      </c>
      <c r="AI24" s="20">
        <f t="shared" si="5"/>
        <v>15</v>
      </c>
      <c r="AK24" s="20">
        <f t="shared" ref="AK24:AP24" si="6">SUM(AK18:AK22)</f>
        <v>15</v>
      </c>
      <c r="AL24" s="20">
        <f t="shared" si="6"/>
        <v>15</v>
      </c>
      <c r="AM24" s="20">
        <f t="shared" si="6"/>
        <v>14</v>
      </c>
      <c r="AN24" s="20">
        <f t="shared" si="6"/>
        <v>15</v>
      </c>
      <c r="AO24" s="20">
        <f t="shared" si="6"/>
        <v>15</v>
      </c>
      <c r="AP24" s="20">
        <f t="shared" si="6"/>
        <v>15</v>
      </c>
      <c r="AR24" s="20">
        <f t="shared" ref="AR24:AT24" si="7">SUM(AR18:AR22)</f>
        <v>15</v>
      </c>
      <c r="AT24" s="20">
        <f t="shared" si="7"/>
        <v>14</v>
      </c>
    </row>
    <row r="25" spans="1:51" s="20" customFormat="1" ht="15.75" customHeight="1" x14ac:dyDescent="0.2">
      <c r="A25" s="19"/>
    </row>
    <row r="26" spans="1:51" s="20" customFormat="1" ht="15.75" customHeight="1" x14ac:dyDescent="0.2">
      <c r="A26" s="19"/>
      <c r="AT26" s="21" t="s">
        <v>135</v>
      </c>
      <c r="AU26" s="20">
        <v>9</v>
      </c>
      <c r="AV26" s="20">
        <v>1</v>
      </c>
    </row>
    <row r="27" spans="1:51" s="20" customFormat="1" ht="15.75" customHeight="1" x14ac:dyDescent="0.2">
      <c r="A27" s="19"/>
      <c r="U27" s="21" t="s">
        <v>117</v>
      </c>
      <c r="W27" s="21" t="s">
        <v>118</v>
      </c>
      <c r="AB27" s="21" t="s">
        <v>133</v>
      </c>
      <c r="AC27" s="22">
        <v>0.05</v>
      </c>
      <c r="AT27" s="21" t="s">
        <v>325</v>
      </c>
      <c r="AU27" s="20">
        <v>7</v>
      </c>
      <c r="AV27" s="20">
        <v>2</v>
      </c>
    </row>
    <row r="28" spans="1:51" s="20" customFormat="1" ht="15.75" customHeight="1" x14ac:dyDescent="0.2">
      <c r="A28" s="19"/>
      <c r="U28" s="21" t="s">
        <v>125</v>
      </c>
      <c r="W28" s="21" t="s">
        <v>127</v>
      </c>
      <c r="AB28" s="21" t="s">
        <v>131</v>
      </c>
      <c r="AC28" s="22">
        <v>7.0000000000000007E-2</v>
      </c>
      <c r="AT28" s="25" t="s">
        <v>326</v>
      </c>
      <c r="AU28" s="20">
        <v>2</v>
      </c>
      <c r="AV28" s="20">
        <v>3</v>
      </c>
    </row>
    <row r="29" spans="1:51" s="20" customFormat="1" ht="15.75" customHeight="1" x14ac:dyDescent="0.2">
      <c r="A29" s="19"/>
      <c r="W29" s="21" t="s">
        <v>124</v>
      </c>
      <c r="AB29" s="21" t="s">
        <v>119</v>
      </c>
      <c r="AC29" s="22">
        <v>0.1</v>
      </c>
      <c r="AT29" s="21" t="s">
        <v>327</v>
      </c>
      <c r="AU29" s="20">
        <v>6</v>
      </c>
      <c r="AV29" s="20">
        <v>4</v>
      </c>
    </row>
    <row r="30" spans="1:51" s="20" customFormat="1" ht="15.75" customHeight="1" x14ac:dyDescent="0.2">
      <c r="A30" s="19"/>
      <c r="AC30" s="22">
        <v>0.15</v>
      </c>
      <c r="AT30" s="21" t="s">
        <v>314</v>
      </c>
      <c r="AU30" s="20">
        <v>1</v>
      </c>
      <c r="AV30" s="20">
        <v>5</v>
      </c>
    </row>
    <row r="31" spans="1:51" s="20" customFormat="1" ht="15.75" customHeight="1" x14ac:dyDescent="0.2">
      <c r="A31" s="19"/>
      <c r="AC31" s="21" t="s">
        <v>314</v>
      </c>
    </row>
    <row r="32" spans="1:51" ht="15.75" customHeight="1" x14ac:dyDescent="0.2">
      <c r="B32">
        <v>2</v>
      </c>
      <c r="C32">
        <v>3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3</v>
      </c>
      <c r="O32">
        <v>0</v>
      </c>
      <c r="P32">
        <v>2</v>
      </c>
      <c r="Q32">
        <v>0</v>
      </c>
      <c r="R32">
        <v>3</v>
      </c>
      <c r="S32">
        <v>5</v>
      </c>
      <c r="T32">
        <v>1</v>
      </c>
      <c r="U32">
        <v>0</v>
      </c>
      <c r="V32">
        <v>6</v>
      </c>
      <c r="W32">
        <v>0</v>
      </c>
      <c r="X32">
        <v>6</v>
      </c>
      <c r="Y32">
        <v>3</v>
      </c>
      <c r="Z32">
        <v>3</v>
      </c>
      <c r="AB32">
        <v>5</v>
      </c>
      <c r="AC32">
        <v>4</v>
      </c>
      <c r="AD32">
        <v>5</v>
      </c>
      <c r="AE32">
        <v>6</v>
      </c>
      <c r="AF32">
        <v>2</v>
      </c>
      <c r="AG32">
        <v>2</v>
      </c>
      <c r="AH32">
        <v>3</v>
      </c>
      <c r="AI32">
        <v>1</v>
      </c>
      <c r="AK32">
        <v>10</v>
      </c>
      <c r="AL32">
        <v>7</v>
      </c>
      <c r="AM32">
        <v>3</v>
      </c>
      <c r="AN32">
        <v>2</v>
      </c>
      <c r="AO32">
        <v>3</v>
      </c>
      <c r="AP32">
        <v>2</v>
      </c>
      <c r="AR32">
        <v>0</v>
      </c>
      <c r="AT32">
        <v>0</v>
      </c>
      <c r="AU32">
        <v>9</v>
      </c>
      <c r="AW32">
        <v>6</v>
      </c>
      <c r="AX32">
        <v>0</v>
      </c>
      <c r="AY32">
        <v>0</v>
      </c>
    </row>
    <row r="33" spans="2:51" ht="15.75" customHeight="1" x14ac:dyDescent="0.2">
      <c r="B33">
        <v>6</v>
      </c>
      <c r="C33">
        <v>11</v>
      </c>
      <c r="D33">
        <v>11</v>
      </c>
      <c r="E33">
        <v>7</v>
      </c>
      <c r="F33">
        <v>8</v>
      </c>
      <c r="G33">
        <v>7</v>
      </c>
      <c r="H33">
        <v>11</v>
      </c>
      <c r="I33">
        <v>10</v>
      </c>
      <c r="J33">
        <v>14</v>
      </c>
      <c r="K33">
        <v>7</v>
      </c>
      <c r="L33">
        <v>4</v>
      </c>
      <c r="M33">
        <v>2</v>
      </c>
      <c r="O33">
        <v>8</v>
      </c>
      <c r="P33">
        <v>9</v>
      </c>
      <c r="Q33">
        <v>5</v>
      </c>
      <c r="R33">
        <v>10</v>
      </c>
      <c r="S33">
        <v>6</v>
      </c>
      <c r="T33">
        <v>8</v>
      </c>
      <c r="U33">
        <v>5</v>
      </c>
      <c r="V33">
        <v>9</v>
      </c>
      <c r="W33">
        <v>7</v>
      </c>
      <c r="X33">
        <v>8</v>
      </c>
      <c r="Y33">
        <v>7</v>
      </c>
      <c r="Z33">
        <v>3</v>
      </c>
      <c r="AB33" s="12">
        <v>4</v>
      </c>
      <c r="AC33">
        <v>0</v>
      </c>
      <c r="AD33">
        <v>0</v>
      </c>
      <c r="AE33">
        <v>7</v>
      </c>
      <c r="AF33">
        <v>8</v>
      </c>
      <c r="AG33">
        <v>9</v>
      </c>
      <c r="AH33">
        <v>9</v>
      </c>
      <c r="AI33">
        <v>2</v>
      </c>
      <c r="AK33">
        <v>4</v>
      </c>
      <c r="AL33">
        <v>6</v>
      </c>
      <c r="AM33">
        <v>9</v>
      </c>
      <c r="AN33">
        <v>9</v>
      </c>
      <c r="AO33">
        <v>10</v>
      </c>
      <c r="AP33">
        <v>8</v>
      </c>
      <c r="AR33">
        <v>7</v>
      </c>
      <c r="AT33">
        <v>1</v>
      </c>
      <c r="AU33">
        <v>7</v>
      </c>
      <c r="AW33">
        <v>9</v>
      </c>
      <c r="AX33">
        <v>0</v>
      </c>
      <c r="AY33">
        <v>0</v>
      </c>
    </row>
    <row r="34" spans="2:51" ht="15.75" customHeight="1" x14ac:dyDescent="0.2">
      <c r="B34">
        <v>6</v>
      </c>
      <c r="C34">
        <v>1</v>
      </c>
      <c r="D34">
        <v>0</v>
      </c>
      <c r="E34">
        <v>6</v>
      </c>
      <c r="F34">
        <v>6</v>
      </c>
      <c r="G34">
        <v>5</v>
      </c>
      <c r="H34">
        <v>1</v>
      </c>
      <c r="I34">
        <v>2</v>
      </c>
      <c r="J34">
        <v>0</v>
      </c>
      <c r="K34">
        <v>4</v>
      </c>
      <c r="L34">
        <v>8</v>
      </c>
      <c r="M34">
        <v>6</v>
      </c>
      <c r="O34">
        <v>7</v>
      </c>
      <c r="P34">
        <v>4</v>
      </c>
      <c r="Q34">
        <v>8</v>
      </c>
      <c r="R34">
        <v>2</v>
      </c>
      <c r="S34">
        <v>2</v>
      </c>
      <c r="T34">
        <v>4</v>
      </c>
      <c r="U34">
        <v>3</v>
      </c>
      <c r="W34">
        <v>5</v>
      </c>
      <c r="X34">
        <v>1</v>
      </c>
      <c r="Y34">
        <v>4</v>
      </c>
      <c r="Z34">
        <v>9</v>
      </c>
      <c r="AB34" s="12">
        <v>3</v>
      </c>
      <c r="AC34">
        <v>11</v>
      </c>
      <c r="AD34">
        <v>3</v>
      </c>
      <c r="AE34">
        <v>1</v>
      </c>
      <c r="AF34">
        <v>4</v>
      </c>
      <c r="AG34">
        <v>3</v>
      </c>
      <c r="AH34">
        <v>2</v>
      </c>
      <c r="AI34">
        <v>5</v>
      </c>
      <c r="AK34">
        <v>1</v>
      </c>
      <c r="AL34">
        <v>2</v>
      </c>
      <c r="AM34">
        <v>2</v>
      </c>
      <c r="AN34">
        <v>4</v>
      </c>
      <c r="AO34">
        <v>1</v>
      </c>
      <c r="AP34">
        <v>4</v>
      </c>
      <c r="AR34">
        <v>6</v>
      </c>
      <c r="AT34">
        <v>8</v>
      </c>
      <c r="AU34">
        <v>2</v>
      </c>
      <c r="AX34">
        <v>15</v>
      </c>
      <c r="AY34">
        <v>2</v>
      </c>
    </row>
    <row r="35" spans="2:51" ht="15.75" customHeight="1" x14ac:dyDescent="0.2">
      <c r="B35">
        <v>1</v>
      </c>
      <c r="C35">
        <v>0</v>
      </c>
      <c r="D35">
        <v>0</v>
      </c>
      <c r="E35">
        <v>2</v>
      </c>
      <c r="F35">
        <v>1</v>
      </c>
      <c r="G35">
        <v>3</v>
      </c>
      <c r="H35">
        <v>3</v>
      </c>
      <c r="I35">
        <v>3</v>
      </c>
      <c r="J35">
        <v>0</v>
      </c>
      <c r="K35">
        <v>3</v>
      </c>
      <c r="L35">
        <v>2</v>
      </c>
      <c r="M35">
        <v>4</v>
      </c>
      <c r="O35">
        <v>0</v>
      </c>
      <c r="P35">
        <v>0</v>
      </c>
      <c r="Q35">
        <v>2</v>
      </c>
      <c r="R35">
        <v>0</v>
      </c>
      <c r="S35">
        <v>2</v>
      </c>
      <c r="T35">
        <v>2</v>
      </c>
      <c r="U35">
        <v>6</v>
      </c>
      <c r="W35">
        <v>2</v>
      </c>
      <c r="AB35" s="12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3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R35">
        <v>2</v>
      </c>
      <c r="AT35">
        <v>3</v>
      </c>
      <c r="AU35">
        <v>6</v>
      </c>
      <c r="AX35">
        <v>0</v>
      </c>
      <c r="AY35">
        <v>10</v>
      </c>
    </row>
    <row r="36" spans="2:51" ht="15.75" customHeight="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W36">
        <v>0</v>
      </c>
      <c r="AB36">
        <v>0</v>
      </c>
      <c r="AD36">
        <v>6</v>
      </c>
      <c r="AE36">
        <v>0</v>
      </c>
      <c r="AF36">
        <v>0</v>
      </c>
      <c r="AG36">
        <v>0</v>
      </c>
      <c r="AH36">
        <v>0</v>
      </c>
      <c r="AI36">
        <v>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R36">
        <v>0</v>
      </c>
      <c r="AT36">
        <v>2</v>
      </c>
      <c r="AU36">
        <v>1</v>
      </c>
      <c r="AY36">
        <v>3</v>
      </c>
    </row>
  </sheetData>
  <autoFilter ref="A1:AY9"/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231"/>
  <sheetViews>
    <sheetView workbookViewId="0"/>
  </sheetViews>
  <sheetFormatPr defaultRowHeight="12.75" x14ac:dyDescent="0.2"/>
  <cols>
    <col min="1" max="1" width="62.5703125" customWidth="1"/>
  </cols>
  <sheetData>
    <row r="1" spans="1:7" x14ac:dyDescent="0.2">
      <c r="A1" s="33" t="s">
        <v>430</v>
      </c>
      <c r="B1">
        <v>5</v>
      </c>
      <c r="C1">
        <v>4</v>
      </c>
      <c r="D1">
        <v>3</v>
      </c>
      <c r="E1">
        <v>2</v>
      </c>
      <c r="F1">
        <v>1</v>
      </c>
    </row>
    <row r="2" spans="1:7" x14ac:dyDescent="0.2">
      <c r="B2" s="12" t="s">
        <v>300</v>
      </c>
      <c r="C2" s="12" t="s">
        <v>301</v>
      </c>
      <c r="D2" s="12" t="s">
        <v>302</v>
      </c>
      <c r="E2" s="12" t="s">
        <v>303</v>
      </c>
      <c r="F2" s="12" t="s">
        <v>304</v>
      </c>
      <c r="G2" s="12"/>
    </row>
    <row r="3" spans="1:7" x14ac:dyDescent="0.2">
      <c r="A3" s="1" t="s">
        <v>1</v>
      </c>
      <c r="B3">
        <v>14</v>
      </c>
      <c r="C3">
        <v>38</v>
      </c>
      <c r="D3">
        <v>9</v>
      </c>
      <c r="E3">
        <v>2</v>
      </c>
      <c r="F3">
        <v>1</v>
      </c>
    </row>
    <row r="4" spans="1:7" x14ac:dyDescent="0.2">
      <c r="A4" s="1" t="s">
        <v>2</v>
      </c>
      <c r="B4">
        <v>31</v>
      </c>
      <c r="C4">
        <v>29</v>
      </c>
      <c r="D4">
        <v>2</v>
      </c>
      <c r="E4">
        <v>1</v>
      </c>
      <c r="F4">
        <v>1</v>
      </c>
    </row>
    <row r="5" spans="1:7" x14ac:dyDescent="0.2">
      <c r="A5" s="1" t="s">
        <v>3</v>
      </c>
      <c r="B5">
        <v>31</v>
      </c>
      <c r="C5">
        <v>28</v>
      </c>
      <c r="D5">
        <v>3</v>
      </c>
      <c r="E5">
        <v>1</v>
      </c>
      <c r="F5">
        <v>1</v>
      </c>
    </row>
    <row r="6" spans="1:7" x14ac:dyDescent="0.2">
      <c r="A6" s="1" t="s">
        <v>4</v>
      </c>
      <c r="B6">
        <v>8</v>
      </c>
      <c r="C6">
        <v>17</v>
      </c>
      <c r="D6">
        <v>19</v>
      </c>
      <c r="E6">
        <v>16</v>
      </c>
      <c r="F6">
        <v>4</v>
      </c>
    </row>
    <row r="7" spans="1:7" x14ac:dyDescent="0.2">
      <c r="A7" s="1" t="s">
        <v>5</v>
      </c>
      <c r="B7">
        <v>12</v>
      </c>
      <c r="C7">
        <v>32</v>
      </c>
      <c r="D7">
        <v>11</v>
      </c>
      <c r="E7">
        <v>8</v>
      </c>
      <c r="F7">
        <v>1</v>
      </c>
    </row>
    <row r="8" spans="1:7" x14ac:dyDescent="0.2">
      <c r="A8" s="1" t="s">
        <v>6</v>
      </c>
      <c r="B8">
        <v>11</v>
      </c>
      <c r="C8">
        <v>27</v>
      </c>
      <c r="D8">
        <v>11</v>
      </c>
      <c r="E8">
        <v>12</v>
      </c>
      <c r="F8">
        <v>2</v>
      </c>
    </row>
    <row r="9" spans="1:7" x14ac:dyDescent="0.2">
      <c r="A9" s="1" t="s">
        <v>7</v>
      </c>
      <c r="B9">
        <v>16</v>
      </c>
      <c r="C9">
        <v>35</v>
      </c>
      <c r="D9">
        <v>9</v>
      </c>
      <c r="E9">
        <v>1</v>
      </c>
      <c r="F9">
        <v>3</v>
      </c>
    </row>
    <row r="10" spans="1:7" x14ac:dyDescent="0.2">
      <c r="A10" s="1" t="s">
        <v>8</v>
      </c>
      <c r="B10">
        <v>9</v>
      </c>
      <c r="C10">
        <v>30</v>
      </c>
      <c r="D10">
        <v>15</v>
      </c>
      <c r="E10">
        <v>6</v>
      </c>
      <c r="F10">
        <v>4</v>
      </c>
    </row>
    <row r="11" spans="1:7" x14ac:dyDescent="0.2">
      <c r="A11" s="1"/>
    </row>
    <row r="12" spans="1:7" x14ac:dyDescent="0.2">
      <c r="A12" s="1"/>
      <c r="B12" s="12" t="s">
        <v>305</v>
      </c>
      <c r="C12" s="12" t="s">
        <v>306</v>
      </c>
      <c r="D12" s="12" t="s">
        <v>302</v>
      </c>
      <c r="E12" s="12" t="s">
        <v>307</v>
      </c>
      <c r="F12" s="12" t="s">
        <v>308</v>
      </c>
    </row>
    <row r="13" spans="1:7" x14ac:dyDescent="0.2">
      <c r="A13" s="1" t="s">
        <v>9</v>
      </c>
      <c r="B13">
        <v>19</v>
      </c>
      <c r="C13">
        <v>32</v>
      </c>
      <c r="D13">
        <v>9</v>
      </c>
      <c r="E13">
        <v>3</v>
      </c>
      <c r="F13">
        <v>1</v>
      </c>
    </row>
    <row r="14" spans="1:7" x14ac:dyDescent="0.2">
      <c r="A14" s="1" t="s">
        <v>10</v>
      </c>
      <c r="B14">
        <v>6</v>
      </c>
      <c r="C14">
        <v>15</v>
      </c>
      <c r="D14">
        <v>21</v>
      </c>
      <c r="E14">
        <v>18</v>
      </c>
      <c r="F14">
        <v>4</v>
      </c>
    </row>
    <row r="15" spans="1:7" x14ac:dyDescent="0.2">
      <c r="A15" s="1" t="s">
        <v>11</v>
      </c>
      <c r="B15">
        <v>13</v>
      </c>
      <c r="C15">
        <v>9</v>
      </c>
      <c r="D15">
        <v>23</v>
      </c>
      <c r="E15">
        <v>15</v>
      </c>
      <c r="F15">
        <v>4</v>
      </c>
    </row>
    <row r="16" spans="1:7" x14ac:dyDescent="0.2">
      <c r="A16" s="1" t="s">
        <v>12</v>
      </c>
      <c r="B16">
        <v>11</v>
      </c>
      <c r="C16">
        <v>23</v>
      </c>
      <c r="D16">
        <v>18</v>
      </c>
      <c r="E16">
        <v>11</v>
      </c>
      <c r="F16">
        <v>1</v>
      </c>
    </row>
    <row r="17" spans="1:46" x14ac:dyDescent="0.2">
      <c r="A17" s="10" t="s">
        <v>13</v>
      </c>
    </row>
    <row r="19" spans="1:46" x14ac:dyDescent="0.2">
      <c r="B19" s="12" t="s">
        <v>310</v>
      </c>
      <c r="C19" s="12" t="s">
        <v>311</v>
      </c>
      <c r="D19" s="12" t="s">
        <v>302</v>
      </c>
      <c r="E19" s="12" t="s">
        <v>312</v>
      </c>
      <c r="F19" s="12" t="s">
        <v>313</v>
      </c>
    </row>
    <row r="20" spans="1:46" x14ac:dyDescent="0.2">
      <c r="A20" s="1" t="s">
        <v>14</v>
      </c>
      <c r="B20">
        <v>12</v>
      </c>
      <c r="C20">
        <v>32</v>
      </c>
      <c r="D20">
        <v>20</v>
      </c>
      <c r="E20">
        <v>0</v>
      </c>
      <c r="F20">
        <v>0</v>
      </c>
    </row>
    <row r="21" spans="1:46" x14ac:dyDescent="0.2">
      <c r="A21" s="1" t="s">
        <v>15</v>
      </c>
      <c r="B21">
        <v>11</v>
      </c>
      <c r="C21">
        <v>20</v>
      </c>
      <c r="D21">
        <v>24</v>
      </c>
      <c r="E21">
        <v>5</v>
      </c>
      <c r="F21">
        <v>4</v>
      </c>
      <c r="AT21" s="17" t="s">
        <v>43</v>
      </c>
    </row>
    <row r="22" spans="1:46" x14ac:dyDescent="0.2">
      <c r="A22" s="1" t="s">
        <v>16</v>
      </c>
      <c r="B22">
        <v>3</v>
      </c>
      <c r="C22">
        <v>18</v>
      </c>
      <c r="D22">
        <v>25</v>
      </c>
      <c r="E22">
        <v>10</v>
      </c>
      <c r="F22">
        <v>8</v>
      </c>
      <c r="AT22" t="s">
        <v>156</v>
      </c>
    </row>
    <row r="23" spans="1:46" x14ac:dyDescent="0.2">
      <c r="A23" s="1" t="s">
        <v>17</v>
      </c>
      <c r="B23">
        <v>18</v>
      </c>
      <c r="C23">
        <v>27</v>
      </c>
      <c r="D23">
        <v>12</v>
      </c>
      <c r="E23">
        <v>2</v>
      </c>
      <c r="F23">
        <v>5</v>
      </c>
      <c r="AT23" t="s">
        <v>178</v>
      </c>
    </row>
    <row r="24" spans="1:46" x14ac:dyDescent="0.2">
      <c r="A24" s="1" t="s">
        <v>18</v>
      </c>
      <c r="B24">
        <v>10</v>
      </c>
      <c r="C24">
        <v>14</v>
      </c>
      <c r="D24">
        <v>17</v>
      </c>
      <c r="E24">
        <v>13</v>
      </c>
      <c r="F24">
        <v>10</v>
      </c>
      <c r="AT24" t="s">
        <v>187</v>
      </c>
    </row>
    <row r="25" spans="1:46" x14ac:dyDescent="0.2">
      <c r="A25" s="1" t="s">
        <v>19</v>
      </c>
      <c r="B25">
        <v>14</v>
      </c>
      <c r="C25">
        <v>20</v>
      </c>
      <c r="D25">
        <v>18</v>
      </c>
      <c r="E25">
        <v>7</v>
      </c>
      <c r="F25">
        <v>5</v>
      </c>
      <c r="AT25" t="s">
        <v>206</v>
      </c>
    </row>
    <row r="26" spans="1:46" x14ac:dyDescent="0.2">
      <c r="A26" s="1" t="s">
        <v>20</v>
      </c>
      <c r="B26">
        <v>9</v>
      </c>
      <c r="C26">
        <v>24</v>
      </c>
      <c r="D26">
        <v>23</v>
      </c>
      <c r="E26">
        <v>6</v>
      </c>
      <c r="F26">
        <v>2</v>
      </c>
      <c r="AT26" t="s">
        <v>213</v>
      </c>
    </row>
    <row r="27" spans="1:46" x14ac:dyDescent="0.2">
      <c r="B27" s="12" t="s">
        <v>117</v>
      </c>
      <c r="C27" s="12" t="s">
        <v>125</v>
      </c>
    </row>
    <row r="28" spans="1:46" x14ac:dyDescent="0.2">
      <c r="A28" s="1" t="s">
        <v>21</v>
      </c>
      <c r="B28">
        <v>22</v>
      </c>
      <c r="C28">
        <v>32</v>
      </c>
    </row>
    <row r="29" spans="1:46" x14ac:dyDescent="0.2">
      <c r="B29" s="12"/>
      <c r="C29" s="12"/>
    </row>
    <row r="30" spans="1:46" x14ac:dyDescent="0.2">
      <c r="A30" s="1"/>
      <c r="B30" s="12" t="s">
        <v>310</v>
      </c>
      <c r="C30" s="12" t="s">
        <v>311</v>
      </c>
      <c r="D30" s="12" t="s">
        <v>302</v>
      </c>
      <c r="E30" s="12" t="s">
        <v>312</v>
      </c>
      <c r="F30" s="12" t="s">
        <v>313</v>
      </c>
    </row>
    <row r="31" spans="1:46" x14ac:dyDescent="0.2">
      <c r="A31" s="2" t="s">
        <v>22</v>
      </c>
      <c r="B31">
        <v>8</v>
      </c>
      <c r="C31">
        <v>20</v>
      </c>
      <c r="D31">
        <v>20</v>
      </c>
      <c r="E31">
        <v>8</v>
      </c>
      <c r="F31">
        <v>5</v>
      </c>
    </row>
    <row r="32" spans="1:46" x14ac:dyDescent="0.2">
      <c r="A32" s="1"/>
      <c r="B32" s="12" t="s">
        <v>118</v>
      </c>
      <c r="C32" s="12" t="s">
        <v>127</v>
      </c>
      <c r="D32" s="12" t="s">
        <v>124</v>
      </c>
    </row>
    <row r="33" spans="1:6" x14ac:dyDescent="0.2">
      <c r="A33" s="1" t="s">
        <v>23</v>
      </c>
      <c r="B33">
        <v>28</v>
      </c>
      <c r="C33">
        <v>13</v>
      </c>
      <c r="D33">
        <v>20</v>
      </c>
    </row>
    <row r="34" spans="1:6" x14ac:dyDescent="0.2">
      <c r="A34" s="1" t="s">
        <v>24</v>
      </c>
      <c r="B34">
        <v>18</v>
      </c>
      <c r="C34">
        <v>21</v>
      </c>
      <c r="D34">
        <v>21</v>
      </c>
    </row>
    <row r="35" spans="1:6" x14ac:dyDescent="0.2">
      <c r="A35" s="1" t="s">
        <v>25</v>
      </c>
      <c r="B35">
        <v>14</v>
      </c>
      <c r="C35">
        <v>19</v>
      </c>
      <c r="D35">
        <v>28</v>
      </c>
    </row>
    <row r="36" spans="1:6" x14ac:dyDescent="0.2">
      <c r="A36" s="11" t="s">
        <v>128</v>
      </c>
    </row>
    <row r="37" spans="1:6" x14ac:dyDescent="0.2">
      <c r="A37" s="1"/>
      <c r="B37" s="12" t="s">
        <v>310</v>
      </c>
      <c r="C37" s="12" t="s">
        <v>311</v>
      </c>
      <c r="D37" s="12" t="s">
        <v>302</v>
      </c>
      <c r="E37" s="12" t="s">
        <v>312</v>
      </c>
      <c r="F37" s="12" t="s">
        <v>313</v>
      </c>
    </row>
    <row r="38" spans="1:6" x14ac:dyDescent="0.2">
      <c r="A38" s="1" t="s">
        <v>26</v>
      </c>
      <c r="B38">
        <v>13</v>
      </c>
      <c r="C38" s="12">
        <v>8</v>
      </c>
      <c r="D38" s="12">
        <v>15</v>
      </c>
      <c r="E38" s="12">
        <v>11</v>
      </c>
      <c r="F38">
        <v>12</v>
      </c>
    </row>
    <row r="39" spans="1:6" x14ac:dyDescent="0.2">
      <c r="A39" s="1"/>
      <c r="B39" s="12" t="s">
        <v>133</v>
      </c>
      <c r="C39" s="12" t="s">
        <v>131</v>
      </c>
      <c r="D39" s="12" t="s">
        <v>119</v>
      </c>
    </row>
    <row r="40" spans="1:6" x14ac:dyDescent="0.2">
      <c r="A40" s="1" t="s">
        <v>27</v>
      </c>
      <c r="B40">
        <v>16</v>
      </c>
      <c r="C40">
        <v>2</v>
      </c>
      <c r="D40">
        <v>25</v>
      </c>
    </row>
    <row r="41" spans="1:6" x14ac:dyDescent="0.2">
      <c r="A41" s="1"/>
      <c r="B41" s="23">
        <v>0.05</v>
      </c>
      <c r="C41" s="23">
        <v>7.0000000000000007E-2</v>
      </c>
      <c r="D41" s="23">
        <v>0.1</v>
      </c>
      <c r="E41" s="23">
        <v>0.15</v>
      </c>
      <c r="F41" s="24" t="s">
        <v>314</v>
      </c>
    </row>
    <row r="42" spans="1:6" x14ac:dyDescent="0.2">
      <c r="A42" s="1" t="s">
        <v>28</v>
      </c>
      <c r="B42">
        <v>19</v>
      </c>
      <c r="C42">
        <v>5</v>
      </c>
      <c r="D42">
        <v>14</v>
      </c>
      <c r="E42">
        <v>0</v>
      </c>
      <c r="F42">
        <v>8</v>
      </c>
    </row>
    <row r="43" spans="1:6" x14ac:dyDescent="0.2">
      <c r="B43" s="12" t="s">
        <v>315</v>
      </c>
      <c r="C43" s="12" t="s">
        <v>316</v>
      </c>
      <c r="D43" s="12" t="s">
        <v>302</v>
      </c>
      <c r="E43" s="12" t="s">
        <v>317</v>
      </c>
      <c r="F43" s="12" t="s">
        <v>318</v>
      </c>
    </row>
    <row r="44" spans="1:6" x14ac:dyDescent="0.2">
      <c r="A44" s="1" t="s">
        <v>29</v>
      </c>
      <c r="B44">
        <v>12</v>
      </c>
      <c r="C44">
        <v>16</v>
      </c>
      <c r="D44">
        <v>16</v>
      </c>
      <c r="E44">
        <v>6</v>
      </c>
      <c r="F44">
        <v>11</v>
      </c>
    </row>
    <row r="45" spans="1:6" x14ac:dyDescent="0.2">
      <c r="A45" s="1" t="s">
        <v>30</v>
      </c>
      <c r="B45">
        <v>13</v>
      </c>
      <c r="C45">
        <v>15</v>
      </c>
      <c r="D45">
        <v>16</v>
      </c>
      <c r="E45">
        <v>8</v>
      </c>
      <c r="F45">
        <v>10</v>
      </c>
    </row>
    <row r="46" spans="1:6" x14ac:dyDescent="0.2">
      <c r="A46" s="1" t="s">
        <v>31</v>
      </c>
      <c r="B46">
        <v>19</v>
      </c>
      <c r="C46">
        <v>16</v>
      </c>
      <c r="D46">
        <v>20</v>
      </c>
      <c r="E46">
        <v>1</v>
      </c>
      <c r="F46">
        <v>6</v>
      </c>
    </row>
    <row r="47" spans="1:6" x14ac:dyDescent="0.2">
      <c r="A47" s="1" t="s">
        <v>32</v>
      </c>
      <c r="B47">
        <v>8</v>
      </c>
      <c r="C47">
        <v>16</v>
      </c>
      <c r="D47">
        <v>24</v>
      </c>
      <c r="E47">
        <v>9</v>
      </c>
      <c r="F47">
        <v>7</v>
      </c>
    </row>
    <row r="48" spans="1:6" x14ac:dyDescent="0.2">
      <c r="A48" s="2" t="s">
        <v>33</v>
      </c>
      <c r="B48">
        <v>7</v>
      </c>
      <c r="C48">
        <v>18</v>
      </c>
      <c r="D48">
        <v>16</v>
      </c>
      <c r="E48">
        <v>10</v>
      </c>
      <c r="F48">
        <v>12</v>
      </c>
    </row>
    <row r="49" spans="1:6" x14ac:dyDescent="0.2">
      <c r="A49" s="1" t="s">
        <v>34</v>
      </c>
    </row>
    <row r="50" spans="1:6" x14ac:dyDescent="0.2">
      <c r="B50" s="12" t="s">
        <v>319</v>
      </c>
      <c r="C50" s="12" t="s">
        <v>320</v>
      </c>
      <c r="D50" s="12" t="s">
        <v>302</v>
      </c>
      <c r="E50" s="12" t="s">
        <v>321</v>
      </c>
      <c r="F50" s="12" t="s">
        <v>322</v>
      </c>
    </row>
    <row r="51" spans="1:6" x14ac:dyDescent="0.2">
      <c r="A51" s="1" t="s">
        <v>35</v>
      </c>
      <c r="B51">
        <v>46</v>
      </c>
      <c r="C51">
        <v>14</v>
      </c>
      <c r="D51">
        <v>2</v>
      </c>
      <c r="E51">
        <v>1</v>
      </c>
      <c r="F51">
        <v>0</v>
      </c>
    </row>
    <row r="52" spans="1:6" x14ac:dyDescent="0.2">
      <c r="A52" s="1" t="s">
        <v>36</v>
      </c>
      <c r="B52">
        <v>37</v>
      </c>
      <c r="C52">
        <v>16</v>
      </c>
      <c r="D52">
        <v>9</v>
      </c>
      <c r="E52">
        <v>1</v>
      </c>
      <c r="F52">
        <v>0</v>
      </c>
    </row>
    <row r="53" spans="1:6" x14ac:dyDescent="0.2">
      <c r="A53" s="1" t="s">
        <v>37</v>
      </c>
      <c r="B53">
        <v>26</v>
      </c>
      <c r="C53">
        <v>25</v>
      </c>
      <c r="D53">
        <v>9</v>
      </c>
      <c r="E53">
        <v>3</v>
      </c>
      <c r="F53">
        <v>0</v>
      </c>
    </row>
    <row r="54" spans="1:6" x14ac:dyDescent="0.2">
      <c r="A54" s="1" t="s">
        <v>38</v>
      </c>
      <c r="B54">
        <v>24</v>
      </c>
      <c r="C54">
        <v>24</v>
      </c>
      <c r="D54">
        <v>13</v>
      </c>
      <c r="E54">
        <v>2</v>
      </c>
      <c r="F54">
        <v>1</v>
      </c>
    </row>
    <row r="55" spans="1:6" x14ac:dyDescent="0.2">
      <c r="A55" s="1" t="s">
        <v>39</v>
      </c>
      <c r="B55">
        <v>23</v>
      </c>
      <c r="C55">
        <v>25</v>
      </c>
      <c r="D55">
        <v>12</v>
      </c>
      <c r="E55">
        <v>4</v>
      </c>
      <c r="F55">
        <v>0</v>
      </c>
    </row>
    <row r="56" spans="1:6" x14ac:dyDescent="0.2">
      <c r="A56" s="1" t="s">
        <v>40</v>
      </c>
      <c r="B56">
        <v>19</v>
      </c>
      <c r="C56">
        <v>17</v>
      </c>
      <c r="D56">
        <v>18</v>
      </c>
      <c r="E56">
        <v>5</v>
      </c>
      <c r="F56">
        <v>3</v>
      </c>
    </row>
    <row r="57" spans="1:6" x14ac:dyDescent="0.2">
      <c r="A57" s="1" t="s">
        <v>41</v>
      </c>
    </row>
    <row r="59" spans="1:6" x14ac:dyDescent="0.2">
      <c r="B59" s="12" t="s">
        <v>305</v>
      </c>
      <c r="C59" s="12" t="s">
        <v>306</v>
      </c>
      <c r="D59" s="12" t="s">
        <v>302</v>
      </c>
      <c r="E59" s="12" t="s">
        <v>323</v>
      </c>
      <c r="F59" s="12" t="s">
        <v>324</v>
      </c>
    </row>
    <row r="60" spans="1:6" x14ac:dyDescent="0.2">
      <c r="A60" s="1" t="s">
        <v>42</v>
      </c>
      <c r="B60">
        <v>13</v>
      </c>
      <c r="C60">
        <v>20</v>
      </c>
      <c r="D60">
        <v>18</v>
      </c>
      <c r="E60">
        <v>5</v>
      </c>
      <c r="F60">
        <v>8</v>
      </c>
    </row>
    <row r="61" spans="1:6" x14ac:dyDescent="0.2">
      <c r="A61" s="2" t="s">
        <v>43</v>
      </c>
    </row>
    <row r="62" spans="1:6" x14ac:dyDescent="0.2">
      <c r="A62" s="1" t="s">
        <v>44</v>
      </c>
      <c r="B62">
        <v>3</v>
      </c>
      <c r="C62">
        <v>18</v>
      </c>
      <c r="D62">
        <v>24</v>
      </c>
      <c r="E62">
        <v>7</v>
      </c>
      <c r="F62">
        <v>12</v>
      </c>
    </row>
    <row r="63" spans="1:6" x14ac:dyDescent="0.2">
      <c r="A63" s="2"/>
      <c r="B63" s="24" t="s">
        <v>135</v>
      </c>
      <c r="C63" s="24" t="s">
        <v>325</v>
      </c>
      <c r="D63" s="27" t="s">
        <v>326</v>
      </c>
      <c r="E63" s="24" t="s">
        <v>327</v>
      </c>
      <c r="F63" s="24" t="s">
        <v>314</v>
      </c>
    </row>
    <row r="64" spans="1:6" x14ac:dyDescent="0.2">
      <c r="A64" s="2" t="s">
        <v>45</v>
      </c>
      <c r="B64">
        <v>22</v>
      </c>
      <c r="C64">
        <v>26</v>
      </c>
      <c r="D64">
        <v>24</v>
      </c>
      <c r="E64">
        <v>27</v>
      </c>
      <c r="F64">
        <v>1</v>
      </c>
    </row>
    <row r="65" spans="1:46" x14ac:dyDescent="0.2">
      <c r="A65" s="1" t="s">
        <v>46</v>
      </c>
    </row>
    <row r="67" spans="1:46" x14ac:dyDescent="0.2">
      <c r="B67" s="12" t="s">
        <v>123</v>
      </c>
      <c r="C67" s="12" t="s">
        <v>329</v>
      </c>
    </row>
    <row r="68" spans="1:46" x14ac:dyDescent="0.2">
      <c r="A68" s="1" t="s">
        <v>47</v>
      </c>
      <c r="B68">
        <v>48</v>
      </c>
      <c r="C68">
        <v>16</v>
      </c>
    </row>
    <row r="69" spans="1:46" x14ac:dyDescent="0.2">
      <c r="A69" s="1"/>
      <c r="B69" s="12" t="s">
        <v>330</v>
      </c>
      <c r="C69" s="12" t="s">
        <v>331</v>
      </c>
      <c r="D69" s="12" t="s">
        <v>332</v>
      </c>
      <c r="E69" s="12" t="s">
        <v>333</v>
      </c>
    </row>
    <row r="70" spans="1:46" x14ac:dyDescent="0.2">
      <c r="A70" s="1" t="s">
        <v>48</v>
      </c>
      <c r="B70">
        <v>0</v>
      </c>
      <c r="C70">
        <v>0</v>
      </c>
      <c r="D70">
        <v>0</v>
      </c>
      <c r="E70">
        <v>64</v>
      </c>
    </row>
    <row r="71" spans="1:46" x14ac:dyDescent="0.2">
      <c r="A71" s="1"/>
      <c r="B71" s="17" t="s">
        <v>334</v>
      </c>
      <c r="C71" s="17" t="s">
        <v>335</v>
      </c>
      <c r="D71" s="17" t="s">
        <v>336</v>
      </c>
      <c r="E71" s="17" t="s">
        <v>337</v>
      </c>
      <c r="F71" s="17" t="s">
        <v>338</v>
      </c>
    </row>
    <row r="72" spans="1:46" x14ac:dyDescent="0.2">
      <c r="A72" s="1" t="s">
        <v>49</v>
      </c>
      <c r="B72">
        <v>1</v>
      </c>
      <c r="C72">
        <v>5</v>
      </c>
      <c r="D72">
        <v>15</v>
      </c>
      <c r="E72">
        <v>42</v>
      </c>
      <c r="F72">
        <v>0</v>
      </c>
    </row>
    <row r="73" spans="1:46" x14ac:dyDescent="0.2">
      <c r="O73" s="10" t="s">
        <v>13</v>
      </c>
      <c r="AE73" s="11" t="s">
        <v>328</v>
      </c>
    </row>
    <row r="74" spans="1:46" x14ac:dyDescent="0.2">
      <c r="O74" t="s">
        <v>136</v>
      </c>
      <c r="AE74" t="s">
        <v>129</v>
      </c>
    </row>
    <row r="75" spans="1:46" x14ac:dyDescent="0.2">
      <c r="O75" t="s">
        <v>138</v>
      </c>
      <c r="AE75" t="s">
        <v>140</v>
      </c>
    </row>
    <row r="76" spans="1:46" x14ac:dyDescent="0.2">
      <c r="O76" t="s">
        <v>149</v>
      </c>
      <c r="AE76" t="s">
        <v>153</v>
      </c>
    </row>
    <row r="77" spans="1:46" x14ac:dyDescent="0.2">
      <c r="O77" t="s">
        <v>151</v>
      </c>
      <c r="AE77" t="s">
        <v>165</v>
      </c>
      <c r="AT77" t="s">
        <v>46</v>
      </c>
    </row>
    <row r="78" spans="1:46" x14ac:dyDescent="0.2">
      <c r="O78" t="s">
        <v>161</v>
      </c>
      <c r="AE78" t="s">
        <v>194</v>
      </c>
      <c r="AT78" t="s">
        <v>147</v>
      </c>
    </row>
    <row r="79" spans="1:46" x14ac:dyDescent="0.2">
      <c r="O79" t="s">
        <v>183</v>
      </c>
      <c r="AE79" t="s">
        <v>221</v>
      </c>
      <c r="AT79" t="s">
        <v>163</v>
      </c>
    </row>
    <row r="80" spans="1:46" x14ac:dyDescent="0.2">
      <c r="O80" t="s">
        <v>189</v>
      </c>
      <c r="AE80" t="s">
        <v>455</v>
      </c>
      <c r="AT80" t="s">
        <v>181</v>
      </c>
    </row>
    <row r="81" spans="15:46" x14ac:dyDescent="0.2">
      <c r="O81" t="s">
        <v>192</v>
      </c>
      <c r="AE81" t="s">
        <v>456</v>
      </c>
      <c r="AT81" t="s">
        <v>217</v>
      </c>
    </row>
    <row r="82" spans="15:46" x14ac:dyDescent="0.2">
      <c r="O82" t="s">
        <v>215</v>
      </c>
      <c r="AT82" t="s">
        <v>219</v>
      </c>
    </row>
    <row r="83" spans="15:46" x14ac:dyDescent="0.2">
      <c r="O83" t="s">
        <v>228</v>
      </c>
      <c r="AT83" t="s">
        <v>242</v>
      </c>
    </row>
    <row r="84" spans="15:46" x14ac:dyDescent="0.2">
      <c r="O84" t="s">
        <v>252</v>
      </c>
      <c r="AT84" t="s">
        <v>248</v>
      </c>
    </row>
    <row r="85" spans="15:46" x14ac:dyDescent="0.2">
      <c r="O85" t="s">
        <v>370</v>
      </c>
      <c r="AT85" t="s">
        <v>272</v>
      </c>
    </row>
    <row r="86" spans="15:46" x14ac:dyDescent="0.2">
      <c r="O86" t="s">
        <v>380</v>
      </c>
      <c r="AT86" t="s">
        <v>290</v>
      </c>
    </row>
    <row r="87" spans="15:46" x14ac:dyDescent="0.2">
      <c r="O87" t="s">
        <v>340</v>
      </c>
      <c r="AT87" t="s">
        <v>296</v>
      </c>
    </row>
    <row r="88" spans="15:46" x14ac:dyDescent="0.2">
      <c r="AT88" t="s">
        <v>103</v>
      </c>
    </row>
    <row r="89" spans="15:46" x14ac:dyDescent="0.2">
      <c r="AT89" t="s">
        <v>109</v>
      </c>
    </row>
    <row r="90" spans="15:46" x14ac:dyDescent="0.2">
      <c r="AT90" t="s">
        <v>115</v>
      </c>
    </row>
    <row r="91" spans="15:46" x14ac:dyDescent="0.2">
      <c r="AT91" t="s">
        <v>354</v>
      </c>
    </row>
    <row r="92" spans="15:46" x14ac:dyDescent="0.2">
      <c r="AT92" t="s">
        <v>357</v>
      </c>
    </row>
    <row r="106" spans="38:38" x14ac:dyDescent="0.2">
      <c r="AL106" s="17" t="s">
        <v>41</v>
      </c>
    </row>
    <row r="107" spans="38:38" x14ac:dyDescent="0.2">
      <c r="AL107" t="s">
        <v>144</v>
      </c>
    </row>
    <row r="108" spans="38:38" x14ac:dyDescent="0.2">
      <c r="AL108" t="s">
        <v>176</v>
      </c>
    </row>
    <row r="109" spans="38:38" x14ac:dyDescent="0.2">
      <c r="AL109" t="s">
        <v>185</v>
      </c>
    </row>
    <row r="110" spans="38:38" x14ac:dyDescent="0.2">
      <c r="AL110" t="s">
        <v>204</v>
      </c>
    </row>
    <row r="111" spans="38:38" x14ac:dyDescent="0.2">
      <c r="AL111" t="s">
        <v>376</v>
      </c>
    </row>
    <row r="112" spans="38:38" x14ac:dyDescent="0.2">
      <c r="AL112" t="s">
        <v>384</v>
      </c>
    </row>
    <row r="226" spans="31:31" x14ac:dyDescent="0.2">
      <c r="AE226" s="17" t="s">
        <v>34</v>
      </c>
    </row>
    <row r="227" spans="31:31" x14ac:dyDescent="0.2">
      <c r="AE227" t="s">
        <v>142</v>
      </c>
    </row>
    <row r="228" spans="31:31" x14ac:dyDescent="0.2">
      <c r="AE228" t="s">
        <v>174</v>
      </c>
    </row>
    <row r="229" spans="31:31" x14ac:dyDescent="0.2">
      <c r="AE229" t="s">
        <v>197</v>
      </c>
    </row>
    <row r="230" spans="31:31" x14ac:dyDescent="0.2">
      <c r="AE230" t="s">
        <v>231</v>
      </c>
    </row>
    <row r="231" spans="31:31" x14ac:dyDescent="0.2">
      <c r="AE231" t="s">
        <v>374</v>
      </c>
    </row>
  </sheetData>
  <phoneticPr fontId="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87"/>
  <sheetViews>
    <sheetView topLeftCell="AG1" zoomScaleNormal="100" workbookViewId="0">
      <pane ySplit="1" topLeftCell="A32" activePane="bottomLeft" state="frozen"/>
      <selection pane="bottomLeft" activeCell="AU83" sqref="AU83:AU87"/>
    </sheetView>
  </sheetViews>
  <sheetFormatPr defaultColWidth="12.5703125" defaultRowHeight="15.75" customHeight="1" x14ac:dyDescent="0.2"/>
  <cols>
    <col min="1" max="1" width="10.5703125" style="8" customWidth="1"/>
    <col min="2" max="57" width="18.85546875" customWidth="1"/>
  </cols>
  <sheetData>
    <row r="1" spans="1:51" ht="12.75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1" t="s">
        <v>128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1" t="s">
        <v>44</v>
      </c>
      <c r="AU1" s="2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ht="12.75" x14ac:dyDescent="0.2">
      <c r="A2" s="7">
        <v>1</v>
      </c>
      <c r="B2" s="2">
        <v>3</v>
      </c>
      <c r="C2" s="2">
        <v>4</v>
      </c>
      <c r="D2" s="2">
        <v>4</v>
      </c>
      <c r="E2" s="2">
        <v>2</v>
      </c>
      <c r="F2" s="2">
        <v>3</v>
      </c>
      <c r="G2" s="2">
        <v>2</v>
      </c>
      <c r="H2" s="2">
        <v>4</v>
      </c>
      <c r="I2" s="2">
        <v>3</v>
      </c>
      <c r="J2" s="2">
        <v>4</v>
      </c>
      <c r="K2" s="2">
        <v>3</v>
      </c>
      <c r="L2" s="2">
        <v>3</v>
      </c>
      <c r="M2" s="2">
        <v>3</v>
      </c>
      <c r="O2" s="2">
        <v>4</v>
      </c>
      <c r="P2" s="2">
        <v>3</v>
      </c>
      <c r="Q2" s="2">
        <v>3</v>
      </c>
      <c r="R2" s="2">
        <v>5</v>
      </c>
      <c r="S2" s="2">
        <v>4</v>
      </c>
      <c r="T2" s="2">
        <v>3</v>
      </c>
      <c r="U2" s="2">
        <v>4</v>
      </c>
      <c r="V2" s="9" t="s">
        <v>117</v>
      </c>
      <c r="W2" s="2">
        <v>5</v>
      </c>
      <c r="X2" s="9" t="s">
        <v>118</v>
      </c>
      <c r="Y2" s="9" t="s">
        <v>118</v>
      </c>
      <c r="Z2" s="9" t="s">
        <v>118</v>
      </c>
      <c r="AA2" s="9"/>
      <c r="AB2" s="2">
        <v>5</v>
      </c>
      <c r="AC2" s="9" t="s">
        <v>120</v>
      </c>
      <c r="AD2" s="4">
        <v>0.1</v>
      </c>
      <c r="AE2" s="2">
        <v>2</v>
      </c>
      <c r="AF2" s="2">
        <v>5</v>
      </c>
      <c r="AG2" s="2">
        <v>5</v>
      </c>
      <c r="AH2" s="2">
        <v>5</v>
      </c>
      <c r="AI2" s="2">
        <v>5</v>
      </c>
      <c r="AK2" s="2">
        <v>5</v>
      </c>
      <c r="AL2" s="2">
        <v>3</v>
      </c>
      <c r="AM2" s="2">
        <v>2</v>
      </c>
      <c r="AN2" s="2">
        <v>2</v>
      </c>
      <c r="AO2" s="2">
        <v>2</v>
      </c>
      <c r="AP2" s="2">
        <v>3</v>
      </c>
      <c r="AR2" s="2">
        <v>2</v>
      </c>
      <c r="AS2" s="10"/>
      <c r="AT2" s="10">
        <v>2</v>
      </c>
      <c r="AU2" s="9" t="s">
        <v>122</v>
      </c>
      <c r="AW2" s="9">
        <v>1</v>
      </c>
      <c r="AX2" s="2">
        <v>4</v>
      </c>
      <c r="AY2" s="2">
        <v>4</v>
      </c>
    </row>
    <row r="3" spans="1:51" ht="12" customHeight="1" x14ac:dyDescent="0.2">
      <c r="A3" s="7">
        <v>2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4</v>
      </c>
      <c r="H3" s="2">
        <v>3</v>
      </c>
      <c r="I3" s="2">
        <v>3</v>
      </c>
      <c r="J3" s="2">
        <v>3</v>
      </c>
      <c r="K3" s="2">
        <v>4</v>
      </c>
      <c r="L3" s="2">
        <v>5</v>
      </c>
      <c r="M3" s="2">
        <v>2</v>
      </c>
      <c r="N3" s="2"/>
      <c r="O3" s="2">
        <v>4</v>
      </c>
      <c r="P3" s="2">
        <v>5</v>
      </c>
      <c r="Q3" s="2">
        <v>2</v>
      </c>
      <c r="R3" s="2">
        <v>3</v>
      </c>
      <c r="S3" s="2">
        <v>3</v>
      </c>
      <c r="T3" s="2">
        <v>5</v>
      </c>
      <c r="U3" s="2">
        <v>5</v>
      </c>
      <c r="V3" s="9" t="s">
        <v>117</v>
      </c>
      <c r="W3" s="2">
        <v>5</v>
      </c>
      <c r="X3" s="9" t="s">
        <v>118</v>
      </c>
      <c r="Y3" s="9" t="s">
        <v>124</v>
      </c>
      <c r="Z3" s="9" t="s">
        <v>124</v>
      </c>
      <c r="AA3" s="9"/>
      <c r="AB3" s="2">
        <v>3</v>
      </c>
      <c r="AC3" s="9" t="s">
        <v>120</v>
      </c>
      <c r="AD3" s="4">
        <v>0.05</v>
      </c>
      <c r="AE3" s="2">
        <v>1</v>
      </c>
      <c r="AF3" s="2">
        <v>5</v>
      </c>
      <c r="AG3" s="2">
        <v>5</v>
      </c>
      <c r="AH3" s="2">
        <v>3</v>
      </c>
      <c r="AI3" s="2">
        <v>2</v>
      </c>
      <c r="AJ3" s="2"/>
      <c r="AK3" s="2">
        <v>5</v>
      </c>
      <c r="AL3" s="2">
        <v>5</v>
      </c>
      <c r="AM3" s="2">
        <v>3</v>
      </c>
      <c r="AN3" s="2">
        <v>2</v>
      </c>
      <c r="AO3" s="2">
        <v>3</v>
      </c>
      <c r="AP3" s="2">
        <v>3</v>
      </c>
      <c r="AQ3" s="2"/>
      <c r="AR3" s="2">
        <v>5</v>
      </c>
      <c r="AS3" s="2"/>
      <c r="AT3" s="2">
        <v>3</v>
      </c>
      <c r="AU3" s="9" t="s">
        <v>168</v>
      </c>
      <c r="AW3" s="2">
        <v>1</v>
      </c>
      <c r="AX3" s="2">
        <v>4</v>
      </c>
      <c r="AY3" s="2">
        <v>4</v>
      </c>
    </row>
    <row r="4" spans="1:51" ht="12.75" x14ac:dyDescent="0.2">
      <c r="A4" s="7">
        <v>3</v>
      </c>
      <c r="B4" s="2">
        <v>4</v>
      </c>
      <c r="C4" s="2">
        <v>4</v>
      </c>
      <c r="D4" s="2">
        <v>4</v>
      </c>
      <c r="E4" s="2">
        <v>2</v>
      </c>
      <c r="F4" s="2">
        <v>2</v>
      </c>
      <c r="G4" s="2">
        <v>2</v>
      </c>
      <c r="H4" s="2">
        <v>3</v>
      </c>
      <c r="I4" s="2">
        <v>2</v>
      </c>
      <c r="J4" s="2">
        <v>4</v>
      </c>
      <c r="K4" s="2">
        <v>4</v>
      </c>
      <c r="L4" s="2">
        <v>3</v>
      </c>
      <c r="M4" s="2">
        <v>5</v>
      </c>
      <c r="O4" s="2">
        <v>5</v>
      </c>
      <c r="P4" s="2">
        <v>1</v>
      </c>
      <c r="Q4" s="2">
        <v>2</v>
      </c>
      <c r="R4" s="2">
        <v>4</v>
      </c>
      <c r="S4" s="2">
        <v>1</v>
      </c>
      <c r="T4" s="2">
        <v>2</v>
      </c>
      <c r="U4" s="2">
        <v>4</v>
      </c>
      <c r="V4" s="9" t="s">
        <v>125</v>
      </c>
      <c r="W4" s="2">
        <v>4</v>
      </c>
      <c r="X4" s="9" t="s">
        <v>118</v>
      </c>
      <c r="Y4" s="9" t="s">
        <v>118</v>
      </c>
      <c r="Z4" s="9" t="s">
        <v>118</v>
      </c>
      <c r="AA4" s="9"/>
      <c r="AB4" s="9"/>
      <c r="AC4" s="2"/>
      <c r="AD4" s="4"/>
      <c r="AE4" s="2">
        <v>3</v>
      </c>
      <c r="AF4" s="2">
        <v>3</v>
      </c>
      <c r="AG4" s="2">
        <v>4</v>
      </c>
      <c r="AH4" s="2">
        <v>4</v>
      </c>
      <c r="AI4" s="2">
        <v>4</v>
      </c>
      <c r="AK4" s="2">
        <v>5</v>
      </c>
      <c r="AL4" s="2">
        <v>5</v>
      </c>
      <c r="AM4" s="2">
        <v>5</v>
      </c>
      <c r="AN4" s="2">
        <v>5</v>
      </c>
      <c r="AO4" s="2">
        <v>5</v>
      </c>
      <c r="AP4" s="2">
        <v>5</v>
      </c>
      <c r="AR4" s="2">
        <v>3</v>
      </c>
      <c r="AT4" s="2">
        <v>1</v>
      </c>
      <c r="AU4" s="9" t="s">
        <v>126</v>
      </c>
      <c r="AW4" s="2">
        <v>1</v>
      </c>
      <c r="AX4" s="2">
        <v>4</v>
      </c>
      <c r="AY4" s="2">
        <v>4</v>
      </c>
    </row>
    <row r="5" spans="1:51" ht="12.75" x14ac:dyDescent="0.2">
      <c r="A5" s="7">
        <v>4</v>
      </c>
      <c r="B5" s="2">
        <v>4</v>
      </c>
      <c r="C5" s="2">
        <v>4</v>
      </c>
      <c r="D5" s="2">
        <v>4</v>
      </c>
      <c r="E5" s="2">
        <v>3</v>
      </c>
      <c r="F5" s="2">
        <v>3</v>
      </c>
      <c r="G5" s="2">
        <v>3</v>
      </c>
      <c r="H5" s="2">
        <v>1</v>
      </c>
      <c r="I5" s="2">
        <v>3</v>
      </c>
      <c r="J5" s="2">
        <v>4</v>
      </c>
      <c r="K5" s="2">
        <v>3</v>
      </c>
      <c r="L5" s="2">
        <v>2</v>
      </c>
      <c r="M5" s="2">
        <v>4</v>
      </c>
      <c r="O5" s="2">
        <v>3</v>
      </c>
      <c r="P5" s="2">
        <v>3</v>
      </c>
      <c r="Q5" s="2">
        <v>4</v>
      </c>
      <c r="R5" s="2">
        <v>4</v>
      </c>
      <c r="S5" s="2">
        <v>3</v>
      </c>
      <c r="T5" s="2">
        <v>4</v>
      </c>
      <c r="U5" s="2">
        <v>4</v>
      </c>
      <c r="V5" s="9" t="s">
        <v>125</v>
      </c>
      <c r="W5" s="2">
        <v>4</v>
      </c>
      <c r="X5" s="9" t="s">
        <v>118</v>
      </c>
      <c r="Y5" s="9" t="s">
        <v>118</v>
      </c>
      <c r="Z5" s="9" t="s">
        <v>127</v>
      </c>
      <c r="AA5" s="9" t="s">
        <v>130</v>
      </c>
      <c r="AB5" s="2">
        <v>3</v>
      </c>
      <c r="AC5" s="9" t="s">
        <v>132</v>
      </c>
      <c r="AD5" s="4"/>
      <c r="AE5" s="2">
        <v>4</v>
      </c>
      <c r="AF5" s="2">
        <v>3</v>
      </c>
      <c r="AG5" s="2">
        <v>3</v>
      </c>
      <c r="AH5" s="2">
        <v>3</v>
      </c>
      <c r="AI5" s="2">
        <v>4</v>
      </c>
      <c r="AK5" s="2">
        <v>5</v>
      </c>
      <c r="AL5" s="2">
        <v>5</v>
      </c>
      <c r="AM5" s="2">
        <v>3</v>
      </c>
      <c r="AN5" s="2">
        <v>3</v>
      </c>
      <c r="AO5" s="2">
        <v>3</v>
      </c>
      <c r="AP5" s="2">
        <v>4</v>
      </c>
      <c r="AR5" s="2">
        <v>4</v>
      </c>
      <c r="AT5" s="2">
        <v>4</v>
      </c>
      <c r="AU5" s="2"/>
      <c r="AW5" s="2">
        <v>1</v>
      </c>
      <c r="AX5" s="2">
        <v>4</v>
      </c>
      <c r="AY5" s="2">
        <v>4</v>
      </c>
    </row>
    <row r="6" spans="1:51" ht="12.75" x14ac:dyDescent="0.2">
      <c r="A6" s="7">
        <v>5</v>
      </c>
      <c r="B6" s="2">
        <v>4</v>
      </c>
      <c r="C6" s="2">
        <v>4</v>
      </c>
      <c r="D6" s="2">
        <v>4</v>
      </c>
      <c r="E6" s="2">
        <v>3</v>
      </c>
      <c r="F6" s="2">
        <v>3</v>
      </c>
      <c r="G6" s="2"/>
      <c r="H6" s="2">
        <v>4</v>
      </c>
      <c r="I6" s="2">
        <v>4</v>
      </c>
      <c r="J6" s="2">
        <v>4</v>
      </c>
      <c r="K6" s="2">
        <v>2</v>
      </c>
      <c r="L6" s="2">
        <v>3</v>
      </c>
      <c r="M6" s="2">
        <v>4</v>
      </c>
      <c r="O6" s="2">
        <v>3</v>
      </c>
      <c r="P6" s="2">
        <v>4</v>
      </c>
      <c r="Q6" s="2">
        <v>4</v>
      </c>
      <c r="R6" s="2">
        <v>4</v>
      </c>
      <c r="S6" s="2">
        <v>3</v>
      </c>
      <c r="T6" s="2">
        <v>3</v>
      </c>
      <c r="U6" s="2">
        <v>3</v>
      </c>
      <c r="V6" s="9" t="s">
        <v>125</v>
      </c>
      <c r="W6" s="2">
        <v>3</v>
      </c>
      <c r="X6" s="9" t="s">
        <v>124</v>
      </c>
      <c r="Y6" s="9" t="s">
        <v>124</v>
      </c>
      <c r="Z6" s="9" t="s">
        <v>124</v>
      </c>
      <c r="AA6" s="2"/>
      <c r="AB6" s="2">
        <v>3</v>
      </c>
      <c r="AC6" s="9" t="s">
        <v>134</v>
      </c>
      <c r="AD6" s="4">
        <v>0.05</v>
      </c>
      <c r="AE6" s="2">
        <v>3</v>
      </c>
      <c r="AF6" s="2">
        <v>5</v>
      </c>
      <c r="AG6" s="2">
        <v>3</v>
      </c>
      <c r="AH6" s="2">
        <v>2</v>
      </c>
      <c r="AI6" s="2">
        <v>3</v>
      </c>
      <c r="AJ6" s="2"/>
      <c r="AK6" s="2">
        <v>5</v>
      </c>
      <c r="AL6" s="2">
        <v>3</v>
      </c>
      <c r="AM6" s="2">
        <v>4</v>
      </c>
      <c r="AN6" s="2">
        <v>4</v>
      </c>
      <c r="AO6" s="2">
        <v>4</v>
      </c>
      <c r="AP6" s="2">
        <v>4</v>
      </c>
      <c r="AR6" s="2">
        <v>4</v>
      </c>
      <c r="AT6" s="2">
        <v>3</v>
      </c>
      <c r="AU6" s="9" t="s">
        <v>135</v>
      </c>
      <c r="AW6" s="2">
        <v>1</v>
      </c>
      <c r="AX6" s="2">
        <v>4</v>
      </c>
      <c r="AY6" s="2">
        <v>4</v>
      </c>
    </row>
    <row r="7" spans="1:51" ht="12.75" x14ac:dyDescent="0.2">
      <c r="A7" s="7">
        <v>6</v>
      </c>
      <c r="B7" s="2">
        <v>4</v>
      </c>
      <c r="C7" s="2">
        <v>5</v>
      </c>
      <c r="D7" s="2">
        <v>5</v>
      </c>
      <c r="E7" s="2">
        <v>4</v>
      </c>
      <c r="F7" s="2">
        <v>4</v>
      </c>
      <c r="G7" s="2">
        <v>5</v>
      </c>
      <c r="H7" s="2">
        <v>4</v>
      </c>
      <c r="I7" s="2">
        <v>4</v>
      </c>
      <c r="J7" s="2">
        <v>3</v>
      </c>
      <c r="K7" s="2">
        <v>3</v>
      </c>
      <c r="L7" s="2">
        <v>3</v>
      </c>
      <c r="M7" s="2">
        <v>2</v>
      </c>
      <c r="N7" s="12" t="s">
        <v>137</v>
      </c>
      <c r="O7" s="2">
        <v>3</v>
      </c>
      <c r="P7" s="2">
        <v>4</v>
      </c>
      <c r="Q7" s="2">
        <v>2</v>
      </c>
      <c r="R7" s="2">
        <v>4</v>
      </c>
      <c r="S7" s="2">
        <v>4</v>
      </c>
      <c r="T7" s="2">
        <v>4</v>
      </c>
      <c r="U7" s="2">
        <v>3</v>
      </c>
      <c r="V7" s="9" t="s">
        <v>117</v>
      </c>
      <c r="W7" s="2">
        <v>4</v>
      </c>
      <c r="X7" s="9" t="s">
        <v>118</v>
      </c>
      <c r="Y7" s="9" t="s">
        <v>118</v>
      </c>
      <c r="Z7" s="9" t="s">
        <v>118</v>
      </c>
      <c r="AA7" s="2"/>
      <c r="AB7" s="2">
        <v>4</v>
      </c>
      <c r="AC7" s="9" t="s">
        <v>120</v>
      </c>
      <c r="AD7" s="4">
        <v>0.1</v>
      </c>
      <c r="AE7" s="2">
        <v>3</v>
      </c>
      <c r="AF7" s="2">
        <v>4</v>
      </c>
      <c r="AG7" s="2">
        <v>5</v>
      </c>
      <c r="AH7" s="2">
        <v>4</v>
      </c>
      <c r="AI7" s="2">
        <v>4</v>
      </c>
      <c r="AK7" s="2">
        <v>5</v>
      </c>
      <c r="AL7" s="2">
        <v>5</v>
      </c>
      <c r="AM7" s="2">
        <v>5</v>
      </c>
      <c r="AN7" s="2">
        <v>5</v>
      </c>
      <c r="AO7" s="2">
        <v>5</v>
      </c>
      <c r="AP7" s="2">
        <v>5</v>
      </c>
      <c r="AR7" s="2">
        <v>4</v>
      </c>
      <c r="AS7" s="10"/>
      <c r="AT7" s="2">
        <v>4</v>
      </c>
      <c r="AU7" s="9" t="s">
        <v>169</v>
      </c>
      <c r="AW7" s="2">
        <v>1</v>
      </c>
      <c r="AX7" s="2">
        <v>4</v>
      </c>
      <c r="AY7" s="2">
        <v>4</v>
      </c>
    </row>
    <row r="8" spans="1:51" ht="12.75" x14ac:dyDescent="0.2">
      <c r="A8" s="7">
        <v>7</v>
      </c>
      <c r="B8" s="2">
        <v>3</v>
      </c>
      <c r="C8" s="2">
        <v>4</v>
      </c>
      <c r="D8" s="2">
        <v>4</v>
      </c>
      <c r="E8" s="2">
        <v>3</v>
      </c>
      <c r="F8" s="2">
        <v>2</v>
      </c>
      <c r="G8" s="2">
        <v>3</v>
      </c>
      <c r="H8" s="2">
        <v>4</v>
      </c>
      <c r="I8" s="2">
        <v>4</v>
      </c>
      <c r="J8" s="2">
        <v>4</v>
      </c>
      <c r="K8" s="2">
        <v>3</v>
      </c>
      <c r="L8" s="2">
        <v>3</v>
      </c>
      <c r="M8" s="2">
        <v>2</v>
      </c>
      <c r="N8" s="12" t="s">
        <v>139</v>
      </c>
      <c r="O8" s="2">
        <v>3</v>
      </c>
      <c r="P8" s="2">
        <v>3</v>
      </c>
      <c r="Q8" s="2">
        <v>4</v>
      </c>
      <c r="R8" s="2">
        <v>4</v>
      </c>
      <c r="S8" s="2">
        <v>4</v>
      </c>
      <c r="T8" s="2">
        <v>5</v>
      </c>
      <c r="U8" s="2">
        <v>3</v>
      </c>
      <c r="V8" s="9" t="s">
        <v>125</v>
      </c>
      <c r="W8" s="2">
        <v>3</v>
      </c>
      <c r="X8" s="9" t="s">
        <v>124</v>
      </c>
      <c r="Y8" s="9" t="s">
        <v>127</v>
      </c>
      <c r="Z8" s="9" t="s">
        <v>124</v>
      </c>
      <c r="AA8" s="9" t="s">
        <v>141</v>
      </c>
      <c r="AB8" s="2"/>
      <c r="AC8" s="9" t="s">
        <v>134</v>
      </c>
      <c r="AD8" s="4">
        <v>0.1</v>
      </c>
      <c r="AE8" s="2">
        <v>3</v>
      </c>
      <c r="AF8" s="2">
        <v>2</v>
      </c>
      <c r="AG8" s="2">
        <v>2</v>
      </c>
      <c r="AH8" s="2">
        <v>3</v>
      </c>
      <c r="AI8" s="2">
        <v>5</v>
      </c>
      <c r="AJ8" s="12" t="s">
        <v>143</v>
      </c>
      <c r="AK8" s="2">
        <v>3</v>
      </c>
      <c r="AL8" s="2">
        <v>4</v>
      </c>
      <c r="AM8" s="2">
        <v>4</v>
      </c>
      <c r="AN8" s="2">
        <v>5</v>
      </c>
      <c r="AO8" s="2">
        <v>3</v>
      </c>
      <c r="AP8" s="2">
        <v>3</v>
      </c>
      <c r="AQ8" s="12" t="s">
        <v>145</v>
      </c>
      <c r="AR8" s="2">
        <v>3</v>
      </c>
      <c r="AT8" s="2">
        <v>2</v>
      </c>
      <c r="AU8" s="10" t="s">
        <v>146</v>
      </c>
      <c r="AW8" s="2">
        <v>1</v>
      </c>
      <c r="AX8" s="2">
        <v>4</v>
      </c>
      <c r="AY8" s="2">
        <v>4</v>
      </c>
    </row>
    <row r="9" spans="1:51" ht="12.75" customHeight="1" x14ac:dyDescent="0.2">
      <c r="A9" s="7">
        <v>8</v>
      </c>
      <c r="B9" s="2">
        <v>4</v>
      </c>
      <c r="C9" s="2">
        <v>5</v>
      </c>
      <c r="D9" s="2">
        <v>4</v>
      </c>
      <c r="E9" s="2">
        <v>2</v>
      </c>
      <c r="F9" s="2">
        <v>4</v>
      </c>
      <c r="G9" s="2">
        <v>4</v>
      </c>
      <c r="H9" s="2">
        <v>4</v>
      </c>
      <c r="I9" s="2">
        <v>4</v>
      </c>
      <c r="J9" s="2">
        <v>5</v>
      </c>
      <c r="K9" s="2">
        <v>5</v>
      </c>
      <c r="L9" s="2">
        <v>5</v>
      </c>
      <c r="M9" s="2">
        <v>3</v>
      </c>
      <c r="O9" s="2">
        <v>4</v>
      </c>
      <c r="P9" s="2">
        <v>4</v>
      </c>
      <c r="Q9" s="2">
        <v>4</v>
      </c>
      <c r="R9" s="2">
        <v>4</v>
      </c>
      <c r="S9" s="2">
        <v>3</v>
      </c>
      <c r="T9" s="2">
        <v>3</v>
      </c>
      <c r="U9" s="2">
        <v>4</v>
      </c>
      <c r="V9" s="9" t="s">
        <v>117</v>
      </c>
      <c r="W9" s="2">
        <v>4</v>
      </c>
      <c r="X9" s="9" t="s">
        <v>127</v>
      </c>
      <c r="Y9" s="9" t="s">
        <v>127</v>
      </c>
      <c r="Z9" s="9" t="s">
        <v>127</v>
      </c>
      <c r="AA9" s="2"/>
      <c r="AB9" s="2">
        <v>3</v>
      </c>
      <c r="AC9" s="2"/>
      <c r="AD9" s="4"/>
      <c r="AE9" s="2">
        <v>4</v>
      </c>
      <c r="AF9" s="2">
        <v>3</v>
      </c>
      <c r="AG9" s="2">
        <v>3</v>
      </c>
      <c r="AH9" s="2">
        <v>4</v>
      </c>
      <c r="AI9" s="2">
        <v>2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/>
      <c r="AR9" s="2">
        <v>2</v>
      </c>
      <c r="AT9" s="2">
        <v>1</v>
      </c>
      <c r="AU9" s="9" t="s">
        <v>170</v>
      </c>
      <c r="AW9" s="2">
        <v>1</v>
      </c>
      <c r="AX9" s="2">
        <v>4</v>
      </c>
      <c r="AY9" s="2">
        <v>4</v>
      </c>
    </row>
    <row r="10" spans="1:51" ht="12.75" customHeight="1" x14ac:dyDescent="0.2">
      <c r="A10" s="7">
        <v>9</v>
      </c>
      <c r="B10" s="2">
        <v>4</v>
      </c>
      <c r="C10" s="2">
        <v>5</v>
      </c>
      <c r="D10" s="2">
        <v>5</v>
      </c>
      <c r="E10" s="2">
        <v>4</v>
      </c>
      <c r="F10" s="2">
        <v>4</v>
      </c>
      <c r="G10" s="2">
        <v>3</v>
      </c>
      <c r="H10" s="2">
        <v>4</v>
      </c>
      <c r="I10" s="2">
        <v>4</v>
      </c>
      <c r="J10" s="2">
        <v>5</v>
      </c>
      <c r="K10" s="2">
        <v>2</v>
      </c>
      <c r="L10" s="2">
        <v>4</v>
      </c>
      <c r="M10" s="2">
        <v>4</v>
      </c>
      <c r="O10" s="2">
        <v>4</v>
      </c>
      <c r="P10" s="2">
        <v>4</v>
      </c>
      <c r="Q10" s="2">
        <v>4</v>
      </c>
      <c r="R10" s="2">
        <v>4</v>
      </c>
      <c r="S10" s="2">
        <v>4</v>
      </c>
      <c r="T10" s="2">
        <v>5</v>
      </c>
      <c r="U10" s="2">
        <v>3</v>
      </c>
      <c r="V10" s="9" t="s">
        <v>125</v>
      </c>
      <c r="W10" s="2">
        <v>4</v>
      </c>
      <c r="X10" s="9" t="s">
        <v>124</v>
      </c>
      <c r="Y10" s="9" t="s">
        <v>118</v>
      </c>
      <c r="Z10" s="9" t="s">
        <v>118</v>
      </c>
      <c r="AA10" s="2"/>
      <c r="AB10" s="2">
        <v>5</v>
      </c>
      <c r="AC10" s="9" t="s">
        <v>120</v>
      </c>
      <c r="AD10" s="4">
        <v>7.0000000000000007E-2</v>
      </c>
      <c r="AE10" s="2">
        <v>4</v>
      </c>
      <c r="AF10" s="2">
        <v>4</v>
      </c>
      <c r="AG10" s="2">
        <v>4</v>
      </c>
      <c r="AH10" s="2">
        <v>4</v>
      </c>
      <c r="AI10" s="2">
        <v>5</v>
      </c>
      <c r="AK10" s="2">
        <v>5</v>
      </c>
      <c r="AL10" s="2">
        <v>4</v>
      </c>
      <c r="AM10" s="2">
        <v>4</v>
      </c>
      <c r="AN10" s="2">
        <v>4</v>
      </c>
      <c r="AO10" s="2">
        <v>3</v>
      </c>
      <c r="AP10" s="2">
        <v>3</v>
      </c>
      <c r="AR10" s="2">
        <v>4</v>
      </c>
      <c r="AT10" s="2">
        <v>4</v>
      </c>
      <c r="AU10" s="9" t="s">
        <v>171</v>
      </c>
      <c r="AV10" s="12" t="s">
        <v>148</v>
      </c>
      <c r="AW10" s="2">
        <v>1</v>
      </c>
      <c r="AX10" s="2">
        <v>4</v>
      </c>
      <c r="AY10" s="2">
        <v>4</v>
      </c>
    </row>
    <row r="11" spans="1:51" ht="12.75" customHeight="1" x14ac:dyDescent="0.2">
      <c r="A11" s="7">
        <v>10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3</v>
      </c>
      <c r="O11" s="2">
        <v>3</v>
      </c>
      <c r="P11" s="2">
        <v>4</v>
      </c>
      <c r="Q11" s="2">
        <v>3</v>
      </c>
      <c r="R11" s="2">
        <v>3</v>
      </c>
      <c r="S11" s="2">
        <v>2</v>
      </c>
      <c r="T11" s="2">
        <v>2</v>
      </c>
      <c r="U11" s="2">
        <v>5</v>
      </c>
      <c r="V11" s="9" t="s">
        <v>117</v>
      </c>
      <c r="W11" s="2">
        <v>4</v>
      </c>
      <c r="X11" s="9" t="s">
        <v>124</v>
      </c>
      <c r="Y11" s="9" t="s">
        <v>127</v>
      </c>
      <c r="Z11" s="9" t="s">
        <v>118</v>
      </c>
      <c r="AA11" s="2"/>
      <c r="AB11" s="2">
        <v>1</v>
      </c>
      <c r="AC11" s="9" t="s">
        <v>134</v>
      </c>
      <c r="AD11" s="4">
        <v>0.05</v>
      </c>
      <c r="AE11" s="2">
        <v>3</v>
      </c>
      <c r="AF11" s="2">
        <v>3</v>
      </c>
      <c r="AG11" s="2">
        <v>3</v>
      </c>
      <c r="AH11" s="2">
        <v>3</v>
      </c>
      <c r="AI11" s="2">
        <v>3</v>
      </c>
      <c r="AK11" s="2">
        <v>4</v>
      </c>
      <c r="AL11" s="2">
        <v>4</v>
      </c>
      <c r="AM11" s="2">
        <v>4</v>
      </c>
      <c r="AN11" s="2">
        <v>4</v>
      </c>
      <c r="AO11" s="2">
        <v>4</v>
      </c>
      <c r="AP11" s="2">
        <v>4</v>
      </c>
      <c r="AR11" s="2">
        <v>3</v>
      </c>
      <c r="AT11" s="2">
        <v>3</v>
      </c>
      <c r="AU11" s="9" t="s">
        <v>135</v>
      </c>
      <c r="AW11" s="2">
        <v>1</v>
      </c>
      <c r="AX11" s="2">
        <v>4</v>
      </c>
      <c r="AY11" s="2">
        <v>4</v>
      </c>
    </row>
    <row r="12" spans="1:51" ht="12.75" customHeight="1" x14ac:dyDescent="0.2">
      <c r="A12" s="7">
        <v>11</v>
      </c>
      <c r="B12" s="2">
        <v>4</v>
      </c>
      <c r="C12" s="2">
        <v>4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3</v>
      </c>
      <c r="L12" s="2">
        <v>2</v>
      </c>
      <c r="M12" s="2">
        <v>4</v>
      </c>
      <c r="N12" s="2"/>
      <c r="O12" s="2">
        <v>4</v>
      </c>
      <c r="P12" s="2">
        <v>3</v>
      </c>
      <c r="Q12" s="2">
        <v>4</v>
      </c>
      <c r="R12" s="2">
        <v>3</v>
      </c>
      <c r="S12" s="2">
        <v>2</v>
      </c>
      <c r="T12" s="2">
        <v>2</v>
      </c>
      <c r="U12" s="2">
        <v>4</v>
      </c>
      <c r="V12" s="9" t="s">
        <v>117</v>
      </c>
      <c r="W12" s="2">
        <v>2</v>
      </c>
      <c r="X12" s="9" t="s">
        <v>118</v>
      </c>
      <c r="Y12" s="9" t="s">
        <v>118</v>
      </c>
      <c r="Z12" s="9" t="s">
        <v>118</v>
      </c>
      <c r="AA12" s="2"/>
      <c r="AB12" s="2">
        <v>2</v>
      </c>
      <c r="AC12" s="9" t="s">
        <v>120</v>
      </c>
      <c r="AD12" s="4">
        <v>0.05</v>
      </c>
      <c r="AE12" s="2">
        <v>4</v>
      </c>
      <c r="AF12" s="2">
        <v>3</v>
      </c>
      <c r="AG12" s="2">
        <v>4</v>
      </c>
      <c r="AH12" s="2">
        <v>4</v>
      </c>
      <c r="AI12" s="2">
        <v>4</v>
      </c>
      <c r="AJ12" s="2"/>
      <c r="AK12" s="2">
        <v>5</v>
      </c>
      <c r="AL12" s="2">
        <v>5</v>
      </c>
      <c r="AM12" s="2">
        <v>4</v>
      </c>
      <c r="AN12" s="2">
        <v>5</v>
      </c>
      <c r="AO12" s="2">
        <v>5</v>
      </c>
      <c r="AP12" s="2">
        <v>3</v>
      </c>
      <c r="AQ12" s="2"/>
      <c r="AR12" s="2">
        <v>3</v>
      </c>
      <c r="AS12" s="2"/>
      <c r="AT12" s="2">
        <v>2</v>
      </c>
      <c r="AU12" s="9" t="s">
        <v>171</v>
      </c>
      <c r="AV12" s="2"/>
      <c r="AW12" s="2">
        <v>1</v>
      </c>
      <c r="AX12" s="2">
        <v>4</v>
      </c>
      <c r="AY12" s="2">
        <v>4</v>
      </c>
    </row>
    <row r="13" spans="1:51" ht="12.75" customHeight="1" x14ac:dyDescent="0.2">
      <c r="A13" s="7">
        <v>12</v>
      </c>
      <c r="B13" s="2">
        <v>5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2</v>
      </c>
      <c r="K13" s="2">
        <v>2</v>
      </c>
      <c r="L13" s="2">
        <v>2</v>
      </c>
      <c r="M13" s="2">
        <v>2</v>
      </c>
      <c r="N13" s="12" t="s">
        <v>150</v>
      </c>
      <c r="O13" s="2">
        <v>4</v>
      </c>
      <c r="P13" s="2">
        <v>4</v>
      </c>
      <c r="Q13" s="2">
        <v>1</v>
      </c>
      <c r="R13" s="2">
        <v>5</v>
      </c>
      <c r="S13" s="2">
        <v>5</v>
      </c>
      <c r="T13" s="2">
        <v>5</v>
      </c>
      <c r="U13" s="2">
        <v>3</v>
      </c>
      <c r="V13" s="9" t="s">
        <v>117</v>
      </c>
      <c r="W13" s="2">
        <v>3</v>
      </c>
      <c r="X13" s="9" t="s">
        <v>124</v>
      </c>
      <c r="Y13" s="9" t="s">
        <v>124</v>
      </c>
      <c r="Z13" s="9" t="s">
        <v>124</v>
      </c>
      <c r="AA13" s="2"/>
      <c r="AB13" s="2">
        <v>5</v>
      </c>
      <c r="AC13" s="9" t="s">
        <v>134</v>
      </c>
      <c r="AD13" s="4">
        <v>0.1</v>
      </c>
      <c r="AE13" s="2">
        <v>2</v>
      </c>
      <c r="AF13" s="2">
        <v>5</v>
      </c>
      <c r="AG13" s="2">
        <v>5</v>
      </c>
      <c r="AH13" s="2">
        <v>4</v>
      </c>
      <c r="AI13" s="2">
        <v>3</v>
      </c>
      <c r="AK13" s="2">
        <v>5</v>
      </c>
      <c r="AL13" s="2">
        <v>4</v>
      </c>
      <c r="AM13" s="2">
        <v>4</v>
      </c>
      <c r="AN13" s="2">
        <v>4</v>
      </c>
      <c r="AO13" s="2">
        <v>5</v>
      </c>
      <c r="AP13" s="2">
        <v>4</v>
      </c>
      <c r="AR13" s="2">
        <v>4</v>
      </c>
      <c r="AT13" s="2">
        <v>4</v>
      </c>
      <c r="AU13" s="10" t="s">
        <v>121</v>
      </c>
      <c r="AW13" s="2">
        <v>1</v>
      </c>
      <c r="AX13" s="2">
        <v>4</v>
      </c>
      <c r="AY13" s="2">
        <v>2</v>
      </c>
    </row>
    <row r="14" spans="1:51" ht="12.75" customHeight="1" x14ac:dyDescent="0.2">
      <c r="A14" s="7">
        <v>13</v>
      </c>
      <c r="B14" s="2">
        <v>4</v>
      </c>
      <c r="C14" s="2">
        <v>5</v>
      </c>
      <c r="D14" s="2">
        <v>5</v>
      </c>
      <c r="E14" s="2">
        <v>4</v>
      </c>
      <c r="F14" s="2">
        <v>4</v>
      </c>
      <c r="G14" s="2">
        <v>4</v>
      </c>
      <c r="H14" s="2">
        <v>3</v>
      </c>
      <c r="I14" s="2">
        <v>3</v>
      </c>
      <c r="J14" s="2">
        <v>4</v>
      </c>
      <c r="K14" s="2">
        <v>5</v>
      </c>
      <c r="L14" s="2">
        <v>5</v>
      </c>
      <c r="M14" s="2">
        <v>4</v>
      </c>
      <c r="N14" s="2"/>
      <c r="O14" s="2">
        <v>4</v>
      </c>
      <c r="P14" s="2">
        <v>5</v>
      </c>
      <c r="Q14" s="2">
        <v>4</v>
      </c>
      <c r="R14" s="2">
        <v>4</v>
      </c>
      <c r="S14" s="2">
        <v>3</v>
      </c>
      <c r="T14" s="2">
        <v>5</v>
      </c>
      <c r="U14" s="2">
        <v>3</v>
      </c>
      <c r="V14" s="9" t="s">
        <v>117</v>
      </c>
      <c r="W14" s="2">
        <v>4</v>
      </c>
      <c r="X14" s="9" t="s">
        <v>118</v>
      </c>
      <c r="Y14" s="9" t="s">
        <v>124</v>
      </c>
      <c r="Z14" s="9" t="s">
        <v>127</v>
      </c>
      <c r="AA14" s="2"/>
      <c r="AB14" s="2">
        <v>4</v>
      </c>
      <c r="AC14" s="9" t="s">
        <v>134</v>
      </c>
      <c r="AD14" s="4">
        <v>0.05</v>
      </c>
      <c r="AE14" s="2">
        <v>2</v>
      </c>
      <c r="AF14" s="2">
        <v>3</v>
      </c>
      <c r="AG14" s="2">
        <v>3</v>
      </c>
      <c r="AH14" s="2">
        <v>2</v>
      </c>
      <c r="AI14" s="10">
        <v>4</v>
      </c>
      <c r="AK14" s="2">
        <v>5</v>
      </c>
      <c r="AL14" s="2">
        <v>4</v>
      </c>
      <c r="AM14" s="2">
        <v>4</v>
      </c>
      <c r="AN14" s="2">
        <v>3</v>
      </c>
      <c r="AO14" s="2">
        <v>4</v>
      </c>
      <c r="AP14" s="2">
        <v>4</v>
      </c>
      <c r="AQ14" s="2"/>
      <c r="AR14" s="2">
        <v>4</v>
      </c>
      <c r="AS14" s="2"/>
      <c r="AT14" s="2">
        <v>3</v>
      </c>
      <c r="AU14" s="10" t="s">
        <v>121</v>
      </c>
      <c r="AV14" s="2"/>
      <c r="AW14" s="2">
        <v>1</v>
      </c>
      <c r="AX14" s="2">
        <v>4</v>
      </c>
      <c r="AY14" s="2">
        <v>4</v>
      </c>
    </row>
    <row r="15" spans="1:51" ht="12.75" customHeight="1" x14ac:dyDescent="0.2">
      <c r="A15" s="7">
        <v>14</v>
      </c>
      <c r="B15" s="2">
        <v>4</v>
      </c>
      <c r="C15" s="2">
        <v>5</v>
      </c>
      <c r="D15" s="2">
        <v>5</v>
      </c>
      <c r="E15" s="2">
        <v>4</v>
      </c>
      <c r="F15" s="2">
        <v>4</v>
      </c>
      <c r="G15" s="2">
        <v>4</v>
      </c>
      <c r="H15" s="2">
        <v>5</v>
      </c>
      <c r="I15" s="2">
        <v>5</v>
      </c>
      <c r="J15" s="2">
        <v>5</v>
      </c>
      <c r="K15" s="2">
        <v>3</v>
      </c>
      <c r="L15" s="2">
        <v>5</v>
      </c>
      <c r="M15" s="2">
        <v>4</v>
      </c>
      <c r="N15" s="12" t="s">
        <v>152</v>
      </c>
      <c r="O15" s="2">
        <v>4</v>
      </c>
      <c r="P15" s="2">
        <v>4</v>
      </c>
      <c r="Q15" s="2">
        <v>4</v>
      </c>
      <c r="R15" s="2">
        <v>2</v>
      </c>
      <c r="S15" s="2">
        <v>1</v>
      </c>
      <c r="T15" s="2">
        <v>5</v>
      </c>
      <c r="U15" s="2">
        <v>3</v>
      </c>
      <c r="V15" s="9" t="s">
        <v>125</v>
      </c>
      <c r="W15" s="2">
        <v>5</v>
      </c>
      <c r="X15" s="9" t="s">
        <v>118</v>
      </c>
      <c r="Y15" s="9" t="s">
        <v>118</v>
      </c>
      <c r="Z15" s="9" t="s">
        <v>118</v>
      </c>
      <c r="AA15" s="9" t="s">
        <v>154</v>
      </c>
      <c r="AB15" s="2">
        <v>1</v>
      </c>
      <c r="AC15" s="2"/>
      <c r="AD15" s="13" t="s">
        <v>155</v>
      </c>
      <c r="AE15" s="2">
        <v>1</v>
      </c>
      <c r="AF15" s="2">
        <v>1</v>
      </c>
      <c r="AG15" s="2">
        <v>5</v>
      </c>
      <c r="AH15" s="2">
        <v>5</v>
      </c>
      <c r="AI15" s="2">
        <v>1</v>
      </c>
      <c r="AK15" s="2">
        <v>5</v>
      </c>
      <c r="AL15" s="2">
        <v>5</v>
      </c>
      <c r="AM15" s="2">
        <v>3</v>
      </c>
      <c r="AN15" s="2">
        <v>5</v>
      </c>
      <c r="AO15" s="2">
        <v>4</v>
      </c>
      <c r="AP15" s="2">
        <v>2</v>
      </c>
      <c r="AR15" s="2">
        <v>1</v>
      </c>
      <c r="AS15" s="12" t="s">
        <v>157</v>
      </c>
      <c r="AT15" s="2">
        <v>1</v>
      </c>
      <c r="AU15" s="9" t="s">
        <v>158</v>
      </c>
      <c r="AW15" s="2">
        <v>1</v>
      </c>
      <c r="AX15" s="2">
        <v>4</v>
      </c>
      <c r="AY15" s="2"/>
    </row>
    <row r="16" spans="1:51" ht="12.75" customHeight="1" x14ac:dyDescent="0.2">
      <c r="A16" s="7">
        <v>15</v>
      </c>
      <c r="B16" s="2">
        <v>4</v>
      </c>
      <c r="C16" s="2">
        <v>5</v>
      </c>
      <c r="D16" s="2">
        <v>5</v>
      </c>
      <c r="E16" s="2">
        <v>1</v>
      </c>
      <c r="F16" s="2">
        <v>4</v>
      </c>
      <c r="G16" s="2">
        <v>2</v>
      </c>
      <c r="H16" s="2">
        <v>5</v>
      </c>
      <c r="I16" s="2">
        <v>4</v>
      </c>
      <c r="J16" s="2">
        <v>5</v>
      </c>
      <c r="K16" s="2">
        <v>4</v>
      </c>
      <c r="L16" s="2">
        <v>5</v>
      </c>
      <c r="M16" s="2">
        <v>3</v>
      </c>
      <c r="O16" s="2">
        <v>4</v>
      </c>
      <c r="P16" s="2">
        <v>4</v>
      </c>
      <c r="Q16" s="2">
        <v>3</v>
      </c>
      <c r="R16" s="2">
        <v>4</v>
      </c>
      <c r="S16" s="2">
        <v>2</v>
      </c>
      <c r="T16" s="2">
        <v>5</v>
      </c>
      <c r="U16" s="2">
        <v>3</v>
      </c>
      <c r="V16" s="9" t="s">
        <v>125</v>
      </c>
      <c r="W16" s="2">
        <v>5</v>
      </c>
      <c r="X16" s="9" t="s">
        <v>118</v>
      </c>
      <c r="Y16" s="9" t="s">
        <v>118</v>
      </c>
      <c r="Z16" s="9" t="s">
        <v>124</v>
      </c>
      <c r="AA16" s="2"/>
      <c r="AB16" s="2">
        <v>3</v>
      </c>
      <c r="AC16" s="9" t="s">
        <v>134</v>
      </c>
      <c r="AD16" s="13">
        <v>0.05</v>
      </c>
      <c r="AE16" s="10">
        <v>5</v>
      </c>
      <c r="AF16" s="10">
        <v>5</v>
      </c>
      <c r="AG16" s="10">
        <v>5</v>
      </c>
      <c r="AH16" s="10">
        <v>3</v>
      </c>
      <c r="AI16" s="10">
        <v>1</v>
      </c>
      <c r="AK16" s="10">
        <v>5</v>
      </c>
      <c r="AL16" s="10">
        <v>5</v>
      </c>
      <c r="AM16" s="10">
        <v>5</v>
      </c>
      <c r="AN16" s="10">
        <v>5</v>
      </c>
      <c r="AO16" s="10">
        <v>5</v>
      </c>
      <c r="AP16" s="10">
        <v>5</v>
      </c>
      <c r="AR16" s="2">
        <v>3</v>
      </c>
      <c r="AT16" s="10">
        <v>3</v>
      </c>
      <c r="AU16" s="9" t="s">
        <v>169</v>
      </c>
      <c r="AW16" s="2">
        <v>1</v>
      </c>
      <c r="AX16" s="2">
        <v>4</v>
      </c>
      <c r="AY16" s="2">
        <v>4</v>
      </c>
    </row>
    <row r="17" spans="1:51" ht="12.75" customHeight="1" x14ac:dyDescent="0.2">
      <c r="A17" s="7">
        <v>16</v>
      </c>
      <c r="B17" s="2">
        <v>4</v>
      </c>
      <c r="C17" s="2">
        <v>4</v>
      </c>
      <c r="D17" s="2">
        <v>4</v>
      </c>
      <c r="E17" s="2">
        <v>2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3</v>
      </c>
      <c r="L17" s="2">
        <v>2</v>
      </c>
      <c r="M17" s="2">
        <v>2</v>
      </c>
      <c r="N17" s="2"/>
      <c r="O17" s="2">
        <v>4</v>
      </c>
      <c r="P17" s="2">
        <v>4</v>
      </c>
      <c r="Q17" s="2">
        <v>3</v>
      </c>
      <c r="R17" s="2">
        <v>4</v>
      </c>
      <c r="S17" s="2">
        <v>4</v>
      </c>
      <c r="T17" s="2">
        <v>4</v>
      </c>
      <c r="U17" s="2">
        <v>4</v>
      </c>
      <c r="V17" s="9" t="s">
        <v>125</v>
      </c>
      <c r="W17" s="2">
        <v>4</v>
      </c>
      <c r="X17" s="9" t="s">
        <v>127</v>
      </c>
      <c r="Y17" s="9" t="s">
        <v>127</v>
      </c>
      <c r="Z17" s="9" t="s">
        <v>124</v>
      </c>
      <c r="AA17" s="2"/>
      <c r="AB17" s="2">
        <v>3</v>
      </c>
      <c r="AC17" s="9" t="s">
        <v>134</v>
      </c>
      <c r="AD17" s="4">
        <v>0.05</v>
      </c>
      <c r="AE17" s="2">
        <v>4</v>
      </c>
      <c r="AF17" s="2">
        <v>4</v>
      </c>
      <c r="AG17" s="2">
        <v>4</v>
      </c>
      <c r="AH17" s="2">
        <v>3</v>
      </c>
      <c r="AI17" s="2">
        <v>2</v>
      </c>
      <c r="AJ17" s="2"/>
      <c r="AK17" s="2">
        <v>5</v>
      </c>
      <c r="AL17" s="2">
        <v>5</v>
      </c>
      <c r="AM17" s="2">
        <v>5</v>
      </c>
      <c r="AN17" s="2">
        <v>5</v>
      </c>
      <c r="AO17" s="2">
        <v>5</v>
      </c>
      <c r="AP17" s="2">
        <v>5</v>
      </c>
      <c r="AQ17" s="2"/>
      <c r="AR17" s="2">
        <v>3</v>
      </c>
      <c r="AS17" s="2"/>
      <c r="AT17" s="2">
        <v>3</v>
      </c>
      <c r="AU17" s="9" t="s">
        <v>169</v>
      </c>
      <c r="AV17" s="2"/>
      <c r="AW17" s="2">
        <v>2</v>
      </c>
      <c r="AX17" s="2">
        <v>4</v>
      </c>
      <c r="AY17" s="2">
        <v>3</v>
      </c>
    </row>
    <row r="18" spans="1:51" ht="12.75" customHeight="1" x14ac:dyDescent="0.2">
      <c r="A18" s="7">
        <v>17</v>
      </c>
      <c r="B18" s="2">
        <v>5</v>
      </c>
      <c r="C18" s="2">
        <v>5</v>
      </c>
      <c r="D18" s="2">
        <v>5</v>
      </c>
      <c r="E18" s="2">
        <v>1</v>
      </c>
      <c r="F18" s="2">
        <v>2</v>
      </c>
      <c r="G18" s="2">
        <v>2</v>
      </c>
      <c r="H18" s="2">
        <v>5</v>
      </c>
      <c r="I18" s="2">
        <v>5</v>
      </c>
      <c r="J18" s="2">
        <v>5</v>
      </c>
      <c r="K18" s="2">
        <v>1</v>
      </c>
      <c r="L18" s="2">
        <v>5</v>
      </c>
      <c r="M18" s="2">
        <v>5</v>
      </c>
      <c r="O18" s="2">
        <v>3</v>
      </c>
      <c r="P18" s="2">
        <v>4</v>
      </c>
      <c r="Q18" s="2">
        <v>1</v>
      </c>
      <c r="R18" s="2">
        <v>1</v>
      </c>
      <c r="S18" s="2">
        <v>4</v>
      </c>
      <c r="T18" s="2">
        <v>5</v>
      </c>
      <c r="U18" s="2">
        <v>4</v>
      </c>
      <c r="V18" s="9" t="s">
        <v>117</v>
      </c>
      <c r="W18" s="2">
        <v>3</v>
      </c>
      <c r="X18" s="9" t="s">
        <v>124</v>
      </c>
      <c r="Y18" s="9" t="s">
        <v>124</v>
      </c>
      <c r="Z18" s="9" t="s">
        <v>124</v>
      </c>
      <c r="AA18" s="2"/>
      <c r="AB18" s="2">
        <v>3</v>
      </c>
      <c r="AC18" s="9" t="s">
        <v>120</v>
      </c>
      <c r="AD18" s="4">
        <v>0.05</v>
      </c>
      <c r="AE18" s="2">
        <v>5</v>
      </c>
      <c r="AF18" s="2">
        <v>5</v>
      </c>
      <c r="AG18" s="2">
        <v>5</v>
      </c>
      <c r="AH18" s="2">
        <v>3</v>
      </c>
      <c r="AI18" s="2">
        <v>4</v>
      </c>
      <c r="AK18" s="2">
        <v>5</v>
      </c>
      <c r="AL18" s="2">
        <v>5</v>
      </c>
      <c r="AM18" s="2">
        <v>2</v>
      </c>
      <c r="AN18" s="2">
        <v>1</v>
      </c>
      <c r="AO18" s="2">
        <v>5</v>
      </c>
      <c r="AP18" s="2">
        <v>5</v>
      </c>
      <c r="AR18" s="2">
        <v>5</v>
      </c>
      <c r="AT18" s="2">
        <v>5</v>
      </c>
      <c r="AU18" s="10" t="s">
        <v>121</v>
      </c>
      <c r="AW18" s="2">
        <v>2</v>
      </c>
      <c r="AX18" s="2">
        <v>4</v>
      </c>
      <c r="AY18" s="2">
        <v>3</v>
      </c>
    </row>
    <row r="19" spans="1:51" ht="12.75" customHeight="1" x14ac:dyDescent="0.2">
      <c r="A19" s="7">
        <v>18</v>
      </c>
      <c r="B19" s="2">
        <v>4</v>
      </c>
      <c r="C19" s="2">
        <v>5</v>
      </c>
      <c r="D19" s="2">
        <v>5</v>
      </c>
      <c r="E19" s="2">
        <v>3</v>
      </c>
      <c r="F19" s="2">
        <v>4</v>
      </c>
      <c r="G19" s="2">
        <v>5</v>
      </c>
      <c r="H19" s="2">
        <v>5</v>
      </c>
      <c r="I19" s="2">
        <v>4</v>
      </c>
      <c r="J19" s="2">
        <v>5</v>
      </c>
      <c r="K19" s="2">
        <v>2</v>
      </c>
      <c r="L19" s="2">
        <v>2</v>
      </c>
      <c r="M19" s="2">
        <v>3</v>
      </c>
      <c r="O19" s="2">
        <v>5</v>
      </c>
      <c r="P19" s="2">
        <v>2</v>
      </c>
      <c r="Q19" s="2">
        <v>3</v>
      </c>
      <c r="R19" s="2">
        <v>4</v>
      </c>
      <c r="S19" s="2">
        <v>3</v>
      </c>
      <c r="T19" s="2">
        <v>4</v>
      </c>
      <c r="U19" s="2">
        <v>2</v>
      </c>
      <c r="V19" s="9" t="s">
        <v>117</v>
      </c>
      <c r="W19" s="2">
        <v>4</v>
      </c>
      <c r="X19" s="9" t="s">
        <v>118</v>
      </c>
      <c r="Y19" s="9" t="s">
        <v>124</v>
      </c>
      <c r="Z19" s="9" t="s">
        <v>124</v>
      </c>
      <c r="AA19" s="2"/>
      <c r="AB19" s="2">
        <v>4</v>
      </c>
      <c r="AC19" s="9" t="s">
        <v>120</v>
      </c>
      <c r="AD19" s="4">
        <v>0.05</v>
      </c>
      <c r="AE19" s="2">
        <v>5</v>
      </c>
      <c r="AF19" s="2">
        <v>3</v>
      </c>
      <c r="AG19" s="2">
        <v>3</v>
      </c>
      <c r="AH19" s="2">
        <v>4</v>
      </c>
      <c r="AI19" s="2">
        <v>4</v>
      </c>
      <c r="AK19" s="2">
        <v>5</v>
      </c>
      <c r="AL19" s="2">
        <v>5</v>
      </c>
      <c r="AM19" s="2">
        <v>5</v>
      </c>
      <c r="AN19" s="2">
        <v>5</v>
      </c>
      <c r="AO19" s="2">
        <v>5</v>
      </c>
      <c r="AP19" s="2">
        <v>5</v>
      </c>
      <c r="AR19" s="2">
        <v>4</v>
      </c>
      <c r="AT19" s="2">
        <v>4</v>
      </c>
      <c r="AU19" s="9" t="s">
        <v>171</v>
      </c>
      <c r="AW19" s="2">
        <v>2</v>
      </c>
      <c r="AX19" s="2">
        <v>4</v>
      </c>
      <c r="AY19" s="2">
        <v>4</v>
      </c>
    </row>
    <row r="20" spans="1:51" ht="12.75" customHeight="1" x14ac:dyDescent="0.2">
      <c r="A20" s="8">
        <v>19</v>
      </c>
      <c r="B20" s="10">
        <v>3</v>
      </c>
      <c r="C20" s="10">
        <v>5</v>
      </c>
      <c r="D20" s="10">
        <v>4</v>
      </c>
      <c r="E20" s="10">
        <v>2</v>
      </c>
      <c r="F20" s="10">
        <v>2</v>
      </c>
      <c r="G20" s="10">
        <v>2</v>
      </c>
      <c r="H20" s="10">
        <v>4</v>
      </c>
      <c r="I20" s="10">
        <v>3</v>
      </c>
      <c r="J20" s="10">
        <v>3</v>
      </c>
      <c r="K20" s="10">
        <v>3</v>
      </c>
      <c r="L20" s="10">
        <v>2</v>
      </c>
      <c r="M20" s="10">
        <v>4</v>
      </c>
      <c r="O20" s="10">
        <v>4</v>
      </c>
      <c r="P20" s="10">
        <v>3</v>
      </c>
      <c r="Q20" s="10">
        <v>3</v>
      </c>
      <c r="R20" s="10">
        <v>5</v>
      </c>
      <c r="S20" s="10">
        <v>3</v>
      </c>
      <c r="T20" s="10">
        <v>3</v>
      </c>
      <c r="U20" s="10">
        <v>4</v>
      </c>
      <c r="V20" s="9" t="s">
        <v>125</v>
      </c>
      <c r="W20" s="10">
        <v>3</v>
      </c>
      <c r="X20" s="9" t="s">
        <v>118</v>
      </c>
      <c r="Y20" s="9" t="s">
        <v>127</v>
      </c>
      <c r="Z20" s="9" t="s">
        <v>127</v>
      </c>
      <c r="AB20" s="10">
        <v>2</v>
      </c>
      <c r="AC20" s="9" t="s">
        <v>134</v>
      </c>
      <c r="AD20" s="14">
        <v>0.05</v>
      </c>
      <c r="AE20" s="10">
        <v>3</v>
      </c>
      <c r="AF20" s="10">
        <v>2</v>
      </c>
      <c r="AG20" s="10">
        <v>3</v>
      </c>
      <c r="AH20" s="10">
        <v>3</v>
      </c>
      <c r="AI20" s="10">
        <v>2</v>
      </c>
      <c r="AK20" s="10">
        <v>4</v>
      </c>
      <c r="AL20" s="10">
        <v>4</v>
      </c>
      <c r="AM20" s="10">
        <v>5</v>
      </c>
      <c r="AN20" s="10">
        <v>4</v>
      </c>
      <c r="AO20" s="10">
        <v>5</v>
      </c>
      <c r="AP20" s="10">
        <v>4</v>
      </c>
      <c r="AR20" s="10">
        <v>5</v>
      </c>
      <c r="AS20" s="10"/>
      <c r="AT20" s="10">
        <v>3</v>
      </c>
      <c r="AU20" s="9" t="s">
        <v>159</v>
      </c>
      <c r="AW20" s="10">
        <v>1</v>
      </c>
      <c r="AX20" s="10">
        <v>4</v>
      </c>
      <c r="AY20" s="10">
        <v>4</v>
      </c>
    </row>
    <row r="21" spans="1:51" ht="12.75" customHeight="1" x14ac:dyDescent="0.2">
      <c r="A21" s="8">
        <v>20</v>
      </c>
      <c r="B21" s="10">
        <v>4</v>
      </c>
      <c r="C21" s="10">
        <v>5</v>
      </c>
      <c r="D21" s="10">
        <v>4</v>
      </c>
      <c r="E21" s="10">
        <v>3</v>
      </c>
      <c r="F21" s="10">
        <v>4</v>
      </c>
      <c r="G21" s="10">
        <v>4</v>
      </c>
      <c r="H21" s="10">
        <v>4</v>
      </c>
      <c r="I21" s="10">
        <v>3</v>
      </c>
      <c r="J21" s="10">
        <v>4</v>
      </c>
      <c r="K21" s="10">
        <v>2</v>
      </c>
      <c r="L21" s="10">
        <v>3</v>
      </c>
      <c r="M21" s="10">
        <v>3</v>
      </c>
      <c r="O21" s="10">
        <v>4</v>
      </c>
      <c r="P21" s="10">
        <v>3</v>
      </c>
      <c r="Q21" s="10">
        <v>3</v>
      </c>
      <c r="R21" s="10">
        <v>4</v>
      </c>
      <c r="S21" s="10">
        <v>3</v>
      </c>
      <c r="T21" s="10">
        <v>3</v>
      </c>
      <c r="U21" s="10">
        <v>4</v>
      </c>
      <c r="V21" s="9" t="s">
        <v>125</v>
      </c>
      <c r="W21" s="10">
        <v>2</v>
      </c>
      <c r="X21" s="9" t="s">
        <v>124</v>
      </c>
      <c r="Y21" s="9" t="s">
        <v>127</v>
      </c>
      <c r="Z21" s="9" t="s">
        <v>127</v>
      </c>
      <c r="AB21" s="10">
        <v>2</v>
      </c>
      <c r="AD21" s="12" t="s">
        <v>160</v>
      </c>
      <c r="AE21" s="10">
        <v>3</v>
      </c>
      <c r="AF21" s="10">
        <v>2</v>
      </c>
      <c r="AG21" s="10">
        <v>4</v>
      </c>
      <c r="AH21" s="10">
        <v>3</v>
      </c>
      <c r="AI21" s="10">
        <v>3</v>
      </c>
      <c r="AK21" s="10">
        <v>4</v>
      </c>
      <c r="AL21" s="10">
        <v>4</v>
      </c>
      <c r="AM21" s="10">
        <v>5</v>
      </c>
      <c r="AN21" s="10">
        <v>4</v>
      </c>
      <c r="AO21" s="10">
        <v>4</v>
      </c>
      <c r="AP21" s="10">
        <v>3</v>
      </c>
      <c r="AR21" s="10">
        <v>3</v>
      </c>
      <c r="AT21" s="10">
        <v>3</v>
      </c>
      <c r="AU21" s="9" t="s">
        <v>126</v>
      </c>
      <c r="AW21" s="10">
        <v>1</v>
      </c>
      <c r="AX21" s="10">
        <v>4</v>
      </c>
      <c r="AY21" s="10">
        <v>4</v>
      </c>
    </row>
    <row r="22" spans="1:51" ht="12.75" customHeight="1" x14ac:dyDescent="0.2">
      <c r="A22" s="8">
        <v>21</v>
      </c>
      <c r="B22" s="10">
        <v>4</v>
      </c>
      <c r="C22" s="10">
        <v>4</v>
      </c>
      <c r="D22" s="10">
        <v>4</v>
      </c>
      <c r="E22" s="10">
        <v>3</v>
      </c>
      <c r="F22" s="10">
        <v>4</v>
      </c>
      <c r="G22" s="10">
        <v>2</v>
      </c>
      <c r="H22" s="10">
        <v>3</v>
      </c>
      <c r="I22" s="10">
        <v>3</v>
      </c>
      <c r="J22" s="10">
        <v>4</v>
      </c>
      <c r="K22" s="10">
        <v>5</v>
      </c>
      <c r="L22" s="10">
        <v>2</v>
      </c>
      <c r="M22" s="10">
        <v>5</v>
      </c>
      <c r="N22" s="12" t="s">
        <v>162</v>
      </c>
      <c r="O22" s="10">
        <v>5</v>
      </c>
      <c r="P22" s="10">
        <v>3</v>
      </c>
      <c r="Q22" s="10">
        <v>3</v>
      </c>
      <c r="R22" s="10">
        <v>3</v>
      </c>
      <c r="S22" s="10">
        <v>2</v>
      </c>
      <c r="T22" s="10">
        <v>4</v>
      </c>
      <c r="U22" s="10">
        <v>4</v>
      </c>
      <c r="V22" s="9" t="s">
        <v>125</v>
      </c>
      <c r="W22" s="10">
        <v>3</v>
      </c>
      <c r="X22" s="9" t="s">
        <v>124</v>
      </c>
      <c r="Y22" s="9" t="s">
        <v>127</v>
      </c>
      <c r="Z22" s="9" t="s">
        <v>127</v>
      </c>
      <c r="AB22" s="10">
        <v>1</v>
      </c>
      <c r="AE22" s="10">
        <v>1</v>
      </c>
      <c r="AF22" s="10">
        <v>1</v>
      </c>
      <c r="AG22" s="10">
        <v>3</v>
      </c>
      <c r="AH22" s="10">
        <v>5</v>
      </c>
      <c r="AI22" s="10">
        <v>1</v>
      </c>
      <c r="AK22" s="10">
        <v>5</v>
      </c>
      <c r="AL22" s="10">
        <v>3</v>
      </c>
      <c r="AM22" s="10">
        <v>4</v>
      </c>
      <c r="AN22" s="10">
        <v>3</v>
      </c>
      <c r="AO22" s="10">
        <v>4</v>
      </c>
      <c r="AP22" s="10">
        <v>3</v>
      </c>
      <c r="AR22" s="10">
        <v>2</v>
      </c>
      <c r="AT22" s="10">
        <v>2</v>
      </c>
      <c r="AV22" s="12" t="s">
        <v>164</v>
      </c>
      <c r="AW22" s="10">
        <v>1</v>
      </c>
      <c r="AX22" s="10">
        <v>4</v>
      </c>
      <c r="AY22" s="10">
        <v>3</v>
      </c>
    </row>
    <row r="23" spans="1:51" ht="12.75" customHeight="1" x14ac:dyDescent="0.2">
      <c r="A23" s="8">
        <v>22</v>
      </c>
      <c r="B23" s="10">
        <v>4</v>
      </c>
      <c r="C23" s="10">
        <v>5</v>
      </c>
      <c r="D23" s="10">
        <v>5</v>
      </c>
      <c r="E23" s="10">
        <v>2</v>
      </c>
      <c r="F23" s="10">
        <v>4</v>
      </c>
      <c r="G23" s="10">
        <v>4</v>
      </c>
      <c r="H23" s="10">
        <v>4</v>
      </c>
      <c r="I23" s="10">
        <v>2</v>
      </c>
      <c r="J23" s="10">
        <v>3</v>
      </c>
      <c r="K23" s="10">
        <v>4</v>
      </c>
      <c r="L23" s="10">
        <v>5</v>
      </c>
      <c r="M23" s="10">
        <v>4</v>
      </c>
      <c r="O23" s="10">
        <v>3</v>
      </c>
      <c r="P23" s="10">
        <v>3</v>
      </c>
      <c r="Q23" s="10">
        <v>3</v>
      </c>
      <c r="R23" s="10">
        <v>1</v>
      </c>
      <c r="S23" s="10">
        <v>1</v>
      </c>
      <c r="T23" s="10">
        <v>2</v>
      </c>
      <c r="U23" s="10">
        <v>3</v>
      </c>
      <c r="W23" s="10">
        <v>1</v>
      </c>
      <c r="X23" s="9" t="s">
        <v>127</v>
      </c>
      <c r="Y23" s="9" t="s">
        <v>127</v>
      </c>
      <c r="Z23" s="9" t="s">
        <v>127</v>
      </c>
      <c r="AA23" s="9" t="s">
        <v>166</v>
      </c>
      <c r="AB23" s="10">
        <v>1</v>
      </c>
      <c r="AD23" s="10" t="s">
        <v>167</v>
      </c>
      <c r="AH23" s="10">
        <v>4</v>
      </c>
      <c r="AK23" s="10">
        <v>5</v>
      </c>
      <c r="AN23" s="10">
        <v>5</v>
      </c>
      <c r="AO23" s="10">
        <v>2</v>
      </c>
      <c r="AP23" s="10">
        <v>2</v>
      </c>
      <c r="AR23" s="10">
        <v>1</v>
      </c>
      <c r="AT23" s="10">
        <v>1</v>
      </c>
      <c r="AU23" s="9" t="s">
        <v>172</v>
      </c>
      <c r="AW23" s="10">
        <v>1</v>
      </c>
      <c r="AX23" s="10">
        <v>4</v>
      </c>
      <c r="AY23" s="10">
        <v>4</v>
      </c>
    </row>
    <row r="24" spans="1:51" ht="12.75" customHeight="1" x14ac:dyDescent="0.2">
      <c r="A24" s="8">
        <v>23</v>
      </c>
      <c r="B24" s="10">
        <v>4</v>
      </c>
      <c r="C24" s="10">
        <v>4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  <c r="I24" s="10">
        <v>4</v>
      </c>
      <c r="J24" s="10">
        <v>4</v>
      </c>
      <c r="K24" s="10">
        <v>2</v>
      </c>
      <c r="L24" s="10">
        <v>3</v>
      </c>
      <c r="M24" s="10">
        <v>3</v>
      </c>
      <c r="O24" s="10">
        <v>3</v>
      </c>
      <c r="P24" s="10">
        <v>3</v>
      </c>
      <c r="Q24" s="10">
        <v>3</v>
      </c>
      <c r="R24" s="10">
        <v>3</v>
      </c>
      <c r="S24" s="10">
        <v>3</v>
      </c>
      <c r="T24" s="10">
        <v>3</v>
      </c>
      <c r="U24" s="10">
        <v>3</v>
      </c>
      <c r="W24" s="10">
        <v>4</v>
      </c>
      <c r="X24" s="9" t="s">
        <v>118</v>
      </c>
      <c r="Y24" s="9" t="s">
        <v>118</v>
      </c>
      <c r="Z24" s="9" t="s">
        <v>118</v>
      </c>
      <c r="AB24" s="10">
        <v>3</v>
      </c>
      <c r="AC24" s="9" t="s">
        <v>120</v>
      </c>
      <c r="AD24" s="15">
        <v>0.05</v>
      </c>
      <c r="AE24" s="10">
        <v>4</v>
      </c>
      <c r="AF24" s="10">
        <v>4</v>
      </c>
      <c r="AG24" s="10">
        <v>4</v>
      </c>
      <c r="AH24" s="10">
        <v>4</v>
      </c>
      <c r="AI24" s="10">
        <v>4</v>
      </c>
      <c r="AK24" s="10">
        <v>4</v>
      </c>
      <c r="AL24" s="10">
        <v>4</v>
      </c>
      <c r="AM24" s="10">
        <v>4</v>
      </c>
      <c r="AN24" s="10">
        <v>4</v>
      </c>
      <c r="AO24" s="10">
        <v>4</v>
      </c>
      <c r="AP24" s="10">
        <v>4</v>
      </c>
      <c r="AR24" s="10">
        <v>4</v>
      </c>
      <c r="AT24" s="10">
        <v>4</v>
      </c>
      <c r="AU24" s="9" t="s">
        <v>173</v>
      </c>
      <c r="AW24" s="10">
        <v>2</v>
      </c>
      <c r="AX24" s="10">
        <v>4</v>
      </c>
      <c r="AY24" s="10">
        <v>4</v>
      </c>
    </row>
    <row r="25" spans="1:51" ht="12.75" customHeight="1" x14ac:dyDescent="0.2">
      <c r="A25" s="8">
        <v>24</v>
      </c>
      <c r="B25" s="10">
        <v>4</v>
      </c>
      <c r="C25" s="10">
        <v>4</v>
      </c>
      <c r="D25" s="10">
        <v>4</v>
      </c>
      <c r="E25" s="10">
        <v>2</v>
      </c>
      <c r="F25" s="10">
        <v>4</v>
      </c>
      <c r="G25" s="10">
        <v>5</v>
      </c>
      <c r="H25" s="10">
        <v>4</v>
      </c>
      <c r="I25" s="10">
        <v>2</v>
      </c>
      <c r="J25" s="10">
        <v>5</v>
      </c>
      <c r="K25" s="10">
        <v>4</v>
      </c>
      <c r="L25" s="10">
        <v>3</v>
      </c>
      <c r="M25" s="10">
        <v>3</v>
      </c>
      <c r="O25" s="10">
        <v>5</v>
      </c>
      <c r="P25" s="10">
        <v>4</v>
      </c>
      <c r="Q25" s="10">
        <v>4</v>
      </c>
      <c r="R25" s="10">
        <v>5</v>
      </c>
      <c r="S25" s="10">
        <v>5</v>
      </c>
      <c r="T25" s="10">
        <v>5</v>
      </c>
      <c r="U25" s="10">
        <v>5</v>
      </c>
      <c r="V25" s="9" t="s">
        <v>125</v>
      </c>
      <c r="W25" s="10">
        <v>3</v>
      </c>
      <c r="X25" s="9" t="s">
        <v>124</v>
      </c>
      <c r="Y25" s="9" t="s">
        <v>124</v>
      </c>
      <c r="Z25" s="9" t="s">
        <v>124</v>
      </c>
      <c r="AB25" s="10">
        <v>5</v>
      </c>
      <c r="AC25" s="9" t="s">
        <v>120</v>
      </c>
      <c r="AD25" s="16" t="s">
        <v>211</v>
      </c>
      <c r="AE25" s="10">
        <v>5</v>
      </c>
      <c r="AF25" s="10">
        <v>4</v>
      </c>
      <c r="AG25" s="10">
        <v>3</v>
      </c>
      <c r="AH25" s="10">
        <v>2</v>
      </c>
      <c r="AI25" s="10">
        <v>2</v>
      </c>
      <c r="AJ25" s="12" t="s">
        <v>175</v>
      </c>
      <c r="AK25" s="10">
        <v>5</v>
      </c>
      <c r="AL25" s="10">
        <v>5</v>
      </c>
      <c r="AM25" s="10">
        <v>5</v>
      </c>
      <c r="AN25" s="10">
        <v>5</v>
      </c>
      <c r="AO25" s="10">
        <v>5</v>
      </c>
      <c r="AP25" s="10">
        <v>3</v>
      </c>
      <c r="AQ25" s="12" t="s">
        <v>177</v>
      </c>
      <c r="AR25" s="10">
        <v>5</v>
      </c>
      <c r="AS25" s="12" t="s">
        <v>179</v>
      </c>
      <c r="AT25" s="10">
        <v>4</v>
      </c>
      <c r="AU25" s="9" t="s">
        <v>180</v>
      </c>
      <c r="AV25" s="9" t="s">
        <v>182</v>
      </c>
      <c r="AW25" s="10">
        <v>1</v>
      </c>
      <c r="AX25" s="10">
        <v>4</v>
      </c>
      <c r="AY25" s="10">
        <v>4</v>
      </c>
    </row>
    <row r="26" spans="1:51" ht="12.75" customHeight="1" x14ac:dyDescent="0.2">
      <c r="A26" s="8">
        <v>25</v>
      </c>
      <c r="B26" s="10">
        <v>4</v>
      </c>
      <c r="C26" s="10">
        <v>5</v>
      </c>
      <c r="D26" s="10">
        <v>5</v>
      </c>
      <c r="E26" s="10">
        <v>4</v>
      </c>
      <c r="F26" s="10">
        <v>5</v>
      </c>
      <c r="G26" s="10">
        <v>5</v>
      </c>
      <c r="H26" s="10">
        <v>5</v>
      </c>
      <c r="I26" s="10">
        <v>5</v>
      </c>
      <c r="J26" s="10">
        <v>5</v>
      </c>
      <c r="K26" s="10">
        <v>2</v>
      </c>
      <c r="L26" s="10">
        <v>2</v>
      </c>
      <c r="M26" s="10">
        <v>1</v>
      </c>
      <c r="N26" s="12" t="s">
        <v>184</v>
      </c>
      <c r="O26" s="10">
        <v>5</v>
      </c>
      <c r="P26" s="10">
        <v>5</v>
      </c>
      <c r="Q26" s="10">
        <v>4</v>
      </c>
      <c r="R26" s="10">
        <v>4</v>
      </c>
      <c r="S26" s="10">
        <v>2</v>
      </c>
      <c r="T26" s="10">
        <v>2</v>
      </c>
      <c r="U26" s="10">
        <v>4</v>
      </c>
      <c r="V26" s="9" t="s">
        <v>117</v>
      </c>
      <c r="W26" s="10">
        <v>4</v>
      </c>
      <c r="X26" s="9" t="s">
        <v>118</v>
      </c>
      <c r="Y26" s="9" t="s">
        <v>118</v>
      </c>
      <c r="Z26" s="9" t="s">
        <v>118</v>
      </c>
      <c r="AB26" s="10">
        <v>2</v>
      </c>
      <c r="AE26" s="10">
        <v>2</v>
      </c>
      <c r="AF26" s="10">
        <v>3</v>
      </c>
      <c r="AG26" s="10">
        <v>3</v>
      </c>
      <c r="AH26" s="10">
        <v>2</v>
      </c>
      <c r="AI26" s="10">
        <v>4</v>
      </c>
      <c r="AK26" s="10">
        <v>5</v>
      </c>
      <c r="AL26" s="10">
        <v>5</v>
      </c>
      <c r="AM26" s="10">
        <v>5</v>
      </c>
      <c r="AN26" s="10">
        <v>5</v>
      </c>
      <c r="AO26" s="10">
        <v>5</v>
      </c>
      <c r="AP26" s="10">
        <v>5</v>
      </c>
      <c r="AQ26" s="12" t="s">
        <v>186</v>
      </c>
      <c r="AR26" s="10">
        <v>3</v>
      </c>
      <c r="AS26" s="12" t="s">
        <v>188</v>
      </c>
      <c r="AT26" s="10">
        <v>2</v>
      </c>
      <c r="AU26" s="9" t="s">
        <v>173</v>
      </c>
      <c r="AW26" s="10">
        <v>1</v>
      </c>
      <c r="AX26" s="10">
        <v>4</v>
      </c>
      <c r="AY26" s="10">
        <v>4</v>
      </c>
    </row>
    <row r="27" spans="1:51" ht="12.75" customHeight="1" x14ac:dyDescent="0.2">
      <c r="A27" s="8">
        <v>26</v>
      </c>
      <c r="B27" s="10">
        <v>4</v>
      </c>
      <c r="C27" s="10">
        <v>4</v>
      </c>
      <c r="D27" s="10">
        <v>4</v>
      </c>
      <c r="E27" s="10">
        <v>4</v>
      </c>
      <c r="F27" s="10">
        <v>4</v>
      </c>
      <c r="G27" s="10">
        <v>4</v>
      </c>
      <c r="H27" s="10">
        <v>4</v>
      </c>
      <c r="I27" s="10">
        <v>4</v>
      </c>
      <c r="J27" s="10">
        <v>5</v>
      </c>
      <c r="K27" s="10">
        <v>5</v>
      </c>
      <c r="L27" s="10">
        <v>2</v>
      </c>
      <c r="M27" s="10">
        <v>4</v>
      </c>
      <c r="O27" s="10">
        <v>4</v>
      </c>
      <c r="P27" s="10">
        <v>4</v>
      </c>
      <c r="Q27" s="10">
        <v>1</v>
      </c>
      <c r="R27" s="10">
        <v>4</v>
      </c>
      <c r="S27" s="10">
        <v>2</v>
      </c>
      <c r="T27" s="10">
        <v>3</v>
      </c>
      <c r="U27" s="10">
        <v>4</v>
      </c>
      <c r="V27" s="9" t="s">
        <v>117</v>
      </c>
      <c r="W27" s="10">
        <v>4</v>
      </c>
      <c r="X27" s="9" t="s">
        <v>118</v>
      </c>
      <c r="Y27" s="9" t="s">
        <v>124</v>
      </c>
      <c r="Z27" s="9" t="s">
        <v>124</v>
      </c>
      <c r="AB27" s="10">
        <v>2</v>
      </c>
      <c r="AC27" s="9" t="s">
        <v>134</v>
      </c>
      <c r="AD27" s="15">
        <v>0.1</v>
      </c>
      <c r="AH27" s="10">
        <v>4</v>
      </c>
      <c r="AI27" s="10">
        <v>4</v>
      </c>
      <c r="AK27" s="10">
        <v>5</v>
      </c>
      <c r="AL27" s="10">
        <v>5</v>
      </c>
      <c r="AM27" s="10">
        <v>5</v>
      </c>
      <c r="AN27" s="10">
        <v>5</v>
      </c>
      <c r="AO27" s="10">
        <v>5</v>
      </c>
      <c r="AP27" s="10">
        <v>5</v>
      </c>
      <c r="AR27" s="10">
        <v>3</v>
      </c>
      <c r="AT27" s="10">
        <v>3</v>
      </c>
      <c r="AU27" s="9" t="s">
        <v>126</v>
      </c>
      <c r="AW27" s="10">
        <v>1</v>
      </c>
      <c r="AX27" s="10">
        <v>4</v>
      </c>
      <c r="AY27" s="10">
        <v>3</v>
      </c>
    </row>
    <row r="28" spans="1:51" ht="12.75" customHeight="1" x14ac:dyDescent="0.2">
      <c r="A28" s="8">
        <v>27</v>
      </c>
      <c r="B28" s="10">
        <v>5</v>
      </c>
      <c r="C28" s="10">
        <v>5</v>
      </c>
      <c r="D28" s="10">
        <v>4</v>
      </c>
      <c r="E28" s="10">
        <v>2</v>
      </c>
      <c r="F28" s="10">
        <v>4</v>
      </c>
      <c r="G28" s="10">
        <v>5</v>
      </c>
      <c r="H28" s="10">
        <v>4</v>
      </c>
      <c r="I28" s="10">
        <v>4</v>
      </c>
      <c r="J28" s="10">
        <v>5</v>
      </c>
      <c r="K28" s="10">
        <v>5</v>
      </c>
      <c r="L28" s="10">
        <v>5</v>
      </c>
      <c r="M28" s="10">
        <v>5</v>
      </c>
      <c r="N28" s="12" t="s">
        <v>190</v>
      </c>
      <c r="O28" s="10">
        <v>4</v>
      </c>
      <c r="P28" s="10">
        <v>5</v>
      </c>
      <c r="Q28" s="10">
        <v>1</v>
      </c>
      <c r="R28" s="10">
        <v>5</v>
      </c>
      <c r="S28" s="10">
        <v>5</v>
      </c>
      <c r="T28" s="10">
        <v>5</v>
      </c>
      <c r="U28" s="10">
        <v>1</v>
      </c>
      <c r="V28" s="9" t="s">
        <v>117</v>
      </c>
      <c r="W28" s="10">
        <v>5</v>
      </c>
      <c r="X28" s="9" t="s">
        <v>118</v>
      </c>
      <c r="Y28" s="9" t="s">
        <v>124</v>
      </c>
      <c r="Z28" s="9" t="s">
        <v>124</v>
      </c>
      <c r="AB28" s="10">
        <v>5</v>
      </c>
      <c r="AC28" s="9" t="s">
        <v>120</v>
      </c>
      <c r="AD28" s="15">
        <v>0.1</v>
      </c>
      <c r="AE28" s="10">
        <v>4</v>
      </c>
      <c r="AF28" s="10">
        <v>5</v>
      </c>
      <c r="AG28" s="10">
        <v>5</v>
      </c>
      <c r="AH28" s="10">
        <v>5</v>
      </c>
      <c r="AI28" s="10">
        <v>5</v>
      </c>
      <c r="AK28" s="10">
        <v>5</v>
      </c>
      <c r="AL28" s="10">
        <v>5</v>
      </c>
      <c r="AM28" s="10">
        <v>4</v>
      </c>
      <c r="AN28" s="10">
        <v>4</v>
      </c>
      <c r="AO28" s="10">
        <v>4</v>
      </c>
      <c r="AP28" s="10">
        <v>5</v>
      </c>
      <c r="AR28" s="10">
        <v>5</v>
      </c>
      <c r="AT28" s="10">
        <v>5</v>
      </c>
      <c r="AU28" s="9" t="s">
        <v>173</v>
      </c>
      <c r="AW28" s="10">
        <v>1</v>
      </c>
      <c r="AX28" s="10">
        <v>4</v>
      </c>
      <c r="AY28" s="10">
        <v>3</v>
      </c>
    </row>
    <row r="29" spans="1:51" ht="12.75" customHeight="1" x14ac:dyDescent="0.2">
      <c r="A29" s="8">
        <v>28</v>
      </c>
      <c r="B29" s="10">
        <v>3</v>
      </c>
      <c r="C29" s="10">
        <v>3</v>
      </c>
      <c r="D29" s="10">
        <v>3</v>
      </c>
      <c r="E29" s="10">
        <v>3</v>
      </c>
      <c r="F29" s="10">
        <v>3</v>
      </c>
      <c r="G29" s="10">
        <v>3</v>
      </c>
      <c r="H29" s="10">
        <v>3</v>
      </c>
      <c r="I29" s="10">
        <v>3</v>
      </c>
      <c r="J29" s="10">
        <v>4</v>
      </c>
      <c r="K29" s="10">
        <v>4</v>
      </c>
      <c r="L29" s="10">
        <v>4</v>
      </c>
      <c r="M29" s="10">
        <v>5</v>
      </c>
      <c r="O29" s="10">
        <v>4</v>
      </c>
      <c r="P29" s="10">
        <v>3</v>
      </c>
      <c r="Q29" s="10">
        <v>4</v>
      </c>
      <c r="R29" s="10">
        <v>3</v>
      </c>
      <c r="S29" s="10">
        <v>2</v>
      </c>
      <c r="T29" s="10">
        <v>2</v>
      </c>
      <c r="U29" s="10">
        <v>4</v>
      </c>
      <c r="V29" s="9" t="s">
        <v>125</v>
      </c>
      <c r="W29" s="10">
        <v>3</v>
      </c>
      <c r="X29" s="9" t="s">
        <v>124</v>
      </c>
      <c r="Y29" s="9" t="s">
        <v>124</v>
      </c>
      <c r="Z29" s="9" t="s">
        <v>124</v>
      </c>
      <c r="AB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K29" s="10">
        <v>4</v>
      </c>
      <c r="AL29" s="10">
        <v>5</v>
      </c>
      <c r="AM29" s="10">
        <v>5</v>
      </c>
      <c r="AN29" s="10">
        <v>5</v>
      </c>
      <c r="AO29" s="10">
        <v>4</v>
      </c>
      <c r="AP29" s="10">
        <v>5</v>
      </c>
      <c r="AR29" s="10">
        <v>2</v>
      </c>
      <c r="AT29" s="10">
        <v>2</v>
      </c>
      <c r="AW29" s="10">
        <v>2</v>
      </c>
      <c r="AX29" s="10">
        <v>4</v>
      </c>
      <c r="AY29" s="10">
        <v>3</v>
      </c>
    </row>
    <row r="30" spans="1:51" ht="12.75" customHeight="1" x14ac:dyDescent="0.2">
      <c r="A30" s="8">
        <v>29</v>
      </c>
      <c r="B30" s="10">
        <v>4</v>
      </c>
      <c r="C30" s="10">
        <v>4</v>
      </c>
      <c r="D30" s="10">
        <v>4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4</v>
      </c>
      <c r="L30" s="10">
        <v>4</v>
      </c>
      <c r="M30" s="10">
        <v>4</v>
      </c>
      <c r="O30" s="10">
        <v>3</v>
      </c>
      <c r="P30" s="10">
        <v>3</v>
      </c>
      <c r="Q30" s="10">
        <v>3</v>
      </c>
      <c r="R30" s="10">
        <v>3</v>
      </c>
      <c r="S30" s="10">
        <v>3</v>
      </c>
      <c r="T30" s="10">
        <v>3</v>
      </c>
      <c r="U30" s="10">
        <v>3</v>
      </c>
      <c r="V30" s="9" t="s">
        <v>125</v>
      </c>
      <c r="W30" s="10">
        <v>3</v>
      </c>
      <c r="X30" s="9" t="s">
        <v>127</v>
      </c>
      <c r="Y30" s="9" t="s">
        <v>127</v>
      </c>
      <c r="Z30" s="9" t="s">
        <v>127</v>
      </c>
      <c r="AB30" s="10">
        <v>3</v>
      </c>
      <c r="AE30" s="10">
        <v>3</v>
      </c>
      <c r="AF30" s="10">
        <v>3</v>
      </c>
      <c r="AG30" s="10">
        <v>3</v>
      </c>
      <c r="AH30" s="10">
        <v>3</v>
      </c>
      <c r="AI30" s="10">
        <v>3</v>
      </c>
      <c r="AK30" s="10">
        <v>5</v>
      </c>
      <c r="AL30" s="10">
        <v>3</v>
      </c>
      <c r="AM30" s="10">
        <v>3</v>
      </c>
      <c r="AN30" s="10">
        <v>5</v>
      </c>
      <c r="AO30" s="10">
        <v>3</v>
      </c>
      <c r="AP30" s="10">
        <v>3</v>
      </c>
      <c r="AR30" s="10">
        <v>3</v>
      </c>
      <c r="AS30" s="10"/>
      <c r="AT30" s="10">
        <v>3</v>
      </c>
      <c r="AU30" s="9" t="s">
        <v>191</v>
      </c>
      <c r="AW30" s="10">
        <v>2</v>
      </c>
      <c r="AX30" s="10">
        <v>4</v>
      </c>
      <c r="AY30" s="10">
        <v>3</v>
      </c>
    </row>
    <row r="31" spans="1:51" ht="12.75" customHeight="1" x14ac:dyDescent="0.2">
      <c r="A31" s="8">
        <v>30</v>
      </c>
      <c r="B31" s="10">
        <v>4</v>
      </c>
      <c r="C31" s="10">
        <v>4</v>
      </c>
      <c r="D31" s="10">
        <v>4</v>
      </c>
      <c r="E31" s="10">
        <v>2</v>
      </c>
      <c r="F31" s="10">
        <v>4</v>
      </c>
      <c r="G31" s="10">
        <v>2</v>
      </c>
      <c r="H31" s="10">
        <v>4</v>
      </c>
      <c r="I31" s="10">
        <v>4</v>
      </c>
      <c r="J31" s="10">
        <v>2</v>
      </c>
      <c r="K31" s="10">
        <v>3</v>
      </c>
      <c r="L31" s="10">
        <v>3</v>
      </c>
      <c r="M31" s="10">
        <v>4</v>
      </c>
      <c r="O31" s="10">
        <v>4</v>
      </c>
      <c r="P31" s="10">
        <v>2</v>
      </c>
      <c r="Q31" s="10">
        <v>3</v>
      </c>
      <c r="R31" s="10">
        <v>3</v>
      </c>
      <c r="S31" s="10">
        <v>2</v>
      </c>
      <c r="T31" s="10">
        <v>3</v>
      </c>
      <c r="U31" s="10">
        <v>3</v>
      </c>
      <c r="V31" s="9" t="s">
        <v>125</v>
      </c>
      <c r="W31" s="10">
        <v>2</v>
      </c>
      <c r="X31" s="9" t="s">
        <v>118</v>
      </c>
      <c r="Y31" s="9" t="s">
        <v>118</v>
      </c>
      <c r="Z31" s="9" t="s">
        <v>124</v>
      </c>
      <c r="AB31" s="10">
        <v>1</v>
      </c>
      <c r="AE31" s="10">
        <v>3</v>
      </c>
      <c r="AF31" s="10">
        <v>2</v>
      </c>
      <c r="AG31" s="10">
        <v>5</v>
      </c>
      <c r="AH31" s="10">
        <v>2</v>
      </c>
      <c r="AI31" s="10">
        <v>2</v>
      </c>
      <c r="AK31" s="10">
        <v>4</v>
      </c>
      <c r="AL31" s="10">
        <v>5</v>
      </c>
      <c r="AM31" s="10">
        <v>4</v>
      </c>
      <c r="AN31" s="10">
        <v>4</v>
      </c>
      <c r="AO31" s="10">
        <v>5</v>
      </c>
      <c r="AP31" s="10">
        <v>1</v>
      </c>
      <c r="AR31" s="10">
        <v>1</v>
      </c>
      <c r="AT31" s="10">
        <v>1</v>
      </c>
      <c r="AW31" s="10">
        <v>2</v>
      </c>
      <c r="AX31" s="10">
        <v>4</v>
      </c>
      <c r="AY31" s="10">
        <v>2</v>
      </c>
    </row>
    <row r="32" spans="1:51" ht="12.75" customHeight="1" x14ac:dyDescent="0.2">
      <c r="A32" s="8">
        <v>31</v>
      </c>
      <c r="B32" s="10">
        <v>5</v>
      </c>
      <c r="C32" s="10">
        <v>5</v>
      </c>
      <c r="D32" s="10">
        <v>5</v>
      </c>
      <c r="E32" s="10">
        <v>1</v>
      </c>
      <c r="F32" s="10">
        <v>4</v>
      </c>
      <c r="G32" s="10">
        <v>2</v>
      </c>
      <c r="H32" s="10">
        <v>4</v>
      </c>
      <c r="I32" s="10">
        <v>4</v>
      </c>
      <c r="J32" s="10">
        <v>5</v>
      </c>
      <c r="K32" s="10">
        <v>4</v>
      </c>
      <c r="L32" s="10">
        <v>5</v>
      </c>
      <c r="M32" s="10">
        <v>3</v>
      </c>
      <c r="O32" s="10">
        <v>3</v>
      </c>
      <c r="P32" s="10">
        <v>3</v>
      </c>
      <c r="Q32" s="10">
        <v>1</v>
      </c>
      <c r="R32" s="10">
        <v>5</v>
      </c>
      <c r="S32" s="10">
        <v>5</v>
      </c>
      <c r="T32" s="10">
        <v>5</v>
      </c>
      <c r="U32" s="10">
        <v>5</v>
      </c>
      <c r="W32" s="10">
        <v>5</v>
      </c>
      <c r="X32" s="9" t="s">
        <v>118</v>
      </c>
      <c r="Y32" s="9" t="s">
        <v>118</v>
      </c>
      <c r="Z32" s="9" t="s">
        <v>127</v>
      </c>
      <c r="AB32" s="10">
        <v>5</v>
      </c>
      <c r="AC32" s="9" t="s">
        <v>120</v>
      </c>
      <c r="AE32" s="10">
        <v>5</v>
      </c>
      <c r="AF32" s="10">
        <v>5</v>
      </c>
      <c r="AG32" s="10">
        <v>5</v>
      </c>
      <c r="AH32" s="10">
        <v>5</v>
      </c>
      <c r="AI32" s="10">
        <v>5</v>
      </c>
      <c r="AK32" s="10">
        <v>5</v>
      </c>
      <c r="AL32" s="10">
        <v>5</v>
      </c>
      <c r="AM32" s="10">
        <v>5</v>
      </c>
      <c r="AN32" s="10">
        <v>3</v>
      </c>
      <c r="AO32" s="10">
        <v>3</v>
      </c>
      <c r="AP32" s="10">
        <v>3</v>
      </c>
      <c r="AR32" s="10">
        <v>5</v>
      </c>
      <c r="AT32" s="10">
        <v>1</v>
      </c>
      <c r="AU32" s="9" t="s">
        <v>126</v>
      </c>
      <c r="AW32" s="10">
        <v>1</v>
      </c>
      <c r="AX32" s="10">
        <v>4</v>
      </c>
      <c r="AY32" s="10">
        <v>3</v>
      </c>
    </row>
    <row r="33" spans="1:51" ht="12.75" customHeight="1" x14ac:dyDescent="0.2">
      <c r="A33" s="8">
        <v>32</v>
      </c>
      <c r="B33" s="10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5</v>
      </c>
      <c r="K33" s="10">
        <v>5</v>
      </c>
      <c r="L33" s="10">
        <v>5</v>
      </c>
      <c r="M33" s="10">
        <v>5</v>
      </c>
      <c r="N33" s="12" t="s">
        <v>193</v>
      </c>
      <c r="O33" s="10">
        <v>4</v>
      </c>
      <c r="P33" s="10">
        <v>5</v>
      </c>
      <c r="Q33" s="10">
        <v>3</v>
      </c>
      <c r="R33" s="10">
        <v>1</v>
      </c>
      <c r="S33" s="10">
        <v>1</v>
      </c>
      <c r="T33" s="10">
        <v>3</v>
      </c>
      <c r="U33" s="10">
        <v>5</v>
      </c>
      <c r="V33" s="9" t="s">
        <v>125</v>
      </c>
      <c r="W33" s="10">
        <v>1</v>
      </c>
      <c r="X33" s="9" t="s">
        <v>118</v>
      </c>
      <c r="AA33" s="12" t="s">
        <v>195</v>
      </c>
      <c r="AB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K33" s="10">
        <v>5</v>
      </c>
      <c r="AL33" s="10">
        <v>5</v>
      </c>
      <c r="AM33" s="10">
        <v>5</v>
      </c>
      <c r="AN33" s="10">
        <v>4</v>
      </c>
      <c r="AO33" s="10">
        <v>5</v>
      </c>
      <c r="AP33" s="10">
        <v>4</v>
      </c>
      <c r="AR33" s="10">
        <v>1</v>
      </c>
      <c r="AT33" s="10">
        <v>1</v>
      </c>
      <c r="AU33" s="10" t="s">
        <v>121</v>
      </c>
      <c r="AW33" s="10">
        <v>1</v>
      </c>
      <c r="AX33" s="10">
        <v>4</v>
      </c>
      <c r="AY33" s="10">
        <v>3</v>
      </c>
    </row>
    <row r="34" spans="1:51" ht="12.75" customHeight="1" x14ac:dyDescent="0.2">
      <c r="A34" s="8">
        <v>33</v>
      </c>
      <c r="B34" s="10">
        <v>4</v>
      </c>
      <c r="C34" s="10">
        <v>4</v>
      </c>
      <c r="D34" s="10">
        <v>4</v>
      </c>
      <c r="E34" s="10">
        <v>3</v>
      </c>
      <c r="F34" s="10">
        <v>4</v>
      </c>
      <c r="G34" s="10">
        <v>4</v>
      </c>
      <c r="H34" s="10">
        <v>2</v>
      </c>
      <c r="I34" s="10">
        <v>2</v>
      </c>
      <c r="J34" s="10">
        <v>4</v>
      </c>
      <c r="K34" s="10">
        <v>4</v>
      </c>
      <c r="L34" s="10">
        <v>2</v>
      </c>
      <c r="M34" s="10">
        <v>2</v>
      </c>
      <c r="O34" s="10">
        <v>3</v>
      </c>
      <c r="P34" s="10">
        <v>3</v>
      </c>
      <c r="Q34" s="10">
        <v>3</v>
      </c>
      <c r="R34" s="10">
        <v>4</v>
      </c>
      <c r="S34" s="10">
        <v>3</v>
      </c>
      <c r="T34" s="10">
        <v>2</v>
      </c>
      <c r="U34" s="10">
        <v>3</v>
      </c>
      <c r="V34" s="9" t="s">
        <v>125</v>
      </c>
      <c r="W34" s="10">
        <v>3</v>
      </c>
      <c r="X34" s="9" t="s">
        <v>124</v>
      </c>
      <c r="Y34" s="9" t="s">
        <v>124</v>
      </c>
      <c r="Z34" s="9" t="s">
        <v>124</v>
      </c>
      <c r="AB34" s="10">
        <v>4</v>
      </c>
      <c r="AC34" s="9" t="s">
        <v>120</v>
      </c>
      <c r="AD34" s="15">
        <v>0.1</v>
      </c>
      <c r="AE34" s="10">
        <v>4</v>
      </c>
      <c r="AF34" s="10">
        <v>4</v>
      </c>
      <c r="AG34" s="10">
        <v>4</v>
      </c>
      <c r="AH34" s="10">
        <v>4</v>
      </c>
      <c r="AI34" s="10">
        <v>5</v>
      </c>
      <c r="AK34" s="10">
        <v>5</v>
      </c>
      <c r="AL34" s="10">
        <v>5</v>
      </c>
      <c r="AM34" s="10">
        <v>5</v>
      </c>
      <c r="AN34" s="10">
        <v>5</v>
      </c>
      <c r="AO34" s="10">
        <v>5</v>
      </c>
      <c r="AP34" s="10">
        <v>5</v>
      </c>
      <c r="AR34" s="10">
        <v>4</v>
      </c>
      <c r="AT34" s="10">
        <v>4</v>
      </c>
      <c r="AU34" s="10" t="s">
        <v>196</v>
      </c>
      <c r="AW34" s="10">
        <v>1</v>
      </c>
      <c r="AX34" s="10">
        <v>4</v>
      </c>
      <c r="AY34" s="10">
        <v>4</v>
      </c>
    </row>
    <row r="35" spans="1:51" ht="12.75" customHeight="1" x14ac:dyDescent="0.2">
      <c r="A35" s="8">
        <v>34</v>
      </c>
      <c r="B35" s="10">
        <v>5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3</v>
      </c>
      <c r="K35" s="10">
        <v>2</v>
      </c>
      <c r="L35" s="10">
        <v>4</v>
      </c>
      <c r="M35" s="10">
        <v>4</v>
      </c>
      <c r="O35" s="10">
        <v>3</v>
      </c>
      <c r="P35" s="10">
        <v>5</v>
      </c>
      <c r="Q35" s="10">
        <v>1</v>
      </c>
      <c r="R35" s="10">
        <v>5</v>
      </c>
      <c r="S35" s="10">
        <v>5</v>
      </c>
      <c r="T35" s="10">
        <v>5</v>
      </c>
      <c r="U35" s="10">
        <v>3</v>
      </c>
      <c r="V35" s="9" t="s">
        <v>117</v>
      </c>
      <c r="W35" s="10">
        <v>2</v>
      </c>
      <c r="X35" s="9" t="s">
        <v>127</v>
      </c>
      <c r="Y35" s="9" t="s">
        <v>124</v>
      </c>
      <c r="Z35" s="9" t="s">
        <v>124</v>
      </c>
      <c r="AB35" s="10">
        <v>5</v>
      </c>
      <c r="AC35" s="9" t="s">
        <v>120</v>
      </c>
      <c r="AD35" s="15">
        <v>7.0000000000000007E-2</v>
      </c>
      <c r="AE35" s="10">
        <v>1</v>
      </c>
      <c r="AF35" s="10">
        <v>5</v>
      </c>
      <c r="AG35" s="10">
        <v>5</v>
      </c>
      <c r="AH35" s="10">
        <v>4</v>
      </c>
      <c r="AI35" s="10">
        <v>1</v>
      </c>
      <c r="AJ35" s="12" t="s">
        <v>198</v>
      </c>
      <c r="AK35" s="10">
        <v>5</v>
      </c>
      <c r="AL35" s="10">
        <v>5</v>
      </c>
      <c r="AM35" s="10">
        <v>3</v>
      </c>
      <c r="AN35" s="10">
        <v>3</v>
      </c>
      <c r="AO35" s="10">
        <v>2</v>
      </c>
      <c r="AP35" s="10">
        <v>3</v>
      </c>
      <c r="AR35" s="10">
        <v>5</v>
      </c>
      <c r="AS35" s="10"/>
      <c r="AT35" s="10">
        <v>4</v>
      </c>
      <c r="AU35" s="10" t="s">
        <v>121</v>
      </c>
      <c r="AW35" s="10">
        <v>1</v>
      </c>
      <c r="AX35" s="10">
        <v>4</v>
      </c>
      <c r="AY35" s="10">
        <v>2</v>
      </c>
    </row>
    <row r="36" spans="1:51" ht="12.75" customHeight="1" x14ac:dyDescent="0.2">
      <c r="A36" s="8">
        <v>35</v>
      </c>
      <c r="B36" s="10">
        <v>5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2</v>
      </c>
      <c r="L36" s="10">
        <v>5</v>
      </c>
      <c r="M36" s="10">
        <v>2</v>
      </c>
      <c r="O36" s="10">
        <v>4</v>
      </c>
      <c r="P36" s="10">
        <v>5</v>
      </c>
      <c r="Q36" s="10">
        <v>2</v>
      </c>
      <c r="R36" s="10">
        <v>5</v>
      </c>
      <c r="S36" s="10">
        <v>5</v>
      </c>
      <c r="T36" s="10">
        <v>5</v>
      </c>
      <c r="U36" s="10">
        <v>3</v>
      </c>
      <c r="V36" s="9" t="s">
        <v>117</v>
      </c>
      <c r="W36" s="10">
        <v>2</v>
      </c>
      <c r="X36" s="9" t="s">
        <v>124</v>
      </c>
      <c r="Y36" s="9" t="s">
        <v>124</v>
      </c>
      <c r="Z36" s="9" t="s">
        <v>124</v>
      </c>
      <c r="AB36" s="10">
        <v>5</v>
      </c>
      <c r="AC36" s="9" t="s">
        <v>120</v>
      </c>
      <c r="AD36" s="15">
        <v>0.1</v>
      </c>
      <c r="AE36" s="10">
        <v>5</v>
      </c>
      <c r="AF36" s="10">
        <v>2</v>
      </c>
      <c r="AG36" s="10">
        <v>5</v>
      </c>
      <c r="AH36" s="10">
        <v>3</v>
      </c>
      <c r="AI36" s="10">
        <v>2</v>
      </c>
      <c r="AK36" s="10">
        <v>5</v>
      </c>
      <c r="AL36" s="10">
        <v>5</v>
      </c>
      <c r="AM36" s="10">
        <v>4</v>
      </c>
      <c r="AN36" s="10">
        <v>3</v>
      </c>
      <c r="AO36" s="10">
        <v>3</v>
      </c>
      <c r="AP36" s="10">
        <v>3</v>
      </c>
      <c r="AR36" s="10">
        <v>5</v>
      </c>
      <c r="AT36" s="10">
        <v>3</v>
      </c>
      <c r="AU36" s="9" t="s">
        <v>199</v>
      </c>
      <c r="AW36" s="10">
        <v>2</v>
      </c>
      <c r="AX36" s="10">
        <v>4</v>
      </c>
      <c r="AY36" s="10">
        <v>4</v>
      </c>
    </row>
    <row r="37" spans="1:51" ht="12.75" customHeight="1" x14ac:dyDescent="0.2">
      <c r="A37" s="8">
        <v>37</v>
      </c>
      <c r="B37" s="10">
        <v>4</v>
      </c>
      <c r="C37" s="10">
        <v>5</v>
      </c>
      <c r="D37" s="10">
        <v>5</v>
      </c>
      <c r="E37" s="10">
        <v>4</v>
      </c>
      <c r="F37" s="10">
        <v>4</v>
      </c>
      <c r="G37" s="10">
        <v>4</v>
      </c>
      <c r="H37" s="10">
        <v>4</v>
      </c>
      <c r="I37" s="10">
        <v>4</v>
      </c>
      <c r="J37" s="10">
        <v>4</v>
      </c>
      <c r="K37" s="10">
        <v>2</v>
      </c>
      <c r="L37" s="10">
        <v>3</v>
      </c>
      <c r="M37" s="10">
        <v>3</v>
      </c>
      <c r="O37" s="10">
        <v>4</v>
      </c>
      <c r="P37" s="10">
        <v>4</v>
      </c>
      <c r="Q37" s="10">
        <v>4</v>
      </c>
      <c r="R37" s="10">
        <v>5</v>
      </c>
      <c r="S37" s="10">
        <v>4</v>
      </c>
      <c r="T37" s="10">
        <v>4</v>
      </c>
      <c r="U37" s="10">
        <v>4</v>
      </c>
      <c r="V37" s="9" t="s">
        <v>117</v>
      </c>
      <c r="W37" s="10">
        <v>3</v>
      </c>
      <c r="X37" s="9" t="s">
        <v>118</v>
      </c>
      <c r="Y37" s="9" t="s">
        <v>127</v>
      </c>
      <c r="Z37" s="9" t="s">
        <v>127</v>
      </c>
      <c r="AC37" s="9" t="s">
        <v>134</v>
      </c>
      <c r="AD37" s="15">
        <v>0.05</v>
      </c>
      <c r="AE37" s="10">
        <v>4</v>
      </c>
      <c r="AF37" s="10">
        <v>4</v>
      </c>
      <c r="AG37" s="10">
        <v>4</v>
      </c>
      <c r="AH37" s="10">
        <v>4</v>
      </c>
      <c r="AI37" s="10">
        <v>4</v>
      </c>
      <c r="AK37" s="10">
        <v>4</v>
      </c>
      <c r="AL37" s="10">
        <v>4</v>
      </c>
      <c r="AM37" s="10">
        <v>4</v>
      </c>
      <c r="AN37" s="10">
        <v>4</v>
      </c>
      <c r="AO37" s="10">
        <v>4</v>
      </c>
      <c r="AP37" s="10">
        <v>4</v>
      </c>
      <c r="AR37" s="10">
        <v>4</v>
      </c>
      <c r="AT37" s="10">
        <v>4</v>
      </c>
      <c r="AU37" s="9" t="s">
        <v>191</v>
      </c>
      <c r="AW37" s="10">
        <v>1</v>
      </c>
      <c r="AX37" s="10">
        <v>4</v>
      </c>
      <c r="AY37" s="10">
        <v>3</v>
      </c>
    </row>
    <row r="38" spans="1:51" ht="12.75" customHeight="1" x14ac:dyDescent="0.2">
      <c r="A38" s="8">
        <v>38</v>
      </c>
      <c r="B38" s="10">
        <v>3</v>
      </c>
      <c r="C38" s="10">
        <v>5</v>
      </c>
      <c r="D38" s="10">
        <v>5</v>
      </c>
      <c r="E38" s="10">
        <v>2</v>
      </c>
      <c r="F38" s="10">
        <v>4</v>
      </c>
      <c r="G38" s="10">
        <v>4</v>
      </c>
      <c r="H38" s="10">
        <v>4</v>
      </c>
      <c r="I38" s="10">
        <v>4</v>
      </c>
      <c r="J38" s="10">
        <v>4</v>
      </c>
      <c r="K38" s="10">
        <v>2</v>
      </c>
      <c r="L38" s="10">
        <v>2</v>
      </c>
      <c r="M38" s="10">
        <v>4</v>
      </c>
      <c r="O38" s="10">
        <v>4</v>
      </c>
      <c r="P38" s="10">
        <v>3</v>
      </c>
      <c r="Q38" s="10">
        <v>3</v>
      </c>
      <c r="R38" s="10">
        <v>4</v>
      </c>
      <c r="S38" s="10">
        <v>3</v>
      </c>
      <c r="T38" s="10">
        <v>4</v>
      </c>
      <c r="U38" s="10">
        <v>3</v>
      </c>
      <c r="V38" s="9" t="s">
        <v>117</v>
      </c>
      <c r="W38" s="10">
        <v>3</v>
      </c>
      <c r="X38" s="9" t="s">
        <v>127</v>
      </c>
      <c r="Y38" s="9" t="s">
        <v>124</v>
      </c>
      <c r="Z38" s="9" t="s">
        <v>124</v>
      </c>
      <c r="AB38" s="10">
        <v>3</v>
      </c>
      <c r="AC38" s="9" t="s">
        <v>120</v>
      </c>
      <c r="AD38" s="15">
        <v>7.0000000000000007E-2</v>
      </c>
      <c r="AE38" s="10">
        <v>4</v>
      </c>
      <c r="AF38" s="10">
        <v>3</v>
      </c>
      <c r="AG38" s="10">
        <v>4</v>
      </c>
      <c r="AH38" s="10">
        <v>3</v>
      </c>
      <c r="AI38" s="10">
        <v>4</v>
      </c>
      <c r="AK38" s="10">
        <v>5</v>
      </c>
      <c r="AL38" s="10">
        <v>5</v>
      </c>
      <c r="AM38" s="10">
        <v>4</v>
      </c>
      <c r="AN38" s="10">
        <v>3</v>
      </c>
      <c r="AO38" s="10">
        <v>4</v>
      </c>
      <c r="AP38" s="10">
        <v>4</v>
      </c>
      <c r="AR38" s="10">
        <v>4</v>
      </c>
      <c r="AT38" s="10">
        <v>4</v>
      </c>
      <c r="AU38" s="9" t="s">
        <v>203</v>
      </c>
      <c r="AW38" s="10">
        <v>2</v>
      </c>
      <c r="AX38" s="10">
        <v>4</v>
      </c>
      <c r="AY38" s="10">
        <v>1</v>
      </c>
    </row>
    <row r="39" spans="1:51" ht="12.75" customHeight="1" x14ac:dyDescent="0.2">
      <c r="A39" s="8">
        <v>39</v>
      </c>
      <c r="B39" s="10">
        <v>2</v>
      </c>
      <c r="C39" s="10">
        <v>4</v>
      </c>
      <c r="D39" s="10">
        <v>3</v>
      </c>
      <c r="E39" s="10">
        <v>3</v>
      </c>
      <c r="F39" s="10">
        <v>2</v>
      </c>
      <c r="G39" s="10">
        <v>2</v>
      </c>
      <c r="H39" s="10">
        <v>4</v>
      </c>
      <c r="I39" s="10">
        <v>2</v>
      </c>
      <c r="J39" s="10">
        <v>4</v>
      </c>
      <c r="K39" s="10">
        <v>1</v>
      </c>
      <c r="L39" s="10">
        <v>1</v>
      </c>
      <c r="M39" s="10">
        <v>4</v>
      </c>
      <c r="O39" s="10">
        <v>4</v>
      </c>
      <c r="P39" s="10">
        <v>4</v>
      </c>
      <c r="Q39" s="10">
        <v>2</v>
      </c>
      <c r="R39" s="10">
        <v>3</v>
      </c>
      <c r="S39" s="10">
        <v>1</v>
      </c>
      <c r="T39" s="10">
        <v>1</v>
      </c>
      <c r="U39" s="10">
        <v>2</v>
      </c>
      <c r="X39" s="9" t="s">
        <v>127</v>
      </c>
      <c r="Y39" s="9" t="s">
        <v>127</v>
      </c>
      <c r="Z39" s="9" t="s">
        <v>127</v>
      </c>
      <c r="AB39" s="10">
        <v>1</v>
      </c>
      <c r="AE39" s="10">
        <v>1</v>
      </c>
      <c r="AF39" s="10">
        <v>1</v>
      </c>
      <c r="AG39" s="10">
        <v>3</v>
      </c>
      <c r="AH39" s="10">
        <v>3</v>
      </c>
      <c r="AI39" s="10">
        <v>1</v>
      </c>
      <c r="AK39" s="10">
        <v>5</v>
      </c>
      <c r="AL39" s="10">
        <v>5</v>
      </c>
      <c r="AM39" s="10">
        <v>4</v>
      </c>
      <c r="AN39" s="10">
        <v>3</v>
      </c>
      <c r="AO39" s="10">
        <v>4</v>
      </c>
      <c r="AP39" s="10">
        <v>3</v>
      </c>
      <c r="AQ39" s="12" t="s">
        <v>205</v>
      </c>
      <c r="AR39" s="10">
        <v>1</v>
      </c>
      <c r="AS39" s="12" t="s">
        <v>207</v>
      </c>
      <c r="AT39" s="10">
        <v>1</v>
      </c>
      <c r="AU39" s="9" t="s">
        <v>209</v>
      </c>
      <c r="AW39" s="10">
        <v>1</v>
      </c>
      <c r="AX39" s="10">
        <v>4</v>
      </c>
      <c r="AY39" s="10">
        <v>4</v>
      </c>
    </row>
    <row r="40" spans="1:51" ht="12.75" customHeight="1" x14ac:dyDescent="0.2">
      <c r="A40" s="8">
        <v>40</v>
      </c>
      <c r="B40" s="10">
        <v>4</v>
      </c>
      <c r="C40" s="10">
        <v>4</v>
      </c>
      <c r="D40" s="10">
        <v>4</v>
      </c>
      <c r="E40" s="10">
        <v>2</v>
      </c>
      <c r="F40" s="10">
        <v>3</v>
      </c>
      <c r="G40" s="10">
        <v>4</v>
      </c>
      <c r="H40" s="10">
        <v>4</v>
      </c>
      <c r="I40" s="10">
        <v>3</v>
      </c>
      <c r="J40" s="10">
        <v>5</v>
      </c>
      <c r="K40" s="10">
        <v>2</v>
      </c>
      <c r="L40" s="10">
        <v>1</v>
      </c>
      <c r="M40" s="10">
        <v>4</v>
      </c>
      <c r="O40" s="10">
        <v>5</v>
      </c>
      <c r="P40" s="10">
        <v>2</v>
      </c>
      <c r="Q40" s="10">
        <v>2</v>
      </c>
      <c r="R40" s="10">
        <v>4</v>
      </c>
      <c r="S40" s="10">
        <v>1</v>
      </c>
      <c r="T40" s="10">
        <v>1</v>
      </c>
      <c r="U40" s="10">
        <v>2</v>
      </c>
      <c r="X40" s="9" t="s">
        <v>127</v>
      </c>
      <c r="Y40" s="9" t="s">
        <v>127</v>
      </c>
      <c r="Z40" s="9" t="s">
        <v>127</v>
      </c>
      <c r="AB40" s="10">
        <v>1</v>
      </c>
      <c r="AD40" s="12" t="s">
        <v>210</v>
      </c>
      <c r="AE40" s="10">
        <v>1</v>
      </c>
      <c r="AF40" s="10">
        <v>1</v>
      </c>
      <c r="AG40" s="10">
        <v>1</v>
      </c>
      <c r="AH40" s="10">
        <v>1</v>
      </c>
      <c r="AI40" s="10">
        <v>1</v>
      </c>
      <c r="AK40" s="10">
        <v>5</v>
      </c>
      <c r="AL40" s="10">
        <v>5</v>
      </c>
      <c r="AM40" s="10">
        <v>5</v>
      </c>
      <c r="AN40" s="10">
        <v>5</v>
      </c>
      <c r="AO40" s="10">
        <v>5</v>
      </c>
      <c r="AP40" s="10">
        <v>5</v>
      </c>
      <c r="AR40" s="10">
        <v>2</v>
      </c>
      <c r="AT40" s="10">
        <v>1</v>
      </c>
      <c r="AU40" s="9" t="s">
        <v>199</v>
      </c>
      <c r="AW40" s="10">
        <v>2</v>
      </c>
      <c r="AX40" s="10">
        <v>4</v>
      </c>
      <c r="AY40" s="10">
        <v>3</v>
      </c>
    </row>
    <row r="41" spans="1:51" ht="12.75" customHeight="1" x14ac:dyDescent="0.2">
      <c r="A41" s="8">
        <v>41</v>
      </c>
      <c r="B41" s="10">
        <v>2</v>
      </c>
      <c r="C41" s="10">
        <v>2</v>
      </c>
      <c r="D41" s="10">
        <v>2</v>
      </c>
      <c r="E41" s="10">
        <v>2</v>
      </c>
      <c r="F41" s="10">
        <v>2</v>
      </c>
      <c r="G41" s="10">
        <v>2</v>
      </c>
      <c r="H41" s="10">
        <v>1</v>
      </c>
      <c r="I41" s="10">
        <v>1</v>
      </c>
      <c r="J41" s="10">
        <v>1</v>
      </c>
      <c r="K41" s="10">
        <v>2</v>
      </c>
      <c r="L41" s="10">
        <v>3</v>
      </c>
      <c r="M41" s="10">
        <v>5</v>
      </c>
      <c r="O41" s="10">
        <v>4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2" t="s">
        <v>125</v>
      </c>
      <c r="W41" s="10">
        <v>1</v>
      </c>
      <c r="X41" s="9" t="s">
        <v>127</v>
      </c>
      <c r="Y41" s="9" t="s">
        <v>127</v>
      </c>
      <c r="Z41" s="9" t="s">
        <v>127</v>
      </c>
      <c r="AB41" s="10">
        <v>1</v>
      </c>
      <c r="AD41" s="12" t="s">
        <v>212</v>
      </c>
      <c r="AE41" s="10">
        <v>1</v>
      </c>
      <c r="AF41" s="10">
        <v>1</v>
      </c>
      <c r="AG41" s="10">
        <v>1</v>
      </c>
      <c r="AH41" s="10">
        <v>1</v>
      </c>
      <c r="AI41" s="10">
        <v>1</v>
      </c>
      <c r="AK41" s="10">
        <v>5</v>
      </c>
      <c r="AL41" s="10">
        <v>5</v>
      </c>
      <c r="AM41" s="10">
        <v>5</v>
      </c>
      <c r="AN41" s="10">
        <v>5</v>
      </c>
      <c r="AO41" s="10">
        <v>5</v>
      </c>
      <c r="AP41" s="10">
        <v>1</v>
      </c>
      <c r="AR41" s="10">
        <v>1</v>
      </c>
      <c r="AS41" s="12" t="s">
        <v>214</v>
      </c>
      <c r="AT41" s="10">
        <v>1</v>
      </c>
      <c r="AU41" s="9" t="s">
        <v>135</v>
      </c>
      <c r="AW41" s="10">
        <v>1</v>
      </c>
      <c r="AX41" s="10">
        <v>4</v>
      </c>
      <c r="AY41" s="10">
        <v>3</v>
      </c>
    </row>
    <row r="42" spans="1:51" ht="12.75" customHeight="1" x14ac:dyDescent="0.2">
      <c r="A42" s="8">
        <v>42</v>
      </c>
      <c r="B42" s="10">
        <v>4</v>
      </c>
      <c r="C42" s="10">
        <v>5</v>
      </c>
      <c r="D42" s="10">
        <v>5</v>
      </c>
      <c r="E42" s="10">
        <v>4</v>
      </c>
      <c r="F42" s="10">
        <v>3</v>
      </c>
      <c r="G42" s="10">
        <v>4</v>
      </c>
      <c r="H42" s="10">
        <v>5</v>
      </c>
      <c r="I42" s="10">
        <v>5</v>
      </c>
      <c r="J42" s="10">
        <v>4</v>
      </c>
      <c r="K42" s="10">
        <v>2</v>
      </c>
      <c r="L42" s="10">
        <v>3</v>
      </c>
      <c r="M42" s="10">
        <v>2</v>
      </c>
      <c r="O42" s="10">
        <v>4</v>
      </c>
      <c r="P42" s="10">
        <v>3</v>
      </c>
      <c r="Q42" s="10">
        <v>2</v>
      </c>
      <c r="R42" s="10">
        <v>5</v>
      </c>
      <c r="S42" s="10">
        <v>4</v>
      </c>
      <c r="T42" s="10">
        <v>4</v>
      </c>
      <c r="U42" s="10">
        <v>4</v>
      </c>
      <c r="V42" s="12" t="s">
        <v>117</v>
      </c>
      <c r="W42" s="10">
        <v>2</v>
      </c>
      <c r="X42" s="9" t="s">
        <v>124</v>
      </c>
      <c r="Y42" s="9" t="s">
        <v>124</v>
      </c>
      <c r="Z42" s="9" t="s">
        <v>124</v>
      </c>
      <c r="AB42" s="10">
        <v>4</v>
      </c>
      <c r="AC42" s="9" t="s">
        <v>134</v>
      </c>
      <c r="AD42" s="15">
        <v>0.05</v>
      </c>
      <c r="AE42" s="10">
        <v>5</v>
      </c>
      <c r="AF42" s="10">
        <v>4</v>
      </c>
      <c r="AG42" s="10">
        <v>5</v>
      </c>
      <c r="AH42" s="10">
        <v>3</v>
      </c>
      <c r="AI42" s="10">
        <v>2</v>
      </c>
      <c r="AK42" s="10">
        <v>5</v>
      </c>
      <c r="AL42" s="10">
        <v>3</v>
      </c>
      <c r="AM42" s="10">
        <v>3</v>
      </c>
      <c r="AN42" s="10">
        <v>3</v>
      </c>
      <c r="AO42" s="10">
        <v>4</v>
      </c>
      <c r="AP42" s="10">
        <v>4</v>
      </c>
      <c r="AR42" s="10">
        <v>4</v>
      </c>
      <c r="AT42" s="10">
        <v>4</v>
      </c>
      <c r="AU42" s="9" t="s">
        <v>191</v>
      </c>
      <c r="AW42" s="10">
        <v>2</v>
      </c>
      <c r="AX42" s="10">
        <v>4</v>
      </c>
      <c r="AY42" s="10">
        <v>4</v>
      </c>
    </row>
    <row r="43" spans="1:51" ht="12.75" customHeight="1" x14ac:dyDescent="0.2">
      <c r="A43" s="8">
        <v>43</v>
      </c>
      <c r="B43" s="10">
        <v>4</v>
      </c>
      <c r="C43" s="10">
        <v>4</v>
      </c>
      <c r="D43" s="10">
        <v>4</v>
      </c>
      <c r="E43" s="10">
        <v>2</v>
      </c>
      <c r="F43" s="10">
        <v>2</v>
      </c>
      <c r="G43" s="10">
        <v>4</v>
      </c>
      <c r="H43" s="10">
        <v>3</v>
      </c>
      <c r="I43" s="10">
        <v>3</v>
      </c>
      <c r="J43" s="10">
        <v>4</v>
      </c>
      <c r="K43" s="10">
        <v>3</v>
      </c>
      <c r="L43" s="10">
        <v>3</v>
      </c>
      <c r="M43" s="10">
        <v>4</v>
      </c>
      <c r="O43" s="10">
        <v>4</v>
      </c>
      <c r="P43" s="10">
        <v>4</v>
      </c>
      <c r="Q43" s="10">
        <v>4</v>
      </c>
      <c r="R43" s="10">
        <v>4</v>
      </c>
      <c r="S43" s="10">
        <v>4</v>
      </c>
      <c r="T43" s="10">
        <v>4</v>
      </c>
      <c r="U43" s="10">
        <v>4</v>
      </c>
      <c r="V43" s="12" t="s">
        <v>117</v>
      </c>
      <c r="W43" s="10">
        <v>4</v>
      </c>
      <c r="X43" s="9" t="s">
        <v>118</v>
      </c>
      <c r="Y43" s="9" t="s">
        <v>127</v>
      </c>
      <c r="Z43" s="9" t="s">
        <v>127</v>
      </c>
      <c r="AB43" s="10">
        <v>4</v>
      </c>
      <c r="AC43" s="9" t="s">
        <v>120</v>
      </c>
      <c r="AD43" s="15">
        <v>0.05</v>
      </c>
      <c r="AE43" s="10">
        <v>2</v>
      </c>
      <c r="AF43" s="10">
        <v>4</v>
      </c>
      <c r="AG43" s="10">
        <v>4</v>
      </c>
      <c r="AH43" s="10">
        <v>2</v>
      </c>
      <c r="AI43" s="10">
        <v>4</v>
      </c>
      <c r="AK43" s="10">
        <v>4</v>
      </c>
      <c r="AL43" s="10">
        <v>4</v>
      </c>
      <c r="AM43" s="10">
        <v>4</v>
      </c>
      <c r="AN43" s="10">
        <v>4</v>
      </c>
      <c r="AO43" s="10">
        <v>4</v>
      </c>
      <c r="AP43" s="10">
        <v>4</v>
      </c>
      <c r="AR43" s="10">
        <v>4</v>
      </c>
      <c r="AT43" s="10">
        <v>4</v>
      </c>
      <c r="AU43" s="9" t="s">
        <v>199</v>
      </c>
      <c r="AW43" s="10">
        <v>1</v>
      </c>
      <c r="AX43" s="10">
        <v>4</v>
      </c>
      <c r="AY43" s="10">
        <v>4</v>
      </c>
    </row>
    <row r="44" spans="1:51" ht="12.75" customHeight="1" x14ac:dyDescent="0.2">
      <c r="A44" s="8">
        <v>44</v>
      </c>
      <c r="B44" s="10">
        <v>5</v>
      </c>
      <c r="C44" s="10">
        <v>5</v>
      </c>
      <c r="D44" s="10">
        <v>5</v>
      </c>
      <c r="E44" s="10">
        <v>5</v>
      </c>
      <c r="F44" s="10">
        <v>5</v>
      </c>
      <c r="G44" s="10">
        <v>2</v>
      </c>
      <c r="H44" s="10">
        <v>5</v>
      </c>
      <c r="I44" s="10">
        <v>1</v>
      </c>
      <c r="J44" s="10">
        <v>5</v>
      </c>
      <c r="K44" s="10">
        <v>1</v>
      </c>
      <c r="L44" s="10">
        <v>1</v>
      </c>
      <c r="M44" s="10">
        <v>5</v>
      </c>
      <c r="N44" s="12" t="s">
        <v>216</v>
      </c>
      <c r="O44" s="10">
        <v>5</v>
      </c>
      <c r="P44" s="10">
        <v>1</v>
      </c>
      <c r="Q44" s="10">
        <v>5</v>
      </c>
      <c r="R44" s="10">
        <v>1</v>
      </c>
      <c r="S44" s="10">
        <v>1</v>
      </c>
      <c r="T44" s="10">
        <v>1</v>
      </c>
      <c r="U44" s="10">
        <v>5</v>
      </c>
      <c r="V44" s="12" t="s">
        <v>125</v>
      </c>
      <c r="W44" s="10">
        <v>1</v>
      </c>
      <c r="X44" s="9" t="s">
        <v>124</v>
      </c>
      <c r="Y44" s="9" t="s">
        <v>118</v>
      </c>
      <c r="Z44" s="9" t="s">
        <v>124</v>
      </c>
      <c r="AB44" s="10">
        <v>1</v>
      </c>
      <c r="AE44" s="10">
        <v>1</v>
      </c>
      <c r="AF44" s="10">
        <v>1</v>
      </c>
      <c r="AG44" s="10">
        <v>1</v>
      </c>
      <c r="AH44" s="10">
        <v>5</v>
      </c>
      <c r="AI44" s="10">
        <v>3</v>
      </c>
      <c r="AK44" s="10">
        <v>4</v>
      </c>
      <c r="AL44" s="10">
        <v>5</v>
      </c>
      <c r="AM44" s="10">
        <v>5</v>
      </c>
      <c r="AN44" s="10">
        <v>5</v>
      </c>
      <c r="AO44" s="10">
        <v>5</v>
      </c>
      <c r="AP44" s="10">
        <v>1</v>
      </c>
      <c r="AR44" s="10">
        <v>5</v>
      </c>
      <c r="AT44" s="10">
        <v>3</v>
      </c>
      <c r="AU44" s="9" t="s">
        <v>126</v>
      </c>
      <c r="AV44" s="12" t="s">
        <v>218</v>
      </c>
      <c r="AW44" s="10">
        <v>1</v>
      </c>
      <c r="AX44" s="10">
        <v>4</v>
      </c>
      <c r="AY44" s="10">
        <v>4</v>
      </c>
    </row>
    <row r="45" spans="1:51" ht="12.75" customHeight="1" x14ac:dyDescent="0.2">
      <c r="A45" s="8">
        <v>45</v>
      </c>
      <c r="B45" s="10">
        <v>4</v>
      </c>
      <c r="C45" s="10">
        <v>4</v>
      </c>
      <c r="D45" s="10">
        <v>4</v>
      </c>
      <c r="E45" s="10">
        <v>3</v>
      </c>
      <c r="F45" s="10">
        <v>5</v>
      </c>
      <c r="G45" s="10">
        <v>3</v>
      </c>
      <c r="H45" s="10">
        <v>4</v>
      </c>
      <c r="I45" s="10">
        <v>4</v>
      </c>
      <c r="J45" s="10">
        <v>4</v>
      </c>
      <c r="K45" s="10">
        <v>3</v>
      </c>
      <c r="L45" s="10">
        <v>5</v>
      </c>
      <c r="M45" s="10">
        <v>5</v>
      </c>
      <c r="O45" s="10">
        <v>4</v>
      </c>
      <c r="P45" s="10">
        <v>3</v>
      </c>
      <c r="Q45" s="10">
        <v>4</v>
      </c>
      <c r="R45" s="10">
        <v>4</v>
      </c>
      <c r="S45" s="10">
        <v>2</v>
      </c>
      <c r="T45" s="10">
        <v>3</v>
      </c>
      <c r="U45" s="10">
        <v>4</v>
      </c>
      <c r="V45" s="12" t="s">
        <v>125</v>
      </c>
      <c r="W45" s="10">
        <v>3</v>
      </c>
      <c r="X45" s="9" t="s">
        <v>124</v>
      </c>
      <c r="Y45" s="9" t="s">
        <v>127</v>
      </c>
      <c r="Z45" s="9" t="s">
        <v>118</v>
      </c>
      <c r="AB45" s="10">
        <v>2</v>
      </c>
      <c r="AC45" s="9" t="s">
        <v>134</v>
      </c>
      <c r="AE45" s="10">
        <v>4</v>
      </c>
      <c r="AF45" s="10">
        <v>2</v>
      </c>
      <c r="AG45" s="10">
        <v>3</v>
      </c>
      <c r="AH45" s="10">
        <v>3</v>
      </c>
      <c r="AI45" s="10">
        <v>4</v>
      </c>
      <c r="AK45" s="10">
        <v>4</v>
      </c>
      <c r="AL45" s="10">
        <v>3</v>
      </c>
      <c r="AM45" s="10">
        <v>3</v>
      </c>
      <c r="AN45" s="10">
        <v>4</v>
      </c>
      <c r="AO45" s="10">
        <v>4</v>
      </c>
      <c r="AP45" s="10">
        <v>3</v>
      </c>
      <c r="AR45" s="10">
        <v>4</v>
      </c>
      <c r="AS45" s="10"/>
      <c r="AT45" s="10">
        <v>3</v>
      </c>
      <c r="AU45" s="9" t="s">
        <v>172</v>
      </c>
      <c r="AW45" s="10">
        <v>1</v>
      </c>
      <c r="AX45" s="10">
        <v>4</v>
      </c>
      <c r="AY45" s="10">
        <v>4</v>
      </c>
    </row>
    <row r="46" spans="1:51" ht="12.75" customHeight="1" x14ac:dyDescent="0.2">
      <c r="A46" s="8">
        <v>46</v>
      </c>
      <c r="B46" s="10">
        <v>4</v>
      </c>
      <c r="C46" s="10">
        <v>5</v>
      </c>
      <c r="D46" s="10">
        <v>5</v>
      </c>
      <c r="E46" s="10">
        <v>4</v>
      </c>
      <c r="F46" s="10">
        <v>4</v>
      </c>
      <c r="G46" s="10">
        <v>4</v>
      </c>
      <c r="H46" s="10">
        <v>4</v>
      </c>
      <c r="I46" s="10">
        <v>4</v>
      </c>
      <c r="J46" s="10">
        <v>4</v>
      </c>
      <c r="K46" s="10">
        <v>3</v>
      </c>
      <c r="L46" s="10">
        <v>3</v>
      </c>
      <c r="M46" s="10">
        <v>3</v>
      </c>
      <c r="O46" s="10">
        <v>4</v>
      </c>
      <c r="P46" s="10">
        <v>4</v>
      </c>
      <c r="Q46" s="10">
        <v>3</v>
      </c>
      <c r="R46" s="10">
        <v>4</v>
      </c>
      <c r="S46" s="10">
        <v>3</v>
      </c>
      <c r="T46" s="10">
        <v>4</v>
      </c>
      <c r="U46" s="10">
        <v>4</v>
      </c>
      <c r="W46" s="10">
        <v>4</v>
      </c>
      <c r="X46" s="9" t="s">
        <v>127</v>
      </c>
      <c r="Y46" s="9" t="s">
        <v>124</v>
      </c>
      <c r="Z46" s="9" t="s">
        <v>124</v>
      </c>
      <c r="AC46" s="9" t="s">
        <v>120</v>
      </c>
      <c r="AD46" s="15">
        <v>7.0000000000000007E-2</v>
      </c>
      <c r="AE46" s="10">
        <v>4</v>
      </c>
      <c r="AF46" s="10">
        <v>4</v>
      </c>
      <c r="AG46" s="10">
        <v>5</v>
      </c>
      <c r="AH46" s="10">
        <v>3</v>
      </c>
      <c r="AI46" s="10">
        <v>3</v>
      </c>
      <c r="AK46" s="10">
        <v>5</v>
      </c>
      <c r="AL46" s="10">
        <v>5</v>
      </c>
      <c r="AM46" s="10">
        <v>5</v>
      </c>
      <c r="AN46" s="10">
        <v>5</v>
      </c>
      <c r="AO46" s="10">
        <v>5</v>
      </c>
      <c r="AP46" s="10">
        <v>5</v>
      </c>
      <c r="AR46" s="10">
        <v>3</v>
      </c>
      <c r="AT46" s="10">
        <v>3</v>
      </c>
      <c r="AU46" s="9" t="s">
        <v>191</v>
      </c>
      <c r="AW46" s="10">
        <v>1</v>
      </c>
      <c r="AX46" s="10">
        <v>4</v>
      </c>
      <c r="AY46" s="10">
        <v>4</v>
      </c>
    </row>
    <row r="47" spans="1:51" ht="12.75" customHeight="1" x14ac:dyDescent="0.2">
      <c r="A47" s="8">
        <v>47</v>
      </c>
      <c r="B47" s="10">
        <v>4</v>
      </c>
      <c r="C47" s="10">
        <v>4</v>
      </c>
      <c r="D47" s="10">
        <v>4</v>
      </c>
      <c r="E47" s="10">
        <v>3</v>
      </c>
      <c r="F47" s="10">
        <v>4</v>
      </c>
      <c r="G47" s="10">
        <v>4</v>
      </c>
      <c r="H47" s="10">
        <v>4</v>
      </c>
      <c r="I47" s="10">
        <v>3</v>
      </c>
      <c r="J47" s="10">
        <v>5</v>
      </c>
      <c r="K47" s="10">
        <v>3</v>
      </c>
      <c r="L47" s="10">
        <v>3</v>
      </c>
      <c r="M47" s="10">
        <v>4</v>
      </c>
      <c r="O47" s="10">
        <v>5</v>
      </c>
      <c r="P47" s="10">
        <v>2</v>
      </c>
      <c r="Q47" s="10">
        <v>5</v>
      </c>
      <c r="R47" s="10">
        <v>2</v>
      </c>
      <c r="S47" s="10">
        <v>2</v>
      </c>
      <c r="T47" s="10">
        <v>3</v>
      </c>
      <c r="U47" s="10">
        <v>4</v>
      </c>
      <c r="V47" s="12" t="s">
        <v>125</v>
      </c>
      <c r="W47" s="10">
        <v>3</v>
      </c>
      <c r="X47" s="9" t="s">
        <v>127</v>
      </c>
      <c r="Y47" s="9" t="s">
        <v>127</v>
      </c>
      <c r="Z47" s="9" t="s">
        <v>127</v>
      </c>
      <c r="AB47" s="10">
        <v>2</v>
      </c>
      <c r="AE47" s="10">
        <v>3</v>
      </c>
      <c r="AF47" s="10">
        <v>1</v>
      </c>
      <c r="AG47" s="10">
        <v>3</v>
      </c>
      <c r="AH47" s="10">
        <v>1</v>
      </c>
      <c r="AI47" s="10">
        <v>3</v>
      </c>
      <c r="AK47" s="10">
        <v>2</v>
      </c>
      <c r="AL47" s="10">
        <v>2</v>
      </c>
      <c r="AM47" s="10">
        <v>2</v>
      </c>
      <c r="AN47" s="10">
        <v>3</v>
      </c>
      <c r="AO47" s="10">
        <v>3</v>
      </c>
      <c r="AP47" s="10">
        <v>2</v>
      </c>
      <c r="AR47" s="10">
        <v>1</v>
      </c>
      <c r="AT47" s="10">
        <v>1</v>
      </c>
      <c r="AV47" s="12" t="s">
        <v>220</v>
      </c>
      <c r="AW47" s="10">
        <v>1</v>
      </c>
      <c r="AX47" s="10">
        <v>4</v>
      </c>
      <c r="AY47" s="10">
        <v>4</v>
      </c>
    </row>
    <row r="48" spans="1:51" ht="12.75" customHeight="1" x14ac:dyDescent="0.2">
      <c r="A48" s="8">
        <v>48</v>
      </c>
      <c r="B48" s="10">
        <v>4</v>
      </c>
      <c r="C48" s="10">
        <v>5</v>
      </c>
      <c r="D48" s="10">
        <v>5</v>
      </c>
      <c r="E48" s="10">
        <v>3</v>
      </c>
      <c r="F48" s="10">
        <v>4</v>
      </c>
      <c r="G48" s="10">
        <v>3</v>
      </c>
      <c r="H48" s="10">
        <v>3</v>
      </c>
      <c r="I48" s="10">
        <v>4</v>
      </c>
      <c r="J48" s="10">
        <v>4</v>
      </c>
      <c r="K48" s="10">
        <v>4</v>
      </c>
      <c r="L48" s="10">
        <v>4</v>
      </c>
      <c r="M48" s="10">
        <v>4</v>
      </c>
      <c r="O48" s="10">
        <v>4</v>
      </c>
      <c r="P48" s="10">
        <v>3</v>
      </c>
      <c r="Q48" s="10">
        <v>3</v>
      </c>
      <c r="R48" s="10">
        <v>4</v>
      </c>
      <c r="S48" s="10">
        <v>3</v>
      </c>
      <c r="T48" s="10">
        <v>3</v>
      </c>
      <c r="U48" s="10">
        <v>4</v>
      </c>
      <c r="V48" s="12" t="s">
        <v>125</v>
      </c>
      <c r="W48" s="10">
        <v>4</v>
      </c>
      <c r="X48" s="9" t="s">
        <v>118</v>
      </c>
      <c r="Y48" s="9" t="s">
        <v>118</v>
      </c>
      <c r="Z48" s="9" t="s">
        <v>118</v>
      </c>
      <c r="AA48" s="9" t="s">
        <v>222</v>
      </c>
      <c r="AB48" s="10">
        <v>3</v>
      </c>
      <c r="AE48" s="10">
        <v>4</v>
      </c>
      <c r="AF48" s="10">
        <v>4</v>
      </c>
      <c r="AG48" s="10">
        <v>4</v>
      </c>
      <c r="AH48" s="10">
        <v>4</v>
      </c>
      <c r="AI48" s="10">
        <v>3</v>
      </c>
      <c r="AK48" s="10">
        <v>4</v>
      </c>
      <c r="AL48" s="10">
        <v>5</v>
      </c>
      <c r="AM48" s="10">
        <v>4</v>
      </c>
      <c r="AN48" s="10">
        <v>4</v>
      </c>
      <c r="AO48" s="10">
        <v>4</v>
      </c>
      <c r="AP48" s="10">
        <v>4</v>
      </c>
      <c r="AR48" s="10">
        <v>3</v>
      </c>
      <c r="AT48" s="10">
        <v>3</v>
      </c>
      <c r="AU48" s="9" t="s">
        <v>208</v>
      </c>
      <c r="AW48" s="10">
        <v>1</v>
      </c>
      <c r="AX48" s="10">
        <v>4</v>
      </c>
      <c r="AY48" s="10">
        <v>4</v>
      </c>
    </row>
    <row r="49" spans="1:51" ht="12.75" customHeight="1" x14ac:dyDescent="0.2">
      <c r="A49" s="8">
        <v>52</v>
      </c>
      <c r="B49" s="10">
        <v>5</v>
      </c>
      <c r="C49" s="10">
        <v>5</v>
      </c>
      <c r="D49" s="10">
        <v>5</v>
      </c>
      <c r="E49" s="10">
        <v>4</v>
      </c>
      <c r="F49" s="10">
        <v>5</v>
      </c>
      <c r="G49" s="10">
        <v>5</v>
      </c>
      <c r="H49" s="10">
        <v>5</v>
      </c>
      <c r="I49" s="10">
        <v>4</v>
      </c>
      <c r="J49" s="10">
        <v>5</v>
      </c>
      <c r="K49" s="10">
        <v>4</v>
      </c>
      <c r="L49" s="10">
        <v>4</v>
      </c>
      <c r="M49" s="10">
        <v>4</v>
      </c>
      <c r="N49" s="12" t="s">
        <v>229</v>
      </c>
      <c r="O49" s="10">
        <v>3</v>
      </c>
      <c r="P49" s="10">
        <v>5</v>
      </c>
      <c r="Q49" s="10">
        <v>2</v>
      </c>
      <c r="R49" s="10">
        <v>5</v>
      </c>
      <c r="S49" s="10">
        <v>5</v>
      </c>
      <c r="T49" s="10">
        <v>4</v>
      </c>
      <c r="U49" s="10">
        <v>2</v>
      </c>
      <c r="V49" s="12" t="s">
        <v>125</v>
      </c>
      <c r="W49" s="10">
        <v>2</v>
      </c>
      <c r="X49" s="9" t="s">
        <v>124</v>
      </c>
      <c r="Y49" s="9" t="s">
        <v>124</v>
      </c>
      <c r="Z49" s="9" t="s">
        <v>124</v>
      </c>
      <c r="AB49" s="10">
        <v>5</v>
      </c>
      <c r="AC49" s="9" t="s">
        <v>120</v>
      </c>
      <c r="AD49" s="9" t="s">
        <v>230</v>
      </c>
      <c r="AE49" s="10">
        <v>4</v>
      </c>
      <c r="AF49" s="10">
        <v>5</v>
      </c>
      <c r="AG49" s="10">
        <v>5</v>
      </c>
      <c r="AH49" s="10">
        <v>2</v>
      </c>
      <c r="AI49" s="10">
        <v>1</v>
      </c>
      <c r="AJ49" s="12" t="s">
        <v>232</v>
      </c>
      <c r="AK49" s="10">
        <v>5</v>
      </c>
      <c r="AL49" s="10">
        <v>5</v>
      </c>
      <c r="AM49" s="10">
        <v>5</v>
      </c>
      <c r="AN49" s="10">
        <v>4</v>
      </c>
      <c r="AO49" s="10">
        <v>4</v>
      </c>
      <c r="AP49" s="10">
        <v>5</v>
      </c>
      <c r="AR49" s="10">
        <v>5</v>
      </c>
      <c r="AT49" s="10">
        <v>4</v>
      </c>
      <c r="AU49" s="10" t="s">
        <v>196</v>
      </c>
      <c r="AW49" s="10">
        <v>2</v>
      </c>
      <c r="AX49" s="10">
        <v>4</v>
      </c>
      <c r="AY49" s="10">
        <v>4</v>
      </c>
    </row>
    <row r="50" spans="1:51" ht="12.75" customHeight="1" x14ac:dyDescent="0.2">
      <c r="A50" s="8">
        <v>56</v>
      </c>
      <c r="B50" s="10">
        <v>4</v>
      </c>
      <c r="C50" s="10">
        <v>4</v>
      </c>
      <c r="D50" s="10">
        <v>5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4</v>
      </c>
      <c r="K50" s="10">
        <v>2</v>
      </c>
      <c r="L50" s="10">
        <v>2</v>
      </c>
      <c r="M50" s="10">
        <v>2</v>
      </c>
      <c r="O50" s="10">
        <v>4</v>
      </c>
      <c r="P50" s="10">
        <v>4</v>
      </c>
      <c r="Q50" s="10">
        <v>2</v>
      </c>
      <c r="R50" s="10">
        <v>4</v>
      </c>
      <c r="S50" s="10">
        <v>4</v>
      </c>
      <c r="T50" s="10">
        <v>4</v>
      </c>
      <c r="U50" s="10">
        <v>3</v>
      </c>
      <c r="V50" s="12" t="s">
        <v>117</v>
      </c>
      <c r="W50" s="10">
        <v>4</v>
      </c>
      <c r="X50" s="9" t="s">
        <v>118</v>
      </c>
      <c r="Y50" s="9" t="s">
        <v>118</v>
      </c>
      <c r="Z50" s="9" t="s">
        <v>124</v>
      </c>
      <c r="AB50" s="10">
        <v>4</v>
      </c>
      <c r="AC50" s="9" t="s">
        <v>134</v>
      </c>
      <c r="AD50" s="15">
        <v>0.1</v>
      </c>
      <c r="AF50" s="10">
        <v>4</v>
      </c>
      <c r="AG50" s="10">
        <v>4</v>
      </c>
      <c r="AH50" s="10">
        <v>3</v>
      </c>
      <c r="AI50" s="10">
        <v>4</v>
      </c>
      <c r="AK50" s="10">
        <v>4</v>
      </c>
      <c r="AL50" s="10">
        <v>5</v>
      </c>
      <c r="AM50" s="10">
        <v>5</v>
      </c>
      <c r="AN50" s="10">
        <v>4</v>
      </c>
      <c r="AO50" s="10">
        <v>5</v>
      </c>
      <c r="AP50" s="10">
        <v>5</v>
      </c>
      <c r="AR50" s="10">
        <v>4</v>
      </c>
      <c r="AT50" s="10">
        <v>4</v>
      </c>
      <c r="AU50" s="10" t="s">
        <v>250</v>
      </c>
      <c r="AW50" s="10">
        <v>1</v>
      </c>
      <c r="AX50" s="10">
        <v>4</v>
      </c>
      <c r="AY50" s="10">
        <v>4</v>
      </c>
    </row>
    <row r="51" spans="1:51" ht="12.75" customHeight="1" x14ac:dyDescent="0.2">
      <c r="A51" s="8">
        <v>58</v>
      </c>
      <c r="B51" s="10">
        <v>5</v>
      </c>
      <c r="C51" s="10">
        <v>5</v>
      </c>
      <c r="D51" s="10">
        <v>5</v>
      </c>
      <c r="E51" s="10">
        <v>4</v>
      </c>
      <c r="F51" s="10">
        <v>5</v>
      </c>
      <c r="G51" s="10">
        <v>5</v>
      </c>
      <c r="H51" s="10">
        <v>5</v>
      </c>
      <c r="I51" s="10">
        <v>5</v>
      </c>
      <c r="J51" s="10">
        <v>3</v>
      </c>
      <c r="K51" s="10">
        <v>3</v>
      </c>
      <c r="L51" s="10">
        <v>4</v>
      </c>
      <c r="M51" s="10">
        <v>3</v>
      </c>
      <c r="N51" s="12" t="s">
        <v>253</v>
      </c>
      <c r="O51" s="10">
        <v>4</v>
      </c>
      <c r="P51" s="10">
        <v>5</v>
      </c>
      <c r="Q51" s="10">
        <v>2</v>
      </c>
      <c r="R51" s="10">
        <v>5</v>
      </c>
      <c r="S51" s="10">
        <v>5</v>
      </c>
      <c r="T51" s="10">
        <v>4</v>
      </c>
      <c r="U51" s="10">
        <v>3</v>
      </c>
      <c r="V51" s="12" t="s">
        <v>117</v>
      </c>
      <c r="W51" s="10">
        <v>5</v>
      </c>
      <c r="X51" s="9" t="s">
        <v>124</v>
      </c>
      <c r="Y51" s="9" t="s">
        <v>124</v>
      </c>
      <c r="Z51" s="9" t="s">
        <v>124</v>
      </c>
      <c r="AB51" s="10">
        <v>5</v>
      </c>
      <c r="AC51" s="9" t="s">
        <v>134</v>
      </c>
      <c r="AD51" s="15">
        <v>0.1</v>
      </c>
      <c r="AE51" s="10">
        <v>5</v>
      </c>
      <c r="AF51" s="10">
        <v>5</v>
      </c>
      <c r="AG51" s="10">
        <v>5</v>
      </c>
      <c r="AH51" s="10">
        <v>3</v>
      </c>
      <c r="AI51" s="10">
        <v>5</v>
      </c>
      <c r="AK51" s="10">
        <v>5</v>
      </c>
      <c r="AL51" s="10">
        <v>5</v>
      </c>
      <c r="AM51" s="10">
        <v>5</v>
      </c>
      <c r="AN51" s="10">
        <v>3</v>
      </c>
      <c r="AO51" s="10">
        <v>3</v>
      </c>
      <c r="AR51" s="10">
        <v>5</v>
      </c>
      <c r="AT51" s="10">
        <v>4</v>
      </c>
      <c r="AU51" s="10" t="s">
        <v>244</v>
      </c>
      <c r="AW51" s="10">
        <v>1</v>
      </c>
      <c r="AX51" s="10">
        <v>4</v>
      </c>
      <c r="AY51" s="10">
        <v>4</v>
      </c>
    </row>
    <row r="52" spans="1:51" ht="12.75" customHeight="1" x14ac:dyDescent="0.2">
      <c r="A52" s="8">
        <v>78</v>
      </c>
      <c r="B52" s="10">
        <v>5</v>
      </c>
      <c r="C52" s="10">
        <v>4</v>
      </c>
      <c r="D52" s="10">
        <v>5</v>
      </c>
      <c r="E52" s="10">
        <v>2</v>
      </c>
      <c r="F52" s="10">
        <v>4</v>
      </c>
      <c r="G52" s="10">
        <v>4</v>
      </c>
      <c r="H52" s="10">
        <v>5</v>
      </c>
      <c r="I52" s="10">
        <v>4</v>
      </c>
      <c r="J52" s="10">
        <v>4</v>
      </c>
      <c r="K52" s="10">
        <v>3</v>
      </c>
      <c r="L52" s="10">
        <v>3</v>
      </c>
      <c r="M52" s="10">
        <v>3</v>
      </c>
      <c r="O52" s="10">
        <v>3</v>
      </c>
      <c r="P52" s="10">
        <v>5</v>
      </c>
      <c r="Q52" s="10">
        <v>4</v>
      </c>
      <c r="R52" s="10">
        <v>5</v>
      </c>
      <c r="S52" s="10">
        <v>4</v>
      </c>
      <c r="T52" s="10">
        <v>4</v>
      </c>
      <c r="U52" s="10">
        <v>4</v>
      </c>
      <c r="V52" s="12" t="s">
        <v>125</v>
      </c>
      <c r="W52" s="10">
        <v>5</v>
      </c>
      <c r="X52" s="9" t="s">
        <v>118</v>
      </c>
      <c r="Y52" s="9" t="s">
        <v>127</v>
      </c>
      <c r="Z52" s="9" t="s">
        <v>127</v>
      </c>
      <c r="AB52" s="10">
        <v>5</v>
      </c>
      <c r="AC52" s="9" t="s">
        <v>120</v>
      </c>
      <c r="AD52" s="15">
        <v>0.1</v>
      </c>
      <c r="AE52" s="10">
        <v>5</v>
      </c>
      <c r="AF52" s="10">
        <v>4</v>
      </c>
      <c r="AG52" s="10">
        <v>3</v>
      </c>
      <c r="AH52" s="10">
        <v>2</v>
      </c>
      <c r="AI52" s="10">
        <v>3</v>
      </c>
      <c r="AK52" s="10">
        <v>5</v>
      </c>
      <c r="AL52" s="10">
        <v>3</v>
      </c>
      <c r="AM52" s="10">
        <v>4</v>
      </c>
      <c r="AN52" s="10">
        <v>4</v>
      </c>
      <c r="AO52" s="10">
        <v>3</v>
      </c>
      <c r="AP52" s="10">
        <v>3</v>
      </c>
      <c r="AR52" s="10">
        <v>4</v>
      </c>
      <c r="AT52" s="10">
        <v>3</v>
      </c>
      <c r="AU52" s="9" t="s">
        <v>135</v>
      </c>
      <c r="AW52" s="10">
        <v>1</v>
      </c>
      <c r="AX52" s="10">
        <v>4</v>
      </c>
      <c r="AY52" s="10">
        <v>4</v>
      </c>
    </row>
    <row r="53" spans="1:51" ht="12.75" customHeight="1" x14ac:dyDescent="0.2">
      <c r="A53" s="8">
        <v>80</v>
      </c>
      <c r="B53" s="10">
        <v>4</v>
      </c>
      <c r="C53" s="10">
        <v>4</v>
      </c>
      <c r="D53" s="10">
        <v>4</v>
      </c>
      <c r="E53" s="10">
        <v>3</v>
      </c>
      <c r="F53" s="10">
        <v>3</v>
      </c>
      <c r="G53" s="10">
        <v>3</v>
      </c>
      <c r="H53" s="10">
        <v>4</v>
      </c>
      <c r="I53" s="10">
        <v>4</v>
      </c>
      <c r="J53" s="10">
        <v>4</v>
      </c>
      <c r="K53" s="10">
        <v>4</v>
      </c>
      <c r="L53" s="10">
        <v>2</v>
      </c>
      <c r="M53" s="10">
        <v>3</v>
      </c>
      <c r="O53" s="10">
        <v>4</v>
      </c>
      <c r="P53" s="10">
        <v>4</v>
      </c>
      <c r="Q53" s="10">
        <v>4</v>
      </c>
      <c r="R53" s="10">
        <v>3</v>
      </c>
      <c r="S53" s="10">
        <v>2</v>
      </c>
      <c r="T53" s="10">
        <v>4</v>
      </c>
      <c r="U53" s="10">
        <v>5</v>
      </c>
      <c r="W53" s="10">
        <v>2</v>
      </c>
      <c r="Z53" s="9" t="s">
        <v>124</v>
      </c>
      <c r="AB53" s="10">
        <v>2</v>
      </c>
      <c r="AE53" s="10">
        <v>3</v>
      </c>
      <c r="AF53" s="10">
        <v>3</v>
      </c>
      <c r="AG53" s="10">
        <v>4</v>
      </c>
      <c r="AH53" s="10">
        <v>2</v>
      </c>
      <c r="AI53" s="10">
        <v>2</v>
      </c>
      <c r="AK53" s="10">
        <v>4</v>
      </c>
      <c r="AL53" s="10">
        <v>4</v>
      </c>
      <c r="AM53" s="10">
        <v>3</v>
      </c>
      <c r="AN53" s="10">
        <v>4</v>
      </c>
      <c r="AO53" s="10">
        <v>4</v>
      </c>
      <c r="AP53" s="10">
        <v>2</v>
      </c>
      <c r="AR53" s="10">
        <v>3</v>
      </c>
      <c r="AT53" s="10">
        <v>3</v>
      </c>
      <c r="AU53" s="9" t="s">
        <v>135</v>
      </c>
      <c r="AW53" s="10">
        <v>1</v>
      </c>
      <c r="AX53" s="10">
        <v>4</v>
      </c>
      <c r="AY53" s="10">
        <v>4</v>
      </c>
    </row>
    <row r="54" spans="1:51" ht="12.75" customHeight="1" x14ac:dyDescent="0.2">
      <c r="A54" s="8">
        <v>92</v>
      </c>
      <c r="B54" s="2">
        <v>4</v>
      </c>
      <c r="C54" s="2">
        <v>4</v>
      </c>
      <c r="D54" s="2">
        <v>4</v>
      </c>
      <c r="E54" s="2">
        <v>4</v>
      </c>
      <c r="F54" s="2">
        <v>4</v>
      </c>
      <c r="G54" s="2">
        <v>4</v>
      </c>
      <c r="H54" s="2">
        <v>4</v>
      </c>
      <c r="I54" s="2">
        <v>4</v>
      </c>
      <c r="J54" s="2">
        <v>2</v>
      </c>
      <c r="K54" s="2">
        <v>2</v>
      </c>
      <c r="L54" s="2">
        <v>2</v>
      </c>
      <c r="M54" s="2">
        <v>2</v>
      </c>
      <c r="O54" s="2">
        <v>5</v>
      </c>
      <c r="P54" s="2">
        <v>5</v>
      </c>
      <c r="Q54" s="2">
        <v>5</v>
      </c>
      <c r="R54" s="2">
        <v>5</v>
      </c>
      <c r="S54" s="2">
        <v>1</v>
      </c>
      <c r="T54" s="2">
        <v>3</v>
      </c>
      <c r="U54" s="2">
        <v>3</v>
      </c>
      <c r="V54" s="12" t="s">
        <v>125</v>
      </c>
      <c r="AB54" s="2">
        <v>2</v>
      </c>
      <c r="AD54" s="12"/>
      <c r="AE54" s="2">
        <v>3</v>
      </c>
      <c r="AF54" s="2">
        <v>3</v>
      </c>
      <c r="AG54" s="2">
        <v>3</v>
      </c>
      <c r="AH54" s="2">
        <v>3</v>
      </c>
      <c r="AI54" s="2">
        <v>3</v>
      </c>
      <c r="AL54" s="2">
        <v>4</v>
      </c>
      <c r="AM54" s="2">
        <v>4</v>
      </c>
      <c r="AN54" s="2">
        <v>4</v>
      </c>
      <c r="AO54" s="2">
        <v>4</v>
      </c>
      <c r="AR54" s="2">
        <v>4</v>
      </c>
      <c r="AT54" s="2">
        <v>3</v>
      </c>
      <c r="AW54" s="2">
        <v>1</v>
      </c>
      <c r="AX54" s="2">
        <v>4</v>
      </c>
      <c r="AY54" s="2">
        <v>2</v>
      </c>
    </row>
    <row r="55" spans="1:51" ht="12.75" customHeight="1" x14ac:dyDescent="0.2">
      <c r="A55" s="8">
        <v>93</v>
      </c>
      <c r="B55" s="2">
        <v>3</v>
      </c>
      <c r="C55" s="2">
        <v>3</v>
      </c>
      <c r="D55" s="2">
        <v>3</v>
      </c>
      <c r="E55" s="2">
        <v>3</v>
      </c>
      <c r="F55" s="2">
        <v>3</v>
      </c>
      <c r="G55" s="2">
        <v>3</v>
      </c>
      <c r="H55" s="2">
        <v>3</v>
      </c>
      <c r="I55" s="2">
        <v>3</v>
      </c>
      <c r="J55" s="2">
        <v>3</v>
      </c>
      <c r="K55" s="2">
        <v>3</v>
      </c>
      <c r="L55" s="2">
        <v>3</v>
      </c>
      <c r="M55" s="2">
        <v>3</v>
      </c>
      <c r="O55" s="2">
        <v>3</v>
      </c>
      <c r="P55" s="2">
        <v>3</v>
      </c>
      <c r="Q55" s="2">
        <v>3</v>
      </c>
      <c r="R55" s="2">
        <v>3</v>
      </c>
      <c r="S55" s="2">
        <v>3</v>
      </c>
      <c r="T55" s="2">
        <v>3</v>
      </c>
      <c r="U55" s="2">
        <v>3</v>
      </c>
      <c r="W55" s="2">
        <v>3</v>
      </c>
      <c r="AB55" s="2">
        <v>3</v>
      </c>
      <c r="AE55" s="2">
        <v>3</v>
      </c>
      <c r="AF55" s="2">
        <v>3</v>
      </c>
      <c r="AG55" s="2">
        <v>3</v>
      </c>
      <c r="AH55" s="2">
        <v>3</v>
      </c>
      <c r="AI55" s="2">
        <v>3</v>
      </c>
      <c r="AK55" s="2">
        <v>3</v>
      </c>
      <c r="AL55" s="2">
        <v>3</v>
      </c>
      <c r="AM55" s="2">
        <v>3</v>
      </c>
      <c r="AN55" s="2">
        <v>3</v>
      </c>
      <c r="AO55" s="2">
        <v>3</v>
      </c>
      <c r="AP55" s="2">
        <v>3</v>
      </c>
      <c r="AR55" s="2">
        <v>3</v>
      </c>
      <c r="AS55" s="2"/>
      <c r="AT55" s="2">
        <v>3</v>
      </c>
      <c r="AW55" s="2">
        <v>1</v>
      </c>
      <c r="AX55" s="2">
        <v>4</v>
      </c>
      <c r="AY55" s="2">
        <v>4</v>
      </c>
    </row>
    <row r="56" spans="1:51" ht="12.75" customHeight="1" x14ac:dyDescent="0.2">
      <c r="A56" s="8">
        <v>94</v>
      </c>
      <c r="B56" s="2">
        <v>4</v>
      </c>
      <c r="C56" s="2">
        <v>4</v>
      </c>
      <c r="D56" s="2">
        <v>4</v>
      </c>
      <c r="E56" s="2">
        <v>3</v>
      </c>
      <c r="F56" s="2">
        <v>4</v>
      </c>
      <c r="G56" s="2">
        <v>2</v>
      </c>
      <c r="H56" s="2">
        <v>4</v>
      </c>
      <c r="I56" s="2">
        <v>4</v>
      </c>
      <c r="J56" s="2">
        <v>4</v>
      </c>
      <c r="K56" s="2">
        <v>3</v>
      </c>
      <c r="L56" s="2">
        <v>3</v>
      </c>
      <c r="M56" s="2">
        <v>4</v>
      </c>
      <c r="O56" s="2">
        <v>3</v>
      </c>
      <c r="P56" s="2">
        <v>3</v>
      </c>
      <c r="Q56" s="2">
        <v>3</v>
      </c>
      <c r="R56" s="2">
        <v>4</v>
      </c>
      <c r="S56" s="2">
        <v>4</v>
      </c>
      <c r="T56" s="2">
        <v>4</v>
      </c>
      <c r="U56" s="2">
        <v>2</v>
      </c>
      <c r="V56" s="12" t="s">
        <v>125</v>
      </c>
      <c r="W56" s="2">
        <v>3</v>
      </c>
      <c r="X56" s="12" t="s">
        <v>118</v>
      </c>
      <c r="Y56" s="12" t="s">
        <v>127</v>
      </c>
      <c r="Z56" s="12" t="s">
        <v>127</v>
      </c>
      <c r="AB56" s="2">
        <v>3</v>
      </c>
      <c r="AC56" s="9" t="s">
        <v>120</v>
      </c>
      <c r="AD56" s="15">
        <v>0.05</v>
      </c>
      <c r="AE56" s="2">
        <v>3</v>
      </c>
      <c r="AF56" s="2">
        <v>4</v>
      </c>
      <c r="AG56" s="2">
        <v>4</v>
      </c>
      <c r="AH56" s="2">
        <v>4</v>
      </c>
      <c r="AI56" s="2">
        <v>4</v>
      </c>
      <c r="AK56" s="2">
        <v>5</v>
      </c>
      <c r="AL56" s="2">
        <v>4</v>
      </c>
      <c r="AM56" s="2">
        <v>4</v>
      </c>
      <c r="AN56" s="2">
        <v>4</v>
      </c>
      <c r="AO56" s="2">
        <v>4</v>
      </c>
      <c r="AP56" s="2">
        <v>4</v>
      </c>
      <c r="AR56" s="2">
        <v>4</v>
      </c>
      <c r="AS56" s="2"/>
      <c r="AT56" s="2">
        <v>3</v>
      </c>
      <c r="AU56" s="12" t="s">
        <v>126</v>
      </c>
      <c r="AW56" s="2">
        <v>1</v>
      </c>
      <c r="AX56" s="2">
        <v>4</v>
      </c>
      <c r="AY56" s="2">
        <v>2</v>
      </c>
    </row>
    <row r="57" spans="1:51" ht="12.75" customHeight="1" x14ac:dyDescent="0.2">
      <c r="A57" s="8">
        <v>95</v>
      </c>
      <c r="B57" s="2">
        <v>4</v>
      </c>
      <c r="C57" s="2">
        <v>4</v>
      </c>
      <c r="D57" s="2">
        <v>4</v>
      </c>
      <c r="E57" s="2">
        <v>4</v>
      </c>
      <c r="F57" s="2">
        <v>4</v>
      </c>
      <c r="G57" s="2">
        <v>4</v>
      </c>
      <c r="H57" s="2">
        <v>4</v>
      </c>
      <c r="I57" s="2">
        <v>4</v>
      </c>
      <c r="J57" s="2">
        <v>3</v>
      </c>
      <c r="K57" s="2">
        <v>3</v>
      </c>
      <c r="L57" s="2">
        <v>3</v>
      </c>
      <c r="M57" s="2">
        <v>3</v>
      </c>
      <c r="O57" s="2">
        <v>3</v>
      </c>
      <c r="P57" s="2">
        <v>3</v>
      </c>
      <c r="Q57" s="2">
        <v>3</v>
      </c>
      <c r="R57" s="2">
        <v>5</v>
      </c>
      <c r="S57" s="2">
        <v>4</v>
      </c>
      <c r="T57" s="2">
        <v>4</v>
      </c>
      <c r="U57" s="2">
        <v>5</v>
      </c>
      <c r="W57" s="2">
        <v>4</v>
      </c>
      <c r="X57" s="12" t="s">
        <v>118</v>
      </c>
      <c r="Y57" s="12" t="s">
        <v>118</v>
      </c>
      <c r="Z57" s="12" t="s">
        <v>118</v>
      </c>
      <c r="AC57" s="9" t="s">
        <v>134</v>
      </c>
      <c r="AD57" s="15">
        <v>7.0000000000000007E-2</v>
      </c>
      <c r="AE57" s="2">
        <v>5</v>
      </c>
      <c r="AF57" s="2">
        <v>3</v>
      </c>
      <c r="AG57" s="2">
        <v>3</v>
      </c>
      <c r="AH57" s="2">
        <v>3</v>
      </c>
      <c r="AI57" s="2">
        <v>3</v>
      </c>
      <c r="AK57" s="2">
        <v>5</v>
      </c>
      <c r="AL57" s="2">
        <v>5</v>
      </c>
      <c r="AM57" s="2">
        <v>5</v>
      </c>
      <c r="AN57" s="2">
        <v>5</v>
      </c>
      <c r="AO57" s="2">
        <v>5</v>
      </c>
      <c r="AP57" s="2">
        <v>5</v>
      </c>
      <c r="AR57" s="2">
        <v>3</v>
      </c>
      <c r="AT57" s="2">
        <v>3</v>
      </c>
      <c r="AU57" s="12" t="s">
        <v>367</v>
      </c>
      <c r="AW57" s="2">
        <v>1</v>
      </c>
      <c r="AX57" s="2">
        <v>4</v>
      </c>
      <c r="AY57" s="2">
        <v>4</v>
      </c>
    </row>
    <row r="58" spans="1:51" ht="12.75" customHeight="1" x14ac:dyDescent="0.2">
      <c r="A58" s="8">
        <v>97</v>
      </c>
      <c r="B58" s="2">
        <v>4</v>
      </c>
      <c r="C58" s="2">
        <v>4</v>
      </c>
      <c r="D58" s="2">
        <v>4</v>
      </c>
      <c r="E58" s="2">
        <v>3</v>
      </c>
      <c r="F58" s="2">
        <v>4</v>
      </c>
      <c r="G58" s="2">
        <v>4</v>
      </c>
      <c r="H58" s="2">
        <v>4</v>
      </c>
      <c r="I58" s="2">
        <v>4</v>
      </c>
      <c r="J58" s="2">
        <v>4</v>
      </c>
      <c r="K58" s="2">
        <v>3</v>
      </c>
      <c r="L58" s="2">
        <v>3</v>
      </c>
      <c r="M58" s="2">
        <v>4</v>
      </c>
      <c r="N58" s="12" t="s">
        <v>371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4</v>
      </c>
      <c r="U58" s="2">
        <v>4</v>
      </c>
      <c r="V58" s="12" t="s">
        <v>372</v>
      </c>
      <c r="W58" s="2">
        <v>3</v>
      </c>
      <c r="X58" s="12" t="s">
        <v>127</v>
      </c>
      <c r="Y58" s="12" t="s">
        <v>118</v>
      </c>
      <c r="Z58" s="12" t="s">
        <v>118</v>
      </c>
      <c r="AA58" s="12" t="s">
        <v>373</v>
      </c>
      <c r="AB58" s="2">
        <v>3</v>
      </c>
      <c r="AC58" s="9" t="s">
        <v>120</v>
      </c>
      <c r="AD58" s="15">
        <v>0.1</v>
      </c>
      <c r="AE58" s="2">
        <v>3</v>
      </c>
      <c r="AF58" s="2">
        <v>3</v>
      </c>
      <c r="AG58" s="2">
        <v>4</v>
      </c>
      <c r="AH58" s="2">
        <v>5</v>
      </c>
      <c r="AI58" s="2">
        <v>4</v>
      </c>
      <c r="AJ58" s="12" t="s">
        <v>375</v>
      </c>
      <c r="AK58" s="2">
        <v>4</v>
      </c>
      <c r="AL58" s="2">
        <v>3</v>
      </c>
      <c r="AM58" s="2">
        <v>4</v>
      </c>
      <c r="AN58" s="2">
        <v>4</v>
      </c>
      <c r="AO58" s="2">
        <v>4</v>
      </c>
      <c r="AP58" s="2">
        <v>3</v>
      </c>
      <c r="AQ58" s="12" t="s">
        <v>377</v>
      </c>
      <c r="AR58" s="2">
        <v>3</v>
      </c>
      <c r="AT58" s="2">
        <v>4</v>
      </c>
      <c r="AU58" s="12" t="s">
        <v>378</v>
      </c>
      <c r="AV58" s="12" t="s">
        <v>379</v>
      </c>
      <c r="AW58" s="2">
        <v>1</v>
      </c>
      <c r="AX58" s="2">
        <v>4</v>
      </c>
      <c r="AY58" s="2">
        <v>4</v>
      </c>
    </row>
    <row r="59" spans="1:51" ht="12.75" customHeight="1" x14ac:dyDescent="0.2">
      <c r="A59" s="8">
        <v>98</v>
      </c>
      <c r="B59" s="2">
        <v>5</v>
      </c>
      <c r="C59" s="2">
        <v>5</v>
      </c>
      <c r="D59" s="2">
        <v>5</v>
      </c>
      <c r="E59" s="2">
        <v>5</v>
      </c>
      <c r="F59" s="2">
        <v>5</v>
      </c>
      <c r="G59" s="2">
        <v>1</v>
      </c>
      <c r="H59" s="2">
        <v>5</v>
      </c>
      <c r="I59" s="2">
        <v>1</v>
      </c>
      <c r="J59" s="2">
        <v>3</v>
      </c>
      <c r="K59" s="2">
        <v>1</v>
      </c>
      <c r="L59" s="2">
        <v>1</v>
      </c>
      <c r="M59" s="2">
        <v>5</v>
      </c>
      <c r="N59" s="12" t="s">
        <v>381</v>
      </c>
      <c r="O59" s="2">
        <v>5</v>
      </c>
      <c r="P59" s="2">
        <v>1</v>
      </c>
      <c r="Q59" s="2">
        <v>3</v>
      </c>
      <c r="R59" s="2">
        <v>5</v>
      </c>
      <c r="S59" s="2">
        <v>1</v>
      </c>
      <c r="T59" s="2">
        <v>1</v>
      </c>
      <c r="U59" s="2">
        <v>3</v>
      </c>
      <c r="V59" s="12" t="s">
        <v>372</v>
      </c>
      <c r="W59" s="2">
        <v>1</v>
      </c>
      <c r="X59" s="12" t="s">
        <v>124</v>
      </c>
      <c r="Y59" s="12" t="s">
        <v>124</v>
      </c>
      <c r="Z59" s="12" t="s">
        <v>124</v>
      </c>
      <c r="AA59" s="12" t="s">
        <v>382</v>
      </c>
      <c r="AB59" s="2">
        <v>1</v>
      </c>
      <c r="AC59" s="9"/>
      <c r="AD59" s="9" t="s">
        <v>383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K59" s="2">
        <v>5</v>
      </c>
      <c r="AL59" s="2">
        <v>5</v>
      </c>
      <c r="AM59" s="2">
        <v>5</v>
      </c>
      <c r="AN59" s="2">
        <v>5</v>
      </c>
      <c r="AO59" s="2">
        <v>5</v>
      </c>
      <c r="AP59" s="2">
        <v>5</v>
      </c>
      <c r="AQ59" s="12" t="s">
        <v>385</v>
      </c>
      <c r="AR59" s="2">
        <v>5</v>
      </c>
      <c r="AT59" s="2">
        <v>3</v>
      </c>
      <c r="AU59" s="12" t="s">
        <v>386</v>
      </c>
      <c r="AV59" s="12" t="s">
        <v>387</v>
      </c>
      <c r="AW59" s="2">
        <v>1</v>
      </c>
      <c r="AX59" s="2">
        <v>4</v>
      </c>
      <c r="AY59" s="2">
        <v>4</v>
      </c>
    </row>
    <row r="60" spans="1:51" ht="12.75" customHeight="1" x14ac:dyDescent="0.2">
      <c r="A60" s="39" t="s">
        <v>404</v>
      </c>
      <c r="B60">
        <v>5</v>
      </c>
      <c r="C60">
        <v>5</v>
      </c>
      <c r="D60">
        <v>5</v>
      </c>
      <c r="E60">
        <v>2</v>
      </c>
      <c r="F60">
        <v>2</v>
      </c>
      <c r="G60">
        <v>4</v>
      </c>
      <c r="H60">
        <v>5</v>
      </c>
      <c r="I60">
        <v>2</v>
      </c>
      <c r="J60">
        <v>4</v>
      </c>
      <c r="K60">
        <v>2</v>
      </c>
      <c r="L60">
        <v>2</v>
      </c>
      <c r="M60">
        <v>4</v>
      </c>
      <c r="O60">
        <v>4</v>
      </c>
      <c r="P60">
        <v>3</v>
      </c>
      <c r="Q60">
        <v>3</v>
      </c>
      <c r="R60">
        <v>5</v>
      </c>
      <c r="S60">
        <v>5</v>
      </c>
      <c r="T60">
        <v>3</v>
      </c>
      <c r="U60">
        <v>5</v>
      </c>
      <c r="V60" t="s">
        <v>79</v>
      </c>
      <c r="W60">
        <v>3</v>
      </c>
      <c r="X60" t="s">
        <v>69</v>
      </c>
      <c r="Y60" t="s">
        <v>69</v>
      </c>
      <c r="Z60" t="s">
        <v>69</v>
      </c>
      <c r="AB60">
        <v>5</v>
      </c>
      <c r="AC60" t="s">
        <v>119</v>
      </c>
      <c r="AD60" s="40">
        <v>0.1</v>
      </c>
      <c r="AE60">
        <v>5</v>
      </c>
      <c r="AF60">
        <v>5</v>
      </c>
      <c r="AG60">
        <v>5</v>
      </c>
      <c r="AH60">
        <v>3</v>
      </c>
      <c r="AI60">
        <v>2</v>
      </c>
      <c r="AK60">
        <v>5</v>
      </c>
      <c r="AL60">
        <v>5</v>
      </c>
      <c r="AM60">
        <v>4</v>
      </c>
      <c r="AN60">
        <v>4</v>
      </c>
      <c r="AO60">
        <v>4</v>
      </c>
      <c r="AP60">
        <v>4</v>
      </c>
      <c r="AR60">
        <v>5</v>
      </c>
      <c r="AT60">
        <v>5</v>
      </c>
      <c r="AU60" t="s">
        <v>93</v>
      </c>
      <c r="AW60">
        <v>2</v>
      </c>
      <c r="AX60">
        <v>4</v>
      </c>
      <c r="AY60">
        <v>3</v>
      </c>
    </row>
    <row r="61" spans="1:51" ht="12.75" customHeight="1" x14ac:dyDescent="0.2">
      <c r="A61" s="39" t="s">
        <v>409</v>
      </c>
      <c r="B61">
        <v>5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2</v>
      </c>
      <c r="L61">
        <v>5</v>
      </c>
      <c r="M61">
        <v>4</v>
      </c>
      <c r="O61">
        <v>5</v>
      </c>
      <c r="P61">
        <v>2</v>
      </c>
      <c r="Q61">
        <v>1</v>
      </c>
      <c r="R61">
        <v>5</v>
      </c>
      <c r="S61">
        <v>5</v>
      </c>
      <c r="T61">
        <v>5</v>
      </c>
      <c r="U61">
        <v>2</v>
      </c>
      <c r="V61" t="s">
        <v>56</v>
      </c>
      <c r="W61">
        <v>3</v>
      </c>
      <c r="X61" t="s">
        <v>69</v>
      </c>
      <c r="Y61" t="s">
        <v>69</v>
      </c>
      <c r="Z61" t="s">
        <v>69</v>
      </c>
      <c r="AB61">
        <v>5</v>
      </c>
      <c r="AC61" t="s">
        <v>119</v>
      </c>
      <c r="AD61" s="42">
        <v>0.1</v>
      </c>
      <c r="AE61">
        <v>5</v>
      </c>
      <c r="AF61">
        <v>5</v>
      </c>
      <c r="AG61">
        <v>5</v>
      </c>
      <c r="AH61">
        <v>1</v>
      </c>
      <c r="AI61">
        <v>1</v>
      </c>
      <c r="AK61">
        <v>5</v>
      </c>
      <c r="AL61">
        <v>5</v>
      </c>
      <c r="AM61">
        <v>5</v>
      </c>
      <c r="AN61">
        <v>3</v>
      </c>
      <c r="AO61">
        <v>2</v>
      </c>
      <c r="AP61">
        <v>3</v>
      </c>
      <c r="AR61">
        <v>4</v>
      </c>
      <c r="AT61">
        <v>3</v>
      </c>
      <c r="AU61" t="s">
        <v>339</v>
      </c>
      <c r="AW61">
        <v>2</v>
      </c>
      <c r="AX61">
        <v>4</v>
      </c>
      <c r="AY61">
        <v>4</v>
      </c>
    </row>
    <row r="62" spans="1:51" ht="12.75" customHeight="1" x14ac:dyDescent="0.2">
      <c r="A62" s="39" t="s">
        <v>410</v>
      </c>
      <c r="B62">
        <v>3</v>
      </c>
      <c r="C62">
        <v>4</v>
      </c>
      <c r="D62">
        <v>5</v>
      </c>
      <c r="E62">
        <v>3</v>
      </c>
      <c r="F62">
        <v>3</v>
      </c>
      <c r="G62">
        <v>3</v>
      </c>
      <c r="H62">
        <v>4</v>
      </c>
      <c r="I62">
        <v>3</v>
      </c>
      <c r="J62">
        <v>4</v>
      </c>
      <c r="K62">
        <v>4</v>
      </c>
      <c r="L62">
        <v>3</v>
      </c>
      <c r="M62">
        <v>3</v>
      </c>
      <c r="N62" t="s">
        <v>340</v>
      </c>
      <c r="O62">
        <v>3</v>
      </c>
      <c r="P62">
        <v>3</v>
      </c>
      <c r="Q62">
        <v>3</v>
      </c>
      <c r="R62">
        <v>4</v>
      </c>
      <c r="S62">
        <v>2</v>
      </c>
      <c r="T62">
        <v>3</v>
      </c>
      <c r="U62">
        <v>3</v>
      </c>
      <c r="V62" t="s">
        <v>79</v>
      </c>
      <c r="W62">
        <v>4</v>
      </c>
      <c r="X62" t="s">
        <v>83</v>
      </c>
      <c r="Y62" t="s">
        <v>83</v>
      </c>
      <c r="Z62" t="s">
        <v>83</v>
      </c>
      <c r="AB62">
        <v>2</v>
      </c>
      <c r="AC62" t="s">
        <v>131</v>
      </c>
      <c r="AD62" s="42">
        <v>0.05</v>
      </c>
      <c r="AE62">
        <v>2</v>
      </c>
      <c r="AF62">
        <v>2</v>
      </c>
      <c r="AG62">
        <v>3</v>
      </c>
      <c r="AH62">
        <v>4</v>
      </c>
      <c r="AI62">
        <v>3</v>
      </c>
      <c r="AJ62" t="s">
        <v>341</v>
      </c>
      <c r="AK62">
        <v>5</v>
      </c>
      <c r="AL62">
        <v>4</v>
      </c>
      <c r="AM62">
        <v>4</v>
      </c>
      <c r="AN62">
        <v>5</v>
      </c>
      <c r="AO62">
        <v>4</v>
      </c>
      <c r="AP62">
        <v>2</v>
      </c>
      <c r="AR62">
        <v>1</v>
      </c>
      <c r="AT62">
        <v>1</v>
      </c>
      <c r="AU62" t="s">
        <v>342</v>
      </c>
      <c r="AW62">
        <v>1</v>
      </c>
      <c r="AX62">
        <v>4</v>
      </c>
      <c r="AY62">
        <v>4</v>
      </c>
    </row>
    <row r="63" spans="1:51" ht="12.75" customHeight="1" x14ac:dyDescent="0.2">
      <c r="A63" s="39" t="s">
        <v>421</v>
      </c>
      <c r="B63">
        <v>4</v>
      </c>
      <c r="C63">
        <v>4</v>
      </c>
      <c r="D63">
        <v>4</v>
      </c>
      <c r="E63">
        <v>2</v>
      </c>
      <c r="F63">
        <v>4</v>
      </c>
      <c r="G63">
        <v>4</v>
      </c>
      <c r="H63">
        <v>4</v>
      </c>
      <c r="I63">
        <v>3</v>
      </c>
      <c r="J63">
        <v>4</v>
      </c>
      <c r="K63">
        <v>3</v>
      </c>
      <c r="L63">
        <v>3</v>
      </c>
      <c r="M63">
        <v>3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 t="s">
        <v>79</v>
      </c>
      <c r="W63">
        <v>3</v>
      </c>
      <c r="X63" t="s">
        <v>58</v>
      </c>
      <c r="Y63" t="s">
        <v>58</v>
      </c>
      <c r="Z63" t="s">
        <v>58</v>
      </c>
      <c r="AB63">
        <v>4</v>
      </c>
      <c r="AC63" t="s">
        <v>133</v>
      </c>
      <c r="AD63" s="42">
        <v>0.05</v>
      </c>
      <c r="AE63">
        <v>3</v>
      </c>
      <c r="AF63">
        <v>4</v>
      </c>
      <c r="AG63">
        <v>5</v>
      </c>
      <c r="AH63">
        <v>3</v>
      </c>
      <c r="AI63">
        <v>3</v>
      </c>
      <c r="AK63">
        <v>5</v>
      </c>
      <c r="AL63">
        <v>5</v>
      </c>
      <c r="AM63">
        <v>4</v>
      </c>
      <c r="AN63">
        <v>4</v>
      </c>
      <c r="AO63">
        <v>4</v>
      </c>
      <c r="AP63">
        <v>4</v>
      </c>
      <c r="AR63">
        <v>4</v>
      </c>
      <c r="AT63">
        <v>4</v>
      </c>
      <c r="AU63" t="s">
        <v>108</v>
      </c>
      <c r="AW63">
        <v>2</v>
      </c>
      <c r="AX63">
        <v>4</v>
      </c>
      <c r="AY63">
        <v>3</v>
      </c>
    </row>
    <row r="64" spans="1:51" ht="12.75" customHeight="1" x14ac:dyDescent="0.2">
      <c r="A64" s="39" t="s">
        <v>423</v>
      </c>
      <c r="B64">
        <v>3</v>
      </c>
      <c r="C64">
        <v>5</v>
      </c>
      <c r="D64">
        <v>5</v>
      </c>
      <c r="E64">
        <v>4</v>
      </c>
      <c r="F64">
        <v>3</v>
      </c>
      <c r="G64">
        <v>3</v>
      </c>
      <c r="H64">
        <v>4</v>
      </c>
      <c r="I64">
        <v>4</v>
      </c>
      <c r="J64">
        <v>5</v>
      </c>
      <c r="K64">
        <v>3</v>
      </c>
      <c r="L64">
        <v>4</v>
      </c>
      <c r="M64">
        <v>2</v>
      </c>
      <c r="O64">
        <v>5</v>
      </c>
      <c r="P64">
        <v>4</v>
      </c>
      <c r="Q64">
        <v>3</v>
      </c>
      <c r="R64">
        <v>4</v>
      </c>
      <c r="S64">
        <v>3</v>
      </c>
      <c r="T64">
        <v>4</v>
      </c>
      <c r="U64">
        <v>3</v>
      </c>
      <c r="V64" t="s">
        <v>79</v>
      </c>
      <c r="W64">
        <v>4</v>
      </c>
      <c r="X64" t="s">
        <v>58</v>
      </c>
      <c r="Y64" t="s">
        <v>83</v>
      </c>
      <c r="Z64" t="s">
        <v>69</v>
      </c>
      <c r="AB64">
        <v>3</v>
      </c>
      <c r="AC64" t="s">
        <v>119</v>
      </c>
      <c r="AD64" s="42">
        <v>0.05</v>
      </c>
      <c r="AE64">
        <v>4</v>
      </c>
      <c r="AF64">
        <v>3</v>
      </c>
      <c r="AG64">
        <v>3</v>
      </c>
      <c r="AH64">
        <v>3</v>
      </c>
      <c r="AI64">
        <v>3</v>
      </c>
      <c r="AK64">
        <v>5</v>
      </c>
      <c r="AL64">
        <v>4</v>
      </c>
      <c r="AM64">
        <v>5</v>
      </c>
      <c r="AN64">
        <v>4</v>
      </c>
      <c r="AO64">
        <v>3</v>
      </c>
      <c r="AP64">
        <v>5</v>
      </c>
      <c r="AR64">
        <v>3</v>
      </c>
      <c r="AT64">
        <v>3</v>
      </c>
      <c r="AW64">
        <v>2</v>
      </c>
      <c r="AX64">
        <v>4</v>
      </c>
      <c r="AY64">
        <v>3</v>
      </c>
    </row>
    <row r="65" spans="1:51" ht="12.75" x14ac:dyDescent="0.2">
      <c r="A65" s="39" t="s">
        <v>429</v>
      </c>
      <c r="B65">
        <v>3</v>
      </c>
      <c r="C65">
        <v>5</v>
      </c>
      <c r="D65">
        <v>5</v>
      </c>
      <c r="E65">
        <v>3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3</v>
      </c>
      <c r="M65">
        <v>5</v>
      </c>
      <c r="O65">
        <v>3</v>
      </c>
      <c r="P65">
        <v>3</v>
      </c>
      <c r="Q65">
        <v>4</v>
      </c>
      <c r="R65">
        <v>4</v>
      </c>
      <c r="S65">
        <v>2</v>
      </c>
      <c r="T65">
        <v>3</v>
      </c>
      <c r="U65">
        <v>4</v>
      </c>
      <c r="W65">
        <v>4</v>
      </c>
      <c r="X65" t="s">
        <v>58</v>
      </c>
      <c r="Y65" t="s">
        <v>83</v>
      </c>
      <c r="Z65" t="s">
        <v>83</v>
      </c>
      <c r="AB65">
        <v>2</v>
      </c>
      <c r="AC65" t="s">
        <v>119</v>
      </c>
      <c r="AD65" s="42">
        <v>0.05</v>
      </c>
      <c r="AE65">
        <v>4</v>
      </c>
      <c r="AF65">
        <v>2</v>
      </c>
      <c r="AG65">
        <v>4</v>
      </c>
      <c r="AH65">
        <v>5</v>
      </c>
      <c r="AI65">
        <v>4</v>
      </c>
      <c r="AK65">
        <v>5</v>
      </c>
      <c r="AL65">
        <v>4</v>
      </c>
      <c r="AM65">
        <v>4</v>
      </c>
      <c r="AN65">
        <v>5</v>
      </c>
      <c r="AO65">
        <v>4</v>
      </c>
      <c r="AP65">
        <v>4</v>
      </c>
      <c r="AR65">
        <v>3</v>
      </c>
      <c r="AT65">
        <v>2</v>
      </c>
      <c r="AU65" t="s">
        <v>427</v>
      </c>
      <c r="AW65">
        <v>1</v>
      </c>
      <c r="AX65">
        <v>4</v>
      </c>
      <c r="AY65">
        <v>4</v>
      </c>
    </row>
    <row r="66" spans="1:51" ht="15.75" customHeight="1" x14ac:dyDescent="0.2">
      <c r="A66" s="39"/>
    </row>
    <row r="69" spans="1:51" s="20" customFormat="1" ht="15.75" customHeight="1" x14ac:dyDescent="0.2">
      <c r="A69" s="19">
        <v>5</v>
      </c>
      <c r="B69" s="20">
        <f t="shared" ref="B69:M73" si="0">COUNTIFS(B$2:B$68,$A69)</f>
        <v>14</v>
      </c>
      <c r="C69" s="20">
        <f t="shared" si="0"/>
        <v>31</v>
      </c>
      <c r="D69" s="20">
        <f t="shared" si="0"/>
        <v>31</v>
      </c>
      <c r="E69" s="20">
        <f t="shared" si="0"/>
        <v>8</v>
      </c>
      <c r="F69" s="20">
        <f t="shared" si="0"/>
        <v>12</v>
      </c>
      <c r="G69" s="20">
        <f t="shared" si="0"/>
        <v>11</v>
      </c>
      <c r="H69" s="20">
        <f t="shared" si="0"/>
        <v>16</v>
      </c>
      <c r="I69" s="20">
        <f t="shared" si="0"/>
        <v>9</v>
      </c>
      <c r="J69" s="20">
        <f t="shared" si="0"/>
        <v>19</v>
      </c>
      <c r="K69" s="20">
        <f t="shared" si="0"/>
        <v>6</v>
      </c>
      <c r="L69" s="20">
        <f t="shared" si="0"/>
        <v>13</v>
      </c>
      <c r="M69" s="20">
        <f t="shared" si="0"/>
        <v>11</v>
      </c>
      <c r="O69" s="20">
        <f t="shared" ref="O69:U73" si="1">COUNTIFS(O$2:O$68,$A69)</f>
        <v>12</v>
      </c>
      <c r="P69" s="20">
        <f t="shared" si="1"/>
        <v>11</v>
      </c>
      <c r="Q69" s="20">
        <f t="shared" si="1"/>
        <v>3</v>
      </c>
      <c r="R69" s="20">
        <f t="shared" si="1"/>
        <v>18</v>
      </c>
      <c r="S69" s="20">
        <f t="shared" si="1"/>
        <v>10</v>
      </c>
      <c r="T69" s="20">
        <f t="shared" si="1"/>
        <v>14</v>
      </c>
      <c r="U69" s="20">
        <f t="shared" si="1"/>
        <v>9</v>
      </c>
      <c r="V69" s="20">
        <f>COUNTIFS($V$2:$V$68,U78)</f>
        <v>22</v>
      </c>
      <c r="W69" s="20">
        <f>COUNTIFS(W$2:W$68,$A69)</f>
        <v>8</v>
      </c>
      <c r="X69" s="20">
        <f t="shared" ref="X69:Z71" si="2">COUNTIFS(X$2:X$68,$W78)</f>
        <v>28</v>
      </c>
      <c r="Y69" s="20">
        <f t="shared" si="2"/>
        <v>18</v>
      </c>
      <c r="Z69" s="20">
        <f t="shared" si="2"/>
        <v>14</v>
      </c>
      <c r="AB69" s="20">
        <f>COUNTIFS(AB$2:AB$68,$A69)</f>
        <v>13</v>
      </c>
      <c r="AC69" s="20">
        <f>COUNTIFS($AC$2:$AC$68,AB78)</f>
        <v>16</v>
      </c>
      <c r="AD69" s="20">
        <f>COUNTIFS($AD$2:$AD$68,AC78)</f>
        <v>19</v>
      </c>
      <c r="AE69" s="20">
        <f t="shared" ref="AE69:AI73" si="3">COUNTIFS(AE$2:AE$68,$A69)</f>
        <v>12</v>
      </c>
      <c r="AF69" s="20">
        <f t="shared" si="3"/>
        <v>13</v>
      </c>
      <c r="AG69" s="20">
        <f t="shared" si="3"/>
        <v>19</v>
      </c>
      <c r="AH69" s="20">
        <f t="shared" si="3"/>
        <v>8</v>
      </c>
      <c r="AI69" s="20">
        <f t="shared" si="3"/>
        <v>7</v>
      </c>
      <c r="AK69" s="20">
        <f t="shared" ref="AK69:AP73" si="4">COUNTIFS(AK$2:AK$68,$A69)</f>
        <v>46</v>
      </c>
      <c r="AL69" s="20">
        <f t="shared" si="4"/>
        <v>37</v>
      </c>
      <c r="AM69" s="20">
        <f t="shared" si="4"/>
        <v>26</v>
      </c>
      <c r="AN69" s="20">
        <f t="shared" si="4"/>
        <v>24</v>
      </c>
      <c r="AO69" s="20">
        <f t="shared" si="4"/>
        <v>23</v>
      </c>
      <c r="AP69" s="20">
        <f t="shared" si="4"/>
        <v>19</v>
      </c>
      <c r="AR69" s="20">
        <f>COUNTIFS(AR$2:AR$68,$A69)</f>
        <v>13</v>
      </c>
      <c r="AT69" s="20">
        <f>COUNTIFS(AT$2:AT$68,$A69)</f>
        <v>3</v>
      </c>
      <c r="AW69" s="20">
        <f>COUNTIFS($AW$2:$AW$68,AV77)</f>
        <v>48</v>
      </c>
      <c r="AX69" s="20">
        <f>COUNTIFS($AX$2:$AX$68,AV77)</f>
        <v>0</v>
      </c>
      <c r="AY69" s="20">
        <f>COUNTIFS($AY$2:$AY$68,AV77)</f>
        <v>1</v>
      </c>
    </row>
    <row r="70" spans="1:51" s="20" customFormat="1" ht="15.75" customHeight="1" x14ac:dyDescent="0.2">
      <c r="A70" s="19">
        <v>4</v>
      </c>
      <c r="B70" s="20">
        <f t="shared" si="0"/>
        <v>38</v>
      </c>
      <c r="C70" s="20">
        <f t="shared" si="0"/>
        <v>29</v>
      </c>
      <c r="D70" s="20">
        <f t="shared" si="0"/>
        <v>28</v>
      </c>
      <c r="E70" s="20">
        <f t="shared" si="0"/>
        <v>17</v>
      </c>
      <c r="F70" s="20">
        <f t="shared" si="0"/>
        <v>32</v>
      </c>
      <c r="G70" s="20">
        <f t="shared" si="0"/>
        <v>27</v>
      </c>
      <c r="H70" s="20">
        <f t="shared" si="0"/>
        <v>35</v>
      </c>
      <c r="I70" s="20">
        <f t="shared" si="0"/>
        <v>30</v>
      </c>
      <c r="J70" s="20">
        <f t="shared" si="0"/>
        <v>32</v>
      </c>
      <c r="K70" s="20">
        <f t="shared" si="0"/>
        <v>15</v>
      </c>
      <c r="L70" s="20">
        <f t="shared" si="0"/>
        <v>9</v>
      </c>
      <c r="M70" s="20">
        <f t="shared" si="0"/>
        <v>23</v>
      </c>
      <c r="O70" s="20">
        <f t="shared" si="1"/>
        <v>32</v>
      </c>
      <c r="P70" s="20">
        <f t="shared" si="1"/>
        <v>20</v>
      </c>
      <c r="Q70" s="20">
        <f t="shared" si="1"/>
        <v>18</v>
      </c>
      <c r="R70" s="20">
        <f t="shared" si="1"/>
        <v>27</v>
      </c>
      <c r="S70" s="20">
        <f t="shared" si="1"/>
        <v>14</v>
      </c>
      <c r="T70" s="20">
        <f t="shared" si="1"/>
        <v>20</v>
      </c>
      <c r="U70" s="20">
        <f t="shared" si="1"/>
        <v>24</v>
      </c>
      <c r="V70" s="20">
        <f>COUNTIFS($V$2:$V$68,U79)</f>
        <v>32</v>
      </c>
      <c r="W70" s="20">
        <f>COUNTIFS(W$2:W$68,$A70)</f>
        <v>20</v>
      </c>
      <c r="X70" s="20">
        <f t="shared" si="2"/>
        <v>13</v>
      </c>
      <c r="Y70" s="20">
        <f t="shared" si="2"/>
        <v>21</v>
      </c>
      <c r="Z70" s="20">
        <f t="shared" si="2"/>
        <v>19</v>
      </c>
      <c r="AB70" s="20">
        <f>COUNTIFS(AB$2:AB$68,$A70)</f>
        <v>8</v>
      </c>
      <c r="AC70" s="20">
        <f>COUNTIFS($AC$2:$AC$68,AB79)</f>
        <v>2</v>
      </c>
      <c r="AD70" s="20">
        <f>COUNTIFS($AD$2:$AD$68,AC79)</f>
        <v>5</v>
      </c>
      <c r="AE70" s="20">
        <f t="shared" si="3"/>
        <v>16</v>
      </c>
      <c r="AF70" s="20">
        <f t="shared" si="3"/>
        <v>15</v>
      </c>
      <c r="AG70" s="20">
        <f t="shared" si="3"/>
        <v>16</v>
      </c>
      <c r="AH70" s="20">
        <f t="shared" si="3"/>
        <v>16</v>
      </c>
      <c r="AI70" s="20">
        <f t="shared" si="3"/>
        <v>18</v>
      </c>
      <c r="AK70" s="20">
        <f t="shared" si="4"/>
        <v>14</v>
      </c>
      <c r="AL70" s="20">
        <f t="shared" si="4"/>
        <v>16</v>
      </c>
      <c r="AM70" s="20">
        <f t="shared" si="4"/>
        <v>25</v>
      </c>
      <c r="AN70" s="20">
        <f t="shared" si="4"/>
        <v>24</v>
      </c>
      <c r="AO70" s="20">
        <f t="shared" si="4"/>
        <v>25</v>
      </c>
      <c r="AP70" s="20">
        <f t="shared" si="4"/>
        <v>17</v>
      </c>
      <c r="AR70" s="20">
        <f>COUNTIFS(AR$2:AR$68,$A70)</f>
        <v>20</v>
      </c>
      <c r="AT70" s="20">
        <f>COUNTIFS(AT$2:AT$68,$A70)</f>
        <v>18</v>
      </c>
      <c r="AW70" s="20">
        <f>COUNTIFS($AW$2:$AW$68,AV78)</f>
        <v>16</v>
      </c>
      <c r="AX70" s="20">
        <f>COUNTIFS($AX$2:$AX$68,AV78)</f>
        <v>0</v>
      </c>
      <c r="AY70" s="20">
        <f>COUNTIFS($AY$2:$AY$68,AV78)</f>
        <v>5</v>
      </c>
    </row>
    <row r="71" spans="1:51" s="20" customFormat="1" ht="15.75" customHeight="1" x14ac:dyDescent="0.2">
      <c r="A71" s="19">
        <v>3</v>
      </c>
      <c r="B71" s="20">
        <f t="shared" si="0"/>
        <v>9</v>
      </c>
      <c r="C71" s="20">
        <f t="shared" si="0"/>
        <v>2</v>
      </c>
      <c r="D71" s="20">
        <f t="shared" si="0"/>
        <v>3</v>
      </c>
      <c r="E71" s="20">
        <f t="shared" si="0"/>
        <v>19</v>
      </c>
      <c r="F71" s="20">
        <f t="shared" si="0"/>
        <v>11</v>
      </c>
      <c r="G71" s="20">
        <f t="shared" si="0"/>
        <v>11</v>
      </c>
      <c r="H71" s="20">
        <f t="shared" si="0"/>
        <v>9</v>
      </c>
      <c r="I71" s="20">
        <f t="shared" si="0"/>
        <v>15</v>
      </c>
      <c r="J71" s="20">
        <f t="shared" si="0"/>
        <v>9</v>
      </c>
      <c r="K71" s="20">
        <f t="shared" si="0"/>
        <v>21</v>
      </c>
      <c r="L71" s="20">
        <f t="shared" si="0"/>
        <v>23</v>
      </c>
      <c r="M71" s="20">
        <f t="shared" si="0"/>
        <v>18</v>
      </c>
      <c r="O71" s="20">
        <f t="shared" si="1"/>
        <v>20</v>
      </c>
      <c r="P71" s="20">
        <f t="shared" si="1"/>
        <v>24</v>
      </c>
      <c r="Q71" s="20">
        <f t="shared" si="1"/>
        <v>25</v>
      </c>
      <c r="R71" s="20">
        <f t="shared" si="1"/>
        <v>12</v>
      </c>
      <c r="S71" s="20">
        <f t="shared" si="1"/>
        <v>17</v>
      </c>
      <c r="T71" s="20">
        <f t="shared" si="1"/>
        <v>18</v>
      </c>
      <c r="U71" s="20">
        <f t="shared" si="1"/>
        <v>23</v>
      </c>
      <c r="W71" s="20">
        <f>COUNTIFS(W$2:W$68,$A71)</f>
        <v>20</v>
      </c>
      <c r="X71" s="20">
        <f t="shared" si="2"/>
        <v>20</v>
      </c>
      <c r="Y71" s="20">
        <f t="shared" si="2"/>
        <v>21</v>
      </c>
      <c r="Z71" s="20">
        <f t="shared" si="2"/>
        <v>28</v>
      </c>
      <c r="AB71" s="20">
        <f>COUNTIFS(AB$2:AB$68,$A71)</f>
        <v>15</v>
      </c>
      <c r="AC71" s="20">
        <f>COUNTIFS($AC$2:$AC$68,AB80)</f>
        <v>25</v>
      </c>
      <c r="AD71" s="20">
        <f>COUNTIFS($AD$2:$AD$68,AC80)</f>
        <v>14</v>
      </c>
      <c r="AE71" s="20">
        <f t="shared" si="3"/>
        <v>16</v>
      </c>
      <c r="AF71" s="20">
        <f t="shared" si="3"/>
        <v>16</v>
      </c>
      <c r="AG71" s="20">
        <f t="shared" si="3"/>
        <v>20</v>
      </c>
      <c r="AH71" s="20">
        <f t="shared" si="3"/>
        <v>24</v>
      </c>
      <c r="AI71" s="20">
        <f t="shared" si="3"/>
        <v>16</v>
      </c>
      <c r="AK71" s="20">
        <f t="shared" si="4"/>
        <v>2</v>
      </c>
      <c r="AL71" s="20">
        <f t="shared" si="4"/>
        <v>9</v>
      </c>
      <c r="AM71" s="20">
        <f t="shared" si="4"/>
        <v>9</v>
      </c>
      <c r="AN71" s="20">
        <f t="shared" si="4"/>
        <v>13</v>
      </c>
      <c r="AO71" s="20">
        <f t="shared" si="4"/>
        <v>12</v>
      </c>
      <c r="AP71" s="20">
        <f t="shared" si="4"/>
        <v>18</v>
      </c>
      <c r="AR71" s="20">
        <f>COUNTIFS(AR$2:AR$68,$A71)</f>
        <v>18</v>
      </c>
      <c r="AT71" s="20">
        <f>COUNTIFS(AT$2:AT$68,$A71)</f>
        <v>24</v>
      </c>
      <c r="AX71" s="20">
        <f>COUNTIFS($AX$2:$AX$68,AV79)</f>
        <v>0</v>
      </c>
      <c r="AY71" s="20">
        <f>COUNTIFS($AY$2:$AY$68,AV79)</f>
        <v>15</v>
      </c>
    </row>
    <row r="72" spans="1:51" s="20" customFormat="1" ht="15.75" customHeight="1" x14ac:dyDescent="0.2">
      <c r="A72" s="19">
        <v>2</v>
      </c>
      <c r="B72" s="20">
        <f t="shared" si="0"/>
        <v>2</v>
      </c>
      <c r="C72" s="20">
        <f t="shared" si="0"/>
        <v>1</v>
      </c>
      <c r="D72" s="20">
        <f t="shared" si="0"/>
        <v>1</v>
      </c>
      <c r="E72" s="20">
        <f t="shared" si="0"/>
        <v>16</v>
      </c>
      <c r="F72" s="20">
        <f t="shared" si="0"/>
        <v>8</v>
      </c>
      <c r="G72" s="20">
        <f t="shared" si="0"/>
        <v>12</v>
      </c>
      <c r="H72" s="20">
        <f t="shared" si="0"/>
        <v>1</v>
      </c>
      <c r="I72" s="20">
        <f t="shared" si="0"/>
        <v>6</v>
      </c>
      <c r="J72" s="20">
        <f t="shared" si="0"/>
        <v>3</v>
      </c>
      <c r="K72" s="20">
        <f t="shared" si="0"/>
        <v>18</v>
      </c>
      <c r="L72" s="20">
        <f t="shared" si="0"/>
        <v>15</v>
      </c>
      <c r="M72" s="20">
        <f t="shared" si="0"/>
        <v>11</v>
      </c>
      <c r="O72" s="20">
        <f t="shared" si="1"/>
        <v>0</v>
      </c>
      <c r="P72" s="20">
        <f t="shared" si="1"/>
        <v>5</v>
      </c>
      <c r="Q72" s="20">
        <f t="shared" si="1"/>
        <v>10</v>
      </c>
      <c r="R72" s="20">
        <f t="shared" si="1"/>
        <v>2</v>
      </c>
      <c r="S72" s="20">
        <f t="shared" si="1"/>
        <v>13</v>
      </c>
      <c r="T72" s="20">
        <f t="shared" si="1"/>
        <v>7</v>
      </c>
      <c r="U72" s="20">
        <f t="shared" si="1"/>
        <v>6</v>
      </c>
      <c r="W72" s="20">
        <f>COUNTIFS(W$2:W$68,$A72)</f>
        <v>8</v>
      </c>
      <c r="AB72" s="20">
        <f>COUNTIFS(AB$2:AB$68,$A72)</f>
        <v>11</v>
      </c>
      <c r="AD72" s="20">
        <f>COUNTIFS($AD$2:$AD$68,AC81)</f>
        <v>0</v>
      </c>
      <c r="AE72" s="20">
        <f t="shared" si="3"/>
        <v>6</v>
      </c>
      <c r="AF72" s="20">
        <f t="shared" si="3"/>
        <v>8</v>
      </c>
      <c r="AG72" s="20">
        <f t="shared" si="3"/>
        <v>1</v>
      </c>
      <c r="AH72" s="20">
        <f t="shared" si="3"/>
        <v>9</v>
      </c>
      <c r="AI72" s="20">
        <f t="shared" si="3"/>
        <v>10</v>
      </c>
      <c r="AK72" s="20">
        <f t="shared" si="4"/>
        <v>1</v>
      </c>
      <c r="AL72" s="20">
        <f t="shared" si="4"/>
        <v>1</v>
      </c>
      <c r="AM72" s="20">
        <f t="shared" si="4"/>
        <v>3</v>
      </c>
      <c r="AN72" s="20">
        <f t="shared" si="4"/>
        <v>2</v>
      </c>
      <c r="AO72" s="20">
        <f t="shared" si="4"/>
        <v>4</v>
      </c>
      <c r="AP72" s="20">
        <f t="shared" si="4"/>
        <v>5</v>
      </c>
      <c r="AR72" s="20">
        <f>COUNTIFS(AR$2:AR$68,$A72)</f>
        <v>5</v>
      </c>
      <c r="AT72" s="20">
        <f>COUNTIFS(AT$2:AT$68,$A72)</f>
        <v>7</v>
      </c>
      <c r="AX72" s="20">
        <f>COUNTIFS($AX$2:$AX$68,AV80)</f>
        <v>64</v>
      </c>
      <c r="AY72" s="20">
        <f>COUNTIFS($AY$2:$AY$68,AV80)</f>
        <v>42</v>
      </c>
    </row>
    <row r="73" spans="1:51" s="20" customFormat="1" ht="15.75" customHeight="1" x14ac:dyDescent="0.2">
      <c r="A73" s="19">
        <v>1</v>
      </c>
      <c r="B73" s="20">
        <f t="shared" si="0"/>
        <v>1</v>
      </c>
      <c r="C73" s="20">
        <f t="shared" si="0"/>
        <v>1</v>
      </c>
      <c r="D73" s="20">
        <f t="shared" si="0"/>
        <v>1</v>
      </c>
      <c r="E73" s="20">
        <f t="shared" si="0"/>
        <v>4</v>
      </c>
      <c r="F73" s="20">
        <f t="shared" si="0"/>
        <v>1</v>
      </c>
      <c r="G73" s="20">
        <f t="shared" si="0"/>
        <v>2</v>
      </c>
      <c r="H73" s="20">
        <f t="shared" si="0"/>
        <v>3</v>
      </c>
      <c r="I73" s="20">
        <f t="shared" si="0"/>
        <v>4</v>
      </c>
      <c r="J73" s="20">
        <f t="shared" si="0"/>
        <v>1</v>
      </c>
      <c r="K73" s="20">
        <f t="shared" si="0"/>
        <v>4</v>
      </c>
      <c r="L73" s="20">
        <f t="shared" si="0"/>
        <v>4</v>
      </c>
      <c r="M73" s="20">
        <f t="shared" si="0"/>
        <v>1</v>
      </c>
      <c r="O73" s="20">
        <f t="shared" si="1"/>
        <v>0</v>
      </c>
      <c r="P73" s="20">
        <f t="shared" si="1"/>
        <v>4</v>
      </c>
      <c r="Q73" s="20">
        <f t="shared" si="1"/>
        <v>8</v>
      </c>
      <c r="R73" s="20">
        <f t="shared" si="1"/>
        <v>5</v>
      </c>
      <c r="S73" s="20">
        <f t="shared" si="1"/>
        <v>10</v>
      </c>
      <c r="T73" s="20">
        <f t="shared" si="1"/>
        <v>5</v>
      </c>
      <c r="U73" s="20">
        <f t="shared" si="1"/>
        <v>2</v>
      </c>
      <c r="W73" s="20">
        <f>COUNTIFS(W$2:W$68,$A73)</f>
        <v>5</v>
      </c>
      <c r="AB73" s="20">
        <f>COUNTIFS(AB$2:AB$68,$A73)</f>
        <v>12</v>
      </c>
      <c r="AD73" s="20">
        <v>8</v>
      </c>
      <c r="AE73" s="20">
        <f t="shared" si="3"/>
        <v>11</v>
      </c>
      <c r="AF73" s="20">
        <f t="shared" si="3"/>
        <v>10</v>
      </c>
      <c r="AG73" s="20">
        <f t="shared" si="3"/>
        <v>6</v>
      </c>
      <c r="AH73" s="20">
        <f t="shared" si="3"/>
        <v>7</v>
      </c>
      <c r="AI73" s="20">
        <f t="shared" si="3"/>
        <v>12</v>
      </c>
      <c r="AK73" s="20">
        <f t="shared" si="4"/>
        <v>0</v>
      </c>
      <c r="AL73" s="20">
        <f t="shared" si="4"/>
        <v>0</v>
      </c>
      <c r="AM73" s="20">
        <f t="shared" si="4"/>
        <v>0</v>
      </c>
      <c r="AN73" s="20">
        <f t="shared" si="4"/>
        <v>1</v>
      </c>
      <c r="AO73" s="20">
        <f t="shared" si="4"/>
        <v>0</v>
      </c>
      <c r="AP73" s="20">
        <f t="shared" si="4"/>
        <v>3</v>
      </c>
      <c r="AR73" s="20">
        <f>COUNTIFS(AR$2:AR$68,$A73)</f>
        <v>8</v>
      </c>
      <c r="AT73" s="20">
        <f>COUNTIFS(AT$2:AT$68,$A73)</f>
        <v>12</v>
      </c>
      <c r="AY73" s="20">
        <f>COUNTIFS($AY$2:$AY$68,AV81)</f>
        <v>0</v>
      </c>
    </row>
    <row r="74" spans="1:51" s="20" customFormat="1" ht="15.75" customHeight="1" x14ac:dyDescent="0.2">
      <c r="A74" s="19"/>
    </row>
    <row r="75" spans="1:51" s="20" customFormat="1" ht="15.75" customHeight="1" x14ac:dyDescent="0.2">
      <c r="A75" s="19"/>
      <c r="B75" s="20">
        <f>SUM(B69:B73)</f>
        <v>64</v>
      </c>
      <c r="C75" s="20">
        <f t="shared" ref="C75:AI75" si="5">SUM(C69:C73)</f>
        <v>64</v>
      </c>
      <c r="D75" s="20">
        <f t="shared" si="5"/>
        <v>64</v>
      </c>
      <c r="E75" s="20">
        <f t="shared" si="5"/>
        <v>64</v>
      </c>
      <c r="F75" s="20">
        <f t="shared" si="5"/>
        <v>64</v>
      </c>
      <c r="G75" s="20">
        <f t="shared" si="5"/>
        <v>63</v>
      </c>
      <c r="H75" s="20">
        <f t="shared" si="5"/>
        <v>64</v>
      </c>
      <c r="I75" s="20">
        <f t="shared" si="5"/>
        <v>64</v>
      </c>
      <c r="J75" s="20">
        <f t="shared" si="5"/>
        <v>64</v>
      </c>
      <c r="K75" s="20">
        <f t="shared" si="5"/>
        <v>64</v>
      </c>
      <c r="L75" s="20">
        <f t="shared" si="5"/>
        <v>64</v>
      </c>
      <c r="M75" s="20">
        <f t="shared" si="5"/>
        <v>64</v>
      </c>
      <c r="O75" s="20">
        <f t="shared" si="5"/>
        <v>64</v>
      </c>
      <c r="P75" s="20">
        <f t="shared" si="5"/>
        <v>64</v>
      </c>
      <c r="Q75" s="20">
        <f t="shared" si="5"/>
        <v>64</v>
      </c>
      <c r="R75" s="20">
        <f t="shared" si="5"/>
        <v>64</v>
      </c>
      <c r="S75" s="20">
        <f t="shared" si="5"/>
        <v>64</v>
      </c>
      <c r="T75" s="20">
        <f t="shared" si="5"/>
        <v>64</v>
      </c>
      <c r="U75" s="20">
        <f t="shared" si="5"/>
        <v>64</v>
      </c>
      <c r="W75" s="20">
        <f t="shared" si="5"/>
        <v>61</v>
      </c>
      <c r="X75" s="20">
        <f t="shared" si="5"/>
        <v>61</v>
      </c>
      <c r="Y75" s="20">
        <f t="shared" si="5"/>
        <v>60</v>
      </c>
      <c r="Z75" s="20">
        <f t="shared" si="5"/>
        <v>61</v>
      </c>
      <c r="AB75" s="20">
        <f t="shared" si="5"/>
        <v>59</v>
      </c>
      <c r="AC75" s="20">
        <f t="shared" si="5"/>
        <v>43</v>
      </c>
      <c r="AD75" s="20">
        <f t="shared" si="5"/>
        <v>46</v>
      </c>
      <c r="AE75" s="20">
        <f t="shared" si="5"/>
        <v>61</v>
      </c>
      <c r="AF75" s="20">
        <f t="shared" si="5"/>
        <v>62</v>
      </c>
      <c r="AG75" s="20">
        <f t="shared" si="5"/>
        <v>62</v>
      </c>
      <c r="AH75" s="20">
        <f t="shared" si="5"/>
        <v>64</v>
      </c>
      <c r="AI75" s="20">
        <f t="shared" si="5"/>
        <v>63</v>
      </c>
      <c r="AK75" s="20">
        <f t="shared" ref="AK75:AP75" si="6">SUM(AK69:AK73)</f>
        <v>63</v>
      </c>
      <c r="AL75" s="20">
        <f t="shared" si="6"/>
        <v>63</v>
      </c>
      <c r="AM75" s="20">
        <f t="shared" si="6"/>
        <v>63</v>
      </c>
      <c r="AN75" s="20">
        <f t="shared" si="6"/>
        <v>64</v>
      </c>
      <c r="AO75" s="20">
        <f t="shared" si="6"/>
        <v>64</v>
      </c>
      <c r="AP75" s="20">
        <f t="shared" si="6"/>
        <v>62</v>
      </c>
      <c r="AR75" s="20">
        <f t="shared" ref="AR75:AT75" si="7">SUM(AR69:AR73)</f>
        <v>64</v>
      </c>
      <c r="AT75" s="20">
        <f t="shared" si="7"/>
        <v>64</v>
      </c>
    </row>
    <row r="76" spans="1:51" s="20" customFormat="1" ht="15.75" customHeight="1" x14ac:dyDescent="0.2">
      <c r="A76" s="19"/>
    </row>
    <row r="77" spans="1:51" s="20" customFormat="1" ht="15.75" customHeight="1" x14ac:dyDescent="0.2">
      <c r="A77" s="19"/>
      <c r="AT77" s="21" t="s">
        <v>135</v>
      </c>
      <c r="AU77" s="20">
        <v>22</v>
      </c>
      <c r="AV77" s="20">
        <v>1</v>
      </c>
    </row>
    <row r="78" spans="1:51" s="20" customFormat="1" ht="15.75" customHeight="1" x14ac:dyDescent="0.2">
      <c r="A78" s="19"/>
      <c r="U78" s="21" t="s">
        <v>117</v>
      </c>
      <c r="W78" s="21" t="s">
        <v>118</v>
      </c>
      <c r="AB78" s="21" t="s">
        <v>133</v>
      </c>
      <c r="AC78" s="22">
        <v>0.05</v>
      </c>
      <c r="AT78" s="21" t="s">
        <v>325</v>
      </c>
      <c r="AU78" s="20">
        <v>26</v>
      </c>
      <c r="AV78" s="20">
        <v>2</v>
      </c>
    </row>
    <row r="79" spans="1:51" s="20" customFormat="1" ht="15.75" customHeight="1" x14ac:dyDescent="0.2">
      <c r="A79" s="19"/>
      <c r="U79" s="21" t="s">
        <v>125</v>
      </c>
      <c r="W79" s="21" t="s">
        <v>127</v>
      </c>
      <c r="AB79" s="21" t="s">
        <v>131</v>
      </c>
      <c r="AC79" s="22">
        <v>7.0000000000000007E-2</v>
      </c>
      <c r="AT79" s="25" t="s">
        <v>326</v>
      </c>
      <c r="AU79" s="20">
        <v>24</v>
      </c>
      <c r="AV79" s="20">
        <v>3</v>
      </c>
    </row>
    <row r="80" spans="1:51" s="20" customFormat="1" ht="15.75" customHeight="1" x14ac:dyDescent="0.2">
      <c r="A80" s="19"/>
      <c r="W80" s="21" t="s">
        <v>124</v>
      </c>
      <c r="AB80" s="21" t="s">
        <v>119</v>
      </c>
      <c r="AC80" s="22">
        <v>0.1</v>
      </c>
      <c r="AT80" s="21" t="s">
        <v>327</v>
      </c>
      <c r="AU80" s="20">
        <v>27</v>
      </c>
      <c r="AV80" s="20">
        <v>4</v>
      </c>
    </row>
    <row r="81" spans="1:51" s="20" customFormat="1" ht="15.75" customHeight="1" x14ac:dyDescent="0.2">
      <c r="A81" s="19"/>
      <c r="AC81" s="22">
        <v>0.15</v>
      </c>
      <c r="AT81" s="21" t="s">
        <v>314</v>
      </c>
      <c r="AU81" s="20">
        <v>1</v>
      </c>
      <c r="AV81" s="20">
        <v>5</v>
      </c>
    </row>
    <row r="82" spans="1:51" s="20" customFormat="1" ht="15.75" customHeight="1" x14ac:dyDescent="0.2">
      <c r="A82" s="19"/>
      <c r="AC82" s="21" t="s">
        <v>314</v>
      </c>
    </row>
    <row r="83" spans="1:51" ht="15.75" customHeight="1" x14ac:dyDescent="0.2">
      <c r="B83">
        <v>14</v>
      </c>
      <c r="C83">
        <v>31</v>
      </c>
      <c r="D83">
        <v>31</v>
      </c>
      <c r="E83">
        <v>8</v>
      </c>
      <c r="F83">
        <v>12</v>
      </c>
      <c r="G83">
        <v>11</v>
      </c>
      <c r="H83">
        <v>16</v>
      </c>
      <c r="I83">
        <v>9</v>
      </c>
      <c r="J83">
        <v>19</v>
      </c>
      <c r="K83">
        <v>6</v>
      </c>
      <c r="L83">
        <v>13</v>
      </c>
      <c r="M83">
        <v>11</v>
      </c>
      <c r="O83">
        <v>12</v>
      </c>
      <c r="P83">
        <v>11</v>
      </c>
      <c r="Q83">
        <v>3</v>
      </c>
      <c r="R83">
        <v>18</v>
      </c>
      <c r="S83">
        <v>10</v>
      </c>
      <c r="T83">
        <v>14</v>
      </c>
      <c r="U83">
        <v>9</v>
      </c>
      <c r="V83">
        <v>22</v>
      </c>
      <c r="W83">
        <v>8</v>
      </c>
      <c r="X83">
        <v>28</v>
      </c>
      <c r="Y83">
        <v>18</v>
      </c>
      <c r="Z83">
        <v>14</v>
      </c>
      <c r="AB83">
        <v>13</v>
      </c>
      <c r="AC83">
        <v>16</v>
      </c>
      <c r="AD83">
        <v>19</v>
      </c>
      <c r="AE83">
        <v>12</v>
      </c>
      <c r="AF83">
        <v>13</v>
      </c>
      <c r="AG83">
        <v>19</v>
      </c>
      <c r="AH83">
        <v>8</v>
      </c>
      <c r="AI83">
        <v>7</v>
      </c>
      <c r="AK83">
        <v>46</v>
      </c>
      <c r="AL83">
        <v>37</v>
      </c>
      <c r="AM83">
        <v>26</v>
      </c>
      <c r="AN83">
        <v>24</v>
      </c>
      <c r="AO83">
        <v>23</v>
      </c>
      <c r="AP83">
        <v>19</v>
      </c>
      <c r="AR83">
        <v>13</v>
      </c>
      <c r="AT83">
        <v>3</v>
      </c>
      <c r="AU83">
        <v>22</v>
      </c>
      <c r="AW83">
        <v>48</v>
      </c>
      <c r="AX83">
        <v>0</v>
      </c>
      <c r="AY83">
        <v>1</v>
      </c>
    </row>
    <row r="84" spans="1:51" ht="15.75" customHeight="1" x14ac:dyDescent="0.2">
      <c r="B84">
        <v>38</v>
      </c>
      <c r="C84">
        <v>29</v>
      </c>
      <c r="D84">
        <v>28</v>
      </c>
      <c r="E84">
        <v>17</v>
      </c>
      <c r="F84">
        <v>32</v>
      </c>
      <c r="G84">
        <v>27</v>
      </c>
      <c r="H84">
        <v>35</v>
      </c>
      <c r="I84">
        <v>30</v>
      </c>
      <c r="J84">
        <v>32</v>
      </c>
      <c r="K84">
        <v>15</v>
      </c>
      <c r="L84">
        <v>9</v>
      </c>
      <c r="M84">
        <v>23</v>
      </c>
      <c r="O84">
        <v>32</v>
      </c>
      <c r="P84">
        <v>20</v>
      </c>
      <c r="Q84">
        <v>18</v>
      </c>
      <c r="R84">
        <v>27</v>
      </c>
      <c r="S84">
        <v>14</v>
      </c>
      <c r="T84">
        <v>20</v>
      </c>
      <c r="U84">
        <v>24</v>
      </c>
      <c r="V84">
        <v>32</v>
      </c>
      <c r="W84">
        <v>20</v>
      </c>
      <c r="X84">
        <v>13</v>
      </c>
      <c r="Y84">
        <v>21</v>
      </c>
      <c r="Z84">
        <v>19</v>
      </c>
      <c r="AB84" s="12">
        <v>8</v>
      </c>
      <c r="AC84">
        <v>2</v>
      </c>
      <c r="AD84">
        <v>5</v>
      </c>
      <c r="AE84">
        <v>16</v>
      </c>
      <c r="AF84">
        <v>15</v>
      </c>
      <c r="AG84">
        <v>16</v>
      </c>
      <c r="AH84">
        <v>16</v>
      </c>
      <c r="AI84">
        <v>18</v>
      </c>
      <c r="AK84">
        <v>14</v>
      </c>
      <c r="AL84">
        <v>16</v>
      </c>
      <c r="AM84">
        <v>25</v>
      </c>
      <c r="AN84">
        <v>24</v>
      </c>
      <c r="AO84">
        <v>25</v>
      </c>
      <c r="AP84">
        <v>17</v>
      </c>
      <c r="AR84">
        <v>20</v>
      </c>
      <c r="AT84">
        <v>18</v>
      </c>
      <c r="AU84">
        <v>26</v>
      </c>
      <c r="AW84">
        <v>16</v>
      </c>
      <c r="AX84">
        <v>0</v>
      </c>
      <c r="AY84">
        <v>5</v>
      </c>
    </row>
    <row r="85" spans="1:51" ht="15.75" customHeight="1" x14ac:dyDescent="0.2">
      <c r="B85">
        <v>9</v>
      </c>
      <c r="C85">
        <v>2</v>
      </c>
      <c r="D85">
        <v>3</v>
      </c>
      <c r="E85">
        <v>19</v>
      </c>
      <c r="F85">
        <v>11</v>
      </c>
      <c r="G85">
        <v>11</v>
      </c>
      <c r="H85">
        <v>9</v>
      </c>
      <c r="I85">
        <v>15</v>
      </c>
      <c r="J85">
        <v>9</v>
      </c>
      <c r="K85">
        <v>21</v>
      </c>
      <c r="L85">
        <v>23</v>
      </c>
      <c r="M85">
        <v>18</v>
      </c>
      <c r="O85">
        <v>20</v>
      </c>
      <c r="P85">
        <v>24</v>
      </c>
      <c r="Q85">
        <v>25</v>
      </c>
      <c r="R85">
        <v>12</v>
      </c>
      <c r="S85">
        <v>17</v>
      </c>
      <c r="T85">
        <v>18</v>
      </c>
      <c r="U85">
        <v>23</v>
      </c>
      <c r="W85">
        <v>20</v>
      </c>
      <c r="X85">
        <v>20</v>
      </c>
      <c r="Y85">
        <v>21</v>
      </c>
      <c r="Z85">
        <v>28</v>
      </c>
      <c r="AB85" s="12">
        <v>15</v>
      </c>
      <c r="AC85">
        <v>25</v>
      </c>
      <c r="AD85">
        <v>14</v>
      </c>
      <c r="AE85">
        <v>16</v>
      </c>
      <c r="AF85">
        <v>16</v>
      </c>
      <c r="AG85">
        <v>20</v>
      </c>
      <c r="AH85">
        <v>24</v>
      </c>
      <c r="AI85">
        <v>16</v>
      </c>
      <c r="AK85">
        <v>2</v>
      </c>
      <c r="AL85">
        <v>9</v>
      </c>
      <c r="AM85">
        <v>9</v>
      </c>
      <c r="AN85">
        <v>13</v>
      </c>
      <c r="AO85">
        <v>12</v>
      </c>
      <c r="AP85">
        <v>18</v>
      </c>
      <c r="AR85">
        <v>18</v>
      </c>
      <c r="AT85">
        <v>24</v>
      </c>
      <c r="AU85">
        <v>24</v>
      </c>
      <c r="AX85">
        <v>0</v>
      </c>
      <c r="AY85">
        <v>15</v>
      </c>
    </row>
    <row r="86" spans="1:51" ht="15.75" customHeight="1" x14ac:dyDescent="0.2">
      <c r="B86">
        <v>2</v>
      </c>
      <c r="C86">
        <v>1</v>
      </c>
      <c r="D86">
        <v>1</v>
      </c>
      <c r="E86">
        <v>16</v>
      </c>
      <c r="F86">
        <v>8</v>
      </c>
      <c r="G86">
        <v>12</v>
      </c>
      <c r="H86">
        <v>1</v>
      </c>
      <c r="I86">
        <v>6</v>
      </c>
      <c r="J86">
        <v>3</v>
      </c>
      <c r="K86">
        <v>18</v>
      </c>
      <c r="L86">
        <v>15</v>
      </c>
      <c r="M86">
        <v>11</v>
      </c>
      <c r="O86">
        <v>0</v>
      </c>
      <c r="P86">
        <v>5</v>
      </c>
      <c r="Q86">
        <v>10</v>
      </c>
      <c r="R86">
        <v>2</v>
      </c>
      <c r="S86">
        <v>13</v>
      </c>
      <c r="T86">
        <v>7</v>
      </c>
      <c r="U86">
        <v>6</v>
      </c>
      <c r="W86">
        <v>8</v>
      </c>
      <c r="AB86" s="12">
        <v>11</v>
      </c>
      <c r="AD86">
        <v>0</v>
      </c>
      <c r="AE86">
        <v>6</v>
      </c>
      <c r="AF86">
        <v>8</v>
      </c>
      <c r="AG86">
        <v>1</v>
      </c>
      <c r="AH86">
        <v>9</v>
      </c>
      <c r="AI86">
        <v>10</v>
      </c>
      <c r="AK86">
        <v>1</v>
      </c>
      <c r="AL86">
        <v>1</v>
      </c>
      <c r="AM86">
        <v>3</v>
      </c>
      <c r="AN86">
        <v>2</v>
      </c>
      <c r="AO86">
        <v>4</v>
      </c>
      <c r="AP86">
        <v>5</v>
      </c>
      <c r="AR86">
        <v>5</v>
      </c>
      <c r="AT86">
        <v>7</v>
      </c>
      <c r="AU86">
        <v>27</v>
      </c>
      <c r="AX86">
        <v>64</v>
      </c>
      <c r="AY86">
        <v>42</v>
      </c>
    </row>
    <row r="87" spans="1:51" ht="15.75" customHeight="1" x14ac:dyDescent="0.2">
      <c r="B87">
        <v>1</v>
      </c>
      <c r="C87">
        <v>1</v>
      </c>
      <c r="D87">
        <v>1</v>
      </c>
      <c r="E87">
        <v>4</v>
      </c>
      <c r="F87">
        <v>1</v>
      </c>
      <c r="G87">
        <v>2</v>
      </c>
      <c r="H87">
        <v>3</v>
      </c>
      <c r="I87">
        <v>4</v>
      </c>
      <c r="J87">
        <v>1</v>
      </c>
      <c r="K87">
        <v>4</v>
      </c>
      <c r="L87">
        <v>4</v>
      </c>
      <c r="M87">
        <v>1</v>
      </c>
      <c r="O87">
        <v>0</v>
      </c>
      <c r="P87">
        <v>4</v>
      </c>
      <c r="Q87">
        <v>8</v>
      </c>
      <c r="R87">
        <v>5</v>
      </c>
      <c r="S87">
        <v>10</v>
      </c>
      <c r="T87">
        <v>5</v>
      </c>
      <c r="U87">
        <v>2</v>
      </c>
      <c r="W87">
        <v>5</v>
      </c>
      <c r="AB87">
        <v>12</v>
      </c>
      <c r="AD87">
        <v>8</v>
      </c>
      <c r="AE87">
        <v>11</v>
      </c>
      <c r="AF87">
        <v>10</v>
      </c>
      <c r="AG87">
        <v>6</v>
      </c>
      <c r="AH87">
        <v>7</v>
      </c>
      <c r="AI87">
        <v>12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3</v>
      </c>
      <c r="AR87">
        <v>8</v>
      </c>
      <c r="AT87">
        <v>12</v>
      </c>
      <c r="AU87">
        <v>1</v>
      </c>
      <c r="AY87">
        <v>0</v>
      </c>
    </row>
  </sheetData>
  <autoFilter ref="A1:AY64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121"/>
  <sheetViews>
    <sheetView topLeftCell="T1" zoomScaleNormal="100" workbookViewId="0">
      <pane ySplit="1" topLeftCell="A71" activePane="bottomLeft" state="frozen"/>
      <selection pane="bottomLeft" activeCell="AI99" sqref="AI2:AI99"/>
    </sheetView>
  </sheetViews>
  <sheetFormatPr defaultColWidth="12.5703125" defaultRowHeight="15.75" customHeight="1" x14ac:dyDescent="0.2"/>
  <cols>
    <col min="1" max="1" width="10.5703125" style="8" customWidth="1"/>
    <col min="2" max="57" width="18.85546875" customWidth="1"/>
  </cols>
  <sheetData>
    <row r="1" spans="1:51" ht="12.75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1" t="s">
        <v>128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1" t="s">
        <v>44</v>
      </c>
      <c r="AU1" s="2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ht="12.75" x14ac:dyDescent="0.2">
      <c r="A2" s="7">
        <v>1</v>
      </c>
      <c r="B2" s="2">
        <v>3</v>
      </c>
      <c r="C2" s="2">
        <v>4</v>
      </c>
      <c r="D2" s="2">
        <v>4</v>
      </c>
      <c r="E2" s="2">
        <v>2</v>
      </c>
      <c r="F2" s="2">
        <v>3</v>
      </c>
      <c r="G2" s="2">
        <v>2</v>
      </c>
      <c r="H2" s="2">
        <v>4</v>
      </c>
      <c r="I2" s="2">
        <v>3</v>
      </c>
      <c r="J2" s="2">
        <v>4</v>
      </c>
      <c r="K2" s="2">
        <v>3</v>
      </c>
      <c r="L2" s="2">
        <v>3</v>
      </c>
      <c r="M2" s="2">
        <v>3</v>
      </c>
      <c r="O2" s="2">
        <v>4</v>
      </c>
      <c r="P2" s="2">
        <v>3</v>
      </c>
      <c r="Q2" s="2">
        <v>3</v>
      </c>
      <c r="R2" s="2">
        <v>5</v>
      </c>
      <c r="S2" s="2">
        <v>4</v>
      </c>
      <c r="T2" s="2">
        <v>3</v>
      </c>
      <c r="U2" s="2">
        <v>4</v>
      </c>
      <c r="V2" s="9" t="s">
        <v>117</v>
      </c>
      <c r="W2" s="2">
        <v>5</v>
      </c>
      <c r="X2" s="9" t="s">
        <v>118</v>
      </c>
      <c r="Y2" s="9" t="s">
        <v>118</v>
      </c>
      <c r="Z2" s="9" t="s">
        <v>118</v>
      </c>
      <c r="AA2" s="9"/>
      <c r="AB2" s="2">
        <v>5</v>
      </c>
      <c r="AC2" s="9" t="s">
        <v>120</v>
      </c>
      <c r="AD2" s="4">
        <v>0.1</v>
      </c>
      <c r="AE2" s="2">
        <v>2</v>
      </c>
      <c r="AF2" s="2">
        <v>5</v>
      </c>
      <c r="AG2" s="2">
        <v>5</v>
      </c>
      <c r="AH2" s="2">
        <v>5</v>
      </c>
      <c r="AI2" s="2">
        <v>5</v>
      </c>
      <c r="AK2" s="2">
        <v>5</v>
      </c>
      <c r="AL2" s="2">
        <v>3</v>
      </c>
      <c r="AM2" s="2">
        <v>2</v>
      </c>
      <c r="AN2" s="2">
        <v>2</v>
      </c>
      <c r="AO2" s="2">
        <v>2</v>
      </c>
      <c r="AP2" s="2">
        <v>3</v>
      </c>
      <c r="AR2" s="2">
        <v>2</v>
      </c>
      <c r="AS2" s="10"/>
      <c r="AT2" s="10">
        <v>2</v>
      </c>
      <c r="AU2" s="9" t="s">
        <v>122</v>
      </c>
      <c r="AW2" s="9">
        <v>1</v>
      </c>
      <c r="AX2" s="2">
        <v>4</v>
      </c>
      <c r="AY2" s="2">
        <v>4</v>
      </c>
    </row>
    <row r="3" spans="1:51" ht="12.75" x14ac:dyDescent="0.2">
      <c r="A3" s="7">
        <v>2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4</v>
      </c>
      <c r="H3" s="2">
        <v>3</v>
      </c>
      <c r="I3" s="2">
        <v>3</v>
      </c>
      <c r="J3" s="2">
        <v>3</v>
      </c>
      <c r="K3" s="2">
        <v>4</v>
      </c>
      <c r="L3" s="2">
        <v>5</v>
      </c>
      <c r="M3" s="2">
        <v>2</v>
      </c>
      <c r="N3" s="2"/>
      <c r="O3" s="2">
        <v>4</v>
      </c>
      <c r="P3" s="2">
        <v>5</v>
      </c>
      <c r="Q3" s="2">
        <v>2</v>
      </c>
      <c r="R3" s="2">
        <v>3</v>
      </c>
      <c r="S3" s="2">
        <v>3</v>
      </c>
      <c r="T3" s="2">
        <v>5</v>
      </c>
      <c r="U3" s="2">
        <v>5</v>
      </c>
      <c r="V3" s="9" t="s">
        <v>117</v>
      </c>
      <c r="W3" s="2">
        <v>5</v>
      </c>
      <c r="X3" s="9" t="s">
        <v>118</v>
      </c>
      <c r="Y3" s="9" t="s">
        <v>124</v>
      </c>
      <c r="Z3" s="9" t="s">
        <v>124</v>
      </c>
      <c r="AA3" s="9"/>
      <c r="AB3" s="2">
        <v>3</v>
      </c>
      <c r="AC3" s="9" t="s">
        <v>120</v>
      </c>
      <c r="AD3" s="4">
        <v>0.05</v>
      </c>
      <c r="AE3" s="2">
        <v>1</v>
      </c>
      <c r="AF3" s="2">
        <v>5</v>
      </c>
      <c r="AG3" s="2">
        <v>5</v>
      </c>
      <c r="AH3" s="2">
        <v>3</v>
      </c>
      <c r="AI3" s="2">
        <v>2</v>
      </c>
      <c r="AJ3" s="2"/>
      <c r="AK3" s="2">
        <v>5</v>
      </c>
      <c r="AL3" s="2">
        <v>5</v>
      </c>
      <c r="AM3" s="2">
        <v>3</v>
      </c>
      <c r="AN3" s="2">
        <v>2</v>
      </c>
      <c r="AO3" s="2">
        <v>3</v>
      </c>
      <c r="AP3" s="2">
        <v>3</v>
      </c>
      <c r="AQ3" s="2"/>
      <c r="AR3" s="2">
        <v>5</v>
      </c>
      <c r="AS3" s="2"/>
      <c r="AT3" s="2">
        <v>3</v>
      </c>
      <c r="AU3" s="9" t="s">
        <v>168</v>
      </c>
      <c r="AW3" s="2">
        <v>1</v>
      </c>
      <c r="AX3" s="2">
        <v>4</v>
      </c>
      <c r="AY3" s="2">
        <v>4</v>
      </c>
    </row>
    <row r="4" spans="1:51" ht="12.75" x14ac:dyDescent="0.2">
      <c r="A4" s="7">
        <v>3</v>
      </c>
      <c r="B4" s="2">
        <v>4</v>
      </c>
      <c r="C4" s="2">
        <v>4</v>
      </c>
      <c r="D4" s="2">
        <v>4</v>
      </c>
      <c r="E4" s="2">
        <v>2</v>
      </c>
      <c r="F4" s="2">
        <v>2</v>
      </c>
      <c r="G4" s="2">
        <v>2</v>
      </c>
      <c r="H4" s="2">
        <v>3</v>
      </c>
      <c r="I4" s="2">
        <v>2</v>
      </c>
      <c r="J4" s="2">
        <v>4</v>
      </c>
      <c r="K4" s="2">
        <v>4</v>
      </c>
      <c r="L4" s="2">
        <v>3</v>
      </c>
      <c r="M4" s="2">
        <v>5</v>
      </c>
      <c r="O4" s="2">
        <v>5</v>
      </c>
      <c r="P4" s="2">
        <v>1</v>
      </c>
      <c r="Q4" s="2">
        <v>2</v>
      </c>
      <c r="R4" s="2">
        <v>4</v>
      </c>
      <c r="S4" s="2">
        <v>1</v>
      </c>
      <c r="T4" s="2">
        <v>2</v>
      </c>
      <c r="U4" s="2">
        <v>4</v>
      </c>
      <c r="V4" s="9" t="s">
        <v>125</v>
      </c>
      <c r="W4" s="2">
        <v>4</v>
      </c>
      <c r="X4" s="9" t="s">
        <v>118</v>
      </c>
      <c r="Y4" s="9" t="s">
        <v>118</v>
      </c>
      <c r="Z4" s="9" t="s">
        <v>118</v>
      </c>
      <c r="AA4" s="9"/>
      <c r="AB4" s="9"/>
      <c r="AC4" s="2"/>
      <c r="AD4" s="4"/>
      <c r="AE4" s="2">
        <v>3</v>
      </c>
      <c r="AF4" s="2">
        <v>3</v>
      </c>
      <c r="AG4" s="2">
        <v>4</v>
      </c>
      <c r="AH4" s="2">
        <v>4</v>
      </c>
      <c r="AI4" s="2">
        <v>4</v>
      </c>
      <c r="AK4" s="2">
        <v>5</v>
      </c>
      <c r="AL4" s="2">
        <v>5</v>
      </c>
      <c r="AM4" s="2">
        <v>5</v>
      </c>
      <c r="AN4" s="2">
        <v>5</v>
      </c>
      <c r="AO4" s="2">
        <v>5</v>
      </c>
      <c r="AP4" s="2">
        <v>5</v>
      </c>
      <c r="AR4" s="2">
        <v>3</v>
      </c>
      <c r="AT4" s="2">
        <v>1</v>
      </c>
      <c r="AU4" s="9" t="s">
        <v>126</v>
      </c>
      <c r="AW4" s="2">
        <v>1</v>
      </c>
      <c r="AX4" s="2">
        <v>4</v>
      </c>
      <c r="AY4" s="2">
        <v>4</v>
      </c>
    </row>
    <row r="5" spans="1:51" ht="12.75" x14ac:dyDescent="0.2">
      <c r="A5" s="7">
        <v>4</v>
      </c>
      <c r="B5" s="2">
        <v>4</v>
      </c>
      <c r="C5" s="2">
        <v>4</v>
      </c>
      <c r="D5" s="2">
        <v>4</v>
      </c>
      <c r="E5" s="2">
        <v>3</v>
      </c>
      <c r="F5" s="2">
        <v>3</v>
      </c>
      <c r="G5" s="2">
        <v>3</v>
      </c>
      <c r="H5" s="2">
        <v>1</v>
      </c>
      <c r="I5" s="2">
        <v>3</v>
      </c>
      <c r="J5" s="2">
        <v>4</v>
      </c>
      <c r="K5" s="2">
        <v>3</v>
      </c>
      <c r="L5" s="2">
        <v>2</v>
      </c>
      <c r="M5" s="2">
        <v>4</v>
      </c>
      <c r="O5" s="2">
        <v>3</v>
      </c>
      <c r="P5" s="2">
        <v>3</v>
      </c>
      <c r="Q5" s="2">
        <v>4</v>
      </c>
      <c r="R5" s="2">
        <v>4</v>
      </c>
      <c r="S5" s="2">
        <v>3</v>
      </c>
      <c r="T5" s="2">
        <v>4</v>
      </c>
      <c r="U5" s="2">
        <v>4</v>
      </c>
      <c r="V5" s="9" t="s">
        <v>125</v>
      </c>
      <c r="W5" s="2">
        <v>4</v>
      </c>
      <c r="X5" s="9" t="s">
        <v>118</v>
      </c>
      <c r="Y5" s="9" t="s">
        <v>118</v>
      </c>
      <c r="Z5" s="9" t="s">
        <v>127</v>
      </c>
      <c r="AA5" s="9" t="s">
        <v>130</v>
      </c>
      <c r="AB5" s="2">
        <v>3</v>
      </c>
      <c r="AC5" s="9" t="s">
        <v>132</v>
      </c>
      <c r="AD5" s="4"/>
      <c r="AE5" s="2">
        <v>4</v>
      </c>
      <c r="AF5" s="2">
        <v>3</v>
      </c>
      <c r="AG5" s="2">
        <v>3</v>
      </c>
      <c r="AH5" s="2">
        <v>3</v>
      </c>
      <c r="AI5" s="2">
        <v>4</v>
      </c>
      <c r="AK5" s="2">
        <v>5</v>
      </c>
      <c r="AL5" s="2">
        <v>5</v>
      </c>
      <c r="AM5" s="2">
        <v>3</v>
      </c>
      <c r="AN5" s="2">
        <v>3</v>
      </c>
      <c r="AO5" s="2">
        <v>3</v>
      </c>
      <c r="AP5" s="2">
        <v>4</v>
      </c>
      <c r="AR5" s="2">
        <v>4</v>
      </c>
      <c r="AT5" s="2">
        <v>4</v>
      </c>
      <c r="AU5" s="2"/>
      <c r="AW5" s="2">
        <v>1</v>
      </c>
      <c r="AX5" s="2">
        <v>4</v>
      </c>
      <c r="AY5" s="2">
        <v>4</v>
      </c>
    </row>
    <row r="6" spans="1:51" ht="12.75" x14ac:dyDescent="0.2">
      <c r="A6" s="7">
        <v>5</v>
      </c>
      <c r="B6" s="2">
        <v>4</v>
      </c>
      <c r="C6" s="2">
        <v>4</v>
      </c>
      <c r="D6" s="2">
        <v>4</v>
      </c>
      <c r="E6" s="2">
        <v>3</v>
      </c>
      <c r="F6" s="2">
        <v>3</v>
      </c>
      <c r="G6" s="2"/>
      <c r="H6" s="2">
        <v>4</v>
      </c>
      <c r="I6" s="2">
        <v>4</v>
      </c>
      <c r="J6" s="2">
        <v>4</v>
      </c>
      <c r="K6" s="2">
        <v>2</v>
      </c>
      <c r="L6" s="2">
        <v>3</v>
      </c>
      <c r="M6" s="2">
        <v>4</v>
      </c>
      <c r="O6" s="2">
        <v>3</v>
      </c>
      <c r="P6" s="2">
        <v>4</v>
      </c>
      <c r="Q6" s="2">
        <v>4</v>
      </c>
      <c r="R6" s="2">
        <v>4</v>
      </c>
      <c r="S6" s="2">
        <v>3</v>
      </c>
      <c r="T6" s="2">
        <v>3</v>
      </c>
      <c r="U6" s="2">
        <v>3</v>
      </c>
      <c r="V6" s="9" t="s">
        <v>125</v>
      </c>
      <c r="W6" s="2">
        <v>3</v>
      </c>
      <c r="X6" s="9" t="s">
        <v>124</v>
      </c>
      <c r="Y6" s="9" t="s">
        <v>124</v>
      </c>
      <c r="Z6" s="9" t="s">
        <v>124</v>
      </c>
      <c r="AA6" s="2"/>
      <c r="AB6" s="2">
        <v>3</v>
      </c>
      <c r="AC6" s="9" t="s">
        <v>134</v>
      </c>
      <c r="AD6" s="4">
        <v>0.05</v>
      </c>
      <c r="AE6" s="2">
        <v>3</v>
      </c>
      <c r="AF6" s="2">
        <v>5</v>
      </c>
      <c r="AG6" s="2">
        <v>3</v>
      </c>
      <c r="AH6" s="2">
        <v>2</v>
      </c>
      <c r="AI6" s="2">
        <v>3</v>
      </c>
      <c r="AJ6" s="2"/>
      <c r="AK6" s="2">
        <v>5</v>
      </c>
      <c r="AL6" s="2">
        <v>3</v>
      </c>
      <c r="AM6" s="2">
        <v>4</v>
      </c>
      <c r="AN6" s="2">
        <v>4</v>
      </c>
      <c r="AO6" s="2">
        <v>4</v>
      </c>
      <c r="AP6" s="2">
        <v>4</v>
      </c>
      <c r="AR6" s="2">
        <v>4</v>
      </c>
      <c r="AT6" s="2">
        <v>3</v>
      </c>
      <c r="AU6" s="9" t="s">
        <v>135</v>
      </c>
      <c r="AW6" s="2">
        <v>1</v>
      </c>
      <c r="AX6" s="2">
        <v>4</v>
      </c>
      <c r="AY6" s="2">
        <v>4</v>
      </c>
    </row>
    <row r="7" spans="1:51" ht="12.75" x14ac:dyDescent="0.2">
      <c r="A7" s="7">
        <v>6</v>
      </c>
      <c r="B7" s="2">
        <v>4</v>
      </c>
      <c r="C7" s="2">
        <v>5</v>
      </c>
      <c r="D7" s="2">
        <v>5</v>
      </c>
      <c r="E7" s="2">
        <v>4</v>
      </c>
      <c r="F7" s="2">
        <v>4</v>
      </c>
      <c r="G7" s="2">
        <v>5</v>
      </c>
      <c r="H7" s="2">
        <v>4</v>
      </c>
      <c r="I7" s="2">
        <v>4</v>
      </c>
      <c r="J7" s="2">
        <v>3</v>
      </c>
      <c r="K7" s="2">
        <v>3</v>
      </c>
      <c r="L7" s="2">
        <v>3</v>
      </c>
      <c r="M7" s="2">
        <v>2</v>
      </c>
      <c r="N7" s="12" t="s">
        <v>137</v>
      </c>
      <c r="O7" s="2">
        <v>3</v>
      </c>
      <c r="P7" s="2">
        <v>4</v>
      </c>
      <c r="Q7" s="2">
        <v>2</v>
      </c>
      <c r="R7" s="2">
        <v>4</v>
      </c>
      <c r="S7" s="2">
        <v>4</v>
      </c>
      <c r="T7" s="2">
        <v>4</v>
      </c>
      <c r="U7" s="2">
        <v>3</v>
      </c>
      <c r="V7" s="9" t="s">
        <v>117</v>
      </c>
      <c r="W7" s="2">
        <v>4</v>
      </c>
      <c r="X7" s="9" t="s">
        <v>118</v>
      </c>
      <c r="Y7" s="9" t="s">
        <v>118</v>
      </c>
      <c r="Z7" s="9" t="s">
        <v>118</v>
      </c>
      <c r="AA7" s="2"/>
      <c r="AB7" s="2">
        <v>4</v>
      </c>
      <c r="AC7" s="9" t="s">
        <v>120</v>
      </c>
      <c r="AD7" s="4">
        <v>0.1</v>
      </c>
      <c r="AE7" s="2">
        <v>3</v>
      </c>
      <c r="AF7" s="2">
        <v>4</v>
      </c>
      <c r="AG7" s="2">
        <v>5</v>
      </c>
      <c r="AH7" s="2">
        <v>4</v>
      </c>
      <c r="AI7" s="2">
        <v>4</v>
      </c>
      <c r="AK7" s="2">
        <v>5</v>
      </c>
      <c r="AL7" s="2">
        <v>5</v>
      </c>
      <c r="AM7" s="2">
        <v>5</v>
      </c>
      <c r="AN7" s="2">
        <v>5</v>
      </c>
      <c r="AO7" s="2">
        <v>5</v>
      </c>
      <c r="AP7" s="2">
        <v>5</v>
      </c>
      <c r="AR7" s="2">
        <v>4</v>
      </c>
      <c r="AS7" s="10"/>
      <c r="AT7" s="2">
        <v>4</v>
      </c>
      <c r="AU7" s="9" t="s">
        <v>169</v>
      </c>
      <c r="AW7" s="2">
        <v>1</v>
      </c>
      <c r="AX7" s="2">
        <v>4</v>
      </c>
      <c r="AY7" s="2">
        <v>4</v>
      </c>
    </row>
    <row r="8" spans="1:51" ht="12.75" x14ac:dyDescent="0.2">
      <c r="A8" s="7">
        <v>7</v>
      </c>
      <c r="B8" s="2">
        <v>3</v>
      </c>
      <c r="C8" s="2">
        <v>4</v>
      </c>
      <c r="D8" s="2">
        <v>4</v>
      </c>
      <c r="E8" s="2">
        <v>3</v>
      </c>
      <c r="F8" s="2">
        <v>2</v>
      </c>
      <c r="G8" s="2">
        <v>3</v>
      </c>
      <c r="H8" s="2">
        <v>4</v>
      </c>
      <c r="I8" s="2">
        <v>4</v>
      </c>
      <c r="J8" s="2">
        <v>4</v>
      </c>
      <c r="K8" s="2">
        <v>3</v>
      </c>
      <c r="L8" s="2">
        <v>3</v>
      </c>
      <c r="M8" s="2">
        <v>2</v>
      </c>
      <c r="N8" s="12" t="s">
        <v>139</v>
      </c>
      <c r="O8" s="2">
        <v>3</v>
      </c>
      <c r="P8" s="2">
        <v>3</v>
      </c>
      <c r="Q8" s="2">
        <v>4</v>
      </c>
      <c r="R8" s="2">
        <v>4</v>
      </c>
      <c r="S8" s="2">
        <v>4</v>
      </c>
      <c r="T8" s="2">
        <v>5</v>
      </c>
      <c r="U8" s="2">
        <v>3</v>
      </c>
      <c r="V8" s="9" t="s">
        <v>125</v>
      </c>
      <c r="W8" s="2">
        <v>3</v>
      </c>
      <c r="X8" s="9" t="s">
        <v>124</v>
      </c>
      <c r="Y8" s="9" t="s">
        <v>127</v>
      </c>
      <c r="Z8" s="9" t="s">
        <v>124</v>
      </c>
      <c r="AA8" s="9" t="s">
        <v>141</v>
      </c>
      <c r="AB8" s="2"/>
      <c r="AC8" s="9" t="s">
        <v>134</v>
      </c>
      <c r="AD8" s="4">
        <v>0.1</v>
      </c>
      <c r="AE8" s="2">
        <v>3</v>
      </c>
      <c r="AF8" s="2">
        <v>2</v>
      </c>
      <c r="AG8" s="2">
        <v>2</v>
      </c>
      <c r="AH8" s="2">
        <v>3</v>
      </c>
      <c r="AI8" s="2">
        <v>5</v>
      </c>
      <c r="AJ8" s="12" t="s">
        <v>143</v>
      </c>
      <c r="AK8" s="2">
        <v>3</v>
      </c>
      <c r="AL8" s="2">
        <v>4</v>
      </c>
      <c r="AM8" s="2">
        <v>4</v>
      </c>
      <c r="AN8" s="2">
        <v>5</v>
      </c>
      <c r="AO8" s="2">
        <v>3</v>
      </c>
      <c r="AP8" s="2">
        <v>3</v>
      </c>
      <c r="AQ8" s="12" t="s">
        <v>145</v>
      </c>
      <c r="AR8" s="2">
        <v>3</v>
      </c>
      <c r="AT8" s="2">
        <v>2</v>
      </c>
      <c r="AU8" s="10" t="s">
        <v>146</v>
      </c>
      <c r="AW8" s="2">
        <v>1</v>
      </c>
      <c r="AX8" s="2">
        <v>4</v>
      </c>
      <c r="AY8" s="2">
        <v>4</v>
      </c>
    </row>
    <row r="9" spans="1:51" ht="12.75" x14ac:dyDescent="0.2">
      <c r="A9" s="7">
        <v>8</v>
      </c>
      <c r="B9" s="2">
        <v>4</v>
      </c>
      <c r="C9" s="2">
        <v>5</v>
      </c>
      <c r="D9" s="2">
        <v>4</v>
      </c>
      <c r="E9" s="2">
        <v>2</v>
      </c>
      <c r="F9" s="2">
        <v>4</v>
      </c>
      <c r="G9" s="2">
        <v>4</v>
      </c>
      <c r="H9" s="2">
        <v>4</v>
      </c>
      <c r="I9" s="2">
        <v>4</v>
      </c>
      <c r="J9" s="2">
        <v>5</v>
      </c>
      <c r="K9" s="2">
        <v>5</v>
      </c>
      <c r="L9" s="2">
        <v>5</v>
      </c>
      <c r="M9" s="2">
        <v>3</v>
      </c>
      <c r="O9" s="2">
        <v>4</v>
      </c>
      <c r="P9" s="2">
        <v>4</v>
      </c>
      <c r="Q9" s="2">
        <v>4</v>
      </c>
      <c r="R9" s="2">
        <v>4</v>
      </c>
      <c r="S9" s="2">
        <v>3</v>
      </c>
      <c r="T9" s="2">
        <v>3</v>
      </c>
      <c r="U9" s="2">
        <v>4</v>
      </c>
      <c r="V9" s="9" t="s">
        <v>117</v>
      </c>
      <c r="W9" s="2">
        <v>4</v>
      </c>
      <c r="X9" s="9" t="s">
        <v>127</v>
      </c>
      <c r="Y9" s="9" t="s">
        <v>127</v>
      </c>
      <c r="Z9" s="9" t="s">
        <v>127</v>
      </c>
      <c r="AA9" s="2"/>
      <c r="AB9" s="2">
        <v>3</v>
      </c>
      <c r="AC9" s="2"/>
      <c r="AD9" s="4"/>
      <c r="AE9" s="2">
        <v>4</v>
      </c>
      <c r="AF9" s="2">
        <v>3</v>
      </c>
      <c r="AG9" s="2">
        <v>3</v>
      </c>
      <c r="AH9" s="2">
        <v>4</v>
      </c>
      <c r="AI9" s="2">
        <v>2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/>
      <c r="AR9" s="2">
        <v>2</v>
      </c>
      <c r="AT9" s="2">
        <v>1</v>
      </c>
      <c r="AU9" s="9" t="s">
        <v>170</v>
      </c>
      <c r="AW9" s="2">
        <v>1</v>
      </c>
      <c r="AX9" s="2">
        <v>4</v>
      </c>
      <c r="AY9" s="2">
        <v>4</v>
      </c>
    </row>
    <row r="10" spans="1:51" ht="12.75" x14ac:dyDescent="0.2">
      <c r="A10" s="7">
        <v>9</v>
      </c>
      <c r="B10" s="2">
        <v>4</v>
      </c>
      <c r="C10" s="2">
        <v>5</v>
      </c>
      <c r="D10" s="2">
        <v>5</v>
      </c>
      <c r="E10" s="2">
        <v>4</v>
      </c>
      <c r="F10" s="2">
        <v>4</v>
      </c>
      <c r="G10" s="2">
        <v>3</v>
      </c>
      <c r="H10" s="2">
        <v>4</v>
      </c>
      <c r="I10" s="2">
        <v>4</v>
      </c>
      <c r="J10" s="2">
        <v>5</v>
      </c>
      <c r="K10" s="2">
        <v>2</v>
      </c>
      <c r="L10" s="2">
        <v>4</v>
      </c>
      <c r="M10" s="2">
        <v>4</v>
      </c>
      <c r="O10" s="2">
        <v>4</v>
      </c>
      <c r="P10" s="2">
        <v>4</v>
      </c>
      <c r="Q10" s="2">
        <v>4</v>
      </c>
      <c r="R10" s="2">
        <v>4</v>
      </c>
      <c r="S10" s="2">
        <v>4</v>
      </c>
      <c r="T10" s="2">
        <v>5</v>
      </c>
      <c r="U10" s="2">
        <v>3</v>
      </c>
      <c r="V10" s="9" t="s">
        <v>125</v>
      </c>
      <c r="W10" s="2">
        <v>4</v>
      </c>
      <c r="X10" s="9" t="s">
        <v>124</v>
      </c>
      <c r="Y10" s="9" t="s">
        <v>118</v>
      </c>
      <c r="Z10" s="9" t="s">
        <v>118</v>
      </c>
      <c r="AA10" s="2"/>
      <c r="AB10" s="2">
        <v>5</v>
      </c>
      <c r="AC10" s="9" t="s">
        <v>120</v>
      </c>
      <c r="AD10" s="4">
        <v>7.0000000000000007E-2</v>
      </c>
      <c r="AE10" s="2">
        <v>4</v>
      </c>
      <c r="AF10" s="2">
        <v>4</v>
      </c>
      <c r="AG10" s="2">
        <v>4</v>
      </c>
      <c r="AH10" s="2">
        <v>4</v>
      </c>
      <c r="AI10" s="2">
        <v>5</v>
      </c>
      <c r="AK10" s="2">
        <v>5</v>
      </c>
      <c r="AL10" s="2">
        <v>4</v>
      </c>
      <c r="AM10" s="2">
        <v>4</v>
      </c>
      <c r="AN10" s="2">
        <v>4</v>
      </c>
      <c r="AO10" s="2">
        <v>3</v>
      </c>
      <c r="AP10" s="2">
        <v>3</v>
      </c>
      <c r="AR10" s="2">
        <v>4</v>
      </c>
      <c r="AT10" s="2">
        <v>4</v>
      </c>
      <c r="AU10" s="9" t="s">
        <v>171</v>
      </c>
      <c r="AV10" s="12" t="s">
        <v>148</v>
      </c>
      <c r="AW10" s="2">
        <v>1</v>
      </c>
      <c r="AX10" s="2">
        <v>4</v>
      </c>
      <c r="AY10" s="2">
        <v>4</v>
      </c>
    </row>
    <row r="11" spans="1:51" ht="12.75" x14ac:dyDescent="0.2">
      <c r="A11" s="7">
        <v>10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3</v>
      </c>
      <c r="O11" s="2">
        <v>3</v>
      </c>
      <c r="P11" s="2">
        <v>4</v>
      </c>
      <c r="Q11" s="2">
        <v>3</v>
      </c>
      <c r="R11" s="2">
        <v>3</v>
      </c>
      <c r="S11" s="2">
        <v>2</v>
      </c>
      <c r="T11" s="2">
        <v>2</v>
      </c>
      <c r="U11" s="2">
        <v>5</v>
      </c>
      <c r="V11" s="9" t="s">
        <v>117</v>
      </c>
      <c r="W11" s="2">
        <v>4</v>
      </c>
      <c r="X11" s="9" t="s">
        <v>124</v>
      </c>
      <c r="Y11" s="9" t="s">
        <v>127</v>
      </c>
      <c r="Z11" s="9" t="s">
        <v>118</v>
      </c>
      <c r="AA11" s="2"/>
      <c r="AB11" s="2">
        <v>1</v>
      </c>
      <c r="AC11" s="9" t="s">
        <v>134</v>
      </c>
      <c r="AD11" s="4">
        <v>0.05</v>
      </c>
      <c r="AE11" s="2">
        <v>3</v>
      </c>
      <c r="AF11" s="2">
        <v>3</v>
      </c>
      <c r="AG11" s="2">
        <v>3</v>
      </c>
      <c r="AH11" s="2">
        <v>3</v>
      </c>
      <c r="AI11" s="2">
        <v>3</v>
      </c>
      <c r="AK11" s="2">
        <v>4</v>
      </c>
      <c r="AL11" s="2">
        <v>4</v>
      </c>
      <c r="AM11" s="2">
        <v>4</v>
      </c>
      <c r="AN11" s="2">
        <v>4</v>
      </c>
      <c r="AO11" s="2">
        <v>4</v>
      </c>
      <c r="AP11" s="2">
        <v>4</v>
      </c>
      <c r="AR11" s="2">
        <v>3</v>
      </c>
      <c r="AT11" s="2">
        <v>3</v>
      </c>
      <c r="AU11" s="9" t="s">
        <v>135</v>
      </c>
      <c r="AW11" s="2">
        <v>1</v>
      </c>
      <c r="AX11" s="2">
        <v>4</v>
      </c>
      <c r="AY11" s="2">
        <v>4</v>
      </c>
    </row>
    <row r="12" spans="1:51" ht="12.75" x14ac:dyDescent="0.2">
      <c r="A12" s="7">
        <v>11</v>
      </c>
      <c r="B12" s="2">
        <v>4</v>
      </c>
      <c r="C12" s="2">
        <v>4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3</v>
      </c>
      <c r="L12" s="2">
        <v>2</v>
      </c>
      <c r="M12" s="2">
        <v>4</v>
      </c>
      <c r="N12" s="2"/>
      <c r="O12" s="2">
        <v>4</v>
      </c>
      <c r="P12" s="2">
        <v>3</v>
      </c>
      <c r="Q12" s="2">
        <v>4</v>
      </c>
      <c r="R12" s="2">
        <v>3</v>
      </c>
      <c r="S12" s="2">
        <v>2</v>
      </c>
      <c r="T12" s="2">
        <v>2</v>
      </c>
      <c r="U12" s="2">
        <v>4</v>
      </c>
      <c r="V12" s="9" t="s">
        <v>117</v>
      </c>
      <c r="W12" s="2">
        <v>2</v>
      </c>
      <c r="X12" s="9" t="s">
        <v>118</v>
      </c>
      <c r="Y12" s="9" t="s">
        <v>118</v>
      </c>
      <c r="Z12" s="9" t="s">
        <v>118</v>
      </c>
      <c r="AA12" s="2"/>
      <c r="AB12" s="2">
        <v>2</v>
      </c>
      <c r="AC12" s="9" t="s">
        <v>120</v>
      </c>
      <c r="AD12" s="4">
        <v>0.05</v>
      </c>
      <c r="AE12" s="2">
        <v>4</v>
      </c>
      <c r="AF12" s="2">
        <v>3</v>
      </c>
      <c r="AG12" s="2">
        <v>4</v>
      </c>
      <c r="AH12" s="2">
        <v>4</v>
      </c>
      <c r="AI12" s="2">
        <v>4</v>
      </c>
      <c r="AJ12" s="2"/>
      <c r="AK12" s="2">
        <v>5</v>
      </c>
      <c r="AL12" s="2">
        <v>5</v>
      </c>
      <c r="AM12" s="2">
        <v>4</v>
      </c>
      <c r="AN12" s="2">
        <v>5</v>
      </c>
      <c r="AO12" s="2">
        <v>5</v>
      </c>
      <c r="AP12" s="2">
        <v>3</v>
      </c>
      <c r="AQ12" s="2"/>
      <c r="AR12" s="2">
        <v>3</v>
      </c>
      <c r="AS12" s="2"/>
      <c r="AT12" s="2">
        <v>2</v>
      </c>
      <c r="AU12" s="9" t="s">
        <v>171</v>
      </c>
      <c r="AV12" s="2"/>
      <c r="AW12" s="2">
        <v>1</v>
      </c>
      <c r="AX12" s="2">
        <v>4</v>
      </c>
      <c r="AY12" s="2">
        <v>4</v>
      </c>
    </row>
    <row r="13" spans="1:51" ht="12.75" x14ac:dyDescent="0.2">
      <c r="A13" s="7">
        <v>12</v>
      </c>
      <c r="B13" s="2">
        <v>5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2</v>
      </c>
      <c r="K13" s="2">
        <v>2</v>
      </c>
      <c r="L13" s="2">
        <v>2</v>
      </c>
      <c r="M13" s="2">
        <v>2</v>
      </c>
      <c r="N13" s="12" t="s">
        <v>150</v>
      </c>
      <c r="O13" s="2">
        <v>4</v>
      </c>
      <c r="P13" s="2">
        <v>4</v>
      </c>
      <c r="Q13" s="2">
        <v>1</v>
      </c>
      <c r="R13" s="2">
        <v>5</v>
      </c>
      <c r="S13" s="2">
        <v>5</v>
      </c>
      <c r="T13" s="2">
        <v>5</v>
      </c>
      <c r="U13" s="2">
        <v>3</v>
      </c>
      <c r="V13" s="9" t="s">
        <v>117</v>
      </c>
      <c r="W13" s="2">
        <v>3</v>
      </c>
      <c r="X13" s="9" t="s">
        <v>124</v>
      </c>
      <c r="Y13" s="9" t="s">
        <v>124</v>
      </c>
      <c r="Z13" s="9" t="s">
        <v>124</v>
      </c>
      <c r="AA13" s="2"/>
      <c r="AB13" s="2">
        <v>5</v>
      </c>
      <c r="AC13" s="9" t="s">
        <v>134</v>
      </c>
      <c r="AD13" s="4">
        <v>0.1</v>
      </c>
      <c r="AE13" s="2">
        <v>2</v>
      </c>
      <c r="AF13" s="2">
        <v>5</v>
      </c>
      <c r="AG13" s="2">
        <v>5</v>
      </c>
      <c r="AH13" s="2">
        <v>4</v>
      </c>
      <c r="AI13" s="2">
        <v>3</v>
      </c>
      <c r="AK13" s="2">
        <v>5</v>
      </c>
      <c r="AL13" s="2">
        <v>4</v>
      </c>
      <c r="AM13" s="2">
        <v>4</v>
      </c>
      <c r="AN13" s="2">
        <v>4</v>
      </c>
      <c r="AO13" s="2">
        <v>5</v>
      </c>
      <c r="AP13" s="2">
        <v>4</v>
      </c>
      <c r="AR13" s="2">
        <v>4</v>
      </c>
      <c r="AT13" s="2">
        <v>4</v>
      </c>
      <c r="AU13" s="10" t="s">
        <v>121</v>
      </c>
      <c r="AW13" s="2">
        <v>1</v>
      </c>
      <c r="AX13" s="2">
        <v>4</v>
      </c>
      <c r="AY13" s="2">
        <v>2</v>
      </c>
    </row>
    <row r="14" spans="1:51" ht="12.75" x14ac:dyDescent="0.2">
      <c r="A14" s="7">
        <v>13</v>
      </c>
      <c r="B14" s="2">
        <v>4</v>
      </c>
      <c r="C14" s="2">
        <v>5</v>
      </c>
      <c r="D14" s="2">
        <v>5</v>
      </c>
      <c r="E14" s="2">
        <v>4</v>
      </c>
      <c r="F14" s="2">
        <v>4</v>
      </c>
      <c r="G14" s="2">
        <v>4</v>
      </c>
      <c r="H14" s="2">
        <v>3</v>
      </c>
      <c r="I14" s="2">
        <v>3</v>
      </c>
      <c r="J14" s="2">
        <v>4</v>
      </c>
      <c r="K14" s="2">
        <v>5</v>
      </c>
      <c r="L14" s="2">
        <v>5</v>
      </c>
      <c r="M14" s="2">
        <v>4</v>
      </c>
      <c r="N14" s="2"/>
      <c r="O14" s="2">
        <v>4</v>
      </c>
      <c r="P14" s="2">
        <v>5</v>
      </c>
      <c r="Q14" s="2">
        <v>4</v>
      </c>
      <c r="R14" s="2">
        <v>4</v>
      </c>
      <c r="S14" s="2">
        <v>3</v>
      </c>
      <c r="T14" s="2">
        <v>5</v>
      </c>
      <c r="U14" s="2">
        <v>3</v>
      </c>
      <c r="V14" s="9" t="s">
        <v>117</v>
      </c>
      <c r="W14" s="2">
        <v>4</v>
      </c>
      <c r="X14" s="9" t="s">
        <v>118</v>
      </c>
      <c r="Y14" s="9" t="s">
        <v>124</v>
      </c>
      <c r="Z14" s="9" t="s">
        <v>127</v>
      </c>
      <c r="AA14" s="2"/>
      <c r="AB14" s="2">
        <v>4</v>
      </c>
      <c r="AC14" s="9" t="s">
        <v>134</v>
      </c>
      <c r="AD14" s="4">
        <v>0.05</v>
      </c>
      <c r="AE14" s="2">
        <v>2</v>
      </c>
      <c r="AF14" s="2">
        <v>3</v>
      </c>
      <c r="AG14" s="2">
        <v>3</v>
      </c>
      <c r="AH14" s="2">
        <v>2</v>
      </c>
      <c r="AI14" s="10">
        <v>4</v>
      </c>
      <c r="AK14" s="2">
        <v>5</v>
      </c>
      <c r="AL14" s="2">
        <v>4</v>
      </c>
      <c r="AM14" s="2">
        <v>4</v>
      </c>
      <c r="AN14" s="2">
        <v>3</v>
      </c>
      <c r="AO14" s="2">
        <v>4</v>
      </c>
      <c r="AP14" s="2">
        <v>4</v>
      </c>
      <c r="AQ14" s="2"/>
      <c r="AR14" s="2">
        <v>4</v>
      </c>
      <c r="AS14" s="2"/>
      <c r="AT14" s="2">
        <v>3</v>
      </c>
      <c r="AU14" s="10" t="s">
        <v>121</v>
      </c>
      <c r="AV14" s="2"/>
      <c r="AW14" s="2">
        <v>1</v>
      </c>
      <c r="AX14" s="2">
        <v>4</v>
      </c>
      <c r="AY14" s="2">
        <v>4</v>
      </c>
    </row>
    <row r="15" spans="1:51" ht="12.75" x14ac:dyDescent="0.2">
      <c r="A15" s="7">
        <v>14</v>
      </c>
      <c r="B15" s="2">
        <v>4</v>
      </c>
      <c r="C15" s="2">
        <v>5</v>
      </c>
      <c r="D15" s="2">
        <v>5</v>
      </c>
      <c r="E15" s="2">
        <v>4</v>
      </c>
      <c r="F15" s="2">
        <v>4</v>
      </c>
      <c r="G15" s="2">
        <v>4</v>
      </c>
      <c r="H15" s="2">
        <v>5</v>
      </c>
      <c r="I15" s="2">
        <v>5</v>
      </c>
      <c r="J15" s="2">
        <v>5</v>
      </c>
      <c r="K15" s="2">
        <v>3</v>
      </c>
      <c r="L15" s="2">
        <v>5</v>
      </c>
      <c r="M15" s="2">
        <v>4</v>
      </c>
      <c r="N15" s="12" t="s">
        <v>152</v>
      </c>
      <c r="O15" s="2">
        <v>4</v>
      </c>
      <c r="P15" s="2">
        <v>4</v>
      </c>
      <c r="Q15" s="2">
        <v>4</v>
      </c>
      <c r="R15" s="2">
        <v>2</v>
      </c>
      <c r="S15" s="2">
        <v>1</v>
      </c>
      <c r="T15" s="2">
        <v>5</v>
      </c>
      <c r="U15" s="2">
        <v>3</v>
      </c>
      <c r="V15" s="9" t="s">
        <v>125</v>
      </c>
      <c r="W15" s="2">
        <v>5</v>
      </c>
      <c r="X15" s="9" t="s">
        <v>118</v>
      </c>
      <c r="Y15" s="9" t="s">
        <v>118</v>
      </c>
      <c r="Z15" s="9" t="s">
        <v>118</v>
      </c>
      <c r="AA15" s="9" t="s">
        <v>154</v>
      </c>
      <c r="AB15" s="2">
        <v>1</v>
      </c>
      <c r="AC15" s="2"/>
      <c r="AD15" s="13" t="s">
        <v>155</v>
      </c>
      <c r="AE15" s="2">
        <v>1</v>
      </c>
      <c r="AF15" s="2">
        <v>1</v>
      </c>
      <c r="AG15" s="2">
        <v>5</v>
      </c>
      <c r="AH15" s="2">
        <v>5</v>
      </c>
      <c r="AI15" s="2">
        <v>1</v>
      </c>
      <c r="AK15" s="2">
        <v>5</v>
      </c>
      <c r="AL15" s="2">
        <v>5</v>
      </c>
      <c r="AM15" s="2">
        <v>3</v>
      </c>
      <c r="AN15" s="2">
        <v>5</v>
      </c>
      <c r="AO15" s="2">
        <v>4</v>
      </c>
      <c r="AP15" s="2">
        <v>2</v>
      </c>
      <c r="AR15" s="2">
        <v>1</v>
      </c>
      <c r="AS15" s="12" t="s">
        <v>157</v>
      </c>
      <c r="AT15" s="2">
        <v>1</v>
      </c>
      <c r="AU15" s="9" t="s">
        <v>158</v>
      </c>
      <c r="AW15" s="2">
        <v>1</v>
      </c>
      <c r="AX15" s="2">
        <v>4</v>
      </c>
      <c r="AY15" s="2"/>
    </row>
    <row r="16" spans="1:51" ht="12.75" x14ac:dyDescent="0.2">
      <c r="A16" s="7">
        <v>15</v>
      </c>
      <c r="B16" s="2">
        <v>4</v>
      </c>
      <c r="C16" s="2">
        <v>5</v>
      </c>
      <c r="D16" s="2">
        <v>5</v>
      </c>
      <c r="E16" s="2">
        <v>1</v>
      </c>
      <c r="F16" s="2">
        <v>4</v>
      </c>
      <c r="G16" s="2">
        <v>2</v>
      </c>
      <c r="H16" s="2">
        <v>5</v>
      </c>
      <c r="I16" s="2">
        <v>4</v>
      </c>
      <c r="J16" s="2">
        <v>5</v>
      </c>
      <c r="K16" s="2">
        <v>4</v>
      </c>
      <c r="L16" s="2">
        <v>5</v>
      </c>
      <c r="M16" s="2">
        <v>3</v>
      </c>
      <c r="O16" s="2">
        <v>4</v>
      </c>
      <c r="P16" s="2">
        <v>4</v>
      </c>
      <c r="Q16" s="2">
        <v>3</v>
      </c>
      <c r="R16" s="2">
        <v>4</v>
      </c>
      <c r="S16" s="2">
        <v>2</v>
      </c>
      <c r="T16" s="2">
        <v>5</v>
      </c>
      <c r="U16" s="2">
        <v>3</v>
      </c>
      <c r="V16" s="9" t="s">
        <v>125</v>
      </c>
      <c r="W16" s="2">
        <v>5</v>
      </c>
      <c r="X16" s="9" t="s">
        <v>118</v>
      </c>
      <c r="Y16" s="9" t="s">
        <v>118</v>
      </c>
      <c r="Z16" s="9" t="s">
        <v>124</v>
      </c>
      <c r="AA16" s="2"/>
      <c r="AB16" s="2">
        <v>3</v>
      </c>
      <c r="AC16" s="9" t="s">
        <v>134</v>
      </c>
      <c r="AD16" s="13">
        <v>0.05</v>
      </c>
      <c r="AE16" s="10">
        <v>5</v>
      </c>
      <c r="AF16" s="10">
        <v>5</v>
      </c>
      <c r="AG16" s="10">
        <v>5</v>
      </c>
      <c r="AH16" s="10">
        <v>3</v>
      </c>
      <c r="AI16" s="10">
        <v>1</v>
      </c>
      <c r="AK16" s="10">
        <v>5</v>
      </c>
      <c r="AL16" s="10">
        <v>5</v>
      </c>
      <c r="AM16" s="10">
        <v>5</v>
      </c>
      <c r="AN16" s="10">
        <v>5</v>
      </c>
      <c r="AO16" s="10">
        <v>5</v>
      </c>
      <c r="AP16" s="10">
        <v>5</v>
      </c>
      <c r="AR16" s="2">
        <v>3</v>
      </c>
      <c r="AT16" s="10">
        <v>3</v>
      </c>
      <c r="AU16" s="9" t="s">
        <v>169</v>
      </c>
      <c r="AW16" s="2">
        <v>1</v>
      </c>
      <c r="AX16" s="2">
        <v>4</v>
      </c>
      <c r="AY16" s="2">
        <v>4</v>
      </c>
    </row>
    <row r="17" spans="1:51" ht="12.75" x14ac:dyDescent="0.2">
      <c r="A17" s="7">
        <v>16</v>
      </c>
      <c r="B17" s="2">
        <v>4</v>
      </c>
      <c r="C17" s="2">
        <v>4</v>
      </c>
      <c r="D17" s="2">
        <v>4</v>
      </c>
      <c r="E17" s="2">
        <v>2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3</v>
      </c>
      <c r="L17" s="2">
        <v>2</v>
      </c>
      <c r="M17" s="2">
        <v>2</v>
      </c>
      <c r="N17" s="2"/>
      <c r="O17" s="2">
        <v>4</v>
      </c>
      <c r="P17" s="2">
        <v>4</v>
      </c>
      <c r="Q17" s="2">
        <v>3</v>
      </c>
      <c r="R17" s="2">
        <v>4</v>
      </c>
      <c r="S17" s="2">
        <v>4</v>
      </c>
      <c r="T17" s="2">
        <v>4</v>
      </c>
      <c r="U17" s="2">
        <v>4</v>
      </c>
      <c r="V17" s="9" t="s">
        <v>125</v>
      </c>
      <c r="W17" s="2">
        <v>4</v>
      </c>
      <c r="X17" s="9" t="s">
        <v>127</v>
      </c>
      <c r="Y17" s="9" t="s">
        <v>127</v>
      </c>
      <c r="Z17" s="9" t="s">
        <v>124</v>
      </c>
      <c r="AA17" s="2"/>
      <c r="AB17" s="2">
        <v>3</v>
      </c>
      <c r="AC17" s="9" t="s">
        <v>134</v>
      </c>
      <c r="AD17" s="4">
        <v>0.05</v>
      </c>
      <c r="AE17" s="2">
        <v>4</v>
      </c>
      <c r="AF17" s="2">
        <v>4</v>
      </c>
      <c r="AG17" s="2">
        <v>4</v>
      </c>
      <c r="AH17" s="2">
        <v>3</v>
      </c>
      <c r="AI17" s="2">
        <v>2</v>
      </c>
      <c r="AJ17" s="2"/>
      <c r="AK17" s="2">
        <v>5</v>
      </c>
      <c r="AL17" s="2">
        <v>5</v>
      </c>
      <c r="AM17" s="2">
        <v>5</v>
      </c>
      <c r="AN17" s="2">
        <v>5</v>
      </c>
      <c r="AO17" s="2">
        <v>5</v>
      </c>
      <c r="AP17" s="2">
        <v>5</v>
      </c>
      <c r="AQ17" s="2"/>
      <c r="AR17" s="2">
        <v>3</v>
      </c>
      <c r="AS17" s="2"/>
      <c r="AT17" s="2">
        <v>3</v>
      </c>
      <c r="AU17" s="9" t="s">
        <v>169</v>
      </c>
      <c r="AV17" s="2"/>
      <c r="AW17" s="2">
        <v>2</v>
      </c>
      <c r="AX17" s="2">
        <v>4</v>
      </c>
      <c r="AY17" s="2">
        <v>3</v>
      </c>
    </row>
    <row r="18" spans="1:51" ht="12.75" x14ac:dyDescent="0.2">
      <c r="A18" s="7">
        <v>17</v>
      </c>
      <c r="B18" s="2">
        <v>5</v>
      </c>
      <c r="C18" s="2">
        <v>5</v>
      </c>
      <c r="D18" s="2">
        <v>5</v>
      </c>
      <c r="E18" s="2">
        <v>1</v>
      </c>
      <c r="F18" s="2">
        <v>2</v>
      </c>
      <c r="G18" s="2">
        <v>2</v>
      </c>
      <c r="H18" s="2">
        <v>5</v>
      </c>
      <c r="I18" s="2">
        <v>5</v>
      </c>
      <c r="J18" s="2">
        <v>5</v>
      </c>
      <c r="K18" s="2">
        <v>1</v>
      </c>
      <c r="L18" s="2">
        <v>5</v>
      </c>
      <c r="M18" s="2">
        <v>5</v>
      </c>
      <c r="O18" s="2">
        <v>3</v>
      </c>
      <c r="P18" s="2">
        <v>4</v>
      </c>
      <c r="Q18" s="2">
        <v>1</v>
      </c>
      <c r="R18" s="2">
        <v>1</v>
      </c>
      <c r="S18" s="2">
        <v>4</v>
      </c>
      <c r="T18" s="2">
        <v>5</v>
      </c>
      <c r="U18" s="2">
        <v>4</v>
      </c>
      <c r="V18" s="9" t="s">
        <v>117</v>
      </c>
      <c r="W18" s="2">
        <v>3</v>
      </c>
      <c r="X18" s="9" t="s">
        <v>124</v>
      </c>
      <c r="Y18" s="9" t="s">
        <v>124</v>
      </c>
      <c r="Z18" s="9" t="s">
        <v>124</v>
      </c>
      <c r="AA18" s="2"/>
      <c r="AB18" s="2">
        <v>3</v>
      </c>
      <c r="AC18" s="9" t="s">
        <v>120</v>
      </c>
      <c r="AD18" s="4">
        <v>0.05</v>
      </c>
      <c r="AE18" s="2">
        <v>5</v>
      </c>
      <c r="AF18" s="2">
        <v>5</v>
      </c>
      <c r="AG18" s="2">
        <v>5</v>
      </c>
      <c r="AH18" s="2">
        <v>3</v>
      </c>
      <c r="AI18" s="2">
        <v>4</v>
      </c>
      <c r="AK18" s="2">
        <v>5</v>
      </c>
      <c r="AL18" s="2">
        <v>5</v>
      </c>
      <c r="AM18" s="2">
        <v>2</v>
      </c>
      <c r="AN18" s="2">
        <v>1</v>
      </c>
      <c r="AO18" s="2">
        <v>5</v>
      </c>
      <c r="AP18" s="2">
        <v>5</v>
      </c>
      <c r="AR18" s="2">
        <v>5</v>
      </c>
      <c r="AT18" s="2">
        <v>5</v>
      </c>
      <c r="AU18" s="10" t="s">
        <v>121</v>
      </c>
      <c r="AW18" s="2">
        <v>2</v>
      </c>
      <c r="AX18" s="2">
        <v>4</v>
      </c>
      <c r="AY18" s="2">
        <v>3</v>
      </c>
    </row>
    <row r="19" spans="1:51" ht="12.75" x14ac:dyDescent="0.2">
      <c r="A19" s="7">
        <v>18</v>
      </c>
      <c r="B19" s="2">
        <v>4</v>
      </c>
      <c r="C19" s="2">
        <v>5</v>
      </c>
      <c r="D19" s="2">
        <v>5</v>
      </c>
      <c r="E19" s="2">
        <v>3</v>
      </c>
      <c r="F19" s="2">
        <v>4</v>
      </c>
      <c r="G19" s="2">
        <v>5</v>
      </c>
      <c r="H19" s="2">
        <v>5</v>
      </c>
      <c r="I19" s="2">
        <v>4</v>
      </c>
      <c r="J19" s="2">
        <v>5</v>
      </c>
      <c r="K19" s="2">
        <v>2</v>
      </c>
      <c r="L19" s="2">
        <v>2</v>
      </c>
      <c r="M19" s="2">
        <v>3</v>
      </c>
      <c r="O19" s="2">
        <v>5</v>
      </c>
      <c r="P19" s="2">
        <v>2</v>
      </c>
      <c r="Q19" s="2">
        <v>3</v>
      </c>
      <c r="R19" s="2">
        <v>4</v>
      </c>
      <c r="S19" s="2">
        <v>3</v>
      </c>
      <c r="T19" s="2">
        <v>4</v>
      </c>
      <c r="U19" s="2">
        <v>2</v>
      </c>
      <c r="V19" s="9" t="s">
        <v>117</v>
      </c>
      <c r="W19" s="2">
        <v>4</v>
      </c>
      <c r="X19" s="9" t="s">
        <v>118</v>
      </c>
      <c r="Y19" s="9" t="s">
        <v>124</v>
      </c>
      <c r="Z19" s="9" t="s">
        <v>124</v>
      </c>
      <c r="AA19" s="2"/>
      <c r="AB19" s="2">
        <v>4</v>
      </c>
      <c r="AC19" s="9" t="s">
        <v>120</v>
      </c>
      <c r="AD19" s="4">
        <v>0.05</v>
      </c>
      <c r="AE19" s="2">
        <v>5</v>
      </c>
      <c r="AF19" s="2">
        <v>3</v>
      </c>
      <c r="AG19" s="2">
        <v>3</v>
      </c>
      <c r="AH19" s="2">
        <v>4</v>
      </c>
      <c r="AI19" s="2">
        <v>4</v>
      </c>
      <c r="AK19" s="2">
        <v>5</v>
      </c>
      <c r="AL19" s="2">
        <v>5</v>
      </c>
      <c r="AM19" s="2">
        <v>5</v>
      </c>
      <c r="AN19" s="2">
        <v>5</v>
      </c>
      <c r="AO19" s="2">
        <v>5</v>
      </c>
      <c r="AP19" s="2">
        <v>5</v>
      </c>
      <c r="AR19" s="2">
        <v>4</v>
      </c>
      <c r="AT19" s="2">
        <v>4</v>
      </c>
      <c r="AU19" s="9" t="s">
        <v>171</v>
      </c>
      <c r="AW19" s="2">
        <v>2</v>
      </c>
      <c r="AX19" s="2">
        <v>4</v>
      </c>
      <c r="AY19" s="2">
        <v>4</v>
      </c>
    </row>
    <row r="20" spans="1:51" ht="15.75" customHeight="1" x14ac:dyDescent="0.2">
      <c r="A20" s="8">
        <v>19</v>
      </c>
      <c r="B20" s="10">
        <v>3</v>
      </c>
      <c r="C20" s="10">
        <v>5</v>
      </c>
      <c r="D20" s="10">
        <v>4</v>
      </c>
      <c r="E20" s="10">
        <v>2</v>
      </c>
      <c r="F20" s="10">
        <v>2</v>
      </c>
      <c r="G20" s="10">
        <v>2</v>
      </c>
      <c r="H20" s="10">
        <v>4</v>
      </c>
      <c r="I20" s="10">
        <v>3</v>
      </c>
      <c r="J20" s="10">
        <v>3</v>
      </c>
      <c r="K20" s="10">
        <v>3</v>
      </c>
      <c r="L20" s="10">
        <v>2</v>
      </c>
      <c r="M20" s="10">
        <v>4</v>
      </c>
      <c r="O20" s="10">
        <v>4</v>
      </c>
      <c r="P20" s="10">
        <v>3</v>
      </c>
      <c r="Q20" s="10">
        <v>3</v>
      </c>
      <c r="R20" s="10">
        <v>5</v>
      </c>
      <c r="S20" s="10">
        <v>3</v>
      </c>
      <c r="T20" s="10">
        <v>3</v>
      </c>
      <c r="U20" s="10">
        <v>4</v>
      </c>
      <c r="V20" s="9" t="s">
        <v>125</v>
      </c>
      <c r="W20" s="10">
        <v>3</v>
      </c>
      <c r="X20" s="9" t="s">
        <v>118</v>
      </c>
      <c r="Y20" s="9" t="s">
        <v>127</v>
      </c>
      <c r="Z20" s="9" t="s">
        <v>127</v>
      </c>
      <c r="AB20" s="10">
        <v>2</v>
      </c>
      <c r="AC20" s="9" t="s">
        <v>134</v>
      </c>
      <c r="AD20" s="14">
        <v>0.05</v>
      </c>
      <c r="AE20" s="10">
        <v>3</v>
      </c>
      <c r="AF20" s="10">
        <v>2</v>
      </c>
      <c r="AG20" s="10">
        <v>3</v>
      </c>
      <c r="AH20" s="10">
        <v>3</v>
      </c>
      <c r="AI20" s="10">
        <v>2</v>
      </c>
      <c r="AK20" s="10">
        <v>4</v>
      </c>
      <c r="AL20" s="10">
        <v>4</v>
      </c>
      <c r="AM20" s="10">
        <v>5</v>
      </c>
      <c r="AN20" s="10">
        <v>4</v>
      </c>
      <c r="AO20" s="10">
        <v>5</v>
      </c>
      <c r="AP20" s="10">
        <v>4</v>
      </c>
      <c r="AR20" s="10">
        <v>5</v>
      </c>
      <c r="AS20" s="10"/>
      <c r="AT20" s="10">
        <v>3</v>
      </c>
      <c r="AU20" s="9" t="s">
        <v>159</v>
      </c>
      <c r="AW20" s="10">
        <v>1</v>
      </c>
      <c r="AX20" s="10">
        <v>4</v>
      </c>
      <c r="AY20" s="10">
        <v>4</v>
      </c>
    </row>
    <row r="21" spans="1:51" ht="15.75" customHeight="1" x14ac:dyDescent="0.2">
      <c r="A21" s="8">
        <v>20</v>
      </c>
      <c r="B21" s="10">
        <v>4</v>
      </c>
      <c r="C21" s="10">
        <v>5</v>
      </c>
      <c r="D21" s="10">
        <v>4</v>
      </c>
      <c r="E21" s="10">
        <v>3</v>
      </c>
      <c r="F21" s="10">
        <v>4</v>
      </c>
      <c r="G21" s="10">
        <v>4</v>
      </c>
      <c r="H21" s="10">
        <v>4</v>
      </c>
      <c r="I21" s="10">
        <v>3</v>
      </c>
      <c r="J21" s="10">
        <v>4</v>
      </c>
      <c r="K21" s="10">
        <v>2</v>
      </c>
      <c r="L21" s="10">
        <v>3</v>
      </c>
      <c r="M21" s="10">
        <v>3</v>
      </c>
      <c r="O21" s="10">
        <v>4</v>
      </c>
      <c r="P21" s="10">
        <v>3</v>
      </c>
      <c r="Q21" s="10">
        <v>3</v>
      </c>
      <c r="R21" s="10">
        <v>4</v>
      </c>
      <c r="S21" s="10">
        <v>3</v>
      </c>
      <c r="T21" s="10">
        <v>3</v>
      </c>
      <c r="U21" s="10">
        <v>4</v>
      </c>
      <c r="V21" s="9" t="s">
        <v>125</v>
      </c>
      <c r="W21" s="10">
        <v>2</v>
      </c>
      <c r="X21" s="9" t="s">
        <v>124</v>
      </c>
      <c r="Y21" s="9" t="s">
        <v>127</v>
      </c>
      <c r="Z21" s="9" t="s">
        <v>127</v>
      </c>
      <c r="AB21" s="10">
        <v>2</v>
      </c>
      <c r="AD21" s="12" t="s">
        <v>160</v>
      </c>
      <c r="AE21" s="10">
        <v>3</v>
      </c>
      <c r="AF21" s="10">
        <v>2</v>
      </c>
      <c r="AG21" s="10">
        <v>4</v>
      </c>
      <c r="AH21" s="10">
        <v>3</v>
      </c>
      <c r="AI21" s="10">
        <v>3</v>
      </c>
      <c r="AK21" s="10">
        <v>4</v>
      </c>
      <c r="AL21" s="10">
        <v>4</v>
      </c>
      <c r="AM21" s="10">
        <v>5</v>
      </c>
      <c r="AN21" s="10">
        <v>4</v>
      </c>
      <c r="AO21" s="10">
        <v>4</v>
      </c>
      <c r="AP21" s="10">
        <v>3</v>
      </c>
      <c r="AR21" s="10">
        <v>3</v>
      </c>
      <c r="AT21" s="10">
        <v>3</v>
      </c>
      <c r="AU21" s="9" t="s">
        <v>126</v>
      </c>
      <c r="AW21" s="10">
        <v>1</v>
      </c>
      <c r="AX21" s="10">
        <v>4</v>
      </c>
      <c r="AY21" s="10">
        <v>4</v>
      </c>
    </row>
    <row r="22" spans="1:51" ht="15.75" customHeight="1" x14ac:dyDescent="0.2">
      <c r="A22" s="8">
        <v>21</v>
      </c>
      <c r="B22" s="10">
        <v>4</v>
      </c>
      <c r="C22" s="10">
        <v>4</v>
      </c>
      <c r="D22" s="10">
        <v>4</v>
      </c>
      <c r="E22" s="10">
        <v>3</v>
      </c>
      <c r="F22" s="10">
        <v>4</v>
      </c>
      <c r="G22" s="10">
        <v>2</v>
      </c>
      <c r="H22" s="10">
        <v>3</v>
      </c>
      <c r="I22" s="10">
        <v>3</v>
      </c>
      <c r="J22" s="10">
        <v>4</v>
      </c>
      <c r="K22" s="10">
        <v>5</v>
      </c>
      <c r="L22" s="10">
        <v>2</v>
      </c>
      <c r="M22" s="10">
        <v>5</v>
      </c>
      <c r="N22" s="12" t="s">
        <v>162</v>
      </c>
      <c r="O22" s="10">
        <v>5</v>
      </c>
      <c r="P22" s="10">
        <v>3</v>
      </c>
      <c r="Q22" s="10">
        <v>3</v>
      </c>
      <c r="R22" s="10">
        <v>3</v>
      </c>
      <c r="S22" s="10">
        <v>2</v>
      </c>
      <c r="T22" s="10">
        <v>4</v>
      </c>
      <c r="U22" s="10">
        <v>4</v>
      </c>
      <c r="V22" s="9" t="s">
        <v>125</v>
      </c>
      <c r="W22" s="10">
        <v>3</v>
      </c>
      <c r="X22" s="9" t="s">
        <v>124</v>
      </c>
      <c r="Y22" s="9" t="s">
        <v>127</v>
      </c>
      <c r="Z22" s="9" t="s">
        <v>127</v>
      </c>
      <c r="AB22" s="10">
        <v>1</v>
      </c>
      <c r="AE22" s="10">
        <v>1</v>
      </c>
      <c r="AF22" s="10">
        <v>1</v>
      </c>
      <c r="AG22" s="10">
        <v>3</v>
      </c>
      <c r="AH22" s="10">
        <v>5</v>
      </c>
      <c r="AI22" s="10">
        <v>1</v>
      </c>
      <c r="AK22" s="10">
        <v>5</v>
      </c>
      <c r="AL22" s="10">
        <v>3</v>
      </c>
      <c r="AM22" s="10">
        <v>4</v>
      </c>
      <c r="AN22" s="10">
        <v>3</v>
      </c>
      <c r="AO22" s="10">
        <v>4</v>
      </c>
      <c r="AP22" s="10">
        <v>3</v>
      </c>
      <c r="AR22" s="10">
        <v>2</v>
      </c>
      <c r="AT22" s="10">
        <v>2</v>
      </c>
      <c r="AV22" s="12" t="s">
        <v>164</v>
      </c>
      <c r="AW22" s="10">
        <v>1</v>
      </c>
      <c r="AX22" s="10">
        <v>4</v>
      </c>
      <c r="AY22" s="10">
        <v>3</v>
      </c>
    </row>
    <row r="23" spans="1:51" ht="15.75" customHeight="1" x14ac:dyDescent="0.2">
      <c r="A23" s="8">
        <v>22</v>
      </c>
      <c r="B23" s="10">
        <v>4</v>
      </c>
      <c r="C23" s="10">
        <v>5</v>
      </c>
      <c r="D23" s="10">
        <v>5</v>
      </c>
      <c r="E23" s="10">
        <v>2</v>
      </c>
      <c r="F23" s="10">
        <v>4</v>
      </c>
      <c r="G23" s="10">
        <v>4</v>
      </c>
      <c r="H23" s="10">
        <v>4</v>
      </c>
      <c r="I23" s="10">
        <v>2</v>
      </c>
      <c r="J23" s="10">
        <v>3</v>
      </c>
      <c r="K23" s="10">
        <v>4</v>
      </c>
      <c r="L23" s="10">
        <v>5</v>
      </c>
      <c r="M23" s="10">
        <v>4</v>
      </c>
      <c r="O23" s="10">
        <v>3</v>
      </c>
      <c r="P23" s="10">
        <v>3</v>
      </c>
      <c r="Q23" s="10">
        <v>3</v>
      </c>
      <c r="R23" s="10">
        <v>1</v>
      </c>
      <c r="S23" s="10">
        <v>1</v>
      </c>
      <c r="T23" s="10">
        <v>2</v>
      </c>
      <c r="U23" s="10">
        <v>3</v>
      </c>
      <c r="W23" s="10">
        <v>1</v>
      </c>
      <c r="X23" s="9" t="s">
        <v>127</v>
      </c>
      <c r="Y23" s="9" t="s">
        <v>127</v>
      </c>
      <c r="Z23" s="9" t="s">
        <v>127</v>
      </c>
      <c r="AA23" s="9" t="s">
        <v>166</v>
      </c>
      <c r="AB23" s="10">
        <v>1</v>
      </c>
      <c r="AD23" s="10" t="s">
        <v>167</v>
      </c>
      <c r="AH23" s="10">
        <v>4</v>
      </c>
      <c r="AK23" s="10">
        <v>5</v>
      </c>
      <c r="AN23" s="10">
        <v>5</v>
      </c>
      <c r="AO23" s="10">
        <v>2</v>
      </c>
      <c r="AP23" s="10">
        <v>2</v>
      </c>
      <c r="AR23" s="10">
        <v>1</v>
      </c>
      <c r="AT23" s="10">
        <v>1</v>
      </c>
      <c r="AU23" s="9" t="s">
        <v>172</v>
      </c>
      <c r="AW23" s="10">
        <v>1</v>
      </c>
      <c r="AX23" s="10">
        <v>4</v>
      </c>
      <c r="AY23" s="10">
        <v>4</v>
      </c>
    </row>
    <row r="24" spans="1:51" ht="15.75" customHeight="1" x14ac:dyDescent="0.2">
      <c r="A24" s="8">
        <v>23</v>
      </c>
      <c r="B24" s="10">
        <v>4</v>
      </c>
      <c r="C24" s="10">
        <v>4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  <c r="I24" s="10">
        <v>4</v>
      </c>
      <c r="J24" s="10">
        <v>4</v>
      </c>
      <c r="K24" s="10">
        <v>2</v>
      </c>
      <c r="L24" s="10">
        <v>3</v>
      </c>
      <c r="M24" s="10">
        <v>3</v>
      </c>
      <c r="O24" s="10">
        <v>3</v>
      </c>
      <c r="P24" s="10">
        <v>3</v>
      </c>
      <c r="Q24" s="10">
        <v>3</v>
      </c>
      <c r="R24" s="10">
        <v>3</v>
      </c>
      <c r="S24" s="10">
        <v>3</v>
      </c>
      <c r="T24" s="10">
        <v>3</v>
      </c>
      <c r="U24" s="10">
        <v>3</v>
      </c>
      <c r="W24" s="10">
        <v>4</v>
      </c>
      <c r="X24" s="9" t="s">
        <v>118</v>
      </c>
      <c r="Y24" s="9" t="s">
        <v>118</v>
      </c>
      <c r="Z24" s="9" t="s">
        <v>118</v>
      </c>
      <c r="AB24" s="10">
        <v>3</v>
      </c>
      <c r="AC24" s="9" t="s">
        <v>120</v>
      </c>
      <c r="AD24" s="15">
        <v>0.05</v>
      </c>
      <c r="AE24" s="10">
        <v>4</v>
      </c>
      <c r="AF24" s="10">
        <v>4</v>
      </c>
      <c r="AG24" s="10">
        <v>4</v>
      </c>
      <c r="AH24" s="10">
        <v>4</v>
      </c>
      <c r="AI24" s="10">
        <v>4</v>
      </c>
      <c r="AK24" s="10">
        <v>4</v>
      </c>
      <c r="AL24" s="10">
        <v>4</v>
      </c>
      <c r="AM24" s="10">
        <v>4</v>
      </c>
      <c r="AN24" s="10">
        <v>4</v>
      </c>
      <c r="AO24" s="10">
        <v>4</v>
      </c>
      <c r="AP24" s="10">
        <v>4</v>
      </c>
      <c r="AR24" s="10">
        <v>4</v>
      </c>
      <c r="AT24" s="10">
        <v>4</v>
      </c>
      <c r="AU24" s="9" t="s">
        <v>173</v>
      </c>
      <c r="AW24" s="10">
        <v>2</v>
      </c>
      <c r="AX24" s="10">
        <v>4</v>
      </c>
      <c r="AY24" s="10">
        <v>4</v>
      </c>
    </row>
    <row r="25" spans="1:51" ht="15.75" customHeight="1" x14ac:dyDescent="0.2">
      <c r="A25" s="8">
        <v>24</v>
      </c>
      <c r="B25" s="10">
        <v>4</v>
      </c>
      <c r="C25" s="10">
        <v>4</v>
      </c>
      <c r="D25" s="10">
        <v>4</v>
      </c>
      <c r="E25" s="10">
        <v>2</v>
      </c>
      <c r="F25" s="10">
        <v>4</v>
      </c>
      <c r="G25" s="10">
        <v>5</v>
      </c>
      <c r="H25" s="10">
        <v>4</v>
      </c>
      <c r="I25" s="10">
        <v>2</v>
      </c>
      <c r="J25" s="10">
        <v>5</v>
      </c>
      <c r="K25" s="10">
        <v>4</v>
      </c>
      <c r="L25" s="10">
        <v>3</v>
      </c>
      <c r="M25" s="10">
        <v>3</v>
      </c>
      <c r="O25" s="10">
        <v>5</v>
      </c>
      <c r="P25" s="10">
        <v>4</v>
      </c>
      <c r="Q25" s="10">
        <v>4</v>
      </c>
      <c r="R25" s="10">
        <v>5</v>
      </c>
      <c r="S25" s="10">
        <v>5</v>
      </c>
      <c r="T25" s="10">
        <v>5</v>
      </c>
      <c r="U25" s="10">
        <v>5</v>
      </c>
      <c r="V25" s="9" t="s">
        <v>125</v>
      </c>
      <c r="W25" s="10">
        <v>3</v>
      </c>
      <c r="X25" s="9" t="s">
        <v>124</v>
      </c>
      <c r="Y25" s="9" t="s">
        <v>124</v>
      </c>
      <c r="Z25" s="9" t="s">
        <v>124</v>
      </c>
      <c r="AB25" s="10">
        <v>5</v>
      </c>
      <c r="AC25" s="9" t="s">
        <v>120</v>
      </c>
      <c r="AD25" s="16" t="s">
        <v>211</v>
      </c>
      <c r="AE25" s="10">
        <v>5</v>
      </c>
      <c r="AF25" s="10">
        <v>4</v>
      </c>
      <c r="AG25" s="10">
        <v>3</v>
      </c>
      <c r="AH25" s="10">
        <v>2</v>
      </c>
      <c r="AI25" s="10">
        <v>2</v>
      </c>
      <c r="AJ25" s="12" t="s">
        <v>175</v>
      </c>
      <c r="AK25" s="10">
        <v>5</v>
      </c>
      <c r="AL25" s="10">
        <v>5</v>
      </c>
      <c r="AM25" s="10">
        <v>5</v>
      </c>
      <c r="AN25" s="10">
        <v>5</v>
      </c>
      <c r="AO25" s="10">
        <v>5</v>
      </c>
      <c r="AP25" s="10">
        <v>3</v>
      </c>
      <c r="AQ25" s="12" t="s">
        <v>177</v>
      </c>
      <c r="AR25" s="10">
        <v>5</v>
      </c>
      <c r="AS25" s="12" t="s">
        <v>179</v>
      </c>
      <c r="AT25" s="10">
        <v>4</v>
      </c>
      <c r="AU25" s="9" t="s">
        <v>180</v>
      </c>
      <c r="AV25" s="9" t="s">
        <v>182</v>
      </c>
      <c r="AW25" s="10">
        <v>1</v>
      </c>
      <c r="AX25" s="10">
        <v>4</v>
      </c>
      <c r="AY25" s="10">
        <v>4</v>
      </c>
    </row>
    <row r="26" spans="1:51" ht="15.75" customHeight="1" x14ac:dyDescent="0.2">
      <c r="A26" s="8">
        <v>25</v>
      </c>
      <c r="B26" s="10">
        <v>4</v>
      </c>
      <c r="C26" s="10">
        <v>5</v>
      </c>
      <c r="D26" s="10">
        <v>5</v>
      </c>
      <c r="E26" s="10">
        <v>4</v>
      </c>
      <c r="F26" s="10">
        <v>5</v>
      </c>
      <c r="G26" s="10">
        <v>5</v>
      </c>
      <c r="H26" s="10">
        <v>5</v>
      </c>
      <c r="I26" s="10">
        <v>5</v>
      </c>
      <c r="J26" s="10">
        <v>5</v>
      </c>
      <c r="K26" s="10">
        <v>2</v>
      </c>
      <c r="L26" s="10">
        <v>2</v>
      </c>
      <c r="M26" s="10">
        <v>1</v>
      </c>
      <c r="N26" s="12" t="s">
        <v>184</v>
      </c>
      <c r="O26" s="10">
        <v>5</v>
      </c>
      <c r="P26" s="10">
        <v>5</v>
      </c>
      <c r="Q26" s="10">
        <v>4</v>
      </c>
      <c r="R26" s="10">
        <v>4</v>
      </c>
      <c r="S26" s="10">
        <v>2</v>
      </c>
      <c r="T26" s="10">
        <v>2</v>
      </c>
      <c r="U26" s="10">
        <v>4</v>
      </c>
      <c r="V26" s="9" t="s">
        <v>117</v>
      </c>
      <c r="W26" s="10">
        <v>4</v>
      </c>
      <c r="X26" s="9" t="s">
        <v>118</v>
      </c>
      <c r="Y26" s="9" t="s">
        <v>118</v>
      </c>
      <c r="Z26" s="9" t="s">
        <v>118</v>
      </c>
      <c r="AB26" s="10">
        <v>2</v>
      </c>
      <c r="AE26" s="10">
        <v>2</v>
      </c>
      <c r="AF26" s="10">
        <v>3</v>
      </c>
      <c r="AG26" s="10">
        <v>3</v>
      </c>
      <c r="AH26" s="10">
        <v>2</v>
      </c>
      <c r="AI26" s="10">
        <v>4</v>
      </c>
      <c r="AK26" s="10">
        <v>5</v>
      </c>
      <c r="AL26" s="10">
        <v>5</v>
      </c>
      <c r="AM26" s="10">
        <v>5</v>
      </c>
      <c r="AN26" s="10">
        <v>5</v>
      </c>
      <c r="AO26" s="10">
        <v>5</v>
      </c>
      <c r="AP26" s="10">
        <v>5</v>
      </c>
      <c r="AQ26" s="12" t="s">
        <v>186</v>
      </c>
      <c r="AR26" s="10">
        <v>3</v>
      </c>
      <c r="AS26" s="12" t="s">
        <v>188</v>
      </c>
      <c r="AT26" s="10">
        <v>2</v>
      </c>
      <c r="AU26" s="9" t="s">
        <v>173</v>
      </c>
      <c r="AW26" s="10">
        <v>1</v>
      </c>
      <c r="AX26" s="10">
        <v>4</v>
      </c>
      <c r="AY26" s="10">
        <v>4</v>
      </c>
    </row>
    <row r="27" spans="1:51" ht="15.75" customHeight="1" x14ac:dyDescent="0.2">
      <c r="A27" s="8">
        <v>26</v>
      </c>
      <c r="B27" s="10">
        <v>4</v>
      </c>
      <c r="C27" s="10">
        <v>4</v>
      </c>
      <c r="D27" s="10">
        <v>4</v>
      </c>
      <c r="E27" s="10">
        <v>4</v>
      </c>
      <c r="F27" s="10">
        <v>4</v>
      </c>
      <c r="G27" s="10">
        <v>4</v>
      </c>
      <c r="H27" s="10">
        <v>4</v>
      </c>
      <c r="I27" s="10">
        <v>4</v>
      </c>
      <c r="J27" s="10">
        <v>5</v>
      </c>
      <c r="K27" s="10">
        <v>5</v>
      </c>
      <c r="L27" s="10">
        <v>2</v>
      </c>
      <c r="M27" s="10">
        <v>4</v>
      </c>
      <c r="O27" s="10">
        <v>4</v>
      </c>
      <c r="P27" s="10">
        <v>4</v>
      </c>
      <c r="Q27" s="10">
        <v>1</v>
      </c>
      <c r="R27" s="10">
        <v>4</v>
      </c>
      <c r="S27" s="10">
        <v>2</v>
      </c>
      <c r="T27" s="10">
        <v>3</v>
      </c>
      <c r="U27" s="10">
        <v>4</v>
      </c>
      <c r="V27" s="9" t="s">
        <v>117</v>
      </c>
      <c r="W27" s="10">
        <v>4</v>
      </c>
      <c r="X27" s="9" t="s">
        <v>118</v>
      </c>
      <c r="Y27" s="9" t="s">
        <v>124</v>
      </c>
      <c r="Z27" s="9" t="s">
        <v>124</v>
      </c>
      <c r="AB27" s="10">
        <v>2</v>
      </c>
      <c r="AC27" s="9" t="s">
        <v>134</v>
      </c>
      <c r="AD27" s="15">
        <v>0.1</v>
      </c>
      <c r="AH27" s="10">
        <v>4</v>
      </c>
      <c r="AI27" s="10">
        <v>4</v>
      </c>
      <c r="AK27" s="10">
        <v>5</v>
      </c>
      <c r="AL27" s="10">
        <v>5</v>
      </c>
      <c r="AM27" s="10">
        <v>5</v>
      </c>
      <c r="AN27" s="10">
        <v>5</v>
      </c>
      <c r="AO27" s="10">
        <v>5</v>
      </c>
      <c r="AP27" s="10">
        <v>5</v>
      </c>
      <c r="AR27" s="10">
        <v>3</v>
      </c>
      <c r="AT27" s="10">
        <v>3</v>
      </c>
      <c r="AU27" s="9" t="s">
        <v>126</v>
      </c>
      <c r="AW27" s="10">
        <v>1</v>
      </c>
      <c r="AX27" s="10">
        <v>4</v>
      </c>
      <c r="AY27" s="10">
        <v>3</v>
      </c>
    </row>
    <row r="28" spans="1:51" ht="15.75" customHeight="1" x14ac:dyDescent="0.2">
      <c r="A28" s="8">
        <v>27</v>
      </c>
      <c r="B28" s="10">
        <v>5</v>
      </c>
      <c r="C28" s="10">
        <v>5</v>
      </c>
      <c r="D28" s="10">
        <v>4</v>
      </c>
      <c r="E28" s="10">
        <v>2</v>
      </c>
      <c r="F28" s="10">
        <v>4</v>
      </c>
      <c r="G28" s="10">
        <v>5</v>
      </c>
      <c r="H28" s="10">
        <v>4</v>
      </c>
      <c r="I28" s="10">
        <v>4</v>
      </c>
      <c r="J28" s="10">
        <v>5</v>
      </c>
      <c r="K28" s="10">
        <v>5</v>
      </c>
      <c r="L28" s="10">
        <v>5</v>
      </c>
      <c r="M28" s="10">
        <v>5</v>
      </c>
      <c r="N28" s="12" t="s">
        <v>190</v>
      </c>
      <c r="O28" s="10">
        <v>4</v>
      </c>
      <c r="P28" s="10">
        <v>5</v>
      </c>
      <c r="Q28" s="10">
        <v>1</v>
      </c>
      <c r="R28" s="10">
        <v>5</v>
      </c>
      <c r="S28" s="10">
        <v>5</v>
      </c>
      <c r="T28" s="10">
        <v>5</v>
      </c>
      <c r="U28" s="10">
        <v>1</v>
      </c>
      <c r="V28" s="9" t="s">
        <v>117</v>
      </c>
      <c r="W28" s="10">
        <v>5</v>
      </c>
      <c r="X28" s="9" t="s">
        <v>118</v>
      </c>
      <c r="Y28" s="9" t="s">
        <v>124</v>
      </c>
      <c r="Z28" s="9" t="s">
        <v>124</v>
      </c>
      <c r="AB28" s="10">
        <v>5</v>
      </c>
      <c r="AC28" s="9" t="s">
        <v>120</v>
      </c>
      <c r="AD28" s="15">
        <v>0.1</v>
      </c>
      <c r="AE28" s="10">
        <v>4</v>
      </c>
      <c r="AF28" s="10">
        <v>5</v>
      </c>
      <c r="AG28" s="10">
        <v>5</v>
      </c>
      <c r="AH28" s="10">
        <v>5</v>
      </c>
      <c r="AI28" s="10">
        <v>5</v>
      </c>
      <c r="AK28" s="10">
        <v>5</v>
      </c>
      <c r="AL28" s="10">
        <v>5</v>
      </c>
      <c r="AM28" s="10">
        <v>4</v>
      </c>
      <c r="AN28" s="10">
        <v>4</v>
      </c>
      <c r="AO28" s="10">
        <v>4</v>
      </c>
      <c r="AP28" s="10">
        <v>5</v>
      </c>
      <c r="AR28" s="10">
        <v>5</v>
      </c>
      <c r="AT28" s="10">
        <v>5</v>
      </c>
      <c r="AU28" s="9" t="s">
        <v>173</v>
      </c>
      <c r="AW28" s="10">
        <v>1</v>
      </c>
      <c r="AX28" s="10">
        <v>4</v>
      </c>
      <c r="AY28" s="10">
        <v>3</v>
      </c>
    </row>
    <row r="29" spans="1:51" ht="15.75" customHeight="1" x14ac:dyDescent="0.2">
      <c r="A29" s="8">
        <v>28</v>
      </c>
      <c r="B29" s="10">
        <v>3</v>
      </c>
      <c r="C29" s="10">
        <v>3</v>
      </c>
      <c r="D29" s="10">
        <v>3</v>
      </c>
      <c r="E29" s="10">
        <v>3</v>
      </c>
      <c r="F29" s="10">
        <v>3</v>
      </c>
      <c r="G29" s="10">
        <v>3</v>
      </c>
      <c r="H29" s="10">
        <v>3</v>
      </c>
      <c r="I29" s="10">
        <v>3</v>
      </c>
      <c r="J29" s="10">
        <v>4</v>
      </c>
      <c r="K29" s="10">
        <v>4</v>
      </c>
      <c r="L29" s="10">
        <v>4</v>
      </c>
      <c r="M29" s="10">
        <v>5</v>
      </c>
      <c r="O29" s="10">
        <v>4</v>
      </c>
      <c r="P29" s="10">
        <v>3</v>
      </c>
      <c r="Q29" s="10">
        <v>4</v>
      </c>
      <c r="R29" s="10">
        <v>3</v>
      </c>
      <c r="S29" s="10">
        <v>2</v>
      </c>
      <c r="T29" s="10">
        <v>2</v>
      </c>
      <c r="U29" s="10">
        <v>4</v>
      </c>
      <c r="V29" s="9" t="s">
        <v>125</v>
      </c>
      <c r="W29" s="10">
        <v>3</v>
      </c>
      <c r="X29" s="9" t="s">
        <v>124</v>
      </c>
      <c r="Y29" s="9" t="s">
        <v>124</v>
      </c>
      <c r="Z29" s="9" t="s">
        <v>124</v>
      </c>
      <c r="AB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K29" s="10">
        <v>4</v>
      </c>
      <c r="AL29" s="10">
        <v>5</v>
      </c>
      <c r="AM29" s="10">
        <v>5</v>
      </c>
      <c r="AN29" s="10">
        <v>5</v>
      </c>
      <c r="AO29" s="10">
        <v>4</v>
      </c>
      <c r="AP29" s="10">
        <v>5</v>
      </c>
      <c r="AR29" s="10">
        <v>2</v>
      </c>
      <c r="AT29" s="10">
        <v>2</v>
      </c>
      <c r="AW29" s="10">
        <v>2</v>
      </c>
      <c r="AX29" s="10">
        <v>4</v>
      </c>
      <c r="AY29" s="10">
        <v>3</v>
      </c>
    </row>
    <row r="30" spans="1:51" ht="15.75" customHeight="1" x14ac:dyDescent="0.2">
      <c r="A30" s="8">
        <v>29</v>
      </c>
      <c r="B30" s="10">
        <v>4</v>
      </c>
      <c r="C30" s="10">
        <v>4</v>
      </c>
      <c r="D30" s="10">
        <v>4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4</v>
      </c>
      <c r="L30" s="10">
        <v>4</v>
      </c>
      <c r="M30" s="10">
        <v>4</v>
      </c>
      <c r="O30" s="10">
        <v>3</v>
      </c>
      <c r="P30" s="10">
        <v>3</v>
      </c>
      <c r="Q30" s="10">
        <v>3</v>
      </c>
      <c r="R30" s="10">
        <v>3</v>
      </c>
      <c r="S30" s="10">
        <v>3</v>
      </c>
      <c r="T30" s="10">
        <v>3</v>
      </c>
      <c r="U30" s="10">
        <v>3</v>
      </c>
      <c r="V30" s="9" t="s">
        <v>125</v>
      </c>
      <c r="W30" s="10">
        <v>3</v>
      </c>
      <c r="X30" s="9" t="s">
        <v>127</v>
      </c>
      <c r="Y30" s="9" t="s">
        <v>127</v>
      </c>
      <c r="Z30" s="9" t="s">
        <v>127</v>
      </c>
      <c r="AB30" s="10">
        <v>3</v>
      </c>
      <c r="AE30" s="10">
        <v>3</v>
      </c>
      <c r="AF30" s="10">
        <v>3</v>
      </c>
      <c r="AG30" s="10">
        <v>3</v>
      </c>
      <c r="AH30" s="10">
        <v>3</v>
      </c>
      <c r="AI30" s="10">
        <v>3</v>
      </c>
      <c r="AK30" s="10">
        <v>5</v>
      </c>
      <c r="AL30" s="10">
        <v>3</v>
      </c>
      <c r="AM30" s="10">
        <v>3</v>
      </c>
      <c r="AN30" s="10">
        <v>5</v>
      </c>
      <c r="AO30" s="10">
        <v>3</v>
      </c>
      <c r="AP30" s="10">
        <v>3</v>
      </c>
      <c r="AR30" s="10">
        <v>3</v>
      </c>
      <c r="AS30" s="10"/>
      <c r="AT30" s="10">
        <v>3</v>
      </c>
      <c r="AU30" s="9" t="s">
        <v>191</v>
      </c>
      <c r="AW30" s="10">
        <v>2</v>
      </c>
      <c r="AX30" s="10">
        <v>4</v>
      </c>
      <c r="AY30" s="10">
        <v>3</v>
      </c>
    </row>
    <row r="31" spans="1:51" ht="15.75" customHeight="1" x14ac:dyDescent="0.2">
      <c r="A31" s="8">
        <v>30</v>
      </c>
      <c r="B31" s="10">
        <v>4</v>
      </c>
      <c r="C31" s="10">
        <v>4</v>
      </c>
      <c r="D31" s="10">
        <v>4</v>
      </c>
      <c r="E31" s="10">
        <v>2</v>
      </c>
      <c r="F31" s="10">
        <v>4</v>
      </c>
      <c r="G31" s="10">
        <v>2</v>
      </c>
      <c r="H31" s="10">
        <v>4</v>
      </c>
      <c r="I31" s="10">
        <v>4</v>
      </c>
      <c r="J31" s="10">
        <v>2</v>
      </c>
      <c r="K31" s="10">
        <v>3</v>
      </c>
      <c r="L31" s="10">
        <v>3</v>
      </c>
      <c r="M31" s="10">
        <v>4</v>
      </c>
      <c r="O31" s="10">
        <v>4</v>
      </c>
      <c r="P31" s="10">
        <v>2</v>
      </c>
      <c r="Q31" s="10">
        <v>3</v>
      </c>
      <c r="R31" s="10">
        <v>3</v>
      </c>
      <c r="S31" s="10">
        <v>2</v>
      </c>
      <c r="T31" s="10">
        <v>3</v>
      </c>
      <c r="U31" s="10">
        <v>3</v>
      </c>
      <c r="V31" s="9" t="s">
        <v>125</v>
      </c>
      <c r="W31" s="10">
        <v>2</v>
      </c>
      <c r="X31" s="9" t="s">
        <v>118</v>
      </c>
      <c r="Y31" s="9" t="s">
        <v>118</v>
      </c>
      <c r="Z31" s="9" t="s">
        <v>124</v>
      </c>
      <c r="AB31" s="10">
        <v>1</v>
      </c>
      <c r="AE31" s="10">
        <v>3</v>
      </c>
      <c r="AF31" s="10">
        <v>2</v>
      </c>
      <c r="AG31" s="10">
        <v>5</v>
      </c>
      <c r="AH31" s="10">
        <v>2</v>
      </c>
      <c r="AI31" s="10">
        <v>2</v>
      </c>
      <c r="AK31" s="10">
        <v>4</v>
      </c>
      <c r="AL31" s="10">
        <v>5</v>
      </c>
      <c r="AM31" s="10">
        <v>4</v>
      </c>
      <c r="AN31" s="10">
        <v>4</v>
      </c>
      <c r="AO31" s="10">
        <v>5</v>
      </c>
      <c r="AP31" s="10">
        <v>1</v>
      </c>
      <c r="AR31" s="10">
        <v>1</v>
      </c>
      <c r="AT31" s="10">
        <v>1</v>
      </c>
      <c r="AW31" s="10">
        <v>2</v>
      </c>
      <c r="AX31" s="10">
        <v>4</v>
      </c>
      <c r="AY31" s="10">
        <v>2</v>
      </c>
    </row>
    <row r="32" spans="1:51" ht="15.75" customHeight="1" x14ac:dyDescent="0.2">
      <c r="A32" s="8">
        <v>31</v>
      </c>
      <c r="B32" s="10">
        <v>5</v>
      </c>
      <c r="C32" s="10">
        <v>5</v>
      </c>
      <c r="D32" s="10">
        <v>5</v>
      </c>
      <c r="E32" s="10">
        <v>1</v>
      </c>
      <c r="F32" s="10">
        <v>4</v>
      </c>
      <c r="G32" s="10">
        <v>2</v>
      </c>
      <c r="H32" s="10">
        <v>4</v>
      </c>
      <c r="I32" s="10">
        <v>4</v>
      </c>
      <c r="J32" s="10">
        <v>5</v>
      </c>
      <c r="K32" s="10">
        <v>4</v>
      </c>
      <c r="L32" s="10">
        <v>5</v>
      </c>
      <c r="M32" s="10">
        <v>3</v>
      </c>
      <c r="O32" s="10">
        <v>3</v>
      </c>
      <c r="P32" s="10">
        <v>3</v>
      </c>
      <c r="Q32" s="10">
        <v>1</v>
      </c>
      <c r="R32" s="10">
        <v>5</v>
      </c>
      <c r="S32" s="10">
        <v>5</v>
      </c>
      <c r="T32" s="10">
        <v>5</v>
      </c>
      <c r="U32" s="10">
        <v>5</v>
      </c>
      <c r="W32" s="10">
        <v>5</v>
      </c>
      <c r="X32" s="9" t="s">
        <v>118</v>
      </c>
      <c r="Y32" s="9" t="s">
        <v>118</v>
      </c>
      <c r="Z32" s="9" t="s">
        <v>127</v>
      </c>
      <c r="AB32" s="10">
        <v>5</v>
      </c>
      <c r="AC32" s="9" t="s">
        <v>120</v>
      </c>
      <c r="AE32" s="10">
        <v>5</v>
      </c>
      <c r="AF32" s="10">
        <v>5</v>
      </c>
      <c r="AG32" s="10">
        <v>5</v>
      </c>
      <c r="AH32" s="10">
        <v>5</v>
      </c>
      <c r="AI32" s="10">
        <v>5</v>
      </c>
      <c r="AK32" s="10">
        <v>5</v>
      </c>
      <c r="AL32" s="10">
        <v>5</v>
      </c>
      <c r="AM32" s="10">
        <v>5</v>
      </c>
      <c r="AN32" s="10">
        <v>3</v>
      </c>
      <c r="AO32" s="10">
        <v>3</v>
      </c>
      <c r="AP32" s="10">
        <v>3</v>
      </c>
      <c r="AR32" s="10">
        <v>5</v>
      </c>
      <c r="AT32" s="10">
        <v>1</v>
      </c>
      <c r="AU32" s="9" t="s">
        <v>126</v>
      </c>
      <c r="AW32" s="10">
        <v>1</v>
      </c>
      <c r="AX32" s="10">
        <v>4</v>
      </c>
      <c r="AY32" s="10">
        <v>3</v>
      </c>
    </row>
    <row r="33" spans="1:51" ht="15.75" customHeight="1" x14ac:dyDescent="0.2">
      <c r="A33" s="8">
        <v>32</v>
      </c>
      <c r="B33" s="10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5</v>
      </c>
      <c r="K33" s="10">
        <v>5</v>
      </c>
      <c r="L33" s="10">
        <v>5</v>
      </c>
      <c r="M33" s="10">
        <v>5</v>
      </c>
      <c r="N33" s="12" t="s">
        <v>193</v>
      </c>
      <c r="O33" s="10">
        <v>4</v>
      </c>
      <c r="P33" s="10">
        <v>5</v>
      </c>
      <c r="Q33" s="10">
        <v>3</v>
      </c>
      <c r="R33" s="10">
        <v>1</v>
      </c>
      <c r="S33" s="10">
        <v>1</v>
      </c>
      <c r="T33" s="10">
        <v>3</v>
      </c>
      <c r="U33" s="10">
        <v>5</v>
      </c>
      <c r="V33" s="9" t="s">
        <v>125</v>
      </c>
      <c r="W33" s="10">
        <v>1</v>
      </c>
      <c r="X33" s="9" t="s">
        <v>118</v>
      </c>
      <c r="AA33" s="12" t="s">
        <v>195</v>
      </c>
      <c r="AB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K33" s="10">
        <v>5</v>
      </c>
      <c r="AL33" s="10">
        <v>5</v>
      </c>
      <c r="AM33" s="10">
        <v>5</v>
      </c>
      <c r="AN33" s="10">
        <v>4</v>
      </c>
      <c r="AO33" s="10">
        <v>5</v>
      </c>
      <c r="AP33" s="10">
        <v>4</v>
      </c>
      <c r="AR33" s="10">
        <v>1</v>
      </c>
      <c r="AT33" s="10">
        <v>1</v>
      </c>
      <c r="AU33" s="10" t="s">
        <v>121</v>
      </c>
      <c r="AW33" s="10">
        <v>1</v>
      </c>
      <c r="AX33" s="10">
        <v>4</v>
      </c>
      <c r="AY33" s="10">
        <v>3</v>
      </c>
    </row>
    <row r="34" spans="1:51" ht="15.75" customHeight="1" x14ac:dyDescent="0.2">
      <c r="A34" s="8">
        <v>33</v>
      </c>
      <c r="B34" s="10">
        <v>4</v>
      </c>
      <c r="C34" s="10">
        <v>4</v>
      </c>
      <c r="D34" s="10">
        <v>4</v>
      </c>
      <c r="E34" s="10">
        <v>3</v>
      </c>
      <c r="F34" s="10">
        <v>4</v>
      </c>
      <c r="G34" s="10">
        <v>4</v>
      </c>
      <c r="H34" s="10">
        <v>2</v>
      </c>
      <c r="I34" s="10">
        <v>2</v>
      </c>
      <c r="J34" s="10">
        <v>4</v>
      </c>
      <c r="K34" s="10">
        <v>4</v>
      </c>
      <c r="L34" s="10">
        <v>2</v>
      </c>
      <c r="M34" s="10">
        <v>2</v>
      </c>
      <c r="O34" s="10">
        <v>3</v>
      </c>
      <c r="P34" s="10">
        <v>3</v>
      </c>
      <c r="Q34" s="10">
        <v>3</v>
      </c>
      <c r="R34" s="10">
        <v>4</v>
      </c>
      <c r="S34" s="10">
        <v>3</v>
      </c>
      <c r="T34" s="10">
        <v>2</v>
      </c>
      <c r="U34" s="10">
        <v>3</v>
      </c>
      <c r="V34" s="9" t="s">
        <v>125</v>
      </c>
      <c r="W34" s="10">
        <v>3</v>
      </c>
      <c r="X34" s="9" t="s">
        <v>124</v>
      </c>
      <c r="Y34" s="9" t="s">
        <v>124</v>
      </c>
      <c r="Z34" s="9" t="s">
        <v>124</v>
      </c>
      <c r="AB34" s="10">
        <v>4</v>
      </c>
      <c r="AC34" s="9" t="s">
        <v>120</v>
      </c>
      <c r="AD34" s="15">
        <v>0.1</v>
      </c>
      <c r="AE34" s="10">
        <v>4</v>
      </c>
      <c r="AF34" s="10">
        <v>4</v>
      </c>
      <c r="AG34" s="10">
        <v>4</v>
      </c>
      <c r="AH34" s="10">
        <v>4</v>
      </c>
      <c r="AI34" s="10">
        <v>5</v>
      </c>
      <c r="AK34" s="10">
        <v>5</v>
      </c>
      <c r="AL34" s="10">
        <v>5</v>
      </c>
      <c r="AM34" s="10">
        <v>5</v>
      </c>
      <c r="AN34" s="10">
        <v>5</v>
      </c>
      <c r="AO34" s="10">
        <v>5</v>
      </c>
      <c r="AP34" s="10">
        <v>5</v>
      </c>
      <c r="AR34" s="10">
        <v>4</v>
      </c>
      <c r="AT34" s="10">
        <v>4</v>
      </c>
      <c r="AU34" s="10" t="s">
        <v>196</v>
      </c>
      <c r="AW34" s="10">
        <v>1</v>
      </c>
      <c r="AX34" s="10">
        <v>4</v>
      </c>
      <c r="AY34" s="10">
        <v>4</v>
      </c>
    </row>
    <row r="35" spans="1:51" ht="15.75" customHeight="1" x14ac:dyDescent="0.2">
      <c r="A35" s="8">
        <v>34</v>
      </c>
      <c r="B35" s="10">
        <v>5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3</v>
      </c>
      <c r="K35" s="10">
        <v>2</v>
      </c>
      <c r="L35" s="10">
        <v>4</v>
      </c>
      <c r="M35" s="10">
        <v>4</v>
      </c>
      <c r="O35" s="10">
        <v>3</v>
      </c>
      <c r="P35" s="10">
        <v>5</v>
      </c>
      <c r="Q35" s="10">
        <v>1</v>
      </c>
      <c r="R35" s="10">
        <v>5</v>
      </c>
      <c r="S35" s="10">
        <v>5</v>
      </c>
      <c r="T35" s="10">
        <v>5</v>
      </c>
      <c r="U35" s="10">
        <v>3</v>
      </c>
      <c r="V35" s="9" t="s">
        <v>117</v>
      </c>
      <c r="W35" s="10">
        <v>2</v>
      </c>
      <c r="X35" s="9" t="s">
        <v>127</v>
      </c>
      <c r="Y35" s="9" t="s">
        <v>124</v>
      </c>
      <c r="Z35" s="9" t="s">
        <v>124</v>
      </c>
      <c r="AB35" s="10">
        <v>5</v>
      </c>
      <c r="AC35" s="9" t="s">
        <v>120</v>
      </c>
      <c r="AD35" s="15">
        <v>7.0000000000000007E-2</v>
      </c>
      <c r="AE35" s="10">
        <v>1</v>
      </c>
      <c r="AF35" s="10">
        <v>5</v>
      </c>
      <c r="AG35" s="10">
        <v>5</v>
      </c>
      <c r="AH35" s="10">
        <v>4</v>
      </c>
      <c r="AI35" s="10">
        <v>1</v>
      </c>
      <c r="AJ35" s="12" t="s">
        <v>198</v>
      </c>
      <c r="AK35" s="10">
        <v>5</v>
      </c>
      <c r="AL35" s="10">
        <v>5</v>
      </c>
      <c r="AM35" s="10">
        <v>3</v>
      </c>
      <c r="AN35" s="10">
        <v>3</v>
      </c>
      <c r="AO35" s="10">
        <v>2</v>
      </c>
      <c r="AP35" s="10">
        <v>3</v>
      </c>
      <c r="AR35" s="10">
        <v>5</v>
      </c>
      <c r="AS35" s="10"/>
      <c r="AT35" s="10">
        <v>4</v>
      </c>
      <c r="AU35" s="10" t="s">
        <v>121</v>
      </c>
      <c r="AW35" s="10">
        <v>1</v>
      </c>
      <c r="AX35" s="10">
        <v>4</v>
      </c>
      <c r="AY35" s="10">
        <v>2</v>
      </c>
    </row>
    <row r="36" spans="1:51" ht="15.75" customHeight="1" x14ac:dyDescent="0.2">
      <c r="A36" s="8">
        <v>35</v>
      </c>
      <c r="B36" s="10">
        <v>5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2</v>
      </c>
      <c r="L36" s="10">
        <v>5</v>
      </c>
      <c r="M36" s="10">
        <v>2</v>
      </c>
      <c r="O36" s="10">
        <v>4</v>
      </c>
      <c r="P36" s="10">
        <v>5</v>
      </c>
      <c r="Q36" s="10">
        <v>2</v>
      </c>
      <c r="R36" s="10">
        <v>5</v>
      </c>
      <c r="S36" s="10">
        <v>5</v>
      </c>
      <c r="T36" s="10">
        <v>5</v>
      </c>
      <c r="U36" s="10">
        <v>3</v>
      </c>
      <c r="V36" s="9" t="s">
        <v>117</v>
      </c>
      <c r="W36" s="10">
        <v>2</v>
      </c>
      <c r="X36" s="9" t="s">
        <v>124</v>
      </c>
      <c r="Y36" s="9" t="s">
        <v>124</v>
      </c>
      <c r="Z36" s="9" t="s">
        <v>124</v>
      </c>
      <c r="AB36" s="10">
        <v>5</v>
      </c>
      <c r="AC36" s="9" t="s">
        <v>120</v>
      </c>
      <c r="AD36" s="15">
        <v>0.1</v>
      </c>
      <c r="AE36" s="10">
        <v>5</v>
      </c>
      <c r="AF36" s="10">
        <v>2</v>
      </c>
      <c r="AG36" s="10">
        <v>5</v>
      </c>
      <c r="AH36" s="10">
        <v>3</v>
      </c>
      <c r="AI36" s="10">
        <v>2</v>
      </c>
      <c r="AK36" s="10">
        <v>5</v>
      </c>
      <c r="AL36" s="10">
        <v>5</v>
      </c>
      <c r="AM36" s="10">
        <v>4</v>
      </c>
      <c r="AN36" s="10">
        <v>3</v>
      </c>
      <c r="AO36" s="10">
        <v>3</v>
      </c>
      <c r="AP36" s="10">
        <v>3</v>
      </c>
      <c r="AR36" s="10">
        <v>5</v>
      </c>
      <c r="AT36" s="10">
        <v>3</v>
      </c>
      <c r="AU36" s="9" t="s">
        <v>199</v>
      </c>
      <c r="AW36" s="10">
        <v>2</v>
      </c>
      <c r="AX36" s="10">
        <v>4</v>
      </c>
      <c r="AY36" s="10">
        <v>4</v>
      </c>
    </row>
    <row r="37" spans="1:51" ht="15.75" customHeight="1" x14ac:dyDescent="0.2">
      <c r="A37" s="8">
        <v>36</v>
      </c>
      <c r="B37" s="10">
        <v>4</v>
      </c>
      <c r="C37" s="10">
        <v>4</v>
      </c>
      <c r="D37" s="10">
        <v>4</v>
      </c>
      <c r="E37" s="10">
        <v>4</v>
      </c>
      <c r="F37" s="10">
        <v>4</v>
      </c>
      <c r="G37" s="10">
        <v>4</v>
      </c>
      <c r="H37" s="10">
        <v>4</v>
      </c>
      <c r="I37" s="10">
        <v>4</v>
      </c>
      <c r="J37" s="10">
        <v>4</v>
      </c>
      <c r="K37" s="10">
        <v>2</v>
      </c>
      <c r="L37" s="10">
        <v>2</v>
      </c>
      <c r="M37" s="10">
        <v>4</v>
      </c>
      <c r="O37" s="10">
        <v>4</v>
      </c>
      <c r="P37" s="10">
        <v>4</v>
      </c>
      <c r="Q37" s="10">
        <v>4</v>
      </c>
      <c r="R37" s="10">
        <v>4</v>
      </c>
      <c r="S37" s="10">
        <v>4</v>
      </c>
      <c r="T37" s="10">
        <v>4</v>
      </c>
      <c r="U37" s="10">
        <v>2</v>
      </c>
      <c r="W37" s="10">
        <v>3</v>
      </c>
      <c r="X37" s="9" t="s">
        <v>124</v>
      </c>
      <c r="Y37" s="9" t="s">
        <v>124</v>
      </c>
      <c r="Z37" s="9" t="s">
        <v>124</v>
      </c>
      <c r="AA37" s="9" t="s">
        <v>201</v>
      </c>
      <c r="AB37" s="10">
        <v>4</v>
      </c>
      <c r="AC37" s="9" t="s">
        <v>120</v>
      </c>
      <c r="AD37" s="9" t="s">
        <v>202</v>
      </c>
      <c r="AE37" s="10">
        <v>4</v>
      </c>
      <c r="AF37" s="10">
        <v>4</v>
      </c>
      <c r="AG37" s="10">
        <v>3</v>
      </c>
      <c r="AH37" s="10">
        <v>4</v>
      </c>
      <c r="AI37" s="10">
        <v>3</v>
      </c>
      <c r="AK37" s="10">
        <v>5</v>
      </c>
      <c r="AL37" s="10">
        <v>5</v>
      </c>
      <c r="AM37" s="10">
        <v>4</v>
      </c>
      <c r="AN37" s="10">
        <v>5</v>
      </c>
      <c r="AO37" s="10">
        <v>4</v>
      </c>
      <c r="AP37" s="10">
        <v>4</v>
      </c>
      <c r="AR37" s="10">
        <v>3</v>
      </c>
      <c r="AT37" s="10">
        <v>4</v>
      </c>
      <c r="AU37" s="9" t="s">
        <v>191</v>
      </c>
      <c r="AW37" s="10">
        <v>1</v>
      </c>
      <c r="AX37" s="10">
        <v>2</v>
      </c>
      <c r="AY37" s="10">
        <v>4</v>
      </c>
    </row>
    <row r="38" spans="1:51" ht="15.75" customHeight="1" x14ac:dyDescent="0.2">
      <c r="A38" s="8">
        <v>37</v>
      </c>
      <c r="B38" s="10">
        <v>4</v>
      </c>
      <c r="C38" s="10">
        <v>5</v>
      </c>
      <c r="D38" s="10">
        <v>5</v>
      </c>
      <c r="E38" s="10">
        <v>4</v>
      </c>
      <c r="F38" s="10">
        <v>4</v>
      </c>
      <c r="G38" s="10">
        <v>4</v>
      </c>
      <c r="H38" s="10">
        <v>4</v>
      </c>
      <c r="I38" s="10">
        <v>4</v>
      </c>
      <c r="J38" s="10">
        <v>4</v>
      </c>
      <c r="K38" s="10">
        <v>2</v>
      </c>
      <c r="L38" s="10">
        <v>3</v>
      </c>
      <c r="M38" s="10">
        <v>3</v>
      </c>
      <c r="O38" s="10">
        <v>4</v>
      </c>
      <c r="P38" s="10">
        <v>4</v>
      </c>
      <c r="Q38" s="10">
        <v>4</v>
      </c>
      <c r="R38" s="10">
        <v>5</v>
      </c>
      <c r="S38" s="10">
        <v>4</v>
      </c>
      <c r="T38" s="10">
        <v>4</v>
      </c>
      <c r="U38" s="10">
        <v>4</v>
      </c>
      <c r="V38" s="9" t="s">
        <v>117</v>
      </c>
      <c r="W38" s="10">
        <v>3</v>
      </c>
      <c r="X38" s="9" t="s">
        <v>118</v>
      </c>
      <c r="Y38" s="9" t="s">
        <v>127</v>
      </c>
      <c r="Z38" s="9" t="s">
        <v>127</v>
      </c>
      <c r="AC38" s="9" t="s">
        <v>134</v>
      </c>
      <c r="AD38" s="15">
        <v>0.05</v>
      </c>
      <c r="AE38" s="10">
        <v>4</v>
      </c>
      <c r="AF38" s="10">
        <v>4</v>
      </c>
      <c r="AG38" s="10">
        <v>4</v>
      </c>
      <c r="AH38" s="10">
        <v>4</v>
      </c>
      <c r="AI38" s="10">
        <v>4</v>
      </c>
      <c r="AK38" s="10">
        <v>4</v>
      </c>
      <c r="AL38" s="10">
        <v>4</v>
      </c>
      <c r="AM38" s="10">
        <v>4</v>
      </c>
      <c r="AN38" s="10">
        <v>4</v>
      </c>
      <c r="AO38" s="10">
        <v>4</v>
      </c>
      <c r="AP38" s="10">
        <v>4</v>
      </c>
      <c r="AR38" s="10">
        <v>4</v>
      </c>
      <c r="AT38" s="10">
        <v>4</v>
      </c>
      <c r="AU38" s="9" t="s">
        <v>191</v>
      </c>
      <c r="AW38" s="10">
        <v>1</v>
      </c>
      <c r="AX38" s="10">
        <v>4</v>
      </c>
      <c r="AY38" s="10">
        <v>3</v>
      </c>
    </row>
    <row r="39" spans="1:51" ht="15.75" customHeight="1" x14ac:dyDescent="0.2">
      <c r="A39" s="8">
        <v>38</v>
      </c>
      <c r="B39" s="10">
        <v>3</v>
      </c>
      <c r="C39" s="10">
        <v>5</v>
      </c>
      <c r="D39" s="10">
        <v>5</v>
      </c>
      <c r="E39" s="10">
        <v>2</v>
      </c>
      <c r="F39" s="10">
        <v>4</v>
      </c>
      <c r="G39" s="10">
        <v>4</v>
      </c>
      <c r="H39" s="10">
        <v>4</v>
      </c>
      <c r="I39" s="10">
        <v>4</v>
      </c>
      <c r="J39" s="10">
        <v>4</v>
      </c>
      <c r="K39" s="10">
        <v>2</v>
      </c>
      <c r="L39" s="10">
        <v>2</v>
      </c>
      <c r="M39" s="10">
        <v>4</v>
      </c>
      <c r="O39" s="10">
        <v>4</v>
      </c>
      <c r="P39" s="10">
        <v>3</v>
      </c>
      <c r="Q39" s="10">
        <v>3</v>
      </c>
      <c r="R39" s="10">
        <v>4</v>
      </c>
      <c r="S39" s="10">
        <v>3</v>
      </c>
      <c r="T39" s="10">
        <v>4</v>
      </c>
      <c r="U39" s="10">
        <v>3</v>
      </c>
      <c r="V39" s="9" t="s">
        <v>117</v>
      </c>
      <c r="W39" s="10">
        <v>3</v>
      </c>
      <c r="X39" s="9" t="s">
        <v>127</v>
      </c>
      <c r="Y39" s="9" t="s">
        <v>124</v>
      </c>
      <c r="Z39" s="9" t="s">
        <v>124</v>
      </c>
      <c r="AB39" s="10">
        <v>3</v>
      </c>
      <c r="AC39" s="9" t="s">
        <v>120</v>
      </c>
      <c r="AD39" s="15">
        <v>7.0000000000000007E-2</v>
      </c>
      <c r="AE39" s="10">
        <v>4</v>
      </c>
      <c r="AF39" s="10">
        <v>3</v>
      </c>
      <c r="AG39" s="10">
        <v>4</v>
      </c>
      <c r="AH39" s="10">
        <v>3</v>
      </c>
      <c r="AI39" s="10">
        <v>4</v>
      </c>
      <c r="AK39" s="10">
        <v>5</v>
      </c>
      <c r="AL39" s="10">
        <v>5</v>
      </c>
      <c r="AM39" s="10">
        <v>4</v>
      </c>
      <c r="AN39" s="10">
        <v>3</v>
      </c>
      <c r="AO39" s="10">
        <v>4</v>
      </c>
      <c r="AP39" s="10">
        <v>4</v>
      </c>
      <c r="AR39" s="10">
        <v>4</v>
      </c>
      <c r="AT39" s="10">
        <v>4</v>
      </c>
      <c r="AU39" s="9" t="s">
        <v>203</v>
      </c>
      <c r="AW39" s="10">
        <v>2</v>
      </c>
      <c r="AX39" s="10">
        <v>4</v>
      </c>
      <c r="AY39" s="10">
        <v>1</v>
      </c>
    </row>
    <row r="40" spans="1:51" ht="15.75" customHeight="1" x14ac:dyDescent="0.2">
      <c r="A40" s="8">
        <v>39</v>
      </c>
      <c r="B40" s="10">
        <v>2</v>
      </c>
      <c r="C40" s="10">
        <v>4</v>
      </c>
      <c r="D40" s="10">
        <v>3</v>
      </c>
      <c r="E40" s="10">
        <v>3</v>
      </c>
      <c r="F40" s="10">
        <v>2</v>
      </c>
      <c r="G40" s="10">
        <v>2</v>
      </c>
      <c r="H40" s="10">
        <v>4</v>
      </c>
      <c r="I40" s="10">
        <v>2</v>
      </c>
      <c r="J40" s="10">
        <v>4</v>
      </c>
      <c r="K40" s="10">
        <v>1</v>
      </c>
      <c r="L40" s="10">
        <v>1</v>
      </c>
      <c r="M40" s="10">
        <v>4</v>
      </c>
      <c r="O40" s="10">
        <v>4</v>
      </c>
      <c r="P40" s="10">
        <v>4</v>
      </c>
      <c r="Q40" s="10">
        <v>2</v>
      </c>
      <c r="R40" s="10">
        <v>3</v>
      </c>
      <c r="S40" s="10">
        <v>1</v>
      </c>
      <c r="T40" s="10">
        <v>1</v>
      </c>
      <c r="U40" s="10">
        <v>2</v>
      </c>
      <c r="X40" s="9" t="s">
        <v>127</v>
      </c>
      <c r="Y40" s="9" t="s">
        <v>127</v>
      </c>
      <c r="Z40" s="9" t="s">
        <v>127</v>
      </c>
      <c r="AB40" s="10">
        <v>1</v>
      </c>
      <c r="AE40" s="10">
        <v>1</v>
      </c>
      <c r="AF40" s="10">
        <v>1</v>
      </c>
      <c r="AG40" s="10">
        <v>3</v>
      </c>
      <c r="AH40" s="10">
        <v>3</v>
      </c>
      <c r="AI40" s="10">
        <v>1</v>
      </c>
      <c r="AK40" s="10">
        <v>5</v>
      </c>
      <c r="AL40" s="10">
        <v>5</v>
      </c>
      <c r="AM40" s="10">
        <v>4</v>
      </c>
      <c r="AN40" s="10">
        <v>3</v>
      </c>
      <c r="AO40" s="10">
        <v>4</v>
      </c>
      <c r="AP40" s="10">
        <v>3</v>
      </c>
      <c r="AQ40" s="12" t="s">
        <v>205</v>
      </c>
      <c r="AR40" s="10">
        <v>1</v>
      </c>
      <c r="AS40" s="12" t="s">
        <v>207</v>
      </c>
      <c r="AT40" s="10">
        <v>1</v>
      </c>
      <c r="AU40" s="9" t="s">
        <v>209</v>
      </c>
      <c r="AW40" s="10">
        <v>1</v>
      </c>
      <c r="AX40" s="10">
        <v>4</v>
      </c>
      <c r="AY40" s="10">
        <v>4</v>
      </c>
    </row>
    <row r="41" spans="1:51" ht="15.75" customHeight="1" x14ac:dyDescent="0.2">
      <c r="A41" s="8">
        <v>40</v>
      </c>
      <c r="B41" s="10">
        <v>4</v>
      </c>
      <c r="C41" s="10">
        <v>4</v>
      </c>
      <c r="D41" s="10">
        <v>4</v>
      </c>
      <c r="E41" s="10">
        <v>2</v>
      </c>
      <c r="F41" s="10">
        <v>3</v>
      </c>
      <c r="G41" s="10">
        <v>4</v>
      </c>
      <c r="H41" s="10">
        <v>4</v>
      </c>
      <c r="I41" s="10">
        <v>3</v>
      </c>
      <c r="J41" s="10">
        <v>5</v>
      </c>
      <c r="K41" s="10">
        <v>2</v>
      </c>
      <c r="L41" s="10">
        <v>1</v>
      </c>
      <c r="M41" s="10">
        <v>4</v>
      </c>
      <c r="O41" s="10">
        <v>5</v>
      </c>
      <c r="P41" s="10">
        <v>2</v>
      </c>
      <c r="Q41" s="10">
        <v>2</v>
      </c>
      <c r="R41" s="10">
        <v>4</v>
      </c>
      <c r="S41" s="10">
        <v>1</v>
      </c>
      <c r="T41" s="10">
        <v>1</v>
      </c>
      <c r="U41" s="10">
        <v>2</v>
      </c>
      <c r="X41" s="9" t="s">
        <v>127</v>
      </c>
      <c r="Y41" s="9" t="s">
        <v>127</v>
      </c>
      <c r="Z41" s="9" t="s">
        <v>127</v>
      </c>
      <c r="AB41" s="10">
        <v>1</v>
      </c>
      <c r="AD41" s="12" t="s">
        <v>210</v>
      </c>
      <c r="AE41" s="10">
        <v>1</v>
      </c>
      <c r="AF41" s="10">
        <v>1</v>
      </c>
      <c r="AG41" s="10">
        <v>1</v>
      </c>
      <c r="AH41" s="10">
        <v>1</v>
      </c>
      <c r="AI41" s="10">
        <v>1</v>
      </c>
      <c r="AK41" s="10">
        <v>5</v>
      </c>
      <c r="AL41" s="10">
        <v>5</v>
      </c>
      <c r="AM41" s="10">
        <v>5</v>
      </c>
      <c r="AN41" s="10">
        <v>5</v>
      </c>
      <c r="AO41" s="10">
        <v>5</v>
      </c>
      <c r="AP41" s="10">
        <v>5</v>
      </c>
      <c r="AR41" s="10">
        <v>2</v>
      </c>
      <c r="AT41" s="10">
        <v>1</v>
      </c>
      <c r="AU41" s="9" t="s">
        <v>199</v>
      </c>
      <c r="AW41" s="10">
        <v>2</v>
      </c>
      <c r="AX41" s="10">
        <v>4</v>
      </c>
      <c r="AY41" s="10">
        <v>3</v>
      </c>
    </row>
    <row r="42" spans="1:51" ht="15.75" customHeight="1" x14ac:dyDescent="0.2">
      <c r="A42" s="8">
        <v>41</v>
      </c>
      <c r="B42" s="10">
        <v>2</v>
      </c>
      <c r="C42" s="10">
        <v>2</v>
      </c>
      <c r="D42" s="10">
        <v>2</v>
      </c>
      <c r="E42" s="10">
        <v>2</v>
      </c>
      <c r="F42" s="10">
        <v>2</v>
      </c>
      <c r="G42" s="10">
        <v>2</v>
      </c>
      <c r="H42" s="10">
        <v>1</v>
      </c>
      <c r="I42" s="10">
        <v>1</v>
      </c>
      <c r="J42" s="10">
        <v>1</v>
      </c>
      <c r="K42" s="10">
        <v>2</v>
      </c>
      <c r="L42" s="10">
        <v>3</v>
      </c>
      <c r="M42" s="10">
        <v>5</v>
      </c>
      <c r="O42" s="10">
        <v>4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2" t="s">
        <v>125</v>
      </c>
      <c r="W42" s="10">
        <v>1</v>
      </c>
      <c r="X42" s="9" t="s">
        <v>127</v>
      </c>
      <c r="Y42" s="9" t="s">
        <v>127</v>
      </c>
      <c r="Z42" s="9" t="s">
        <v>127</v>
      </c>
      <c r="AB42" s="10">
        <v>1</v>
      </c>
      <c r="AD42" s="12" t="s">
        <v>212</v>
      </c>
      <c r="AE42" s="10">
        <v>1</v>
      </c>
      <c r="AF42" s="10">
        <v>1</v>
      </c>
      <c r="AG42" s="10">
        <v>1</v>
      </c>
      <c r="AH42" s="10">
        <v>1</v>
      </c>
      <c r="AI42" s="10">
        <v>1</v>
      </c>
      <c r="AK42" s="10">
        <v>5</v>
      </c>
      <c r="AL42" s="10">
        <v>5</v>
      </c>
      <c r="AM42" s="10">
        <v>5</v>
      </c>
      <c r="AN42" s="10">
        <v>5</v>
      </c>
      <c r="AO42" s="10">
        <v>5</v>
      </c>
      <c r="AP42" s="10">
        <v>1</v>
      </c>
      <c r="AR42" s="10">
        <v>1</v>
      </c>
      <c r="AS42" s="12" t="s">
        <v>214</v>
      </c>
      <c r="AT42" s="10">
        <v>1</v>
      </c>
      <c r="AU42" s="9" t="s">
        <v>135</v>
      </c>
      <c r="AW42" s="10">
        <v>1</v>
      </c>
      <c r="AX42" s="10">
        <v>4</v>
      </c>
      <c r="AY42" s="10">
        <v>3</v>
      </c>
    </row>
    <row r="43" spans="1:51" ht="15.75" customHeight="1" x14ac:dyDescent="0.2">
      <c r="A43" s="8">
        <v>42</v>
      </c>
      <c r="B43" s="10">
        <v>4</v>
      </c>
      <c r="C43" s="10">
        <v>5</v>
      </c>
      <c r="D43" s="10">
        <v>5</v>
      </c>
      <c r="E43" s="10">
        <v>4</v>
      </c>
      <c r="F43" s="10">
        <v>3</v>
      </c>
      <c r="G43" s="10">
        <v>4</v>
      </c>
      <c r="H43" s="10">
        <v>5</v>
      </c>
      <c r="I43" s="10">
        <v>5</v>
      </c>
      <c r="J43" s="10">
        <v>4</v>
      </c>
      <c r="K43" s="10">
        <v>2</v>
      </c>
      <c r="L43" s="10">
        <v>3</v>
      </c>
      <c r="M43" s="10">
        <v>2</v>
      </c>
      <c r="O43" s="10">
        <v>4</v>
      </c>
      <c r="P43" s="10">
        <v>3</v>
      </c>
      <c r="Q43" s="10">
        <v>2</v>
      </c>
      <c r="R43" s="10">
        <v>5</v>
      </c>
      <c r="S43" s="10">
        <v>4</v>
      </c>
      <c r="T43" s="10">
        <v>4</v>
      </c>
      <c r="U43" s="10">
        <v>4</v>
      </c>
      <c r="V43" s="12" t="s">
        <v>117</v>
      </c>
      <c r="W43" s="10">
        <v>2</v>
      </c>
      <c r="X43" s="9" t="s">
        <v>124</v>
      </c>
      <c r="Y43" s="9" t="s">
        <v>124</v>
      </c>
      <c r="Z43" s="9" t="s">
        <v>124</v>
      </c>
      <c r="AB43" s="10">
        <v>4</v>
      </c>
      <c r="AC43" s="9" t="s">
        <v>134</v>
      </c>
      <c r="AD43" s="15">
        <v>0.05</v>
      </c>
      <c r="AE43" s="10">
        <v>5</v>
      </c>
      <c r="AF43" s="10">
        <v>4</v>
      </c>
      <c r="AG43" s="10">
        <v>5</v>
      </c>
      <c r="AH43" s="10">
        <v>3</v>
      </c>
      <c r="AI43" s="10">
        <v>2</v>
      </c>
      <c r="AK43" s="10">
        <v>5</v>
      </c>
      <c r="AL43" s="10">
        <v>3</v>
      </c>
      <c r="AM43" s="10">
        <v>3</v>
      </c>
      <c r="AN43" s="10">
        <v>3</v>
      </c>
      <c r="AO43" s="10">
        <v>4</v>
      </c>
      <c r="AP43" s="10">
        <v>4</v>
      </c>
      <c r="AR43" s="10">
        <v>4</v>
      </c>
      <c r="AT43" s="10">
        <v>4</v>
      </c>
      <c r="AU43" s="9" t="s">
        <v>191</v>
      </c>
      <c r="AW43" s="10">
        <v>2</v>
      </c>
      <c r="AX43" s="10">
        <v>4</v>
      </c>
      <c r="AY43" s="10">
        <v>4</v>
      </c>
    </row>
    <row r="44" spans="1:51" ht="15.75" customHeight="1" x14ac:dyDescent="0.2">
      <c r="A44" s="8">
        <v>43</v>
      </c>
      <c r="B44" s="10">
        <v>4</v>
      </c>
      <c r="C44" s="10">
        <v>4</v>
      </c>
      <c r="D44" s="10">
        <v>4</v>
      </c>
      <c r="E44" s="10">
        <v>2</v>
      </c>
      <c r="F44" s="10">
        <v>2</v>
      </c>
      <c r="G44" s="10">
        <v>4</v>
      </c>
      <c r="H44" s="10">
        <v>3</v>
      </c>
      <c r="I44" s="10">
        <v>3</v>
      </c>
      <c r="J44" s="10">
        <v>4</v>
      </c>
      <c r="K44" s="10">
        <v>3</v>
      </c>
      <c r="L44" s="10">
        <v>3</v>
      </c>
      <c r="M44" s="10">
        <v>4</v>
      </c>
      <c r="O44" s="10">
        <v>4</v>
      </c>
      <c r="P44" s="10">
        <v>4</v>
      </c>
      <c r="Q44" s="10">
        <v>4</v>
      </c>
      <c r="R44" s="10">
        <v>4</v>
      </c>
      <c r="S44" s="10">
        <v>4</v>
      </c>
      <c r="T44" s="10">
        <v>4</v>
      </c>
      <c r="U44" s="10">
        <v>4</v>
      </c>
      <c r="V44" s="12" t="s">
        <v>117</v>
      </c>
      <c r="W44" s="10">
        <v>4</v>
      </c>
      <c r="X44" s="9" t="s">
        <v>118</v>
      </c>
      <c r="Y44" s="9" t="s">
        <v>127</v>
      </c>
      <c r="Z44" s="9" t="s">
        <v>127</v>
      </c>
      <c r="AB44" s="10">
        <v>4</v>
      </c>
      <c r="AC44" s="9" t="s">
        <v>120</v>
      </c>
      <c r="AD44" s="15">
        <v>0.05</v>
      </c>
      <c r="AE44" s="10">
        <v>2</v>
      </c>
      <c r="AF44" s="10">
        <v>4</v>
      </c>
      <c r="AG44" s="10">
        <v>4</v>
      </c>
      <c r="AH44" s="10">
        <v>2</v>
      </c>
      <c r="AI44" s="10">
        <v>4</v>
      </c>
      <c r="AK44" s="10">
        <v>4</v>
      </c>
      <c r="AL44" s="10">
        <v>4</v>
      </c>
      <c r="AM44" s="10">
        <v>4</v>
      </c>
      <c r="AN44" s="10">
        <v>4</v>
      </c>
      <c r="AO44" s="10">
        <v>4</v>
      </c>
      <c r="AP44" s="10">
        <v>4</v>
      </c>
      <c r="AR44" s="10">
        <v>4</v>
      </c>
      <c r="AT44" s="10">
        <v>4</v>
      </c>
      <c r="AU44" s="9" t="s">
        <v>199</v>
      </c>
      <c r="AW44" s="10">
        <v>1</v>
      </c>
      <c r="AX44" s="10">
        <v>4</v>
      </c>
      <c r="AY44" s="10">
        <v>4</v>
      </c>
    </row>
    <row r="45" spans="1:51" ht="15.75" customHeight="1" x14ac:dyDescent="0.2">
      <c r="A45" s="8">
        <v>44</v>
      </c>
      <c r="B45" s="10">
        <v>5</v>
      </c>
      <c r="C45" s="10">
        <v>5</v>
      </c>
      <c r="D45" s="10">
        <v>5</v>
      </c>
      <c r="E45" s="10">
        <v>5</v>
      </c>
      <c r="F45" s="10">
        <v>5</v>
      </c>
      <c r="G45" s="10">
        <v>2</v>
      </c>
      <c r="H45" s="10">
        <v>5</v>
      </c>
      <c r="I45" s="10">
        <v>1</v>
      </c>
      <c r="J45" s="10">
        <v>5</v>
      </c>
      <c r="K45" s="10">
        <v>1</v>
      </c>
      <c r="L45" s="10">
        <v>1</v>
      </c>
      <c r="M45" s="10">
        <v>5</v>
      </c>
      <c r="N45" s="12" t="s">
        <v>216</v>
      </c>
      <c r="O45" s="10">
        <v>5</v>
      </c>
      <c r="P45" s="10">
        <v>1</v>
      </c>
      <c r="Q45" s="10">
        <v>5</v>
      </c>
      <c r="R45" s="10">
        <v>1</v>
      </c>
      <c r="S45" s="10">
        <v>1</v>
      </c>
      <c r="T45" s="10">
        <v>1</v>
      </c>
      <c r="U45" s="10">
        <v>5</v>
      </c>
      <c r="V45" s="12" t="s">
        <v>125</v>
      </c>
      <c r="W45" s="10">
        <v>1</v>
      </c>
      <c r="X45" s="9" t="s">
        <v>124</v>
      </c>
      <c r="Y45" s="9" t="s">
        <v>118</v>
      </c>
      <c r="Z45" s="9" t="s">
        <v>124</v>
      </c>
      <c r="AB45" s="10">
        <v>1</v>
      </c>
      <c r="AE45" s="10">
        <v>1</v>
      </c>
      <c r="AF45" s="10">
        <v>1</v>
      </c>
      <c r="AG45" s="10">
        <v>1</v>
      </c>
      <c r="AH45" s="10">
        <v>5</v>
      </c>
      <c r="AI45" s="10">
        <v>3</v>
      </c>
      <c r="AK45" s="10">
        <v>4</v>
      </c>
      <c r="AL45" s="10">
        <v>5</v>
      </c>
      <c r="AM45" s="10">
        <v>5</v>
      </c>
      <c r="AN45" s="10">
        <v>5</v>
      </c>
      <c r="AO45" s="10">
        <v>5</v>
      </c>
      <c r="AP45" s="10">
        <v>1</v>
      </c>
      <c r="AR45" s="10">
        <v>5</v>
      </c>
      <c r="AT45" s="10">
        <v>3</v>
      </c>
      <c r="AU45" s="9" t="s">
        <v>126</v>
      </c>
      <c r="AV45" s="12" t="s">
        <v>218</v>
      </c>
      <c r="AW45" s="10">
        <v>1</v>
      </c>
      <c r="AX45" s="10">
        <v>4</v>
      </c>
      <c r="AY45" s="10">
        <v>4</v>
      </c>
    </row>
    <row r="46" spans="1:51" ht="15.75" customHeight="1" x14ac:dyDescent="0.2">
      <c r="A46" s="8">
        <v>45</v>
      </c>
      <c r="B46" s="10">
        <v>4</v>
      </c>
      <c r="C46" s="10">
        <v>4</v>
      </c>
      <c r="D46" s="10">
        <v>4</v>
      </c>
      <c r="E46" s="10">
        <v>3</v>
      </c>
      <c r="F46" s="10">
        <v>5</v>
      </c>
      <c r="G46" s="10">
        <v>3</v>
      </c>
      <c r="H46" s="10">
        <v>4</v>
      </c>
      <c r="I46" s="10">
        <v>4</v>
      </c>
      <c r="J46" s="10">
        <v>4</v>
      </c>
      <c r="K46" s="10">
        <v>3</v>
      </c>
      <c r="L46" s="10">
        <v>5</v>
      </c>
      <c r="M46" s="10">
        <v>5</v>
      </c>
      <c r="O46" s="10">
        <v>4</v>
      </c>
      <c r="P46" s="10">
        <v>3</v>
      </c>
      <c r="Q46" s="10">
        <v>4</v>
      </c>
      <c r="R46" s="10">
        <v>4</v>
      </c>
      <c r="S46" s="10">
        <v>2</v>
      </c>
      <c r="T46" s="10">
        <v>3</v>
      </c>
      <c r="U46" s="10">
        <v>4</v>
      </c>
      <c r="V46" s="12" t="s">
        <v>125</v>
      </c>
      <c r="W46" s="10">
        <v>3</v>
      </c>
      <c r="X46" s="9" t="s">
        <v>124</v>
      </c>
      <c r="Y46" s="9" t="s">
        <v>127</v>
      </c>
      <c r="Z46" s="9" t="s">
        <v>118</v>
      </c>
      <c r="AB46" s="10">
        <v>2</v>
      </c>
      <c r="AC46" s="9" t="s">
        <v>134</v>
      </c>
      <c r="AE46" s="10">
        <v>4</v>
      </c>
      <c r="AF46" s="10">
        <v>2</v>
      </c>
      <c r="AG46" s="10">
        <v>3</v>
      </c>
      <c r="AH46" s="10">
        <v>3</v>
      </c>
      <c r="AI46" s="10">
        <v>4</v>
      </c>
      <c r="AK46" s="10">
        <v>4</v>
      </c>
      <c r="AL46" s="10">
        <v>3</v>
      </c>
      <c r="AM46" s="10">
        <v>3</v>
      </c>
      <c r="AN46" s="10">
        <v>4</v>
      </c>
      <c r="AO46" s="10">
        <v>4</v>
      </c>
      <c r="AP46" s="10">
        <v>3</v>
      </c>
      <c r="AR46" s="10">
        <v>4</v>
      </c>
      <c r="AS46" s="10"/>
      <c r="AT46" s="10">
        <v>3</v>
      </c>
      <c r="AU46" s="9" t="s">
        <v>172</v>
      </c>
      <c r="AW46" s="10">
        <v>1</v>
      </c>
      <c r="AX46" s="10">
        <v>4</v>
      </c>
      <c r="AY46" s="10">
        <v>4</v>
      </c>
    </row>
    <row r="47" spans="1:51" ht="15.75" customHeight="1" x14ac:dyDescent="0.2">
      <c r="A47" s="8">
        <v>46</v>
      </c>
      <c r="B47" s="10">
        <v>4</v>
      </c>
      <c r="C47" s="10">
        <v>5</v>
      </c>
      <c r="D47" s="10">
        <v>5</v>
      </c>
      <c r="E47" s="10">
        <v>4</v>
      </c>
      <c r="F47" s="10">
        <v>4</v>
      </c>
      <c r="G47" s="10">
        <v>4</v>
      </c>
      <c r="H47" s="10">
        <v>4</v>
      </c>
      <c r="I47" s="10">
        <v>4</v>
      </c>
      <c r="J47" s="10">
        <v>4</v>
      </c>
      <c r="K47" s="10">
        <v>3</v>
      </c>
      <c r="L47" s="10">
        <v>3</v>
      </c>
      <c r="M47" s="10">
        <v>3</v>
      </c>
      <c r="O47" s="10">
        <v>4</v>
      </c>
      <c r="P47" s="10">
        <v>4</v>
      </c>
      <c r="Q47" s="10">
        <v>3</v>
      </c>
      <c r="R47" s="10">
        <v>4</v>
      </c>
      <c r="S47" s="10">
        <v>3</v>
      </c>
      <c r="T47" s="10">
        <v>4</v>
      </c>
      <c r="U47" s="10">
        <v>4</v>
      </c>
      <c r="W47" s="10">
        <v>4</v>
      </c>
      <c r="X47" s="9" t="s">
        <v>127</v>
      </c>
      <c r="Y47" s="9" t="s">
        <v>124</v>
      </c>
      <c r="Z47" s="9" t="s">
        <v>124</v>
      </c>
      <c r="AC47" s="9" t="s">
        <v>120</v>
      </c>
      <c r="AD47" s="15">
        <v>7.0000000000000007E-2</v>
      </c>
      <c r="AE47" s="10">
        <v>4</v>
      </c>
      <c r="AF47" s="10">
        <v>4</v>
      </c>
      <c r="AG47" s="10">
        <v>5</v>
      </c>
      <c r="AH47" s="10">
        <v>3</v>
      </c>
      <c r="AI47" s="10">
        <v>3</v>
      </c>
      <c r="AK47" s="10">
        <v>5</v>
      </c>
      <c r="AL47" s="10">
        <v>5</v>
      </c>
      <c r="AM47" s="10">
        <v>5</v>
      </c>
      <c r="AN47" s="10">
        <v>5</v>
      </c>
      <c r="AO47" s="10">
        <v>5</v>
      </c>
      <c r="AP47" s="10">
        <v>5</v>
      </c>
      <c r="AR47" s="10">
        <v>3</v>
      </c>
      <c r="AT47" s="10">
        <v>3</v>
      </c>
      <c r="AU47" s="9" t="s">
        <v>191</v>
      </c>
      <c r="AW47" s="10">
        <v>1</v>
      </c>
      <c r="AX47" s="10">
        <v>4</v>
      </c>
      <c r="AY47" s="10">
        <v>4</v>
      </c>
    </row>
    <row r="48" spans="1:51" ht="15.75" customHeight="1" x14ac:dyDescent="0.2">
      <c r="A48" s="8">
        <v>47</v>
      </c>
      <c r="B48" s="10">
        <v>4</v>
      </c>
      <c r="C48" s="10">
        <v>4</v>
      </c>
      <c r="D48" s="10">
        <v>4</v>
      </c>
      <c r="E48" s="10">
        <v>3</v>
      </c>
      <c r="F48" s="10">
        <v>4</v>
      </c>
      <c r="G48" s="10">
        <v>4</v>
      </c>
      <c r="H48" s="10">
        <v>4</v>
      </c>
      <c r="I48" s="10">
        <v>3</v>
      </c>
      <c r="J48" s="10">
        <v>5</v>
      </c>
      <c r="K48" s="10">
        <v>3</v>
      </c>
      <c r="L48" s="10">
        <v>3</v>
      </c>
      <c r="M48" s="10">
        <v>4</v>
      </c>
      <c r="O48" s="10">
        <v>5</v>
      </c>
      <c r="P48" s="10">
        <v>2</v>
      </c>
      <c r="Q48" s="10">
        <v>5</v>
      </c>
      <c r="R48" s="10">
        <v>2</v>
      </c>
      <c r="S48" s="10">
        <v>2</v>
      </c>
      <c r="T48" s="10">
        <v>3</v>
      </c>
      <c r="U48" s="10">
        <v>4</v>
      </c>
      <c r="V48" s="12" t="s">
        <v>125</v>
      </c>
      <c r="W48" s="10">
        <v>3</v>
      </c>
      <c r="X48" s="9" t="s">
        <v>127</v>
      </c>
      <c r="Y48" s="9" t="s">
        <v>127</v>
      </c>
      <c r="Z48" s="9" t="s">
        <v>127</v>
      </c>
      <c r="AB48" s="10">
        <v>2</v>
      </c>
      <c r="AE48" s="10">
        <v>3</v>
      </c>
      <c r="AF48" s="10">
        <v>1</v>
      </c>
      <c r="AG48" s="10">
        <v>3</v>
      </c>
      <c r="AH48" s="10">
        <v>1</v>
      </c>
      <c r="AI48" s="10">
        <v>3</v>
      </c>
      <c r="AK48" s="10">
        <v>2</v>
      </c>
      <c r="AL48" s="10">
        <v>2</v>
      </c>
      <c r="AM48" s="10">
        <v>2</v>
      </c>
      <c r="AN48" s="10">
        <v>3</v>
      </c>
      <c r="AO48" s="10">
        <v>3</v>
      </c>
      <c r="AP48" s="10">
        <v>2</v>
      </c>
      <c r="AR48" s="10">
        <v>1</v>
      </c>
      <c r="AT48" s="10">
        <v>1</v>
      </c>
      <c r="AV48" s="12" t="s">
        <v>220</v>
      </c>
      <c r="AW48" s="10">
        <v>1</v>
      </c>
      <c r="AX48" s="10">
        <v>4</v>
      </c>
      <c r="AY48" s="10">
        <v>4</v>
      </c>
    </row>
    <row r="49" spans="1:51" ht="15.75" customHeight="1" x14ac:dyDescent="0.2">
      <c r="A49" s="8">
        <v>48</v>
      </c>
      <c r="B49" s="10">
        <v>4</v>
      </c>
      <c r="C49" s="10">
        <v>5</v>
      </c>
      <c r="D49" s="10">
        <v>5</v>
      </c>
      <c r="E49" s="10">
        <v>3</v>
      </c>
      <c r="F49" s="10">
        <v>4</v>
      </c>
      <c r="G49" s="10">
        <v>3</v>
      </c>
      <c r="H49" s="10">
        <v>3</v>
      </c>
      <c r="I49" s="10">
        <v>4</v>
      </c>
      <c r="J49" s="10">
        <v>4</v>
      </c>
      <c r="K49" s="10">
        <v>4</v>
      </c>
      <c r="L49" s="10">
        <v>4</v>
      </c>
      <c r="M49" s="10">
        <v>4</v>
      </c>
      <c r="O49" s="10">
        <v>4</v>
      </c>
      <c r="P49" s="10">
        <v>3</v>
      </c>
      <c r="Q49" s="10">
        <v>3</v>
      </c>
      <c r="R49" s="10">
        <v>4</v>
      </c>
      <c r="S49" s="10">
        <v>3</v>
      </c>
      <c r="T49" s="10">
        <v>3</v>
      </c>
      <c r="U49" s="10">
        <v>4</v>
      </c>
      <c r="V49" s="12" t="s">
        <v>125</v>
      </c>
      <c r="W49" s="10">
        <v>4</v>
      </c>
      <c r="X49" s="9" t="s">
        <v>118</v>
      </c>
      <c r="Y49" s="9" t="s">
        <v>118</v>
      </c>
      <c r="Z49" s="9" t="s">
        <v>118</v>
      </c>
      <c r="AA49" s="9" t="s">
        <v>222</v>
      </c>
      <c r="AB49" s="10">
        <v>3</v>
      </c>
      <c r="AE49" s="10">
        <v>4</v>
      </c>
      <c r="AF49" s="10">
        <v>4</v>
      </c>
      <c r="AG49" s="10">
        <v>4</v>
      </c>
      <c r="AH49" s="10">
        <v>4</v>
      </c>
      <c r="AI49" s="10">
        <v>3</v>
      </c>
      <c r="AK49" s="10">
        <v>4</v>
      </c>
      <c r="AL49" s="10">
        <v>5</v>
      </c>
      <c r="AM49" s="10">
        <v>4</v>
      </c>
      <c r="AN49" s="10">
        <v>4</v>
      </c>
      <c r="AO49" s="10">
        <v>4</v>
      </c>
      <c r="AP49" s="10">
        <v>4</v>
      </c>
      <c r="AR49" s="10">
        <v>3</v>
      </c>
      <c r="AT49" s="10">
        <v>3</v>
      </c>
      <c r="AU49" s="9" t="s">
        <v>208</v>
      </c>
      <c r="AW49" s="10">
        <v>1</v>
      </c>
      <c r="AX49" s="10">
        <v>4</v>
      </c>
      <c r="AY49" s="10">
        <v>4</v>
      </c>
    </row>
    <row r="50" spans="1:51" ht="15.75" customHeight="1" x14ac:dyDescent="0.2">
      <c r="A50" s="8">
        <v>49</v>
      </c>
      <c r="B50" s="10">
        <v>4</v>
      </c>
      <c r="C50" s="10">
        <v>5</v>
      </c>
      <c r="D50" s="10">
        <v>4</v>
      </c>
      <c r="E50" s="10">
        <v>4</v>
      </c>
      <c r="F50" s="10">
        <v>4</v>
      </c>
      <c r="G50" s="10">
        <v>4</v>
      </c>
      <c r="H50" s="10">
        <v>4</v>
      </c>
      <c r="I50" s="10">
        <v>4</v>
      </c>
      <c r="J50" s="10">
        <v>2</v>
      </c>
      <c r="K50" s="10">
        <v>2</v>
      </c>
      <c r="L50" s="10">
        <v>2</v>
      </c>
      <c r="M50" s="10">
        <v>2</v>
      </c>
      <c r="O50" s="10">
        <v>4</v>
      </c>
      <c r="P50" s="10">
        <v>3</v>
      </c>
      <c r="Q50" s="10">
        <v>3</v>
      </c>
      <c r="R50" s="10">
        <v>4</v>
      </c>
      <c r="S50" s="10">
        <v>3</v>
      </c>
      <c r="T50" s="10">
        <v>5</v>
      </c>
      <c r="U50" s="10">
        <v>4</v>
      </c>
      <c r="V50" s="12" t="s">
        <v>117</v>
      </c>
      <c r="W50" s="10">
        <v>3</v>
      </c>
      <c r="X50" s="9" t="s">
        <v>124</v>
      </c>
      <c r="Y50" s="9" t="s">
        <v>124</v>
      </c>
      <c r="Z50" s="9" t="s">
        <v>124</v>
      </c>
      <c r="AA50" s="9" t="s">
        <v>224</v>
      </c>
      <c r="AB50" s="10">
        <v>3</v>
      </c>
      <c r="AC50" s="9" t="s">
        <v>120</v>
      </c>
      <c r="AD50" s="15">
        <v>7.0000000000000007E-2</v>
      </c>
      <c r="AE50" s="10">
        <v>4</v>
      </c>
      <c r="AF50" s="10">
        <v>2</v>
      </c>
      <c r="AG50" s="10">
        <v>5</v>
      </c>
      <c r="AH50" s="10">
        <v>3</v>
      </c>
      <c r="AI50" s="10">
        <v>4</v>
      </c>
      <c r="AK50" s="10">
        <v>5</v>
      </c>
      <c r="AL50" s="10">
        <v>5</v>
      </c>
      <c r="AM50" s="10">
        <v>5</v>
      </c>
      <c r="AN50" s="10">
        <v>4</v>
      </c>
      <c r="AO50" s="10">
        <v>5</v>
      </c>
      <c r="AP50" s="10">
        <v>3</v>
      </c>
      <c r="AR50" s="10">
        <v>5</v>
      </c>
      <c r="AS50" s="10"/>
      <c r="AT50" s="10">
        <v>4</v>
      </c>
      <c r="AU50" s="10" t="s">
        <v>121</v>
      </c>
      <c r="AW50" s="10">
        <v>2</v>
      </c>
      <c r="AX50" s="10">
        <v>1</v>
      </c>
      <c r="AY50" s="10">
        <v>4</v>
      </c>
    </row>
    <row r="51" spans="1:51" ht="15.75" customHeight="1" x14ac:dyDescent="0.2">
      <c r="A51" s="8">
        <v>50</v>
      </c>
      <c r="B51" s="10">
        <v>5</v>
      </c>
      <c r="C51" s="10">
        <v>5</v>
      </c>
      <c r="D51" s="10">
        <v>5</v>
      </c>
      <c r="E51" s="10">
        <v>4</v>
      </c>
      <c r="F51" s="10">
        <v>4</v>
      </c>
      <c r="G51" s="10">
        <v>5</v>
      </c>
      <c r="H51" s="10">
        <v>5</v>
      </c>
      <c r="I51" s="10">
        <v>5</v>
      </c>
      <c r="J51" s="10">
        <v>4</v>
      </c>
      <c r="K51" s="10">
        <v>2</v>
      </c>
      <c r="L51" s="10">
        <v>2</v>
      </c>
      <c r="M51" s="10">
        <v>2</v>
      </c>
      <c r="O51" s="10">
        <v>4</v>
      </c>
      <c r="P51" s="10">
        <v>4</v>
      </c>
      <c r="Q51" s="10">
        <v>4</v>
      </c>
      <c r="R51" s="10">
        <v>4</v>
      </c>
      <c r="S51" s="10">
        <v>4</v>
      </c>
      <c r="T51" s="10">
        <v>4</v>
      </c>
      <c r="U51" s="10">
        <v>4</v>
      </c>
      <c r="V51" s="12" t="s">
        <v>125</v>
      </c>
      <c r="X51" s="9" t="s">
        <v>124</v>
      </c>
      <c r="Y51" s="9" t="s">
        <v>118</v>
      </c>
      <c r="Z51" s="9" t="s">
        <v>124</v>
      </c>
      <c r="AB51" s="10">
        <v>4</v>
      </c>
      <c r="AC51" s="9" t="s">
        <v>120</v>
      </c>
      <c r="AD51" s="15">
        <v>0.1</v>
      </c>
      <c r="AE51" s="10">
        <v>4</v>
      </c>
      <c r="AF51" s="10">
        <v>4</v>
      </c>
      <c r="AG51" s="10">
        <v>4</v>
      </c>
      <c r="AH51" s="10">
        <v>4</v>
      </c>
      <c r="AI51" s="10">
        <v>2</v>
      </c>
      <c r="AK51" s="10">
        <v>5</v>
      </c>
      <c r="AL51" s="10">
        <v>5</v>
      </c>
      <c r="AM51" s="10">
        <v>3</v>
      </c>
      <c r="AN51" s="10">
        <v>4</v>
      </c>
      <c r="AO51" s="10">
        <v>5</v>
      </c>
      <c r="AP51" s="10">
        <v>5</v>
      </c>
      <c r="AR51" s="10">
        <v>5</v>
      </c>
      <c r="AT51" s="10">
        <v>4</v>
      </c>
      <c r="AU51" s="9" t="s">
        <v>208</v>
      </c>
      <c r="AW51" s="10">
        <v>1</v>
      </c>
      <c r="AX51" s="10">
        <v>2</v>
      </c>
      <c r="AY51" s="10">
        <v>4</v>
      </c>
    </row>
    <row r="52" spans="1:51" ht="15.75" customHeight="1" x14ac:dyDescent="0.2">
      <c r="A52" s="8">
        <v>51</v>
      </c>
      <c r="B52" s="10">
        <v>5</v>
      </c>
      <c r="C52" s="10">
        <v>5</v>
      </c>
      <c r="D52" s="10">
        <v>5</v>
      </c>
      <c r="E52" s="10">
        <v>5</v>
      </c>
      <c r="F52" s="10">
        <v>5</v>
      </c>
      <c r="G52" s="10">
        <v>5</v>
      </c>
      <c r="H52" s="10">
        <v>5</v>
      </c>
      <c r="I52" s="10">
        <v>5</v>
      </c>
      <c r="J52" s="10">
        <v>5</v>
      </c>
      <c r="K52" s="10">
        <v>4</v>
      </c>
      <c r="L52" s="10">
        <v>3</v>
      </c>
      <c r="M52" s="10">
        <v>3</v>
      </c>
      <c r="N52" s="12" t="s">
        <v>226</v>
      </c>
      <c r="O52" s="10">
        <v>5</v>
      </c>
      <c r="P52" s="10">
        <v>3</v>
      </c>
      <c r="Q52" s="10">
        <v>2</v>
      </c>
      <c r="R52" s="10">
        <v>5</v>
      </c>
      <c r="S52" s="10">
        <v>5</v>
      </c>
      <c r="T52" s="10">
        <v>5</v>
      </c>
      <c r="U52" s="10">
        <v>2</v>
      </c>
      <c r="V52" s="12" t="s">
        <v>117</v>
      </c>
      <c r="W52" s="10">
        <v>4</v>
      </c>
      <c r="X52" s="9" t="s">
        <v>124</v>
      </c>
      <c r="Y52" s="9" t="s">
        <v>124</v>
      </c>
      <c r="Z52" s="9" t="s">
        <v>124</v>
      </c>
      <c r="AB52" s="10">
        <v>5</v>
      </c>
      <c r="AC52" s="9" t="s">
        <v>120</v>
      </c>
      <c r="AD52" s="15">
        <v>0.1</v>
      </c>
      <c r="AE52" s="10">
        <v>5</v>
      </c>
      <c r="AF52" s="10">
        <v>2</v>
      </c>
      <c r="AG52" s="10">
        <v>5</v>
      </c>
      <c r="AH52" s="10">
        <v>4</v>
      </c>
      <c r="AI52" s="10">
        <v>4</v>
      </c>
      <c r="AK52" s="10">
        <v>5</v>
      </c>
      <c r="AL52" s="10">
        <v>5</v>
      </c>
      <c r="AM52" s="10">
        <v>5</v>
      </c>
      <c r="AN52" s="10">
        <v>4</v>
      </c>
      <c r="AO52" s="10">
        <v>5</v>
      </c>
      <c r="AP52" s="10">
        <v>5</v>
      </c>
      <c r="AR52" s="10">
        <v>4</v>
      </c>
      <c r="AT52" s="10">
        <v>3</v>
      </c>
      <c r="AU52" s="9" t="s">
        <v>227</v>
      </c>
      <c r="AW52" s="10">
        <v>1</v>
      </c>
      <c r="AY52" s="10">
        <v>5</v>
      </c>
    </row>
    <row r="53" spans="1:51" ht="15.75" customHeight="1" x14ac:dyDescent="0.2">
      <c r="A53" s="8">
        <v>52</v>
      </c>
      <c r="B53" s="10">
        <v>5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4</v>
      </c>
      <c r="J53" s="10">
        <v>5</v>
      </c>
      <c r="K53" s="10">
        <v>4</v>
      </c>
      <c r="L53" s="10">
        <v>4</v>
      </c>
      <c r="M53" s="10">
        <v>4</v>
      </c>
      <c r="N53" s="12" t="s">
        <v>229</v>
      </c>
      <c r="O53" s="10">
        <v>3</v>
      </c>
      <c r="P53" s="10">
        <v>5</v>
      </c>
      <c r="Q53" s="10">
        <v>2</v>
      </c>
      <c r="R53" s="10">
        <v>5</v>
      </c>
      <c r="S53" s="10">
        <v>5</v>
      </c>
      <c r="T53" s="10">
        <v>4</v>
      </c>
      <c r="U53" s="10">
        <v>2</v>
      </c>
      <c r="V53" s="12" t="s">
        <v>125</v>
      </c>
      <c r="W53" s="10">
        <v>2</v>
      </c>
      <c r="X53" s="9" t="s">
        <v>124</v>
      </c>
      <c r="Y53" s="9" t="s">
        <v>124</v>
      </c>
      <c r="Z53" s="9" t="s">
        <v>124</v>
      </c>
      <c r="AB53" s="10">
        <v>5</v>
      </c>
      <c r="AC53" s="9" t="s">
        <v>120</v>
      </c>
      <c r="AD53" s="9" t="s">
        <v>230</v>
      </c>
      <c r="AE53" s="10">
        <v>4</v>
      </c>
      <c r="AF53" s="10">
        <v>5</v>
      </c>
      <c r="AG53" s="10">
        <v>5</v>
      </c>
      <c r="AH53" s="10">
        <v>2</v>
      </c>
      <c r="AI53" s="10">
        <v>1</v>
      </c>
      <c r="AJ53" s="12" t="s">
        <v>232</v>
      </c>
      <c r="AK53" s="10">
        <v>5</v>
      </c>
      <c r="AL53" s="10">
        <v>5</v>
      </c>
      <c r="AM53" s="10">
        <v>5</v>
      </c>
      <c r="AN53" s="10">
        <v>4</v>
      </c>
      <c r="AO53" s="10">
        <v>4</v>
      </c>
      <c r="AP53" s="10">
        <v>5</v>
      </c>
      <c r="AR53" s="10">
        <v>5</v>
      </c>
      <c r="AT53" s="10">
        <v>4</v>
      </c>
      <c r="AU53" s="10" t="s">
        <v>196</v>
      </c>
      <c r="AW53" s="10">
        <v>2</v>
      </c>
      <c r="AX53" s="10">
        <v>4</v>
      </c>
      <c r="AY53" s="10">
        <v>4</v>
      </c>
    </row>
    <row r="54" spans="1:51" ht="15.75" customHeight="1" x14ac:dyDescent="0.2">
      <c r="A54" s="8">
        <v>53</v>
      </c>
      <c r="B54" s="10">
        <v>5</v>
      </c>
      <c r="C54" s="10">
        <v>5</v>
      </c>
      <c r="D54" s="10">
        <v>5</v>
      </c>
      <c r="E54" s="10">
        <v>4</v>
      </c>
      <c r="F54" s="10">
        <v>4</v>
      </c>
      <c r="G54" s="10">
        <v>5</v>
      </c>
      <c r="H54" s="10">
        <v>4</v>
      </c>
      <c r="I54" s="10">
        <v>4</v>
      </c>
      <c r="J54" s="10">
        <v>4</v>
      </c>
      <c r="K54" s="10">
        <v>2</v>
      </c>
      <c r="L54" s="10">
        <v>2</v>
      </c>
      <c r="M54" s="10">
        <v>3</v>
      </c>
      <c r="N54" s="12" t="s">
        <v>234</v>
      </c>
      <c r="O54" s="10">
        <v>4</v>
      </c>
      <c r="P54" s="10">
        <v>4</v>
      </c>
      <c r="Q54" s="10">
        <v>3</v>
      </c>
      <c r="R54" s="10">
        <v>4</v>
      </c>
      <c r="S54" s="10">
        <v>4</v>
      </c>
      <c r="T54" s="10">
        <v>4</v>
      </c>
      <c r="U54" s="10">
        <v>5</v>
      </c>
      <c r="V54" s="12" t="s">
        <v>117</v>
      </c>
      <c r="W54" s="10">
        <v>5</v>
      </c>
      <c r="X54" s="9" t="s">
        <v>118</v>
      </c>
      <c r="Y54" s="9" t="s">
        <v>118</v>
      </c>
      <c r="Z54" s="9" t="s">
        <v>124</v>
      </c>
      <c r="AA54" s="9" t="s">
        <v>236</v>
      </c>
      <c r="AB54" s="10">
        <v>4</v>
      </c>
      <c r="AC54" s="9" t="s">
        <v>120</v>
      </c>
      <c r="AD54" s="15">
        <v>0.1</v>
      </c>
      <c r="AE54" s="10">
        <v>5</v>
      </c>
      <c r="AF54" s="10">
        <v>4</v>
      </c>
      <c r="AG54" s="10">
        <v>4</v>
      </c>
      <c r="AH54" s="10">
        <v>3</v>
      </c>
      <c r="AI54" s="10">
        <v>3</v>
      </c>
      <c r="AJ54" s="12" t="s">
        <v>238</v>
      </c>
      <c r="AK54" s="10">
        <v>5</v>
      </c>
      <c r="AL54" s="10">
        <v>5</v>
      </c>
      <c r="AM54" s="10">
        <v>4</v>
      </c>
      <c r="AN54" s="10">
        <v>4</v>
      </c>
      <c r="AO54" s="10">
        <v>4</v>
      </c>
      <c r="AP54" s="10">
        <v>5</v>
      </c>
      <c r="AQ54" s="12" t="s">
        <v>240</v>
      </c>
      <c r="AR54" s="10">
        <v>4</v>
      </c>
      <c r="AT54" s="10">
        <v>4</v>
      </c>
      <c r="AU54" s="10" t="s">
        <v>241</v>
      </c>
      <c r="AV54" s="12" t="s">
        <v>243</v>
      </c>
      <c r="AW54" s="10">
        <v>1</v>
      </c>
      <c r="AX54" s="10">
        <v>1</v>
      </c>
      <c r="AY54" s="10">
        <v>4</v>
      </c>
    </row>
    <row r="55" spans="1:51" ht="15.75" customHeight="1" x14ac:dyDescent="0.2">
      <c r="A55" s="8">
        <v>54</v>
      </c>
      <c r="B55" s="10">
        <v>5</v>
      </c>
      <c r="C55" s="10">
        <v>5</v>
      </c>
      <c r="D55" s="10">
        <v>5</v>
      </c>
      <c r="E55" s="10">
        <v>4</v>
      </c>
      <c r="F55" s="10">
        <v>4</v>
      </c>
      <c r="G55" s="10">
        <v>4</v>
      </c>
      <c r="H55" s="10">
        <v>5</v>
      </c>
      <c r="I55" s="10">
        <v>5</v>
      </c>
      <c r="J55" s="10">
        <v>4</v>
      </c>
      <c r="K55" s="10">
        <v>3</v>
      </c>
      <c r="L55" s="10">
        <v>2</v>
      </c>
      <c r="M55" s="10">
        <v>5</v>
      </c>
      <c r="O55" s="10">
        <v>4</v>
      </c>
      <c r="P55" s="10">
        <v>4</v>
      </c>
      <c r="Q55" s="10">
        <v>5</v>
      </c>
      <c r="R55" s="10">
        <v>4</v>
      </c>
      <c r="S55" s="10">
        <v>4</v>
      </c>
      <c r="T55" s="10">
        <v>4</v>
      </c>
      <c r="U55" s="10">
        <v>4</v>
      </c>
      <c r="V55" s="12" t="s">
        <v>125</v>
      </c>
      <c r="W55" s="10">
        <v>3</v>
      </c>
      <c r="X55" s="9" t="s">
        <v>127</v>
      </c>
      <c r="Y55" s="9" t="s">
        <v>127</v>
      </c>
      <c r="Z55" s="9" t="s">
        <v>124</v>
      </c>
      <c r="AB55" s="10">
        <v>4</v>
      </c>
      <c r="AC55" s="9" t="s">
        <v>120</v>
      </c>
      <c r="AD55" s="15">
        <v>0.05</v>
      </c>
      <c r="AE55" s="10">
        <v>3</v>
      </c>
      <c r="AF55" s="10">
        <v>3</v>
      </c>
      <c r="AG55" s="10">
        <v>5</v>
      </c>
      <c r="AH55" s="10">
        <v>3</v>
      </c>
      <c r="AI55" s="10">
        <v>3</v>
      </c>
      <c r="AK55" s="10">
        <v>5</v>
      </c>
      <c r="AL55" s="10">
        <v>5</v>
      </c>
      <c r="AM55" s="10">
        <v>4</v>
      </c>
      <c r="AN55" s="10">
        <v>4</v>
      </c>
      <c r="AO55" s="10">
        <v>4</v>
      </c>
      <c r="AP55" s="10">
        <v>4</v>
      </c>
      <c r="AR55" s="10">
        <v>4</v>
      </c>
      <c r="AT55" s="10">
        <v>4</v>
      </c>
      <c r="AU55" s="10" t="s">
        <v>244</v>
      </c>
      <c r="AW55" s="10">
        <v>1</v>
      </c>
      <c r="AX55" s="10">
        <v>1</v>
      </c>
      <c r="AY55" s="10">
        <v>5</v>
      </c>
    </row>
    <row r="56" spans="1:51" ht="15.75" customHeight="1" x14ac:dyDescent="0.2">
      <c r="A56" s="8">
        <v>55</v>
      </c>
      <c r="B56" s="10">
        <v>5</v>
      </c>
      <c r="C56" s="10">
        <v>5</v>
      </c>
      <c r="D56" s="10">
        <v>4</v>
      </c>
      <c r="E56" s="10">
        <v>2</v>
      </c>
      <c r="F56" s="10">
        <v>4</v>
      </c>
      <c r="G56" s="10">
        <v>4</v>
      </c>
      <c r="H56" s="10">
        <v>4</v>
      </c>
      <c r="I56" s="10">
        <v>4</v>
      </c>
      <c r="J56" s="10">
        <v>4</v>
      </c>
      <c r="K56" s="10">
        <v>4</v>
      </c>
      <c r="L56" s="10">
        <v>3</v>
      </c>
      <c r="M56" s="10">
        <v>4</v>
      </c>
      <c r="O56" s="10">
        <v>4</v>
      </c>
      <c r="P56" s="10">
        <v>4</v>
      </c>
      <c r="Q56" s="10">
        <v>2</v>
      </c>
      <c r="R56" s="10">
        <v>5</v>
      </c>
      <c r="S56" s="10">
        <v>5</v>
      </c>
      <c r="T56" s="10">
        <v>4</v>
      </c>
      <c r="U56" s="10">
        <v>3</v>
      </c>
      <c r="V56" s="12" t="s">
        <v>125</v>
      </c>
      <c r="W56" s="10">
        <v>4</v>
      </c>
      <c r="X56" s="9" t="s">
        <v>118</v>
      </c>
      <c r="Y56" s="9" t="s">
        <v>118</v>
      </c>
      <c r="Z56" s="9" t="s">
        <v>118</v>
      </c>
      <c r="AC56" s="9" t="s">
        <v>120</v>
      </c>
      <c r="AD56" s="15">
        <v>0.1</v>
      </c>
      <c r="AE56" s="10">
        <v>5</v>
      </c>
      <c r="AF56" s="10">
        <v>5</v>
      </c>
      <c r="AG56" s="10">
        <v>5</v>
      </c>
      <c r="AH56" s="10">
        <v>4</v>
      </c>
      <c r="AI56" s="10">
        <v>5</v>
      </c>
      <c r="AK56" s="10">
        <v>5</v>
      </c>
      <c r="AL56" s="10">
        <v>5</v>
      </c>
      <c r="AM56" s="10">
        <v>5</v>
      </c>
      <c r="AN56" s="10">
        <v>4</v>
      </c>
      <c r="AO56" s="10">
        <v>4</v>
      </c>
      <c r="AP56" s="10">
        <v>5</v>
      </c>
      <c r="AQ56" s="12" t="s">
        <v>246</v>
      </c>
      <c r="AR56" s="10">
        <v>4</v>
      </c>
      <c r="AT56" s="10">
        <v>3</v>
      </c>
      <c r="AU56" s="10" t="s">
        <v>247</v>
      </c>
      <c r="AV56" s="12" t="s">
        <v>249</v>
      </c>
      <c r="AW56" s="10">
        <v>1</v>
      </c>
      <c r="AX56" s="10">
        <v>3</v>
      </c>
      <c r="AY56" s="10">
        <v>4</v>
      </c>
    </row>
    <row r="57" spans="1:51" ht="15.75" customHeight="1" x14ac:dyDescent="0.2">
      <c r="A57" s="8">
        <v>56</v>
      </c>
      <c r="B57" s="10">
        <v>4</v>
      </c>
      <c r="C57" s="10">
        <v>4</v>
      </c>
      <c r="D57" s="10">
        <v>5</v>
      </c>
      <c r="E57" s="10">
        <v>5</v>
      </c>
      <c r="F57" s="10">
        <v>5</v>
      </c>
      <c r="G57" s="10">
        <v>4</v>
      </c>
      <c r="H57" s="10">
        <v>4</v>
      </c>
      <c r="I57" s="10">
        <v>4</v>
      </c>
      <c r="J57" s="10">
        <v>4</v>
      </c>
      <c r="K57" s="10">
        <v>2</v>
      </c>
      <c r="L57" s="10">
        <v>2</v>
      </c>
      <c r="M57" s="10">
        <v>2</v>
      </c>
      <c r="O57" s="10">
        <v>4</v>
      </c>
      <c r="P57" s="10">
        <v>4</v>
      </c>
      <c r="Q57" s="10">
        <v>2</v>
      </c>
      <c r="R57" s="10">
        <v>4</v>
      </c>
      <c r="S57" s="10">
        <v>4</v>
      </c>
      <c r="T57" s="10">
        <v>4</v>
      </c>
      <c r="U57" s="10">
        <v>3</v>
      </c>
      <c r="V57" s="12" t="s">
        <v>117</v>
      </c>
      <c r="W57" s="10">
        <v>4</v>
      </c>
      <c r="X57" s="9" t="s">
        <v>118</v>
      </c>
      <c r="Y57" s="9" t="s">
        <v>118</v>
      </c>
      <c r="Z57" s="9" t="s">
        <v>124</v>
      </c>
      <c r="AB57" s="10">
        <v>4</v>
      </c>
      <c r="AC57" s="9" t="s">
        <v>134</v>
      </c>
      <c r="AD57" s="15">
        <v>0.1</v>
      </c>
      <c r="AF57" s="10">
        <v>4</v>
      </c>
      <c r="AG57" s="10">
        <v>4</v>
      </c>
      <c r="AH57" s="10">
        <v>3</v>
      </c>
      <c r="AI57" s="10">
        <v>4</v>
      </c>
      <c r="AK57" s="10">
        <v>4</v>
      </c>
      <c r="AL57" s="10">
        <v>5</v>
      </c>
      <c r="AM57" s="10">
        <v>5</v>
      </c>
      <c r="AN57" s="10">
        <v>4</v>
      </c>
      <c r="AO57" s="10">
        <v>5</v>
      </c>
      <c r="AP57" s="10">
        <v>5</v>
      </c>
      <c r="AR57" s="10">
        <v>4</v>
      </c>
      <c r="AT57" s="10">
        <v>4</v>
      </c>
      <c r="AU57" s="10" t="s">
        <v>250</v>
      </c>
      <c r="AW57" s="10">
        <v>1</v>
      </c>
      <c r="AX57" s="10">
        <v>4</v>
      </c>
      <c r="AY57" s="10">
        <v>4</v>
      </c>
    </row>
    <row r="58" spans="1:51" ht="15.75" customHeight="1" x14ac:dyDescent="0.2">
      <c r="A58" s="8">
        <v>57</v>
      </c>
      <c r="B58" s="10">
        <v>5</v>
      </c>
      <c r="C58" s="10">
        <v>5</v>
      </c>
      <c r="D58" s="10">
        <v>5</v>
      </c>
      <c r="E58" s="10">
        <v>4</v>
      </c>
      <c r="F58" s="10">
        <v>5</v>
      </c>
      <c r="G58" s="10">
        <v>4</v>
      </c>
      <c r="H58" s="10">
        <v>4</v>
      </c>
      <c r="I58" s="10">
        <v>4</v>
      </c>
      <c r="J58" s="10">
        <v>3</v>
      </c>
      <c r="K58" s="10">
        <v>2</v>
      </c>
      <c r="L58" s="10">
        <v>2</v>
      </c>
      <c r="M58" s="10">
        <v>3</v>
      </c>
      <c r="O58" s="10">
        <v>4</v>
      </c>
      <c r="P58" s="10">
        <v>3</v>
      </c>
      <c r="Q58" s="10">
        <v>2</v>
      </c>
      <c r="R58" s="10">
        <v>4</v>
      </c>
      <c r="S58" s="10">
        <v>4</v>
      </c>
      <c r="T58" s="10">
        <v>4</v>
      </c>
      <c r="U58" s="10">
        <v>3</v>
      </c>
      <c r="V58" s="12" t="s">
        <v>117</v>
      </c>
      <c r="W58" s="10">
        <v>4</v>
      </c>
      <c r="X58" s="9" t="s">
        <v>118</v>
      </c>
      <c r="Y58" s="9" t="s">
        <v>127</v>
      </c>
      <c r="Z58" s="9" t="s">
        <v>127</v>
      </c>
      <c r="AB58" s="10">
        <v>4</v>
      </c>
      <c r="AC58" s="9" t="s">
        <v>120</v>
      </c>
      <c r="AD58" s="15">
        <v>0.05</v>
      </c>
      <c r="AE58" s="10">
        <v>3</v>
      </c>
      <c r="AF58" s="10">
        <v>4</v>
      </c>
      <c r="AG58" s="10">
        <v>4</v>
      </c>
      <c r="AH58" s="10">
        <v>3</v>
      </c>
      <c r="AI58" s="10">
        <v>3</v>
      </c>
      <c r="AK58" s="10">
        <v>5</v>
      </c>
      <c r="AL58" s="10">
        <v>4</v>
      </c>
      <c r="AM58" s="10">
        <v>4</v>
      </c>
      <c r="AN58" s="10">
        <v>4</v>
      </c>
      <c r="AO58" s="10">
        <v>4</v>
      </c>
      <c r="AP58" s="10">
        <v>4</v>
      </c>
      <c r="AR58" s="10">
        <v>4</v>
      </c>
      <c r="AT58" s="10">
        <v>4</v>
      </c>
      <c r="AU58" s="10" t="s">
        <v>251</v>
      </c>
      <c r="AW58" s="10">
        <v>1</v>
      </c>
      <c r="AX58" s="10">
        <v>1</v>
      </c>
      <c r="AY58" s="10">
        <v>4</v>
      </c>
    </row>
    <row r="59" spans="1:51" ht="15.75" customHeight="1" x14ac:dyDescent="0.2">
      <c r="A59" s="8">
        <v>58</v>
      </c>
      <c r="B59" s="10">
        <v>5</v>
      </c>
      <c r="C59" s="10">
        <v>5</v>
      </c>
      <c r="D59" s="10">
        <v>5</v>
      </c>
      <c r="E59" s="10">
        <v>4</v>
      </c>
      <c r="F59" s="10">
        <v>5</v>
      </c>
      <c r="G59" s="10">
        <v>5</v>
      </c>
      <c r="H59" s="10">
        <v>5</v>
      </c>
      <c r="I59" s="10">
        <v>5</v>
      </c>
      <c r="J59" s="10">
        <v>3</v>
      </c>
      <c r="K59" s="10">
        <v>3</v>
      </c>
      <c r="L59" s="10">
        <v>4</v>
      </c>
      <c r="M59" s="10">
        <v>3</v>
      </c>
      <c r="N59" s="12" t="s">
        <v>253</v>
      </c>
      <c r="O59" s="10">
        <v>4</v>
      </c>
      <c r="P59" s="10">
        <v>5</v>
      </c>
      <c r="Q59" s="10">
        <v>2</v>
      </c>
      <c r="R59" s="10">
        <v>5</v>
      </c>
      <c r="S59" s="10">
        <v>5</v>
      </c>
      <c r="T59" s="10">
        <v>4</v>
      </c>
      <c r="U59" s="10">
        <v>3</v>
      </c>
      <c r="V59" s="12" t="s">
        <v>117</v>
      </c>
      <c r="W59" s="10">
        <v>5</v>
      </c>
      <c r="X59" s="9" t="s">
        <v>124</v>
      </c>
      <c r="Y59" s="9" t="s">
        <v>124</v>
      </c>
      <c r="Z59" s="9" t="s">
        <v>124</v>
      </c>
      <c r="AB59" s="10">
        <v>5</v>
      </c>
      <c r="AC59" s="9" t="s">
        <v>134</v>
      </c>
      <c r="AD59" s="15">
        <v>0.1</v>
      </c>
      <c r="AE59" s="10">
        <v>5</v>
      </c>
      <c r="AF59" s="10">
        <v>5</v>
      </c>
      <c r="AG59" s="10">
        <v>5</v>
      </c>
      <c r="AH59" s="10">
        <v>3</v>
      </c>
      <c r="AI59" s="10">
        <v>5</v>
      </c>
      <c r="AK59" s="10">
        <v>5</v>
      </c>
      <c r="AL59" s="10">
        <v>5</v>
      </c>
      <c r="AM59" s="10">
        <v>5</v>
      </c>
      <c r="AN59" s="10">
        <v>3</v>
      </c>
      <c r="AO59" s="10">
        <v>3</v>
      </c>
      <c r="AR59" s="10">
        <v>5</v>
      </c>
      <c r="AT59" s="10">
        <v>4</v>
      </c>
      <c r="AU59" s="10" t="s">
        <v>244</v>
      </c>
      <c r="AW59" s="10">
        <v>1</v>
      </c>
      <c r="AX59" s="10">
        <v>4</v>
      </c>
      <c r="AY59" s="10">
        <v>4</v>
      </c>
    </row>
    <row r="60" spans="1:51" ht="15.75" customHeight="1" x14ac:dyDescent="0.2">
      <c r="A60" s="8">
        <v>59</v>
      </c>
      <c r="B60" s="10">
        <v>5</v>
      </c>
      <c r="C60" s="10">
        <v>5</v>
      </c>
      <c r="D60" s="10">
        <v>5</v>
      </c>
      <c r="E60" s="10">
        <v>4</v>
      </c>
      <c r="F60" s="10">
        <v>5</v>
      </c>
      <c r="G60" s="10">
        <v>5</v>
      </c>
      <c r="H60" s="10">
        <v>4</v>
      </c>
      <c r="I60" s="10">
        <v>4</v>
      </c>
      <c r="J60" s="10">
        <v>1</v>
      </c>
      <c r="K60" s="10">
        <v>1</v>
      </c>
      <c r="L60" s="10">
        <v>2</v>
      </c>
      <c r="M60" s="10">
        <v>3</v>
      </c>
      <c r="O60" s="10">
        <v>4</v>
      </c>
      <c r="P60" s="10">
        <v>2</v>
      </c>
      <c r="Q60" s="10">
        <v>2</v>
      </c>
      <c r="R60" s="10">
        <v>4</v>
      </c>
      <c r="S60" s="10">
        <v>3</v>
      </c>
      <c r="T60" s="10">
        <v>5</v>
      </c>
      <c r="U60" s="10">
        <v>5</v>
      </c>
      <c r="V60" s="12" t="s">
        <v>125</v>
      </c>
      <c r="X60" s="9" t="s">
        <v>124</v>
      </c>
      <c r="Y60" s="9" t="s">
        <v>124</v>
      </c>
      <c r="Z60" s="9" t="s">
        <v>124</v>
      </c>
      <c r="AA60" s="9" t="s">
        <v>255</v>
      </c>
      <c r="AB60" s="10">
        <v>4</v>
      </c>
      <c r="AC60" s="9" t="s">
        <v>134</v>
      </c>
      <c r="AD60" s="9" t="s">
        <v>256</v>
      </c>
      <c r="AE60" s="10">
        <v>1</v>
      </c>
      <c r="AF60" s="10">
        <v>5</v>
      </c>
      <c r="AG60" s="10">
        <v>4</v>
      </c>
      <c r="AH60" s="10">
        <v>4</v>
      </c>
      <c r="AI60" s="10">
        <v>5</v>
      </c>
      <c r="AK60" s="10">
        <v>5</v>
      </c>
      <c r="AL60" s="10">
        <v>4</v>
      </c>
      <c r="AM60" s="10">
        <v>4</v>
      </c>
      <c r="AN60" s="10">
        <v>3</v>
      </c>
      <c r="AO60" s="10">
        <v>5</v>
      </c>
      <c r="AQ60" s="12" t="s">
        <v>258</v>
      </c>
      <c r="AT60" s="10">
        <v>4</v>
      </c>
      <c r="AU60" s="10" t="s">
        <v>259</v>
      </c>
      <c r="AW60" s="10">
        <v>1</v>
      </c>
      <c r="AX60" s="10">
        <v>1</v>
      </c>
      <c r="AY60" s="10">
        <v>4</v>
      </c>
    </row>
    <row r="61" spans="1:51" ht="15.75" customHeight="1" x14ac:dyDescent="0.2">
      <c r="A61" s="8">
        <v>60</v>
      </c>
      <c r="B61" s="10">
        <v>4</v>
      </c>
      <c r="C61" s="10">
        <v>4</v>
      </c>
      <c r="D61" s="10">
        <v>4</v>
      </c>
      <c r="E61" s="10">
        <v>4</v>
      </c>
      <c r="F61" s="10">
        <v>4</v>
      </c>
      <c r="G61" s="10">
        <v>5</v>
      </c>
      <c r="H61" s="10">
        <v>4</v>
      </c>
      <c r="I61" s="10">
        <v>3</v>
      </c>
      <c r="J61" s="10">
        <v>4</v>
      </c>
      <c r="K61" s="10">
        <v>2</v>
      </c>
      <c r="L61" s="10"/>
      <c r="M61" s="10"/>
      <c r="O61" s="10">
        <v>4</v>
      </c>
      <c r="P61" s="10">
        <v>2</v>
      </c>
      <c r="Q61" s="10">
        <v>3</v>
      </c>
      <c r="R61" s="10">
        <v>4</v>
      </c>
      <c r="S61" s="10">
        <v>2</v>
      </c>
      <c r="T61" s="10">
        <v>4</v>
      </c>
      <c r="U61" s="10">
        <v>3</v>
      </c>
      <c r="V61" s="12" t="s">
        <v>117</v>
      </c>
      <c r="W61" s="10">
        <v>3</v>
      </c>
      <c r="X61" s="9" t="s">
        <v>124</v>
      </c>
      <c r="Y61" s="9" t="s">
        <v>124</v>
      </c>
      <c r="Z61" s="9" t="s">
        <v>118</v>
      </c>
      <c r="AB61" s="10">
        <v>4</v>
      </c>
      <c r="AC61" s="9" t="s">
        <v>120</v>
      </c>
      <c r="AD61" s="15">
        <v>0.05</v>
      </c>
      <c r="AE61" s="10">
        <v>4</v>
      </c>
      <c r="AF61" s="10">
        <v>2</v>
      </c>
      <c r="AG61" s="10">
        <v>5</v>
      </c>
      <c r="AH61" s="10">
        <v>4</v>
      </c>
      <c r="AI61" s="10">
        <v>4</v>
      </c>
      <c r="AK61" s="10">
        <v>4</v>
      </c>
      <c r="AL61" s="10">
        <v>5</v>
      </c>
      <c r="AM61" s="10">
        <v>4</v>
      </c>
      <c r="AN61" s="10">
        <v>5</v>
      </c>
      <c r="AO61" s="10">
        <v>4</v>
      </c>
      <c r="AP61" s="10">
        <v>3</v>
      </c>
      <c r="AR61" s="10">
        <v>5</v>
      </c>
      <c r="AT61" s="10">
        <v>4</v>
      </c>
      <c r="AU61" s="10" t="s">
        <v>199</v>
      </c>
      <c r="AW61" s="10">
        <v>2</v>
      </c>
      <c r="AX61" s="10">
        <v>2</v>
      </c>
      <c r="AY61" s="10">
        <v>3</v>
      </c>
    </row>
    <row r="62" spans="1:51" ht="15.75" customHeight="1" x14ac:dyDescent="0.2">
      <c r="A62" s="8">
        <v>61</v>
      </c>
      <c r="B62" s="10">
        <v>2</v>
      </c>
      <c r="C62" s="10">
        <v>2</v>
      </c>
      <c r="D62" s="10">
        <v>4</v>
      </c>
      <c r="E62" s="10">
        <v>1</v>
      </c>
      <c r="F62" s="10">
        <v>2</v>
      </c>
      <c r="G62" s="10">
        <v>2</v>
      </c>
      <c r="H62" s="10">
        <v>3</v>
      </c>
      <c r="I62" s="10">
        <v>3</v>
      </c>
      <c r="J62" s="10">
        <v>4</v>
      </c>
      <c r="K62" s="10">
        <v>3</v>
      </c>
      <c r="L62" s="10">
        <v>3</v>
      </c>
      <c r="M62" s="10">
        <v>4</v>
      </c>
      <c r="O62" s="10">
        <v>4</v>
      </c>
      <c r="P62" s="10">
        <v>2</v>
      </c>
      <c r="Q62" s="10">
        <v>3</v>
      </c>
      <c r="R62" s="10">
        <v>4</v>
      </c>
      <c r="S62" s="10">
        <v>1</v>
      </c>
      <c r="T62" s="10">
        <v>3</v>
      </c>
      <c r="U62" s="10">
        <v>4</v>
      </c>
      <c r="V62" s="12" t="s">
        <v>125</v>
      </c>
      <c r="W62" s="10">
        <v>3</v>
      </c>
      <c r="X62" s="9" t="s">
        <v>127</v>
      </c>
      <c r="Y62" s="9" t="s">
        <v>127</v>
      </c>
      <c r="Z62" s="9" t="s">
        <v>127</v>
      </c>
      <c r="AB62" s="10">
        <v>1</v>
      </c>
      <c r="AC62" s="9" t="s">
        <v>120</v>
      </c>
      <c r="AD62" s="9" t="s">
        <v>260</v>
      </c>
      <c r="AE62" s="10">
        <v>2</v>
      </c>
      <c r="AF62" s="10">
        <v>1</v>
      </c>
      <c r="AG62" s="10">
        <v>3</v>
      </c>
      <c r="AH62" s="10">
        <v>3</v>
      </c>
      <c r="AI62" s="10">
        <v>2</v>
      </c>
      <c r="AK62" s="10">
        <v>5</v>
      </c>
      <c r="AL62" s="10">
        <v>5</v>
      </c>
      <c r="AM62" s="10">
        <v>5</v>
      </c>
      <c r="AN62" s="10">
        <v>5</v>
      </c>
      <c r="AO62" s="10">
        <v>3</v>
      </c>
      <c r="AP62" s="10">
        <v>3</v>
      </c>
      <c r="AR62" s="10">
        <v>2</v>
      </c>
      <c r="AT62" s="10">
        <v>2</v>
      </c>
      <c r="AW62" s="10">
        <v>2</v>
      </c>
      <c r="AX62" s="10">
        <v>2</v>
      </c>
      <c r="AY62" s="10">
        <v>3</v>
      </c>
    </row>
    <row r="63" spans="1:51" ht="15.75" customHeight="1" x14ac:dyDescent="0.2">
      <c r="A63" s="8">
        <v>62</v>
      </c>
      <c r="B63" s="10">
        <v>3</v>
      </c>
      <c r="C63" s="10">
        <v>3</v>
      </c>
      <c r="D63" s="10">
        <v>3</v>
      </c>
      <c r="E63" s="10">
        <v>3</v>
      </c>
      <c r="F63" s="10">
        <v>3</v>
      </c>
      <c r="G63" s="10">
        <v>3</v>
      </c>
      <c r="H63" s="10">
        <v>4</v>
      </c>
      <c r="I63" s="10">
        <v>4</v>
      </c>
      <c r="J63" s="10">
        <v>2</v>
      </c>
      <c r="K63" s="10">
        <v>2</v>
      </c>
      <c r="L63" s="10">
        <v>2</v>
      </c>
      <c r="M63" s="10">
        <v>4</v>
      </c>
      <c r="N63" s="12" t="s">
        <v>262</v>
      </c>
      <c r="O63" s="10">
        <v>4</v>
      </c>
      <c r="P63" s="10">
        <v>3</v>
      </c>
      <c r="Q63" s="10">
        <v>4</v>
      </c>
      <c r="R63" s="10">
        <v>4</v>
      </c>
      <c r="S63" s="10">
        <v>2</v>
      </c>
      <c r="T63" s="10">
        <v>5</v>
      </c>
      <c r="U63" s="10">
        <v>4</v>
      </c>
      <c r="V63" s="12" t="s">
        <v>125</v>
      </c>
      <c r="W63" s="10">
        <v>2</v>
      </c>
      <c r="X63" s="9" t="s">
        <v>124</v>
      </c>
      <c r="Y63" s="9" t="s">
        <v>124</v>
      </c>
      <c r="Z63" s="9" t="s">
        <v>124</v>
      </c>
      <c r="AA63" s="9" t="s">
        <v>264</v>
      </c>
      <c r="AB63" s="10">
        <v>1</v>
      </c>
      <c r="AC63" s="9" t="s">
        <v>120</v>
      </c>
      <c r="AE63" s="10">
        <v>2</v>
      </c>
      <c r="AF63" s="10">
        <v>2</v>
      </c>
      <c r="AG63" s="10">
        <v>3</v>
      </c>
      <c r="AH63" s="10">
        <v>4</v>
      </c>
      <c r="AI63" s="10">
        <v>3</v>
      </c>
      <c r="AK63" s="10">
        <v>5</v>
      </c>
      <c r="AL63" s="10">
        <v>5</v>
      </c>
      <c r="AM63" s="10">
        <v>5</v>
      </c>
      <c r="AN63" s="10">
        <v>5</v>
      </c>
      <c r="AO63" s="10">
        <v>5</v>
      </c>
      <c r="AP63" s="10">
        <v>4</v>
      </c>
      <c r="AQ63" s="12" t="s">
        <v>266</v>
      </c>
      <c r="AR63" s="10">
        <v>3</v>
      </c>
      <c r="AT63" s="10">
        <v>2</v>
      </c>
      <c r="AU63" s="9" t="s">
        <v>267</v>
      </c>
      <c r="AW63" s="10">
        <v>1</v>
      </c>
      <c r="AX63" s="10">
        <v>2</v>
      </c>
      <c r="AY63" s="10">
        <v>4</v>
      </c>
    </row>
    <row r="64" spans="1:51" ht="15.75" customHeight="1" x14ac:dyDescent="0.2">
      <c r="A64" s="8">
        <v>63</v>
      </c>
      <c r="B64" s="10">
        <v>4</v>
      </c>
      <c r="C64" s="10">
        <v>5</v>
      </c>
      <c r="D64" s="10">
        <v>5</v>
      </c>
      <c r="E64" s="10">
        <v>3</v>
      </c>
      <c r="F64" s="10">
        <v>3</v>
      </c>
      <c r="G64" s="10">
        <v>3</v>
      </c>
      <c r="H64" s="10">
        <v>4</v>
      </c>
      <c r="I64" s="10">
        <v>4</v>
      </c>
      <c r="J64" s="10">
        <v>4</v>
      </c>
      <c r="K64" s="10">
        <v>3</v>
      </c>
      <c r="L64" s="10">
        <v>3</v>
      </c>
      <c r="M64" s="10">
        <v>3</v>
      </c>
      <c r="O64" s="10">
        <v>3</v>
      </c>
      <c r="P64" s="10">
        <v>3</v>
      </c>
      <c r="Q64" s="10">
        <v>3</v>
      </c>
      <c r="R64" s="10">
        <v>4</v>
      </c>
      <c r="S64" s="10">
        <v>3</v>
      </c>
      <c r="T64" s="10">
        <v>3</v>
      </c>
      <c r="U64" s="10">
        <v>3</v>
      </c>
      <c r="V64" s="12" t="s">
        <v>125</v>
      </c>
      <c r="W64" s="10">
        <v>3</v>
      </c>
      <c r="X64" s="9" t="s">
        <v>127</v>
      </c>
      <c r="Y64" s="9" t="s">
        <v>127</v>
      </c>
      <c r="Z64" s="9" t="s">
        <v>127</v>
      </c>
      <c r="AC64" s="9" t="s">
        <v>120</v>
      </c>
      <c r="AE64" s="10">
        <v>3</v>
      </c>
      <c r="AF64" s="10">
        <v>4</v>
      </c>
      <c r="AG64" s="10">
        <v>4</v>
      </c>
      <c r="AH64" s="10">
        <v>3</v>
      </c>
      <c r="AK64" s="10">
        <v>5</v>
      </c>
      <c r="AL64" s="10">
        <v>5</v>
      </c>
      <c r="AM64" s="10">
        <v>5</v>
      </c>
      <c r="AN64" s="10">
        <v>5</v>
      </c>
      <c r="AO64" s="10">
        <v>5</v>
      </c>
      <c r="AP64" s="10">
        <v>5</v>
      </c>
      <c r="AR64" s="10">
        <v>4</v>
      </c>
      <c r="AT64" s="10">
        <v>3</v>
      </c>
      <c r="AU64" s="9" t="s">
        <v>203</v>
      </c>
      <c r="AW64" s="10">
        <v>1</v>
      </c>
      <c r="AX64" s="10">
        <v>2</v>
      </c>
      <c r="AY64" s="10">
        <v>4</v>
      </c>
    </row>
    <row r="65" spans="1:51" ht="15.75" customHeight="1" x14ac:dyDescent="0.2">
      <c r="A65" s="8">
        <v>64</v>
      </c>
      <c r="B65" s="10">
        <v>5</v>
      </c>
      <c r="C65" s="10">
        <v>5</v>
      </c>
      <c r="D65" s="10">
        <v>5</v>
      </c>
      <c r="E65" s="10">
        <v>4</v>
      </c>
      <c r="F65" s="10">
        <v>5</v>
      </c>
      <c r="G65" s="10">
        <v>3</v>
      </c>
      <c r="H65" s="10">
        <v>5</v>
      </c>
      <c r="I65" s="10">
        <v>4</v>
      </c>
      <c r="J65" s="10">
        <v>5</v>
      </c>
      <c r="K65" s="10">
        <v>2</v>
      </c>
      <c r="L65" s="10">
        <v>2</v>
      </c>
      <c r="M65" s="10">
        <v>5</v>
      </c>
      <c r="N65" s="17" t="s">
        <v>268</v>
      </c>
      <c r="O65" s="10">
        <v>5</v>
      </c>
      <c r="P65" s="10">
        <v>4</v>
      </c>
      <c r="Q65" s="10">
        <v>2</v>
      </c>
      <c r="R65" s="10">
        <v>5</v>
      </c>
      <c r="S65" s="10">
        <v>5</v>
      </c>
      <c r="T65" s="10">
        <v>2</v>
      </c>
      <c r="U65" s="10">
        <v>2</v>
      </c>
      <c r="V65" s="12" t="s">
        <v>125</v>
      </c>
      <c r="W65" s="10">
        <v>4</v>
      </c>
      <c r="X65" s="9" t="s">
        <v>124</v>
      </c>
      <c r="Y65" s="9" t="s">
        <v>124</v>
      </c>
      <c r="Z65" s="9" t="s">
        <v>124</v>
      </c>
      <c r="AA65" s="9" t="s">
        <v>270</v>
      </c>
      <c r="AB65" s="10">
        <v>5</v>
      </c>
      <c r="AC65" s="9" t="s">
        <v>120</v>
      </c>
      <c r="AD65" s="15">
        <v>0.05</v>
      </c>
      <c r="AE65" s="18">
        <v>3</v>
      </c>
      <c r="AF65" s="10">
        <v>5</v>
      </c>
      <c r="AG65" s="10">
        <v>4</v>
      </c>
      <c r="AH65" s="10">
        <v>3</v>
      </c>
      <c r="AI65" s="10">
        <v>5</v>
      </c>
      <c r="AK65" s="10">
        <v>5</v>
      </c>
      <c r="AL65" s="10">
        <v>4</v>
      </c>
      <c r="AM65" s="10">
        <v>4</v>
      </c>
      <c r="AN65" s="10">
        <v>3</v>
      </c>
      <c r="AO65" s="10">
        <v>3</v>
      </c>
      <c r="AP65" s="10">
        <v>3</v>
      </c>
      <c r="AR65" s="10">
        <v>5</v>
      </c>
      <c r="AT65" s="10">
        <v>3</v>
      </c>
      <c r="AU65" s="9" t="s">
        <v>271</v>
      </c>
      <c r="AV65" s="12" t="s">
        <v>273</v>
      </c>
      <c r="AW65" s="10">
        <v>2</v>
      </c>
      <c r="AX65" s="10">
        <v>2</v>
      </c>
      <c r="AY65" s="10">
        <v>4</v>
      </c>
    </row>
    <row r="66" spans="1:51" ht="15.75" customHeight="1" x14ac:dyDescent="0.2">
      <c r="A66" s="8">
        <v>65</v>
      </c>
      <c r="B66" s="10">
        <v>4</v>
      </c>
      <c r="C66" s="10">
        <v>4</v>
      </c>
      <c r="D66" s="10">
        <v>4</v>
      </c>
      <c r="E66" s="10">
        <v>3</v>
      </c>
      <c r="F66" s="10">
        <v>3</v>
      </c>
      <c r="G66" s="10">
        <v>4</v>
      </c>
      <c r="H66" s="10">
        <v>4</v>
      </c>
      <c r="I66" s="10">
        <v>4</v>
      </c>
      <c r="J66" s="10">
        <v>3</v>
      </c>
      <c r="K66" s="10">
        <v>3</v>
      </c>
      <c r="L66" s="10">
        <v>3</v>
      </c>
      <c r="M66" s="10">
        <v>3</v>
      </c>
      <c r="O66" s="10">
        <v>4</v>
      </c>
      <c r="P66" s="10">
        <v>4</v>
      </c>
      <c r="Q66" s="10">
        <v>2</v>
      </c>
      <c r="R66" s="10">
        <v>4</v>
      </c>
      <c r="S66" s="10">
        <v>3</v>
      </c>
      <c r="T66" s="10">
        <v>4</v>
      </c>
      <c r="V66" s="12" t="s">
        <v>117</v>
      </c>
      <c r="W66" s="10">
        <v>4</v>
      </c>
      <c r="X66" s="9" t="s">
        <v>118</v>
      </c>
      <c r="Y66" s="9" t="s">
        <v>124</v>
      </c>
      <c r="Z66" s="9" t="s">
        <v>124</v>
      </c>
      <c r="AB66" s="10">
        <v>2</v>
      </c>
      <c r="AC66" s="9" t="s">
        <v>120</v>
      </c>
      <c r="AD66" s="15">
        <v>0.05</v>
      </c>
      <c r="AE66" s="10">
        <v>3</v>
      </c>
      <c r="AF66" s="10">
        <v>5</v>
      </c>
      <c r="AG66" s="10">
        <v>4</v>
      </c>
      <c r="AH66" s="10">
        <v>3</v>
      </c>
      <c r="AI66" s="10">
        <v>4</v>
      </c>
      <c r="AK66" s="10">
        <v>5</v>
      </c>
      <c r="AL66" s="10">
        <v>5</v>
      </c>
      <c r="AM66" s="10">
        <v>5</v>
      </c>
      <c r="AN66" s="10">
        <v>4</v>
      </c>
      <c r="AO66" s="10">
        <v>4</v>
      </c>
      <c r="AP66" s="10">
        <v>4</v>
      </c>
      <c r="AR66" s="10">
        <v>4</v>
      </c>
      <c r="AT66" s="10">
        <v>3</v>
      </c>
      <c r="AU66" s="9" t="s">
        <v>227</v>
      </c>
      <c r="AW66" s="10">
        <v>2</v>
      </c>
      <c r="AX66" s="10">
        <v>2</v>
      </c>
      <c r="AY66" s="10">
        <v>4</v>
      </c>
    </row>
    <row r="67" spans="1:51" ht="15.75" customHeight="1" x14ac:dyDescent="0.2">
      <c r="A67" s="8">
        <v>66</v>
      </c>
      <c r="B67" s="10">
        <v>3</v>
      </c>
      <c r="C67" s="10">
        <v>5</v>
      </c>
      <c r="D67" s="10">
        <v>4</v>
      </c>
      <c r="E67" s="10">
        <v>2</v>
      </c>
      <c r="F67" s="10">
        <v>2</v>
      </c>
      <c r="G67" s="10">
        <v>4</v>
      </c>
      <c r="H67" s="10">
        <v>4</v>
      </c>
      <c r="I67" s="10">
        <v>4</v>
      </c>
      <c r="J67" s="10">
        <v>3</v>
      </c>
      <c r="K67" s="10">
        <v>2</v>
      </c>
      <c r="L67" s="10">
        <v>2</v>
      </c>
      <c r="M67" s="10">
        <v>4</v>
      </c>
      <c r="N67" s="12" t="s">
        <v>275</v>
      </c>
      <c r="O67" s="10">
        <v>4</v>
      </c>
      <c r="P67" s="10">
        <v>4</v>
      </c>
      <c r="Q67" s="10">
        <v>4</v>
      </c>
      <c r="R67" s="10">
        <v>3</v>
      </c>
      <c r="S67" s="10">
        <v>3</v>
      </c>
      <c r="T67" s="10">
        <v>3</v>
      </c>
      <c r="U67" s="10">
        <v>5</v>
      </c>
      <c r="V67" s="12" t="s">
        <v>125</v>
      </c>
      <c r="W67" s="10">
        <v>3</v>
      </c>
      <c r="X67" s="9" t="s">
        <v>127</v>
      </c>
      <c r="Y67" s="9" t="s">
        <v>127</v>
      </c>
      <c r="Z67" s="9" t="s">
        <v>124</v>
      </c>
      <c r="AB67" s="10">
        <v>4</v>
      </c>
      <c r="AC67" s="9" t="s">
        <v>134</v>
      </c>
      <c r="AD67" s="15">
        <v>0.05</v>
      </c>
      <c r="AE67" s="10">
        <v>5</v>
      </c>
      <c r="AF67" s="10">
        <v>4</v>
      </c>
      <c r="AG67" s="10">
        <v>4</v>
      </c>
      <c r="AH67" s="10">
        <v>5</v>
      </c>
      <c r="AI67" s="10">
        <v>5</v>
      </c>
      <c r="AK67" s="10">
        <v>5</v>
      </c>
      <c r="AL67" s="10">
        <v>4</v>
      </c>
      <c r="AM67" s="10">
        <v>4</v>
      </c>
      <c r="AN67" s="10">
        <v>5</v>
      </c>
      <c r="AO67" s="10">
        <v>4</v>
      </c>
      <c r="AP67" s="10">
        <v>4</v>
      </c>
      <c r="AR67" s="10">
        <v>3</v>
      </c>
      <c r="AT67" s="10">
        <v>1</v>
      </c>
      <c r="AW67" s="10">
        <v>2</v>
      </c>
      <c r="AX67" s="10">
        <v>2</v>
      </c>
      <c r="AY67" s="10">
        <v>3</v>
      </c>
    </row>
    <row r="68" spans="1:51" ht="15.75" customHeight="1" x14ac:dyDescent="0.2">
      <c r="A68" s="8">
        <v>67</v>
      </c>
      <c r="B68" s="10">
        <v>5</v>
      </c>
      <c r="C68" s="10">
        <v>5</v>
      </c>
      <c r="D68" s="10">
        <v>4</v>
      </c>
      <c r="E68" s="10">
        <v>4</v>
      </c>
      <c r="F68" s="10">
        <v>4</v>
      </c>
      <c r="G68" s="10">
        <v>4</v>
      </c>
      <c r="H68" s="10">
        <v>4</v>
      </c>
      <c r="I68" s="10">
        <v>4</v>
      </c>
      <c r="J68" s="10">
        <v>5</v>
      </c>
      <c r="K68" s="10">
        <v>2</v>
      </c>
      <c r="L68" s="10">
        <v>2</v>
      </c>
      <c r="M68" s="10">
        <v>1</v>
      </c>
      <c r="O68" s="10">
        <v>4</v>
      </c>
      <c r="P68" s="10">
        <v>4</v>
      </c>
      <c r="Q68" s="10">
        <v>4</v>
      </c>
      <c r="R68" s="10">
        <v>3</v>
      </c>
      <c r="S68" s="10">
        <v>2</v>
      </c>
      <c r="T68" s="10">
        <v>3</v>
      </c>
      <c r="U68" s="10">
        <v>4</v>
      </c>
      <c r="W68" s="10">
        <v>3</v>
      </c>
      <c r="X68" s="9" t="s">
        <v>118</v>
      </c>
      <c r="Y68" s="9" t="s">
        <v>118</v>
      </c>
      <c r="Z68" s="9" t="s">
        <v>118</v>
      </c>
      <c r="AC68" s="9" t="s">
        <v>132</v>
      </c>
      <c r="AD68" s="15">
        <v>0.05</v>
      </c>
      <c r="AE68" s="10">
        <v>4</v>
      </c>
      <c r="AF68" s="10">
        <v>4</v>
      </c>
      <c r="AG68" s="10">
        <v>4</v>
      </c>
      <c r="AH68" s="10">
        <v>2</v>
      </c>
      <c r="AI68" s="10">
        <v>2</v>
      </c>
      <c r="AK68" s="10">
        <v>4</v>
      </c>
      <c r="AL68" s="10">
        <v>4</v>
      </c>
      <c r="AM68" s="10">
        <v>4</v>
      </c>
      <c r="AN68" s="10">
        <v>4</v>
      </c>
      <c r="AO68" s="10">
        <v>4</v>
      </c>
      <c r="AP68" s="10">
        <v>4</v>
      </c>
      <c r="AR68" s="10">
        <v>4</v>
      </c>
      <c r="AT68" s="10">
        <v>3</v>
      </c>
      <c r="AU68" s="9" t="s">
        <v>203</v>
      </c>
      <c r="AW68" s="10">
        <v>1</v>
      </c>
      <c r="AX68" s="10">
        <v>1</v>
      </c>
      <c r="AY68" s="10">
        <v>4</v>
      </c>
    </row>
    <row r="69" spans="1:51" ht="15.75" customHeight="1" x14ac:dyDescent="0.2">
      <c r="A69" s="8">
        <v>68</v>
      </c>
      <c r="B69" s="10">
        <v>4</v>
      </c>
      <c r="C69" s="10">
        <v>5</v>
      </c>
      <c r="D69" s="10">
        <v>5</v>
      </c>
      <c r="E69" s="10">
        <v>3</v>
      </c>
      <c r="F69" s="10">
        <v>4</v>
      </c>
      <c r="G69" s="10">
        <v>4</v>
      </c>
      <c r="H69" s="10">
        <v>4</v>
      </c>
      <c r="I69" s="10">
        <v>4</v>
      </c>
      <c r="J69" s="10">
        <v>5</v>
      </c>
      <c r="K69" s="10">
        <v>2</v>
      </c>
      <c r="L69" s="10">
        <v>3</v>
      </c>
      <c r="M69" s="10">
        <v>2</v>
      </c>
      <c r="O69" s="10">
        <v>5</v>
      </c>
      <c r="P69" s="10">
        <v>5</v>
      </c>
      <c r="Q69" s="10">
        <v>2</v>
      </c>
      <c r="R69" s="10">
        <v>5</v>
      </c>
      <c r="S69" s="10">
        <v>5</v>
      </c>
      <c r="T69" s="10">
        <v>5</v>
      </c>
      <c r="U69" s="10">
        <v>1</v>
      </c>
      <c r="V69" s="12" t="s">
        <v>117</v>
      </c>
      <c r="W69" s="10">
        <v>3</v>
      </c>
      <c r="X69" s="9" t="s">
        <v>127</v>
      </c>
      <c r="Y69" s="9" t="s">
        <v>118</v>
      </c>
      <c r="Z69" s="9" t="s">
        <v>124</v>
      </c>
      <c r="AB69" s="10">
        <v>5</v>
      </c>
      <c r="AC69" s="9" t="s">
        <v>120</v>
      </c>
      <c r="AD69" s="15">
        <v>0.1</v>
      </c>
      <c r="AE69" s="10">
        <v>3</v>
      </c>
      <c r="AF69" s="10">
        <v>5</v>
      </c>
      <c r="AG69" s="10">
        <v>5</v>
      </c>
      <c r="AH69" s="10">
        <v>5</v>
      </c>
      <c r="AI69" s="10">
        <v>5</v>
      </c>
      <c r="AK69" s="10">
        <v>5</v>
      </c>
      <c r="AL69" s="10">
        <v>5</v>
      </c>
      <c r="AM69" s="10">
        <v>5</v>
      </c>
      <c r="AN69" s="10">
        <v>4</v>
      </c>
      <c r="AO69" s="10">
        <v>5</v>
      </c>
      <c r="AP69" s="10">
        <v>5</v>
      </c>
      <c r="AR69" s="10">
        <v>5</v>
      </c>
      <c r="AT69" s="10">
        <v>3</v>
      </c>
      <c r="AU69" s="9" t="s">
        <v>276</v>
      </c>
      <c r="AW69" s="10">
        <v>1</v>
      </c>
      <c r="AX69" s="10">
        <v>2</v>
      </c>
      <c r="AY69" s="10">
        <v>2</v>
      </c>
    </row>
    <row r="70" spans="1:51" ht="15.75" customHeight="1" x14ac:dyDescent="0.2">
      <c r="A70" s="8">
        <v>69</v>
      </c>
      <c r="B70" s="10">
        <v>5</v>
      </c>
      <c r="C70" s="10">
        <v>5</v>
      </c>
      <c r="D70" s="10">
        <v>5</v>
      </c>
      <c r="E70" s="10">
        <v>4</v>
      </c>
      <c r="F70" s="10">
        <v>4</v>
      </c>
      <c r="G70" s="10">
        <v>4</v>
      </c>
      <c r="H70" s="10">
        <v>4</v>
      </c>
      <c r="I70" s="10">
        <v>4</v>
      </c>
      <c r="J70" s="10">
        <v>4</v>
      </c>
      <c r="K70" s="10">
        <v>3</v>
      </c>
      <c r="L70" s="10">
        <v>4</v>
      </c>
      <c r="M70" s="10">
        <v>3</v>
      </c>
      <c r="O70" s="10">
        <v>3</v>
      </c>
      <c r="P70" s="10">
        <v>4</v>
      </c>
      <c r="Q70" s="10">
        <v>3</v>
      </c>
      <c r="R70" s="10">
        <v>4</v>
      </c>
      <c r="S70" s="10">
        <v>4</v>
      </c>
      <c r="T70" s="10">
        <v>4</v>
      </c>
      <c r="U70" s="10">
        <v>4</v>
      </c>
      <c r="V70" s="12" t="s">
        <v>125</v>
      </c>
      <c r="W70" s="10">
        <v>4</v>
      </c>
      <c r="X70" s="9" t="s">
        <v>127</v>
      </c>
      <c r="Y70" s="9" t="s">
        <v>127</v>
      </c>
      <c r="Z70" s="9" t="s">
        <v>127</v>
      </c>
      <c r="AB70" s="10">
        <v>5</v>
      </c>
      <c r="AC70" s="9" t="s">
        <v>120</v>
      </c>
      <c r="AD70" s="15">
        <v>0.1</v>
      </c>
      <c r="AE70" s="10">
        <v>4</v>
      </c>
      <c r="AF70" s="10">
        <v>4</v>
      </c>
      <c r="AG70" s="10">
        <v>4</v>
      </c>
      <c r="AH70" s="10">
        <v>3</v>
      </c>
      <c r="AI70" s="10">
        <v>2</v>
      </c>
      <c r="AK70" s="10">
        <v>4</v>
      </c>
      <c r="AL70" s="10">
        <v>4</v>
      </c>
      <c r="AM70" s="10">
        <v>4</v>
      </c>
      <c r="AN70" s="10">
        <v>3</v>
      </c>
      <c r="AO70" s="10">
        <v>4</v>
      </c>
      <c r="AP70" s="10">
        <v>4</v>
      </c>
      <c r="AR70" s="10">
        <v>4</v>
      </c>
      <c r="AT70" s="10">
        <v>3</v>
      </c>
      <c r="AU70" s="9" t="s">
        <v>227</v>
      </c>
      <c r="AW70" s="10">
        <v>1</v>
      </c>
      <c r="AX70" s="10">
        <v>3</v>
      </c>
      <c r="AY70" s="10">
        <v>5</v>
      </c>
    </row>
    <row r="71" spans="1:51" ht="15.75" customHeight="1" x14ac:dyDescent="0.2">
      <c r="A71" s="8">
        <v>70</v>
      </c>
      <c r="B71" s="10">
        <v>4</v>
      </c>
      <c r="C71" s="10">
        <v>5</v>
      </c>
      <c r="D71" s="10">
        <v>5</v>
      </c>
      <c r="E71" s="10">
        <v>4</v>
      </c>
      <c r="F71" s="10">
        <v>4</v>
      </c>
      <c r="G71" s="10">
        <v>5</v>
      </c>
      <c r="H71" s="10">
        <v>4</v>
      </c>
      <c r="I71" s="10">
        <v>4</v>
      </c>
      <c r="J71" s="10">
        <v>3</v>
      </c>
      <c r="K71" s="10">
        <v>3</v>
      </c>
      <c r="L71" s="10">
        <v>3</v>
      </c>
      <c r="M71" s="10">
        <v>3</v>
      </c>
      <c r="N71" s="12" t="s">
        <v>278</v>
      </c>
      <c r="O71" s="10">
        <v>4</v>
      </c>
      <c r="P71" s="10">
        <v>4</v>
      </c>
      <c r="Q71" s="10">
        <v>3</v>
      </c>
      <c r="R71" s="10">
        <v>4</v>
      </c>
      <c r="S71" s="10">
        <v>3</v>
      </c>
      <c r="T71" s="10">
        <v>4</v>
      </c>
      <c r="U71" s="10">
        <v>5</v>
      </c>
      <c r="V71" s="12" t="s">
        <v>125</v>
      </c>
      <c r="W71" s="10">
        <v>3</v>
      </c>
      <c r="X71" s="9" t="s">
        <v>118</v>
      </c>
      <c r="Y71" s="9" t="s">
        <v>127</v>
      </c>
      <c r="Z71" s="9" t="s">
        <v>124</v>
      </c>
      <c r="AB71" s="10">
        <v>2</v>
      </c>
      <c r="AC71" s="9" t="s">
        <v>120</v>
      </c>
    </row>
    <row r="72" spans="1:51" ht="15.75" customHeight="1" x14ac:dyDescent="0.2">
      <c r="A72" s="8">
        <v>71</v>
      </c>
      <c r="B72" s="10">
        <v>5</v>
      </c>
      <c r="C72" s="10">
        <v>5</v>
      </c>
      <c r="D72" s="10">
        <v>5</v>
      </c>
      <c r="E72" s="10">
        <v>5</v>
      </c>
      <c r="F72" s="10">
        <v>5</v>
      </c>
      <c r="G72" s="10">
        <v>4</v>
      </c>
      <c r="H72" s="10">
        <v>4</v>
      </c>
      <c r="I72" s="10">
        <v>4</v>
      </c>
      <c r="J72" s="10">
        <v>4</v>
      </c>
      <c r="K72" s="10">
        <v>2</v>
      </c>
      <c r="L72" s="10">
        <v>3</v>
      </c>
      <c r="M72" s="10">
        <v>3</v>
      </c>
      <c r="O72" s="10">
        <v>4</v>
      </c>
      <c r="P72" s="10">
        <v>3</v>
      </c>
      <c r="Q72" s="10">
        <v>3</v>
      </c>
      <c r="R72" s="10">
        <v>5</v>
      </c>
      <c r="S72" s="10">
        <v>5</v>
      </c>
      <c r="T72" s="10">
        <v>5</v>
      </c>
      <c r="U72" s="10">
        <v>4</v>
      </c>
      <c r="V72" s="12" t="s">
        <v>117</v>
      </c>
      <c r="W72" s="10">
        <v>5</v>
      </c>
      <c r="X72" s="9" t="s">
        <v>118</v>
      </c>
      <c r="Y72" s="9" t="s">
        <v>124</v>
      </c>
      <c r="Z72" s="9" t="s">
        <v>118</v>
      </c>
      <c r="AB72" s="10">
        <v>5</v>
      </c>
      <c r="AC72" s="9" t="s">
        <v>120</v>
      </c>
      <c r="AD72" s="15">
        <v>0.1</v>
      </c>
      <c r="AE72" s="10">
        <v>5</v>
      </c>
      <c r="AF72" s="10">
        <v>5</v>
      </c>
      <c r="AG72" s="10">
        <v>5</v>
      </c>
      <c r="AH72" s="10">
        <v>5</v>
      </c>
      <c r="AI72" s="10">
        <v>3</v>
      </c>
      <c r="AK72" s="10">
        <v>5</v>
      </c>
      <c r="AL72" s="10">
        <v>4</v>
      </c>
      <c r="AM72" s="10">
        <v>3</v>
      </c>
      <c r="AN72" s="10">
        <v>3</v>
      </c>
      <c r="AO72" s="10">
        <v>3</v>
      </c>
      <c r="AP72" s="10">
        <v>4</v>
      </c>
      <c r="AR72" s="10">
        <v>4</v>
      </c>
      <c r="AT72" s="10">
        <v>3</v>
      </c>
      <c r="AU72" s="9" t="s">
        <v>126</v>
      </c>
      <c r="AW72" s="10">
        <v>1</v>
      </c>
      <c r="AX72" s="10">
        <v>2</v>
      </c>
      <c r="AY72" s="10">
        <v>5</v>
      </c>
    </row>
    <row r="73" spans="1:51" ht="15.75" customHeight="1" x14ac:dyDescent="0.2">
      <c r="A73" s="8">
        <v>72</v>
      </c>
      <c r="B73" s="10">
        <v>2</v>
      </c>
      <c r="C73" s="10">
        <v>4</v>
      </c>
      <c r="D73" s="10">
        <v>4</v>
      </c>
      <c r="E73" s="10">
        <v>2</v>
      </c>
      <c r="F73" s="10">
        <v>4</v>
      </c>
      <c r="G73" s="10">
        <v>4</v>
      </c>
      <c r="H73" s="10">
        <v>2</v>
      </c>
      <c r="I73" s="10">
        <v>2</v>
      </c>
      <c r="J73" s="10">
        <v>4</v>
      </c>
      <c r="K73" s="10">
        <v>4</v>
      </c>
      <c r="L73" s="10">
        <v>3</v>
      </c>
      <c r="M73" s="10">
        <v>2</v>
      </c>
      <c r="O73" s="10">
        <v>4</v>
      </c>
      <c r="P73" s="10">
        <v>4</v>
      </c>
      <c r="Q73" s="10">
        <v>4</v>
      </c>
      <c r="R73" s="10">
        <v>4</v>
      </c>
      <c r="S73" s="10">
        <v>2</v>
      </c>
      <c r="T73" s="10">
        <v>2</v>
      </c>
      <c r="U73" s="10">
        <v>3</v>
      </c>
      <c r="V73" s="12" t="s">
        <v>125</v>
      </c>
      <c r="W73" s="10">
        <v>2</v>
      </c>
      <c r="X73" s="9" t="s">
        <v>118</v>
      </c>
      <c r="Y73" s="9" t="s">
        <v>124</v>
      </c>
      <c r="Z73" s="9" t="s">
        <v>127</v>
      </c>
      <c r="AB73" s="10">
        <v>2</v>
      </c>
      <c r="AC73" s="9" t="s">
        <v>120</v>
      </c>
      <c r="AE73" s="10">
        <v>4</v>
      </c>
      <c r="AF73" s="10">
        <v>4</v>
      </c>
      <c r="AG73" s="10">
        <v>4</v>
      </c>
      <c r="AH73" s="10">
        <v>4</v>
      </c>
      <c r="AI73" s="10">
        <v>2</v>
      </c>
      <c r="AK73" s="10">
        <v>5</v>
      </c>
      <c r="AL73" s="10">
        <v>5</v>
      </c>
      <c r="AM73" s="10">
        <v>4</v>
      </c>
      <c r="AN73" s="10">
        <v>4</v>
      </c>
      <c r="AO73" s="10">
        <v>5</v>
      </c>
      <c r="AP73" s="10">
        <v>4</v>
      </c>
      <c r="AR73" s="10">
        <v>4</v>
      </c>
      <c r="AS73" s="10"/>
      <c r="AT73" s="10">
        <v>5</v>
      </c>
      <c r="AU73" s="9" t="s">
        <v>173</v>
      </c>
      <c r="AW73" s="10">
        <v>2</v>
      </c>
      <c r="AX73" s="10">
        <v>2</v>
      </c>
      <c r="AY73" s="10">
        <v>3</v>
      </c>
    </row>
    <row r="74" spans="1:51" ht="15.75" customHeight="1" x14ac:dyDescent="0.2">
      <c r="A74" s="8">
        <v>73</v>
      </c>
      <c r="B74" s="10">
        <v>3</v>
      </c>
      <c r="C74" s="10">
        <v>4</v>
      </c>
      <c r="D74" s="10">
        <v>5</v>
      </c>
      <c r="E74" s="10">
        <v>3</v>
      </c>
      <c r="F74" s="10">
        <v>4</v>
      </c>
      <c r="G74" s="10">
        <v>3</v>
      </c>
      <c r="H74" s="10">
        <v>4</v>
      </c>
      <c r="I74" s="10">
        <v>4</v>
      </c>
      <c r="J74" s="10">
        <v>5</v>
      </c>
      <c r="K74" s="10">
        <v>5</v>
      </c>
      <c r="L74" s="10">
        <v>3</v>
      </c>
      <c r="M74" s="10">
        <v>4</v>
      </c>
      <c r="O74" s="10">
        <v>4</v>
      </c>
      <c r="P74" s="10">
        <v>4</v>
      </c>
      <c r="Q74" s="10">
        <v>3</v>
      </c>
      <c r="R74" s="10">
        <v>5</v>
      </c>
      <c r="S74" s="10">
        <v>3</v>
      </c>
      <c r="T74" s="10">
        <v>5</v>
      </c>
      <c r="U74" s="10">
        <v>3</v>
      </c>
      <c r="V74" s="12" t="s">
        <v>125</v>
      </c>
      <c r="W74" s="10">
        <v>3</v>
      </c>
      <c r="X74" s="9" t="s">
        <v>127</v>
      </c>
      <c r="Y74" s="9" t="s">
        <v>124</v>
      </c>
      <c r="Z74" s="9" t="s">
        <v>124</v>
      </c>
      <c r="AB74" s="10">
        <v>3</v>
      </c>
      <c r="AC74" s="9" t="s">
        <v>120</v>
      </c>
      <c r="AD74" s="9" t="s">
        <v>279</v>
      </c>
      <c r="AE74" s="10">
        <v>4</v>
      </c>
      <c r="AH74" s="10">
        <v>4</v>
      </c>
      <c r="AI74" s="10">
        <v>4</v>
      </c>
      <c r="AK74" s="10">
        <v>5</v>
      </c>
      <c r="AL74" s="10">
        <v>5</v>
      </c>
      <c r="AM74" s="10">
        <v>5</v>
      </c>
      <c r="AN74" s="10">
        <v>5</v>
      </c>
      <c r="AR74" s="10">
        <v>5</v>
      </c>
      <c r="AT74" s="10">
        <v>2</v>
      </c>
      <c r="AU74" s="9" t="s">
        <v>280</v>
      </c>
      <c r="AW74" s="10">
        <v>2</v>
      </c>
      <c r="AX74" s="10">
        <v>2</v>
      </c>
      <c r="AY74" s="10">
        <v>4</v>
      </c>
    </row>
    <row r="75" spans="1:51" ht="15.75" customHeight="1" x14ac:dyDescent="0.2">
      <c r="A75" s="8">
        <v>74</v>
      </c>
      <c r="B75" s="10">
        <v>5</v>
      </c>
      <c r="C75" s="10">
        <v>5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>
        <v>4</v>
      </c>
      <c r="M75" s="10">
        <v>4</v>
      </c>
      <c r="O75" s="10">
        <v>2</v>
      </c>
      <c r="P75" s="10">
        <v>2</v>
      </c>
      <c r="Q75" s="10">
        <v>4</v>
      </c>
      <c r="R75" s="10"/>
      <c r="S75" s="10">
        <v>2</v>
      </c>
      <c r="U75" s="10">
        <v>4</v>
      </c>
      <c r="W75" s="10">
        <v>3</v>
      </c>
      <c r="X75" s="9" t="s">
        <v>127</v>
      </c>
      <c r="Y75" s="9" t="s">
        <v>127</v>
      </c>
      <c r="Z75" s="9" t="s">
        <v>127</v>
      </c>
      <c r="AB75" s="10">
        <v>2</v>
      </c>
      <c r="AE75" s="10">
        <v>4</v>
      </c>
      <c r="AF75" s="10">
        <v>3</v>
      </c>
      <c r="AG75" s="10">
        <v>3</v>
      </c>
      <c r="AH75" s="10">
        <v>4</v>
      </c>
      <c r="AI75" s="10">
        <v>3</v>
      </c>
      <c r="AK75" s="10">
        <v>4</v>
      </c>
      <c r="AL75" s="10">
        <v>4</v>
      </c>
      <c r="AM75" s="10">
        <v>4</v>
      </c>
      <c r="AN75" s="10">
        <v>4</v>
      </c>
      <c r="AO75" s="10">
        <v>4</v>
      </c>
      <c r="AP75" s="10">
        <v>4</v>
      </c>
      <c r="AR75" s="10">
        <v>2</v>
      </c>
      <c r="AT75" s="10">
        <v>3</v>
      </c>
      <c r="AU75" s="9" t="s">
        <v>173</v>
      </c>
    </row>
    <row r="76" spans="1:51" ht="15.75" customHeight="1" x14ac:dyDescent="0.2">
      <c r="A76" s="8">
        <v>75</v>
      </c>
      <c r="B76" s="10">
        <v>3</v>
      </c>
      <c r="C76" s="10">
        <v>3</v>
      </c>
      <c r="D76" s="10">
        <v>4</v>
      </c>
      <c r="E76" s="10">
        <v>3</v>
      </c>
      <c r="F76" s="10">
        <v>3</v>
      </c>
      <c r="G76" s="10">
        <v>2</v>
      </c>
      <c r="H76" s="10">
        <v>4</v>
      </c>
      <c r="I76" s="10">
        <v>4</v>
      </c>
      <c r="J76" s="10">
        <v>4</v>
      </c>
      <c r="K76" s="10">
        <v>2</v>
      </c>
      <c r="L76" s="10">
        <v>4</v>
      </c>
      <c r="M76" s="10">
        <v>3</v>
      </c>
      <c r="N76" s="12" t="s">
        <v>282</v>
      </c>
      <c r="O76" s="10">
        <v>4</v>
      </c>
      <c r="P76" s="10">
        <v>3</v>
      </c>
      <c r="Q76" s="10">
        <v>3</v>
      </c>
      <c r="R76" s="10">
        <v>4</v>
      </c>
      <c r="S76" s="10">
        <v>5</v>
      </c>
      <c r="T76" s="10">
        <v>4</v>
      </c>
      <c r="U76" s="10">
        <v>4</v>
      </c>
      <c r="V76" s="12" t="s">
        <v>125</v>
      </c>
      <c r="W76" s="10">
        <v>4</v>
      </c>
      <c r="X76" s="9" t="s">
        <v>118</v>
      </c>
      <c r="Y76" s="9" t="s">
        <v>118</v>
      </c>
      <c r="Z76" s="9" t="s">
        <v>118</v>
      </c>
      <c r="AC76" s="9" t="s">
        <v>120</v>
      </c>
      <c r="AD76" s="9" t="s">
        <v>283</v>
      </c>
      <c r="AE76" s="10">
        <v>5</v>
      </c>
      <c r="AF76" s="10">
        <v>4</v>
      </c>
      <c r="AG76" s="10">
        <v>4</v>
      </c>
      <c r="AH76" s="10">
        <v>5</v>
      </c>
      <c r="AI76" s="10">
        <v>3</v>
      </c>
      <c r="AK76" s="10">
        <v>5</v>
      </c>
      <c r="AL76" s="10">
        <v>4</v>
      </c>
      <c r="AM76" s="10">
        <v>4</v>
      </c>
      <c r="AN76" s="10">
        <v>4</v>
      </c>
      <c r="AO76" s="10">
        <v>5</v>
      </c>
      <c r="AP76" s="10">
        <v>3</v>
      </c>
      <c r="AR76" s="10">
        <v>3</v>
      </c>
      <c r="AS76" s="12" t="s">
        <v>285</v>
      </c>
      <c r="AU76" s="9" t="s">
        <v>208</v>
      </c>
      <c r="AW76" s="10">
        <v>1</v>
      </c>
      <c r="AX76" s="10">
        <v>3</v>
      </c>
      <c r="AY76" s="10">
        <v>4</v>
      </c>
    </row>
    <row r="77" spans="1:51" ht="15.75" customHeight="1" x14ac:dyDescent="0.2">
      <c r="A77" s="8">
        <v>76</v>
      </c>
      <c r="B77" s="10">
        <v>2</v>
      </c>
      <c r="C77" s="10">
        <v>4</v>
      </c>
      <c r="D77" s="10">
        <v>4</v>
      </c>
      <c r="E77" s="10">
        <v>2</v>
      </c>
      <c r="F77" s="10">
        <v>2</v>
      </c>
      <c r="G77" s="10">
        <v>2</v>
      </c>
      <c r="H77" s="10">
        <v>4</v>
      </c>
      <c r="I77" s="10">
        <v>4</v>
      </c>
      <c r="J77" s="10">
        <v>4</v>
      </c>
      <c r="K77" s="10">
        <v>4</v>
      </c>
      <c r="L77" s="10">
        <v>2</v>
      </c>
      <c r="M77" s="10">
        <v>4</v>
      </c>
      <c r="O77" s="10">
        <v>3</v>
      </c>
      <c r="P77" s="10">
        <v>4</v>
      </c>
      <c r="Q77" s="10">
        <v>4</v>
      </c>
      <c r="R77" s="10">
        <v>4</v>
      </c>
      <c r="S77" s="10">
        <v>5</v>
      </c>
      <c r="T77" s="10">
        <v>5</v>
      </c>
      <c r="U77" s="10">
        <v>2</v>
      </c>
      <c r="W77" s="10">
        <v>4</v>
      </c>
      <c r="X77" s="9" t="s">
        <v>118</v>
      </c>
      <c r="AC77" s="9" t="s">
        <v>134</v>
      </c>
      <c r="AD77" s="15">
        <v>0.1</v>
      </c>
      <c r="AF77" s="10">
        <v>5</v>
      </c>
      <c r="AK77" s="10">
        <v>5</v>
      </c>
      <c r="AL77" s="10">
        <v>4</v>
      </c>
      <c r="AM77" s="10">
        <v>3</v>
      </c>
      <c r="AN77" s="10">
        <v>3</v>
      </c>
      <c r="AO77" s="10">
        <v>3</v>
      </c>
      <c r="AP77" s="10">
        <v>4</v>
      </c>
      <c r="AR77" s="10">
        <v>2</v>
      </c>
      <c r="AT77" s="10">
        <v>1</v>
      </c>
      <c r="AU77" s="9" t="s">
        <v>191</v>
      </c>
      <c r="AW77" s="10">
        <v>1</v>
      </c>
      <c r="AX77" s="10">
        <v>2</v>
      </c>
      <c r="AY77" s="10">
        <v>3</v>
      </c>
    </row>
    <row r="78" spans="1:51" ht="15.75" customHeight="1" x14ac:dyDescent="0.2">
      <c r="A78" s="8">
        <v>77</v>
      </c>
      <c r="B78" s="10">
        <v>5</v>
      </c>
      <c r="C78" s="10">
        <v>5</v>
      </c>
      <c r="D78" s="10">
        <v>5</v>
      </c>
      <c r="E78" s="10">
        <v>5</v>
      </c>
      <c r="F78" s="10">
        <v>5</v>
      </c>
      <c r="G78" s="10">
        <v>3</v>
      </c>
      <c r="H78" s="10">
        <v>4</v>
      </c>
      <c r="I78" s="10">
        <v>4</v>
      </c>
      <c r="J78" s="10">
        <v>4</v>
      </c>
      <c r="K78" s="10">
        <v>3</v>
      </c>
      <c r="L78" s="10">
        <v>3</v>
      </c>
      <c r="M78" s="10">
        <v>5</v>
      </c>
      <c r="O78" s="10">
        <v>4</v>
      </c>
      <c r="P78" s="10">
        <v>2</v>
      </c>
      <c r="Q78" s="10">
        <v>4</v>
      </c>
      <c r="R78" s="10">
        <v>2</v>
      </c>
      <c r="S78" s="10">
        <v>2</v>
      </c>
      <c r="T78" s="10">
        <v>4</v>
      </c>
      <c r="U78" s="10">
        <v>4</v>
      </c>
      <c r="W78" s="10">
        <v>3</v>
      </c>
      <c r="X78" s="9" t="s">
        <v>118</v>
      </c>
      <c r="Y78" s="9" t="s">
        <v>118</v>
      </c>
      <c r="Z78" s="9" t="s">
        <v>118</v>
      </c>
      <c r="AB78" s="10">
        <v>2</v>
      </c>
    </row>
    <row r="79" spans="1:51" ht="15.75" customHeight="1" x14ac:dyDescent="0.2">
      <c r="A79" s="8">
        <v>78</v>
      </c>
      <c r="B79" s="10">
        <v>5</v>
      </c>
      <c r="C79" s="10">
        <v>4</v>
      </c>
      <c r="D79" s="10">
        <v>5</v>
      </c>
      <c r="E79" s="10">
        <v>2</v>
      </c>
      <c r="F79" s="10">
        <v>4</v>
      </c>
      <c r="G79" s="10">
        <v>4</v>
      </c>
      <c r="H79" s="10">
        <v>5</v>
      </c>
      <c r="I79" s="10">
        <v>4</v>
      </c>
      <c r="J79" s="10">
        <v>4</v>
      </c>
      <c r="K79" s="10">
        <v>3</v>
      </c>
      <c r="L79" s="10">
        <v>3</v>
      </c>
      <c r="M79" s="10">
        <v>3</v>
      </c>
      <c r="O79" s="10">
        <v>3</v>
      </c>
      <c r="P79" s="10">
        <v>5</v>
      </c>
      <c r="Q79" s="10">
        <v>4</v>
      </c>
      <c r="R79" s="10">
        <v>5</v>
      </c>
      <c r="S79" s="10">
        <v>4</v>
      </c>
      <c r="T79" s="10">
        <v>4</v>
      </c>
      <c r="U79" s="10">
        <v>4</v>
      </c>
      <c r="V79" s="12" t="s">
        <v>125</v>
      </c>
      <c r="W79" s="10">
        <v>5</v>
      </c>
      <c r="X79" s="9" t="s">
        <v>118</v>
      </c>
      <c r="Y79" s="9" t="s">
        <v>127</v>
      </c>
      <c r="Z79" s="9" t="s">
        <v>127</v>
      </c>
      <c r="AB79" s="10">
        <v>5</v>
      </c>
      <c r="AC79" s="9" t="s">
        <v>120</v>
      </c>
      <c r="AD79" s="15">
        <v>0.1</v>
      </c>
      <c r="AE79" s="10">
        <v>5</v>
      </c>
      <c r="AF79" s="10">
        <v>4</v>
      </c>
      <c r="AG79" s="10">
        <v>3</v>
      </c>
      <c r="AH79" s="10">
        <v>2</v>
      </c>
      <c r="AI79" s="10">
        <v>3</v>
      </c>
      <c r="AK79" s="10">
        <v>5</v>
      </c>
      <c r="AL79" s="10">
        <v>3</v>
      </c>
      <c r="AM79" s="10">
        <v>4</v>
      </c>
      <c r="AN79" s="10">
        <v>4</v>
      </c>
      <c r="AO79" s="10">
        <v>3</v>
      </c>
      <c r="AP79" s="10">
        <v>3</v>
      </c>
      <c r="AR79" s="10">
        <v>4</v>
      </c>
      <c r="AT79" s="10">
        <v>3</v>
      </c>
      <c r="AU79" s="9" t="s">
        <v>135</v>
      </c>
      <c r="AW79" s="10">
        <v>1</v>
      </c>
      <c r="AX79" s="10">
        <v>4</v>
      </c>
      <c r="AY79" s="10">
        <v>4</v>
      </c>
    </row>
    <row r="80" spans="1:51" ht="15.75" customHeight="1" x14ac:dyDescent="0.2">
      <c r="A80" s="8">
        <v>79</v>
      </c>
      <c r="B80" s="10">
        <v>4</v>
      </c>
      <c r="C80" s="10">
        <v>5</v>
      </c>
      <c r="D80" s="10">
        <v>5</v>
      </c>
      <c r="E80" s="10">
        <v>2</v>
      </c>
      <c r="F80" s="10">
        <v>3</v>
      </c>
      <c r="G80" s="10">
        <v>4</v>
      </c>
      <c r="H80" s="10">
        <v>3</v>
      </c>
      <c r="I80" s="10">
        <v>2</v>
      </c>
      <c r="J80" s="10">
        <v>4</v>
      </c>
      <c r="K80" s="10">
        <v>4</v>
      </c>
      <c r="L80" s="10">
        <v>3</v>
      </c>
      <c r="M80" s="10">
        <v>3</v>
      </c>
      <c r="N80" s="12" t="s">
        <v>287</v>
      </c>
      <c r="O80" s="10">
        <v>5</v>
      </c>
      <c r="P80" s="10">
        <v>3</v>
      </c>
      <c r="Q80" s="10">
        <v>1</v>
      </c>
      <c r="R80" s="10">
        <v>3</v>
      </c>
      <c r="S80" s="10">
        <v>3</v>
      </c>
      <c r="V80" s="12" t="s">
        <v>125</v>
      </c>
      <c r="W80" s="10">
        <v>2</v>
      </c>
      <c r="AB80" s="10">
        <v>4</v>
      </c>
      <c r="AC80" s="9" t="s">
        <v>134</v>
      </c>
      <c r="AD80" s="15">
        <v>0.05</v>
      </c>
      <c r="AE80" s="10">
        <v>5</v>
      </c>
      <c r="AK80" s="10">
        <v>5</v>
      </c>
      <c r="AO80" s="10">
        <v>5</v>
      </c>
      <c r="AR80" s="10">
        <v>5</v>
      </c>
      <c r="AT80">
        <v>4</v>
      </c>
      <c r="AU80" s="9" t="s">
        <v>276</v>
      </c>
      <c r="AW80" s="10">
        <v>2</v>
      </c>
      <c r="AX80" s="10">
        <v>2</v>
      </c>
      <c r="AY80" s="10">
        <v>4</v>
      </c>
    </row>
    <row r="81" spans="1:51" ht="15.75" customHeight="1" x14ac:dyDescent="0.2">
      <c r="A81" s="8">
        <v>80</v>
      </c>
      <c r="B81" s="10">
        <v>4</v>
      </c>
      <c r="C81" s="10">
        <v>4</v>
      </c>
      <c r="D81" s="10">
        <v>4</v>
      </c>
      <c r="E81" s="10">
        <v>3</v>
      </c>
      <c r="F81" s="10">
        <v>3</v>
      </c>
      <c r="G81" s="10">
        <v>3</v>
      </c>
      <c r="H81" s="10">
        <v>4</v>
      </c>
      <c r="I81" s="10">
        <v>4</v>
      </c>
      <c r="J81" s="10">
        <v>4</v>
      </c>
      <c r="K81" s="10">
        <v>4</v>
      </c>
      <c r="L81" s="10">
        <v>2</v>
      </c>
      <c r="M81" s="10">
        <v>3</v>
      </c>
      <c r="O81" s="10">
        <v>4</v>
      </c>
      <c r="P81" s="10">
        <v>4</v>
      </c>
      <c r="Q81" s="10">
        <v>4</v>
      </c>
      <c r="R81" s="10">
        <v>3</v>
      </c>
      <c r="S81" s="10">
        <v>2</v>
      </c>
      <c r="T81" s="10">
        <v>4</v>
      </c>
      <c r="U81" s="10">
        <v>5</v>
      </c>
      <c r="W81" s="10">
        <v>2</v>
      </c>
      <c r="Z81" s="9" t="s">
        <v>124</v>
      </c>
      <c r="AB81" s="10">
        <v>2</v>
      </c>
      <c r="AE81" s="10">
        <v>3</v>
      </c>
      <c r="AF81" s="10">
        <v>3</v>
      </c>
      <c r="AG81" s="10">
        <v>4</v>
      </c>
      <c r="AH81" s="10">
        <v>2</v>
      </c>
      <c r="AI81" s="10">
        <v>2</v>
      </c>
      <c r="AK81" s="10">
        <v>4</v>
      </c>
      <c r="AL81" s="10">
        <v>4</v>
      </c>
      <c r="AM81" s="10">
        <v>3</v>
      </c>
      <c r="AN81" s="10">
        <v>4</v>
      </c>
      <c r="AO81" s="10">
        <v>4</v>
      </c>
      <c r="AP81" s="10">
        <v>2</v>
      </c>
      <c r="AR81" s="10">
        <v>3</v>
      </c>
      <c r="AT81" s="10">
        <v>3</v>
      </c>
      <c r="AU81" s="9" t="s">
        <v>135</v>
      </c>
      <c r="AW81" s="10">
        <v>1</v>
      </c>
      <c r="AX81" s="10">
        <v>4</v>
      </c>
      <c r="AY81" s="10">
        <v>4</v>
      </c>
    </row>
    <row r="82" spans="1:51" ht="15.75" customHeight="1" x14ac:dyDescent="0.2">
      <c r="A82" s="8">
        <v>81</v>
      </c>
      <c r="B82" s="10">
        <v>4</v>
      </c>
      <c r="C82" s="10">
        <v>5</v>
      </c>
      <c r="D82" s="10">
        <v>5</v>
      </c>
      <c r="E82" s="10">
        <v>4</v>
      </c>
      <c r="F82" s="10">
        <v>5</v>
      </c>
      <c r="G82" s="10">
        <v>5</v>
      </c>
      <c r="H82" s="10">
        <v>5</v>
      </c>
      <c r="I82" s="10">
        <v>4</v>
      </c>
      <c r="J82" s="10">
        <v>4</v>
      </c>
      <c r="K82" s="10">
        <v>3</v>
      </c>
      <c r="N82" s="12" t="s">
        <v>289</v>
      </c>
      <c r="O82" s="10">
        <v>4</v>
      </c>
      <c r="P82" s="10">
        <v>4</v>
      </c>
      <c r="Q82" s="10">
        <v>4</v>
      </c>
      <c r="R82" s="10">
        <v>4</v>
      </c>
      <c r="S82" s="10">
        <v>4</v>
      </c>
      <c r="T82" s="10">
        <v>5</v>
      </c>
      <c r="U82" s="10">
        <v>4</v>
      </c>
      <c r="V82" s="12" t="s">
        <v>125</v>
      </c>
      <c r="W82" s="10">
        <v>4</v>
      </c>
      <c r="X82" s="9" t="s">
        <v>118</v>
      </c>
      <c r="Y82" s="12" t="s">
        <v>124</v>
      </c>
      <c r="Z82" s="9" t="s">
        <v>124</v>
      </c>
      <c r="AB82" s="10">
        <v>3</v>
      </c>
      <c r="AC82" s="9" t="s">
        <v>132</v>
      </c>
      <c r="AD82" s="15">
        <v>0.05</v>
      </c>
      <c r="AE82" s="10">
        <v>4</v>
      </c>
      <c r="AF82" s="10">
        <v>4</v>
      </c>
      <c r="AG82" s="10">
        <v>5</v>
      </c>
      <c r="AH82" s="10">
        <v>4</v>
      </c>
      <c r="AI82" s="10">
        <v>4</v>
      </c>
      <c r="AK82" s="10">
        <v>5</v>
      </c>
      <c r="AL82" s="10">
        <v>5</v>
      </c>
      <c r="AM82" s="10">
        <v>5</v>
      </c>
      <c r="AN82" s="10">
        <v>5</v>
      </c>
      <c r="AO82" s="10">
        <v>5</v>
      </c>
      <c r="AP82" s="10">
        <v>5</v>
      </c>
      <c r="AR82" s="10">
        <v>4</v>
      </c>
      <c r="AT82" s="10">
        <v>3</v>
      </c>
      <c r="AU82" s="9" t="s">
        <v>209</v>
      </c>
      <c r="AV82" s="12" t="s">
        <v>291</v>
      </c>
      <c r="AW82" s="10">
        <v>2</v>
      </c>
      <c r="AX82" s="10">
        <v>1</v>
      </c>
      <c r="AY82" s="10">
        <v>4</v>
      </c>
    </row>
    <row r="83" spans="1:51" ht="15.75" customHeight="1" x14ac:dyDescent="0.2">
      <c r="A83" s="8">
        <v>82</v>
      </c>
      <c r="B83" s="10">
        <v>4</v>
      </c>
      <c r="C83" s="10">
        <v>5</v>
      </c>
      <c r="D83" s="10">
        <v>5</v>
      </c>
      <c r="E83" s="10">
        <v>2</v>
      </c>
      <c r="F83" s="10">
        <v>4</v>
      </c>
      <c r="G83" s="10">
        <v>3</v>
      </c>
      <c r="H83" s="10">
        <v>5</v>
      </c>
      <c r="J83" s="10">
        <v>4</v>
      </c>
      <c r="K83" s="10">
        <v>2</v>
      </c>
      <c r="L83" s="10">
        <v>3</v>
      </c>
      <c r="M83" s="10">
        <v>4</v>
      </c>
      <c r="O83" s="10">
        <v>5</v>
      </c>
      <c r="P83" s="10">
        <v>4</v>
      </c>
      <c r="Q83" s="10">
        <v>3</v>
      </c>
      <c r="R83" s="10">
        <v>5</v>
      </c>
      <c r="S83" s="10">
        <v>4</v>
      </c>
      <c r="T83" s="10">
        <v>4</v>
      </c>
      <c r="U83" s="10">
        <v>3</v>
      </c>
      <c r="X83" s="9" t="s">
        <v>118</v>
      </c>
      <c r="Y83" s="12" t="s">
        <v>124</v>
      </c>
      <c r="Z83" s="9" t="s">
        <v>124</v>
      </c>
      <c r="AB83" s="10">
        <v>4</v>
      </c>
      <c r="AC83" s="9" t="s">
        <v>120</v>
      </c>
      <c r="AD83" s="15">
        <v>0.05</v>
      </c>
      <c r="AE83" s="10">
        <v>5</v>
      </c>
      <c r="AF83" s="10">
        <v>4</v>
      </c>
      <c r="AG83" s="10">
        <v>4</v>
      </c>
      <c r="AH83" s="10">
        <v>5</v>
      </c>
      <c r="AI83" s="10">
        <v>3</v>
      </c>
      <c r="AK83" s="10">
        <v>5</v>
      </c>
      <c r="AL83" s="10">
        <v>5</v>
      </c>
      <c r="AM83" s="10">
        <v>4</v>
      </c>
      <c r="AN83" s="10">
        <v>5</v>
      </c>
      <c r="AO83" s="10">
        <v>5</v>
      </c>
      <c r="AP83" s="10">
        <v>5</v>
      </c>
      <c r="AR83" s="10">
        <v>4</v>
      </c>
      <c r="AT83" s="10">
        <v>4</v>
      </c>
      <c r="AU83" s="9" t="s">
        <v>227</v>
      </c>
      <c r="AW83" s="10">
        <v>1</v>
      </c>
      <c r="AX83" s="10">
        <v>2</v>
      </c>
      <c r="AY83" s="10">
        <v>4</v>
      </c>
    </row>
    <row r="84" spans="1:51" ht="15.75" customHeight="1" x14ac:dyDescent="0.2">
      <c r="A84" s="8">
        <v>83</v>
      </c>
      <c r="B84" s="10">
        <v>4</v>
      </c>
      <c r="C84" s="10">
        <v>4</v>
      </c>
      <c r="D84" s="10">
        <v>4</v>
      </c>
      <c r="E84" s="10">
        <v>4</v>
      </c>
      <c r="F84" s="10">
        <v>4</v>
      </c>
      <c r="G84" s="10">
        <v>3</v>
      </c>
      <c r="H84" s="10">
        <v>5</v>
      </c>
      <c r="I84" s="10">
        <v>3</v>
      </c>
      <c r="J84" s="10">
        <v>5</v>
      </c>
      <c r="K84" s="10">
        <v>2</v>
      </c>
      <c r="L84" s="10">
        <v>2</v>
      </c>
      <c r="M84" s="10">
        <v>5</v>
      </c>
      <c r="O84" s="10">
        <v>4</v>
      </c>
      <c r="P84" s="10">
        <v>1</v>
      </c>
      <c r="Q84" s="10">
        <v>4</v>
      </c>
      <c r="R84" s="10">
        <v>4</v>
      </c>
      <c r="S84" s="10">
        <v>2</v>
      </c>
      <c r="T84" s="10">
        <v>3</v>
      </c>
      <c r="U84" s="10">
        <v>3</v>
      </c>
      <c r="V84" s="12" t="s">
        <v>125</v>
      </c>
      <c r="X84" s="9" t="s">
        <v>127</v>
      </c>
      <c r="Y84" s="12" t="s">
        <v>127</v>
      </c>
      <c r="Z84" s="9" t="s">
        <v>124</v>
      </c>
      <c r="AB84" s="10">
        <v>2</v>
      </c>
      <c r="AC84" s="9" t="s">
        <v>120</v>
      </c>
      <c r="AE84" s="10">
        <v>3</v>
      </c>
      <c r="AF84" s="10">
        <v>3</v>
      </c>
      <c r="AG84" s="10">
        <v>2</v>
      </c>
      <c r="AH84" s="10">
        <v>2</v>
      </c>
      <c r="AI84" s="10">
        <v>4</v>
      </c>
      <c r="AK84" s="10">
        <v>5</v>
      </c>
      <c r="AL84" s="10">
        <v>5</v>
      </c>
      <c r="AM84" s="10">
        <v>3</v>
      </c>
      <c r="AN84" s="10">
        <v>5</v>
      </c>
      <c r="AO84" s="10">
        <v>5</v>
      </c>
      <c r="AP84" s="10">
        <v>4</v>
      </c>
      <c r="AR84" s="10">
        <v>4</v>
      </c>
      <c r="AT84" s="10">
        <v>3</v>
      </c>
      <c r="AU84" s="9" t="s">
        <v>173</v>
      </c>
      <c r="AW84" s="10">
        <v>1</v>
      </c>
      <c r="AX84" s="10">
        <v>1</v>
      </c>
      <c r="AY84" s="10">
        <v>4</v>
      </c>
    </row>
    <row r="85" spans="1:51" ht="15.75" customHeight="1" x14ac:dyDescent="0.2">
      <c r="A85" s="8">
        <v>84</v>
      </c>
      <c r="B85" s="10">
        <v>3</v>
      </c>
      <c r="C85" s="10">
        <v>4</v>
      </c>
      <c r="D85" s="10">
        <v>4</v>
      </c>
      <c r="E85" s="10">
        <v>3</v>
      </c>
      <c r="F85" s="10">
        <v>3</v>
      </c>
      <c r="G85" s="10">
        <v>3</v>
      </c>
      <c r="H85" s="10">
        <v>4</v>
      </c>
      <c r="I85" s="10">
        <v>4</v>
      </c>
      <c r="J85" s="10">
        <v>5</v>
      </c>
      <c r="K85" s="10">
        <v>3</v>
      </c>
      <c r="L85" s="10">
        <v>2</v>
      </c>
      <c r="M85" s="10">
        <v>4</v>
      </c>
      <c r="O85" s="10">
        <v>3</v>
      </c>
      <c r="P85" s="10">
        <v>3</v>
      </c>
      <c r="Q85" s="10">
        <v>4</v>
      </c>
      <c r="R85" s="10">
        <v>4</v>
      </c>
      <c r="S85" s="10">
        <v>3</v>
      </c>
      <c r="T85" s="10">
        <v>3</v>
      </c>
      <c r="U85" s="10">
        <v>2</v>
      </c>
      <c r="V85" s="12" t="s">
        <v>117</v>
      </c>
      <c r="W85" s="10">
        <v>3</v>
      </c>
      <c r="X85" s="9" t="s">
        <v>127</v>
      </c>
      <c r="Y85" s="12" t="s">
        <v>127</v>
      </c>
      <c r="Z85" s="9" t="s">
        <v>124</v>
      </c>
      <c r="AB85" s="10">
        <v>3</v>
      </c>
      <c r="AC85" s="9" t="s">
        <v>120</v>
      </c>
      <c r="AD85" s="15">
        <v>0.05</v>
      </c>
      <c r="AE85" s="10">
        <v>3</v>
      </c>
      <c r="AF85" s="10">
        <v>4</v>
      </c>
      <c r="AG85" s="10">
        <v>4</v>
      </c>
      <c r="AH85" s="10">
        <v>3</v>
      </c>
      <c r="AI85" s="10">
        <v>4</v>
      </c>
      <c r="AK85" s="10">
        <v>4</v>
      </c>
      <c r="AL85" s="10">
        <v>4</v>
      </c>
      <c r="AM85" s="10">
        <v>3</v>
      </c>
      <c r="AN85" s="10">
        <v>3</v>
      </c>
      <c r="AO85" s="10">
        <v>3</v>
      </c>
      <c r="AP85" s="10">
        <v>3</v>
      </c>
      <c r="AR85" s="10">
        <v>4</v>
      </c>
      <c r="AT85" s="10">
        <v>3</v>
      </c>
      <c r="AU85" s="9" t="s">
        <v>209</v>
      </c>
    </row>
    <row r="86" spans="1:51" ht="15.75" customHeight="1" x14ac:dyDescent="0.2">
      <c r="A86" s="8">
        <v>85</v>
      </c>
      <c r="B86" s="10">
        <v>4</v>
      </c>
      <c r="C86" s="10">
        <v>4</v>
      </c>
      <c r="D86" s="10">
        <v>5</v>
      </c>
      <c r="E86" s="10">
        <v>3</v>
      </c>
      <c r="F86" s="10">
        <v>4</v>
      </c>
      <c r="G86" s="10">
        <v>4</v>
      </c>
      <c r="H86" s="10">
        <v>3</v>
      </c>
      <c r="I86" s="10">
        <v>3</v>
      </c>
      <c r="J86" s="10">
        <v>5</v>
      </c>
      <c r="K86" s="10">
        <v>5</v>
      </c>
      <c r="L86" s="10">
        <v>5</v>
      </c>
      <c r="M86" s="10">
        <v>3</v>
      </c>
      <c r="O86" s="10">
        <v>4</v>
      </c>
      <c r="P86" s="10">
        <v>4</v>
      </c>
      <c r="Q86" s="10">
        <v>4</v>
      </c>
      <c r="R86" s="10">
        <v>4</v>
      </c>
      <c r="S86" s="10">
        <v>3</v>
      </c>
      <c r="T86" s="10">
        <v>5</v>
      </c>
      <c r="U86" s="10">
        <v>4</v>
      </c>
      <c r="V86" s="12" t="s">
        <v>117</v>
      </c>
      <c r="W86" s="10">
        <v>4</v>
      </c>
      <c r="X86" s="9" t="s">
        <v>118</v>
      </c>
      <c r="Y86" s="12" t="s">
        <v>118</v>
      </c>
      <c r="Z86" s="9" t="s">
        <v>124</v>
      </c>
      <c r="AB86" s="10">
        <v>2</v>
      </c>
      <c r="AC86" s="9" t="s">
        <v>120</v>
      </c>
      <c r="AD86" s="15">
        <v>0.05</v>
      </c>
      <c r="AE86" s="10">
        <v>3</v>
      </c>
      <c r="AF86" s="10">
        <v>1</v>
      </c>
      <c r="AG86" s="10">
        <v>5</v>
      </c>
      <c r="AH86" s="10">
        <v>3</v>
      </c>
      <c r="AI86" s="10">
        <v>5</v>
      </c>
      <c r="AK86" s="10">
        <v>5</v>
      </c>
      <c r="AL86" s="10">
        <v>5</v>
      </c>
      <c r="AM86" s="10">
        <v>3</v>
      </c>
      <c r="AN86" s="10">
        <v>4</v>
      </c>
      <c r="AO86" s="10">
        <v>4</v>
      </c>
      <c r="AP86" s="10">
        <v>4</v>
      </c>
      <c r="AR86" s="10">
        <v>4</v>
      </c>
      <c r="AT86" s="10">
        <v>3</v>
      </c>
      <c r="AU86" s="9" t="s">
        <v>172</v>
      </c>
      <c r="AW86" s="10">
        <v>1</v>
      </c>
    </row>
    <row r="87" spans="1:51" ht="15.75" customHeight="1" x14ac:dyDescent="0.2">
      <c r="A87" s="8">
        <v>86</v>
      </c>
      <c r="B87" s="10">
        <v>4</v>
      </c>
      <c r="C87" s="10">
        <v>4</v>
      </c>
      <c r="D87" s="10">
        <v>4</v>
      </c>
      <c r="E87" s="10">
        <v>4</v>
      </c>
      <c r="F87" s="10">
        <v>4</v>
      </c>
      <c r="G87" s="10">
        <v>4</v>
      </c>
      <c r="H87" s="10">
        <v>4</v>
      </c>
      <c r="I87" s="10">
        <v>4</v>
      </c>
      <c r="J87" s="10">
        <v>4</v>
      </c>
      <c r="K87" s="10">
        <v>3</v>
      </c>
      <c r="L87" s="10">
        <v>4</v>
      </c>
      <c r="M87" s="10">
        <v>5</v>
      </c>
      <c r="O87" s="10">
        <v>4</v>
      </c>
      <c r="P87" s="10">
        <v>4</v>
      </c>
      <c r="Q87" s="10">
        <v>4</v>
      </c>
      <c r="R87" s="10">
        <v>4</v>
      </c>
      <c r="S87" s="10">
        <v>4</v>
      </c>
      <c r="T87" s="10">
        <v>4</v>
      </c>
      <c r="U87" s="10">
        <v>3</v>
      </c>
      <c r="V87" s="12" t="s">
        <v>117</v>
      </c>
      <c r="X87" s="9" t="s">
        <v>118</v>
      </c>
      <c r="Y87" s="12" t="s">
        <v>118</v>
      </c>
      <c r="Z87" s="9" t="s">
        <v>124</v>
      </c>
      <c r="AA87" s="12" t="s">
        <v>293</v>
      </c>
      <c r="AB87" s="10">
        <v>2</v>
      </c>
      <c r="AC87" s="9" t="s">
        <v>120</v>
      </c>
      <c r="AE87" s="10">
        <v>5</v>
      </c>
      <c r="AF87" s="10">
        <v>4</v>
      </c>
      <c r="AG87" s="10">
        <v>4</v>
      </c>
      <c r="AH87" s="10">
        <v>4</v>
      </c>
      <c r="AI87" s="10">
        <v>4</v>
      </c>
      <c r="AK87" s="10">
        <v>5</v>
      </c>
      <c r="AL87" s="10">
        <v>5</v>
      </c>
      <c r="AM87" s="10">
        <v>4</v>
      </c>
      <c r="AN87" s="10">
        <v>4</v>
      </c>
      <c r="AO87" s="10">
        <v>4</v>
      </c>
      <c r="AP87" s="10">
        <v>4</v>
      </c>
      <c r="AR87" s="10">
        <v>4</v>
      </c>
      <c r="AT87" s="10">
        <v>3</v>
      </c>
      <c r="AW87" s="10">
        <v>1</v>
      </c>
      <c r="AX87" s="10">
        <v>2</v>
      </c>
      <c r="AY87" s="10">
        <v>5</v>
      </c>
    </row>
    <row r="88" spans="1:51" ht="15.75" customHeight="1" x14ac:dyDescent="0.2">
      <c r="A88" s="8">
        <v>87</v>
      </c>
      <c r="B88" s="10">
        <v>4</v>
      </c>
      <c r="C88" s="10">
        <v>4</v>
      </c>
      <c r="D88" s="10">
        <v>4</v>
      </c>
      <c r="E88" s="10">
        <v>4</v>
      </c>
      <c r="F88" s="10">
        <v>4</v>
      </c>
      <c r="G88" s="10">
        <v>4</v>
      </c>
      <c r="H88" s="10">
        <v>4</v>
      </c>
      <c r="I88" s="10">
        <v>4</v>
      </c>
      <c r="J88" s="10">
        <v>3</v>
      </c>
      <c r="K88" s="10">
        <v>4</v>
      </c>
      <c r="L88" s="10">
        <v>4</v>
      </c>
      <c r="M88" s="10">
        <v>5</v>
      </c>
      <c r="O88" s="10">
        <v>4</v>
      </c>
      <c r="P88" s="10">
        <v>4</v>
      </c>
      <c r="Q88" s="10">
        <v>3</v>
      </c>
      <c r="R88" s="10">
        <v>5</v>
      </c>
      <c r="S88" s="10">
        <v>3</v>
      </c>
      <c r="T88" s="10">
        <v>5</v>
      </c>
      <c r="U88" s="10">
        <v>5</v>
      </c>
      <c r="V88" s="12" t="s">
        <v>117</v>
      </c>
      <c r="W88" s="10">
        <v>4</v>
      </c>
      <c r="X88" s="9" t="s">
        <v>118</v>
      </c>
      <c r="AB88" s="10">
        <v>3</v>
      </c>
      <c r="AC88" s="9" t="s">
        <v>120</v>
      </c>
      <c r="AE88" s="10">
        <v>3</v>
      </c>
      <c r="AF88" s="10">
        <v>5</v>
      </c>
      <c r="AG88" s="10">
        <v>5</v>
      </c>
      <c r="AH88" s="10">
        <v>5</v>
      </c>
      <c r="AI88" s="10">
        <v>1</v>
      </c>
      <c r="AK88" s="10">
        <v>5</v>
      </c>
      <c r="AL88" s="10">
        <v>5</v>
      </c>
      <c r="AM88" s="10">
        <v>1</v>
      </c>
      <c r="AN88" s="10">
        <v>5</v>
      </c>
      <c r="AO88" s="10">
        <v>5</v>
      </c>
      <c r="AP88" s="10">
        <v>5</v>
      </c>
      <c r="AR88" s="10">
        <v>4</v>
      </c>
      <c r="AT88" s="10">
        <v>3</v>
      </c>
      <c r="AW88" s="10">
        <v>1</v>
      </c>
      <c r="AX88" s="10">
        <v>2</v>
      </c>
      <c r="AY88" s="10">
        <v>4</v>
      </c>
    </row>
    <row r="89" spans="1:51" ht="15.75" customHeight="1" x14ac:dyDescent="0.2">
      <c r="A89" s="8">
        <v>88</v>
      </c>
      <c r="B89" s="10">
        <v>4</v>
      </c>
      <c r="C89" s="10">
        <v>5</v>
      </c>
      <c r="D89" s="10">
        <v>5</v>
      </c>
      <c r="E89" s="10">
        <v>4</v>
      </c>
      <c r="F89" s="10">
        <v>4</v>
      </c>
      <c r="H89" s="10">
        <v>5</v>
      </c>
      <c r="I89" s="10">
        <v>4</v>
      </c>
      <c r="J89" s="10">
        <v>4</v>
      </c>
      <c r="K89" s="10">
        <v>2</v>
      </c>
      <c r="L89" s="10">
        <v>3</v>
      </c>
      <c r="M89" s="10">
        <v>5</v>
      </c>
      <c r="O89" s="10">
        <v>4</v>
      </c>
      <c r="P89" s="10">
        <v>4</v>
      </c>
      <c r="Q89" s="10">
        <v>3</v>
      </c>
      <c r="R89" s="10">
        <v>4</v>
      </c>
      <c r="S89" s="10">
        <v>4</v>
      </c>
      <c r="T89" s="10">
        <v>4</v>
      </c>
      <c r="U89" s="10">
        <v>1</v>
      </c>
      <c r="V89" s="12" t="s">
        <v>125</v>
      </c>
      <c r="W89" s="10">
        <v>4</v>
      </c>
      <c r="X89" s="9" t="s">
        <v>124</v>
      </c>
      <c r="Y89" s="12" t="s">
        <v>124</v>
      </c>
      <c r="Z89" s="9" t="s">
        <v>127</v>
      </c>
      <c r="AB89" s="10">
        <v>4</v>
      </c>
      <c r="AC89" s="9" t="s">
        <v>120</v>
      </c>
      <c r="AD89" s="15">
        <v>7.0000000000000007E-2</v>
      </c>
      <c r="AE89" s="10">
        <v>4</v>
      </c>
      <c r="AF89" s="10">
        <v>4</v>
      </c>
      <c r="AG89" s="10">
        <v>4</v>
      </c>
      <c r="AH89" s="10">
        <v>5</v>
      </c>
      <c r="AI89" s="10">
        <v>2</v>
      </c>
      <c r="AW89" s="10">
        <v>2</v>
      </c>
      <c r="AX89" s="10">
        <v>2</v>
      </c>
      <c r="AY89" s="10">
        <v>5</v>
      </c>
    </row>
    <row r="90" spans="1:51" ht="15.75" customHeight="1" x14ac:dyDescent="0.2">
      <c r="A90" s="8">
        <v>89</v>
      </c>
      <c r="B90" s="10">
        <v>4</v>
      </c>
      <c r="C90" s="10">
        <v>4</v>
      </c>
      <c r="D90" s="10">
        <v>4</v>
      </c>
      <c r="E90" s="10">
        <v>2</v>
      </c>
      <c r="F90" s="10">
        <v>2</v>
      </c>
      <c r="G90" s="10">
        <v>2</v>
      </c>
      <c r="H90" s="10">
        <v>3</v>
      </c>
      <c r="I90" s="10">
        <v>3</v>
      </c>
      <c r="J90" s="10">
        <v>4</v>
      </c>
      <c r="K90" s="10">
        <v>3</v>
      </c>
      <c r="L90" s="10">
        <v>3</v>
      </c>
      <c r="M90" s="10">
        <v>3</v>
      </c>
      <c r="O90" s="10">
        <v>3</v>
      </c>
      <c r="P90" s="10">
        <v>3</v>
      </c>
      <c r="Q90" s="10">
        <v>4</v>
      </c>
      <c r="R90" s="10">
        <v>3</v>
      </c>
      <c r="S90" s="10">
        <v>3</v>
      </c>
      <c r="T90" s="10">
        <v>3</v>
      </c>
      <c r="V90" s="12" t="s">
        <v>125</v>
      </c>
      <c r="W90" s="10">
        <v>2</v>
      </c>
      <c r="X90" s="9" t="s">
        <v>118</v>
      </c>
      <c r="Y90" s="12" t="s">
        <v>127</v>
      </c>
      <c r="Z90" s="12" t="s">
        <v>127</v>
      </c>
      <c r="AB90" s="10">
        <v>2</v>
      </c>
      <c r="AE90" s="10">
        <v>1</v>
      </c>
      <c r="AF90" s="10">
        <v>1</v>
      </c>
      <c r="AG90" s="10">
        <v>1</v>
      </c>
      <c r="AH90" s="10">
        <v>1</v>
      </c>
      <c r="AI90" s="10">
        <v>1</v>
      </c>
      <c r="AK90" s="10">
        <v>5</v>
      </c>
      <c r="AL90" s="10">
        <v>5</v>
      </c>
      <c r="AM90" s="10">
        <v>5</v>
      </c>
      <c r="AN90" s="10">
        <v>5</v>
      </c>
      <c r="AO90" s="10">
        <v>5</v>
      </c>
      <c r="AP90" s="10">
        <v>5</v>
      </c>
      <c r="AR90" s="10">
        <v>3</v>
      </c>
      <c r="AT90" s="10">
        <v>3</v>
      </c>
      <c r="AU90" s="12" t="s">
        <v>171</v>
      </c>
    </row>
    <row r="91" spans="1:51" ht="15.75" customHeight="1" x14ac:dyDescent="0.2">
      <c r="A91" s="8">
        <v>90</v>
      </c>
      <c r="B91" s="10">
        <v>4</v>
      </c>
      <c r="C91" s="10">
        <v>4</v>
      </c>
      <c r="D91" s="10">
        <v>4</v>
      </c>
      <c r="E91" s="10">
        <v>4</v>
      </c>
      <c r="F91" s="10">
        <v>4</v>
      </c>
      <c r="G91" s="10">
        <v>4</v>
      </c>
      <c r="H91" s="10">
        <v>2</v>
      </c>
      <c r="I91" s="10">
        <v>3</v>
      </c>
      <c r="J91" s="10">
        <v>4</v>
      </c>
      <c r="K91" s="10">
        <v>2</v>
      </c>
      <c r="L91" s="10">
        <v>3</v>
      </c>
      <c r="M91" s="10">
        <v>4</v>
      </c>
      <c r="O91" s="10">
        <v>4</v>
      </c>
      <c r="P91" s="10">
        <v>3</v>
      </c>
      <c r="Q91" s="10">
        <v>3</v>
      </c>
      <c r="R91" s="10">
        <v>5</v>
      </c>
      <c r="S91" s="10">
        <v>3</v>
      </c>
      <c r="T91" s="10">
        <v>3</v>
      </c>
      <c r="U91" s="10">
        <v>3</v>
      </c>
      <c r="V91" s="12" t="s">
        <v>125</v>
      </c>
      <c r="X91" s="12" t="s">
        <v>127</v>
      </c>
      <c r="Y91" s="12" t="s">
        <v>124</v>
      </c>
      <c r="Z91" s="12" t="s">
        <v>124</v>
      </c>
      <c r="AB91" s="10">
        <v>3</v>
      </c>
      <c r="AC91" s="9" t="s">
        <v>120</v>
      </c>
      <c r="AD91" s="15">
        <v>0.05</v>
      </c>
      <c r="AE91" s="10">
        <v>4</v>
      </c>
      <c r="AF91" s="10">
        <v>3</v>
      </c>
      <c r="AG91" s="10">
        <v>4</v>
      </c>
      <c r="AH91" s="10">
        <v>2</v>
      </c>
      <c r="AI91" s="10">
        <v>1</v>
      </c>
      <c r="AK91" s="10">
        <v>5</v>
      </c>
      <c r="AL91" s="10">
        <v>5</v>
      </c>
      <c r="AM91" s="10">
        <v>5</v>
      </c>
      <c r="AN91" s="10">
        <v>5</v>
      </c>
      <c r="AO91" s="10">
        <v>4</v>
      </c>
      <c r="AP91" s="10">
        <v>4</v>
      </c>
      <c r="AQ91" s="12" t="s">
        <v>295</v>
      </c>
      <c r="AR91" s="10">
        <v>3</v>
      </c>
      <c r="AT91" s="10">
        <v>1</v>
      </c>
      <c r="AU91" s="12" t="s">
        <v>208</v>
      </c>
      <c r="AV91" s="12" t="s">
        <v>297</v>
      </c>
      <c r="AW91" s="10">
        <v>1</v>
      </c>
      <c r="AX91" s="10">
        <v>3</v>
      </c>
      <c r="AY91" s="10">
        <v>5</v>
      </c>
    </row>
    <row r="92" spans="1:51" ht="15.75" customHeight="1" x14ac:dyDescent="0.2">
      <c r="A92" s="8">
        <v>91</v>
      </c>
      <c r="B92" s="10">
        <v>4</v>
      </c>
      <c r="C92" s="10">
        <v>5</v>
      </c>
      <c r="D92" s="10">
        <v>5</v>
      </c>
      <c r="E92" s="10">
        <v>5</v>
      </c>
      <c r="F92" s="10">
        <v>5</v>
      </c>
      <c r="G92" s="10">
        <v>5</v>
      </c>
      <c r="H92" s="10">
        <v>5</v>
      </c>
      <c r="I92" s="10">
        <v>4</v>
      </c>
      <c r="J92" s="10">
        <v>5</v>
      </c>
      <c r="K92" s="10">
        <v>3</v>
      </c>
      <c r="L92" s="10">
        <v>2</v>
      </c>
      <c r="M92" s="10">
        <v>5</v>
      </c>
      <c r="N92" s="12" t="s">
        <v>299</v>
      </c>
      <c r="O92" s="10">
        <v>4</v>
      </c>
      <c r="P92" s="10">
        <v>3</v>
      </c>
      <c r="Q92" s="10">
        <v>2</v>
      </c>
      <c r="R92" s="10">
        <v>5</v>
      </c>
      <c r="S92" s="10">
        <v>4</v>
      </c>
      <c r="T92" s="10">
        <v>5</v>
      </c>
      <c r="U92" s="10">
        <v>4</v>
      </c>
      <c r="V92" s="12" t="s">
        <v>117</v>
      </c>
      <c r="W92" s="10">
        <v>3</v>
      </c>
      <c r="X92" s="9" t="s">
        <v>127</v>
      </c>
      <c r="Y92" s="12" t="s">
        <v>124</v>
      </c>
      <c r="Z92" s="9" t="s">
        <v>118</v>
      </c>
      <c r="AB92" s="10">
        <v>3</v>
      </c>
      <c r="AC92" s="9" t="s">
        <v>120</v>
      </c>
      <c r="AD92" s="15">
        <v>0.1</v>
      </c>
      <c r="AE92" s="10">
        <v>5</v>
      </c>
      <c r="AF92" s="10">
        <v>3</v>
      </c>
      <c r="AG92" s="10">
        <v>4</v>
      </c>
      <c r="AH92" s="10">
        <v>5</v>
      </c>
      <c r="AI92" s="10">
        <v>2</v>
      </c>
      <c r="AK92" s="10">
        <v>5</v>
      </c>
      <c r="AL92" s="10">
        <v>4</v>
      </c>
      <c r="AM92" s="10">
        <v>4</v>
      </c>
      <c r="AN92" s="10">
        <v>2</v>
      </c>
      <c r="AO92" s="10">
        <v>4</v>
      </c>
      <c r="AP92" s="10">
        <v>3</v>
      </c>
      <c r="AR92" s="10">
        <v>4</v>
      </c>
      <c r="AT92" s="10">
        <v>2</v>
      </c>
      <c r="AU92" s="12" t="s">
        <v>168</v>
      </c>
      <c r="AW92" s="10">
        <v>1</v>
      </c>
      <c r="AX92" s="10">
        <v>1</v>
      </c>
      <c r="AY92" s="10">
        <v>5</v>
      </c>
    </row>
    <row r="93" spans="1:51" ht="15.75" customHeight="1" x14ac:dyDescent="0.2">
      <c r="A93" s="8">
        <v>92</v>
      </c>
      <c r="B93" s="2">
        <v>4</v>
      </c>
      <c r="C93" s="2">
        <v>4</v>
      </c>
      <c r="D93" s="2">
        <v>4</v>
      </c>
      <c r="E93" s="2">
        <v>4</v>
      </c>
      <c r="F93" s="2">
        <v>4</v>
      </c>
      <c r="G93" s="2">
        <v>4</v>
      </c>
      <c r="H93" s="2">
        <v>4</v>
      </c>
      <c r="I93" s="2">
        <v>4</v>
      </c>
      <c r="J93" s="2">
        <v>2</v>
      </c>
      <c r="K93" s="2">
        <v>2</v>
      </c>
      <c r="L93" s="2">
        <v>2</v>
      </c>
      <c r="M93" s="2">
        <v>2</v>
      </c>
      <c r="O93" s="2">
        <v>5</v>
      </c>
      <c r="P93" s="2">
        <v>5</v>
      </c>
      <c r="Q93" s="2">
        <v>5</v>
      </c>
      <c r="R93" s="2">
        <v>5</v>
      </c>
      <c r="S93" s="2">
        <v>1</v>
      </c>
      <c r="T93" s="2">
        <v>3</v>
      </c>
      <c r="U93" s="2">
        <v>3</v>
      </c>
      <c r="V93" s="12" t="s">
        <v>364</v>
      </c>
      <c r="AB93" s="2">
        <v>2</v>
      </c>
      <c r="AD93" s="12"/>
      <c r="AE93" s="2">
        <v>3</v>
      </c>
      <c r="AF93" s="2">
        <v>3</v>
      </c>
      <c r="AG93" s="2">
        <v>3</v>
      </c>
      <c r="AH93" s="2">
        <v>3</v>
      </c>
      <c r="AI93" s="2">
        <v>3</v>
      </c>
      <c r="AL93" s="2">
        <v>4</v>
      </c>
      <c r="AM93" s="2">
        <v>4</v>
      </c>
      <c r="AN93" s="2">
        <v>4</v>
      </c>
      <c r="AO93" s="2">
        <v>4</v>
      </c>
      <c r="AR93" s="2">
        <v>4</v>
      </c>
      <c r="AT93" s="2">
        <v>3</v>
      </c>
      <c r="AW93" s="2">
        <v>1</v>
      </c>
      <c r="AX93" s="2">
        <v>4</v>
      </c>
      <c r="AY93" s="2">
        <v>2</v>
      </c>
    </row>
    <row r="94" spans="1:51" ht="15.75" customHeight="1" x14ac:dyDescent="0.2">
      <c r="A94" s="8">
        <v>93</v>
      </c>
      <c r="B94" s="2">
        <v>3</v>
      </c>
      <c r="C94" s="2">
        <v>3</v>
      </c>
      <c r="D94" s="2">
        <v>3</v>
      </c>
      <c r="E94" s="2">
        <v>3</v>
      </c>
      <c r="F94" s="2">
        <v>3</v>
      </c>
      <c r="G94" s="2">
        <v>3</v>
      </c>
      <c r="H94" s="2">
        <v>3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O94" s="2">
        <v>3</v>
      </c>
      <c r="P94" s="2">
        <v>3</v>
      </c>
      <c r="Q94" s="2">
        <v>3</v>
      </c>
      <c r="R94" s="2">
        <v>3</v>
      </c>
      <c r="S94" s="2">
        <v>3</v>
      </c>
      <c r="T94" s="2">
        <v>3</v>
      </c>
      <c r="U94" s="2">
        <v>3</v>
      </c>
      <c r="W94" s="2">
        <v>3</v>
      </c>
      <c r="AB94" s="2">
        <v>3</v>
      </c>
      <c r="AE94" s="2">
        <v>3</v>
      </c>
      <c r="AF94" s="2">
        <v>3</v>
      </c>
      <c r="AG94" s="2">
        <v>3</v>
      </c>
      <c r="AH94" s="2">
        <v>3</v>
      </c>
      <c r="AI94" s="2">
        <v>3</v>
      </c>
      <c r="AK94" s="2">
        <v>3</v>
      </c>
      <c r="AL94" s="2">
        <v>3</v>
      </c>
      <c r="AM94" s="2">
        <v>3</v>
      </c>
      <c r="AN94" s="2">
        <v>3</v>
      </c>
      <c r="AO94" s="2">
        <v>3</v>
      </c>
      <c r="AP94" s="2">
        <v>3</v>
      </c>
      <c r="AR94" s="2">
        <v>3</v>
      </c>
      <c r="AS94" s="2"/>
      <c r="AT94" s="2">
        <v>3</v>
      </c>
      <c r="AW94" s="2">
        <v>1</v>
      </c>
      <c r="AX94" s="2">
        <v>4</v>
      </c>
      <c r="AY94" s="2">
        <v>4</v>
      </c>
    </row>
    <row r="95" spans="1:51" ht="15.75" customHeight="1" x14ac:dyDescent="0.2">
      <c r="A95" s="8">
        <v>94</v>
      </c>
      <c r="B95" s="2">
        <v>4</v>
      </c>
      <c r="C95" s="2">
        <v>4</v>
      </c>
      <c r="D95" s="2">
        <v>4</v>
      </c>
      <c r="E95" s="2">
        <v>3</v>
      </c>
      <c r="F95" s="2">
        <v>4</v>
      </c>
      <c r="G95" s="2">
        <v>2</v>
      </c>
      <c r="H95" s="2">
        <v>4</v>
      </c>
      <c r="I95" s="2">
        <v>4</v>
      </c>
      <c r="J95" s="2">
        <v>4</v>
      </c>
      <c r="K95" s="2">
        <v>3</v>
      </c>
      <c r="L95" s="2">
        <v>3</v>
      </c>
      <c r="M95" s="2">
        <v>4</v>
      </c>
      <c r="O95" s="2">
        <v>3</v>
      </c>
      <c r="P95" s="2">
        <v>3</v>
      </c>
      <c r="Q95" s="2">
        <v>3</v>
      </c>
      <c r="R95" s="2">
        <v>4</v>
      </c>
      <c r="S95" s="2">
        <v>4</v>
      </c>
      <c r="T95" s="2">
        <v>4</v>
      </c>
      <c r="U95" s="2">
        <v>2</v>
      </c>
      <c r="V95" s="12" t="s">
        <v>364</v>
      </c>
      <c r="W95" s="2">
        <v>3</v>
      </c>
      <c r="X95" s="12" t="s">
        <v>118</v>
      </c>
      <c r="Y95" s="12" t="s">
        <v>127</v>
      </c>
      <c r="Z95" s="12" t="s">
        <v>127</v>
      </c>
      <c r="AB95" s="2">
        <v>3</v>
      </c>
      <c r="AC95" s="9" t="s">
        <v>120</v>
      </c>
      <c r="AD95" s="15">
        <v>0.05</v>
      </c>
      <c r="AE95" s="2">
        <v>3</v>
      </c>
      <c r="AF95" s="2">
        <v>4</v>
      </c>
      <c r="AG95" s="2">
        <v>4</v>
      </c>
      <c r="AH95" s="2">
        <v>4</v>
      </c>
      <c r="AI95" s="2">
        <v>4</v>
      </c>
      <c r="AK95" s="2">
        <v>5</v>
      </c>
      <c r="AL95" s="2">
        <v>4</v>
      </c>
      <c r="AM95" s="2">
        <v>4</v>
      </c>
      <c r="AN95" s="2">
        <v>4</v>
      </c>
      <c r="AO95" s="2">
        <v>4</v>
      </c>
      <c r="AP95" s="2">
        <v>4</v>
      </c>
      <c r="AR95" s="2">
        <v>4</v>
      </c>
      <c r="AS95" s="2"/>
      <c r="AT95" s="2">
        <v>3</v>
      </c>
      <c r="AU95" s="12" t="s">
        <v>366</v>
      </c>
      <c r="AW95" s="2">
        <v>1</v>
      </c>
      <c r="AX95" s="2">
        <v>4</v>
      </c>
      <c r="AY95" s="2">
        <v>2</v>
      </c>
    </row>
    <row r="96" spans="1:51" ht="15.75" customHeight="1" x14ac:dyDescent="0.2">
      <c r="A96" s="8">
        <v>95</v>
      </c>
      <c r="B96" s="2">
        <v>4</v>
      </c>
      <c r="C96" s="2">
        <v>4</v>
      </c>
      <c r="D96" s="2">
        <v>4</v>
      </c>
      <c r="E96" s="2">
        <v>4</v>
      </c>
      <c r="F96" s="2">
        <v>4</v>
      </c>
      <c r="G96" s="2">
        <v>4</v>
      </c>
      <c r="H96" s="2">
        <v>4</v>
      </c>
      <c r="I96" s="2">
        <v>4</v>
      </c>
      <c r="J96" s="2">
        <v>3</v>
      </c>
      <c r="K96" s="2">
        <v>3</v>
      </c>
      <c r="L96" s="2">
        <v>3</v>
      </c>
      <c r="M96" s="2">
        <v>3</v>
      </c>
      <c r="O96" s="2">
        <v>3</v>
      </c>
      <c r="P96" s="2">
        <v>3</v>
      </c>
      <c r="Q96" s="2">
        <v>3</v>
      </c>
      <c r="R96" s="2">
        <v>5</v>
      </c>
      <c r="S96" s="2">
        <v>4</v>
      </c>
      <c r="T96" s="2">
        <v>4</v>
      </c>
      <c r="U96" s="2">
        <v>5</v>
      </c>
      <c r="W96" s="2">
        <v>4</v>
      </c>
      <c r="X96" s="12" t="s">
        <v>118</v>
      </c>
      <c r="Y96" s="12" t="s">
        <v>118</v>
      </c>
      <c r="Z96" s="12" t="s">
        <v>118</v>
      </c>
      <c r="AC96" s="9" t="s">
        <v>134</v>
      </c>
      <c r="AD96" s="15">
        <v>7.0000000000000007E-2</v>
      </c>
      <c r="AE96" s="2">
        <v>5</v>
      </c>
      <c r="AF96" s="2">
        <v>3</v>
      </c>
      <c r="AG96" s="2">
        <v>3</v>
      </c>
      <c r="AH96" s="2">
        <v>3</v>
      </c>
      <c r="AI96" s="2">
        <v>3</v>
      </c>
      <c r="AK96" s="2">
        <v>5</v>
      </c>
      <c r="AL96" s="2">
        <v>5</v>
      </c>
      <c r="AM96" s="2">
        <v>5</v>
      </c>
      <c r="AN96" s="2">
        <v>5</v>
      </c>
      <c r="AO96" s="2">
        <v>5</v>
      </c>
      <c r="AP96" s="2">
        <v>5</v>
      </c>
      <c r="AR96" s="2">
        <v>3</v>
      </c>
      <c r="AT96" s="2">
        <v>3</v>
      </c>
      <c r="AU96" s="12" t="s">
        <v>367</v>
      </c>
      <c r="AW96" s="2">
        <v>1</v>
      </c>
      <c r="AX96" s="2">
        <v>4</v>
      </c>
      <c r="AY96" s="2">
        <v>4</v>
      </c>
    </row>
    <row r="97" spans="1:51" ht="15.75" customHeight="1" x14ac:dyDescent="0.2">
      <c r="A97" s="8">
        <v>96</v>
      </c>
      <c r="B97" s="2">
        <v>3</v>
      </c>
      <c r="C97" s="2">
        <v>5</v>
      </c>
      <c r="D97" s="2">
        <v>4</v>
      </c>
      <c r="E97" s="2">
        <v>3</v>
      </c>
      <c r="F97" s="2">
        <v>3</v>
      </c>
      <c r="G97" s="2">
        <v>4</v>
      </c>
      <c r="H97" s="2">
        <v>4</v>
      </c>
      <c r="I97" s="2">
        <v>4</v>
      </c>
      <c r="J97" s="2">
        <v>4</v>
      </c>
      <c r="K97" s="2">
        <v>3</v>
      </c>
      <c r="L97" s="2">
        <v>3</v>
      </c>
      <c r="M97" s="2">
        <v>3</v>
      </c>
      <c r="O97" s="2">
        <v>3</v>
      </c>
      <c r="P97" s="2">
        <v>4</v>
      </c>
      <c r="Q97" s="2">
        <v>3</v>
      </c>
      <c r="R97" s="2">
        <v>3</v>
      </c>
      <c r="S97" s="2">
        <v>2</v>
      </c>
      <c r="T97" s="2">
        <v>2</v>
      </c>
      <c r="U97" s="2">
        <v>4</v>
      </c>
      <c r="V97" s="12" t="s">
        <v>364</v>
      </c>
      <c r="W97" s="2">
        <v>3</v>
      </c>
      <c r="X97" s="12" t="s">
        <v>124</v>
      </c>
      <c r="Y97" s="12" t="s">
        <v>124</v>
      </c>
      <c r="Z97" s="12" t="s">
        <v>124</v>
      </c>
      <c r="AB97" s="2">
        <v>2</v>
      </c>
      <c r="AC97" s="9" t="s">
        <v>120</v>
      </c>
      <c r="AD97" s="12" t="s">
        <v>365</v>
      </c>
      <c r="AE97" s="2">
        <v>2</v>
      </c>
      <c r="AF97" s="2">
        <v>2</v>
      </c>
      <c r="AG97" s="2">
        <v>4</v>
      </c>
      <c r="AH97" s="2">
        <v>1</v>
      </c>
      <c r="AI97" s="2">
        <v>1</v>
      </c>
      <c r="AK97" s="2">
        <v>4</v>
      </c>
      <c r="AL97" s="2">
        <v>4</v>
      </c>
      <c r="AM97" s="2">
        <v>4</v>
      </c>
      <c r="AN97" s="2">
        <v>4</v>
      </c>
      <c r="AO97" s="2">
        <v>4</v>
      </c>
      <c r="AP97" s="2">
        <v>2</v>
      </c>
      <c r="AR97" s="2">
        <v>4</v>
      </c>
      <c r="AT97" s="2">
        <v>4</v>
      </c>
      <c r="AU97" s="12" t="s">
        <v>368</v>
      </c>
      <c r="AW97" s="2">
        <v>2</v>
      </c>
      <c r="AY97" s="2">
        <v>1</v>
      </c>
    </row>
    <row r="98" spans="1:51" ht="15.75" customHeight="1" x14ac:dyDescent="0.2">
      <c r="A98" s="8">
        <v>97</v>
      </c>
      <c r="B98" s="2">
        <v>4</v>
      </c>
      <c r="C98" s="2">
        <v>4</v>
      </c>
      <c r="D98" s="2">
        <v>4</v>
      </c>
      <c r="E98" s="2">
        <v>3</v>
      </c>
      <c r="F98" s="2">
        <v>4</v>
      </c>
      <c r="G98" s="2">
        <v>4</v>
      </c>
      <c r="H98" s="2">
        <v>4</v>
      </c>
      <c r="I98" s="2">
        <v>4</v>
      </c>
      <c r="J98" s="2">
        <v>4</v>
      </c>
      <c r="K98" s="2">
        <v>3</v>
      </c>
      <c r="L98" s="2">
        <v>3</v>
      </c>
      <c r="M98" s="2">
        <v>4</v>
      </c>
      <c r="N98" s="12" t="s">
        <v>371</v>
      </c>
      <c r="O98" s="2">
        <v>3</v>
      </c>
      <c r="P98" s="2">
        <v>3</v>
      </c>
      <c r="Q98" s="2">
        <v>3</v>
      </c>
      <c r="R98" s="2">
        <v>3</v>
      </c>
      <c r="S98" s="2">
        <v>3</v>
      </c>
      <c r="T98" s="2">
        <v>4</v>
      </c>
      <c r="U98" s="2">
        <v>4</v>
      </c>
      <c r="V98" s="12" t="s">
        <v>372</v>
      </c>
      <c r="W98" s="2">
        <v>3</v>
      </c>
      <c r="X98" s="12" t="s">
        <v>127</v>
      </c>
      <c r="Y98" s="12" t="s">
        <v>118</v>
      </c>
      <c r="Z98" s="12" t="s">
        <v>118</v>
      </c>
      <c r="AA98" s="12" t="s">
        <v>373</v>
      </c>
      <c r="AB98" s="2">
        <v>3</v>
      </c>
      <c r="AC98" s="9" t="s">
        <v>120</v>
      </c>
      <c r="AD98" s="15">
        <v>0.1</v>
      </c>
      <c r="AE98" s="2">
        <v>3</v>
      </c>
      <c r="AF98" s="2">
        <v>3</v>
      </c>
      <c r="AG98" s="2">
        <v>4</v>
      </c>
      <c r="AH98" s="2">
        <v>5</v>
      </c>
      <c r="AI98" s="2">
        <v>4</v>
      </c>
      <c r="AJ98" s="12" t="s">
        <v>375</v>
      </c>
      <c r="AK98" s="2">
        <v>4</v>
      </c>
      <c r="AL98" s="2">
        <v>3</v>
      </c>
      <c r="AM98" s="2">
        <v>4</v>
      </c>
      <c r="AN98" s="2">
        <v>4</v>
      </c>
      <c r="AO98" s="2">
        <v>4</v>
      </c>
      <c r="AP98" s="2">
        <v>3</v>
      </c>
      <c r="AQ98" s="12" t="s">
        <v>377</v>
      </c>
      <c r="AR98" s="2">
        <v>3</v>
      </c>
      <c r="AT98" s="2">
        <v>4</v>
      </c>
      <c r="AU98" s="12" t="s">
        <v>378</v>
      </c>
      <c r="AV98" s="12" t="s">
        <v>379</v>
      </c>
      <c r="AW98" s="2">
        <v>1</v>
      </c>
      <c r="AX98" s="2">
        <v>4</v>
      </c>
      <c r="AY98" s="2">
        <v>4</v>
      </c>
    </row>
    <row r="99" spans="1:51" ht="15.75" customHeight="1" x14ac:dyDescent="0.2">
      <c r="A99" s="8">
        <v>98</v>
      </c>
      <c r="B99" s="2">
        <v>5</v>
      </c>
      <c r="C99" s="2">
        <v>5</v>
      </c>
      <c r="D99" s="2">
        <v>5</v>
      </c>
      <c r="E99" s="2">
        <v>5</v>
      </c>
      <c r="F99" s="2">
        <v>5</v>
      </c>
      <c r="G99" s="2">
        <v>1</v>
      </c>
      <c r="H99" s="2">
        <v>5</v>
      </c>
      <c r="I99" s="2">
        <v>1</v>
      </c>
      <c r="J99" s="2">
        <v>3</v>
      </c>
      <c r="K99" s="2">
        <v>1</v>
      </c>
      <c r="L99" s="2">
        <v>1</v>
      </c>
      <c r="M99" s="2">
        <v>5</v>
      </c>
      <c r="N99" s="12" t="s">
        <v>381</v>
      </c>
      <c r="O99" s="2">
        <v>5</v>
      </c>
      <c r="P99" s="2">
        <v>1</v>
      </c>
      <c r="Q99" s="2">
        <v>3</v>
      </c>
      <c r="R99" s="2">
        <v>5</v>
      </c>
      <c r="S99" s="2">
        <v>1</v>
      </c>
      <c r="T99" s="2">
        <v>1</v>
      </c>
      <c r="U99" s="2">
        <v>3</v>
      </c>
      <c r="V99" s="12" t="s">
        <v>372</v>
      </c>
      <c r="W99" s="2">
        <v>1</v>
      </c>
      <c r="X99" s="12" t="s">
        <v>124</v>
      </c>
      <c r="Y99" s="12" t="s">
        <v>124</v>
      </c>
      <c r="Z99" s="12" t="s">
        <v>124</v>
      </c>
      <c r="AA99" s="12" t="s">
        <v>382</v>
      </c>
      <c r="AB99" s="2">
        <v>1</v>
      </c>
      <c r="AC99" s="9"/>
      <c r="AD99" s="9" t="s">
        <v>383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K99" s="2">
        <v>5</v>
      </c>
      <c r="AL99" s="2">
        <v>5</v>
      </c>
      <c r="AM99" s="2">
        <v>5</v>
      </c>
      <c r="AN99" s="2">
        <v>5</v>
      </c>
      <c r="AO99" s="2">
        <v>5</v>
      </c>
      <c r="AP99" s="2">
        <v>5</v>
      </c>
      <c r="AQ99" s="12" t="s">
        <v>385</v>
      </c>
      <c r="AR99" s="2">
        <v>5</v>
      </c>
      <c r="AT99" s="2">
        <v>3</v>
      </c>
      <c r="AU99" s="12" t="s">
        <v>386</v>
      </c>
      <c r="AV99" s="12" t="s">
        <v>387</v>
      </c>
      <c r="AW99" s="2">
        <v>1</v>
      </c>
      <c r="AX99" s="2">
        <v>4</v>
      </c>
      <c r="AY99" s="2">
        <v>4</v>
      </c>
    </row>
    <row r="103" spans="1:51" s="20" customFormat="1" ht="15.75" customHeight="1" x14ac:dyDescent="0.2">
      <c r="A103" s="19">
        <v>5</v>
      </c>
      <c r="B103" s="20">
        <f>COUNTIFS(B$2:B$102,$A103)</f>
        <v>25</v>
      </c>
      <c r="C103" s="20">
        <f t="shared" ref="C103:M103" si="0">COUNTIFS(C$2:C$102,$A103)</f>
        <v>51</v>
      </c>
      <c r="D103" s="20">
        <f t="shared" si="0"/>
        <v>46</v>
      </c>
      <c r="E103" s="20">
        <f t="shared" si="0"/>
        <v>11</v>
      </c>
      <c r="F103" s="20">
        <f t="shared" si="0"/>
        <v>19</v>
      </c>
      <c r="G103" s="20">
        <f t="shared" si="0"/>
        <v>18</v>
      </c>
      <c r="H103" s="20">
        <f t="shared" si="0"/>
        <v>23</v>
      </c>
      <c r="I103" s="20">
        <f t="shared" si="0"/>
        <v>11</v>
      </c>
      <c r="J103" s="20">
        <f t="shared" si="0"/>
        <v>26</v>
      </c>
      <c r="K103" s="20">
        <f t="shared" si="0"/>
        <v>8</v>
      </c>
      <c r="L103" s="20">
        <f t="shared" si="0"/>
        <v>13</v>
      </c>
      <c r="M103" s="20">
        <f t="shared" si="0"/>
        <v>18</v>
      </c>
      <c r="O103" s="20">
        <f>COUNTIFS(O$2:O$102,$A103)</f>
        <v>15</v>
      </c>
      <c r="P103" s="20">
        <f t="shared" ref="P103:W103" si="1">COUNTIFS(P$2:P$102,$A103)</f>
        <v>12</v>
      </c>
      <c r="Q103" s="20">
        <f t="shared" si="1"/>
        <v>4</v>
      </c>
      <c r="R103" s="20">
        <f t="shared" si="1"/>
        <v>26</v>
      </c>
      <c r="S103" s="20">
        <f t="shared" si="1"/>
        <v>15</v>
      </c>
      <c r="T103" s="20">
        <f t="shared" si="1"/>
        <v>25</v>
      </c>
      <c r="U103" s="20">
        <f t="shared" si="1"/>
        <v>13</v>
      </c>
      <c r="V103" s="20">
        <f>COUNTIFS($V$2:$V$102,U112)</f>
        <v>34</v>
      </c>
      <c r="W103" s="20">
        <f t="shared" si="1"/>
        <v>10</v>
      </c>
      <c r="X103" s="20">
        <f>COUNTIFS(X$2:X$102,$W112)</f>
        <v>42</v>
      </c>
      <c r="Y103" s="20">
        <f t="shared" ref="Y103:Z103" si="2">COUNTIFS(Y$2:Y$102,$W112)</f>
        <v>26</v>
      </c>
      <c r="Z103" s="20">
        <f t="shared" si="2"/>
        <v>20</v>
      </c>
      <c r="AB103" s="20">
        <f>COUNTIFS(AB$2:AB$102,$A103)</f>
        <v>16</v>
      </c>
      <c r="AC103" s="20">
        <f>COUNTIFS($AC$2:$AC$102,AB112)</f>
        <v>19</v>
      </c>
      <c r="AD103" s="20">
        <f>COUNTIFS($AD$2:$AD$102,AC112)</f>
        <v>28</v>
      </c>
      <c r="AE103" s="20">
        <f>COUNTIFS(AE$2:AE$102,$A103)</f>
        <v>20</v>
      </c>
      <c r="AF103" s="20">
        <f t="shared" ref="AF103:AR103" si="3">COUNTIFS(AF$2:AF$102,$A103)</f>
        <v>19</v>
      </c>
      <c r="AG103" s="20">
        <f t="shared" si="3"/>
        <v>26</v>
      </c>
      <c r="AH103" s="20">
        <f t="shared" si="3"/>
        <v>15</v>
      </c>
      <c r="AI103" s="20">
        <f t="shared" si="3"/>
        <v>13</v>
      </c>
      <c r="AK103" s="20">
        <f t="shared" si="3"/>
        <v>71</v>
      </c>
      <c r="AL103" s="20">
        <f t="shared" si="3"/>
        <v>57</v>
      </c>
      <c r="AM103" s="20">
        <f t="shared" si="3"/>
        <v>36</v>
      </c>
      <c r="AN103" s="20">
        <f t="shared" si="3"/>
        <v>35</v>
      </c>
      <c r="AO103" s="20">
        <f t="shared" si="3"/>
        <v>38</v>
      </c>
      <c r="AP103" s="20">
        <f t="shared" si="3"/>
        <v>28</v>
      </c>
      <c r="AR103" s="20">
        <f t="shared" si="3"/>
        <v>19</v>
      </c>
      <c r="AT103" s="20">
        <f>COUNTIFS(AT$2:AT$102,$A103)</f>
        <v>3</v>
      </c>
      <c r="AW103" s="20">
        <f>COUNTIFS($AW$2:$AW$102,AV111)</f>
        <v>69</v>
      </c>
      <c r="AX103" s="20">
        <f>COUNTIFS($AX$2:$AX$102,AV111)</f>
        <v>9</v>
      </c>
      <c r="AY103" s="20">
        <f>COUNTIFS($AY$2:$AY$102,AV111)</f>
        <v>2</v>
      </c>
    </row>
    <row r="104" spans="1:51" s="20" customFormat="1" ht="15.75" customHeight="1" x14ac:dyDescent="0.2">
      <c r="A104" s="19">
        <v>4</v>
      </c>
      <c r="B104" s="20">
        <f>COUNTIFS(B$2:B$102,$A104)</f>
        <v>55</v>
      </c>
      <c r="C104" s="20">
        <f t="shared" ref="C104:M107" si="4">COUNTIFS(C$2:C$102,$A104)</f>
        <v>40</v>
      </c>
      <c r="D104" s="20">
        <f t="shared" si="4"/>
        <v>46</v>
      </c>
      <c r="E104" s="20">
        <f t="shared" si="4"/>
        <v>35</v>
      </c>
      <c r="F104" s="20">
        <f t="shared" si="4"/>
        <v>51</v>
      </c>
      <c r="G104" s="20">
        <f t="shared" si="4"/>
        <v>43</v>
      </c>
      <c r="H104" s="20">
        <f t="shared" si="4"/>
        <v>56</v>
      </c>
      <c r="I104" s="20">
        <f t="shared" si="4"/>
        <v>56</v>
      </c>
      <c r="J104" s="20">
        <f t="shared" si="4"/>
        <v>51</v>
      </c>
      <c r="K104" s="20">
        <f t="shared" si="4"/>
        <v>20</v>
      </c>
      <c r="L104" s="20">
        <f t="shared" si="4"/>
        <v>13</v>
      </c>
      <c r="M104" s="20">
        <f t="shared" si="4"/>
        <v>32</v>
      </c>
      <c r="O104" s="20">
        <f>COUNTIFS(O$2:O$102,$A104)</f>
        <v>58</v>
      </c>
      <c r="P104" s="20">
        <f t="shared" ref="P104:U107" si="5">COUNTIFS(P$2:P$102,$A104)</f>
        <v>39</v>
      </c>
      <c r="Q104" s="20">
        <f t="shared" si="5"/>
        <v>31</v>
      </c>
      <c r="R104" s="20">
        <f t="shared" si="5"/>
        <v>46</v>
      </c>
      <c r="S104" s="20">
        <f t="shared" si="5"/>
        <v>24</v>
      </c>
      <c r="T104" s="20">
        <f t="shared" si="5"/>
        <v>33</v>
      </c>
      <c r="U104" s="20">
        <f t="shared" si="5"/>
        <v>37</v>
      </c>
      <c r="V104" s="20">
        <f>COUNTIFS($V$2:$V$102,U113)</f>
        <v>49</v>
      </c>
      <c r="W104" s="20">
        <f>COUNTIFS(W$2:W$102,$A104)</f>
        <v>29</v>
      </c>
      <c r="X104" s="20">
        <f>COUNTIFS(X$2:X$102,$W113)</f>
        <v>24</v>
      </c>
      <c r="Y104" s="20">
        <f t="shared" ref="Y104:Z104" si="6">COUNTIFS(Y$2:Y$102,$W113)</f>
        <v>29</v>
      </c>
      <c r="Z104" s="20">
        <f t="shared" si="6"/>
        <v>25</v>
      </c>
      <c r="AB104" s="20">
        <f>COUNTIFS(AB$2:AB$102,$A104)</f>
        <v>18</v>
      </c>
      <c r="AC104" s="20">
        <f>COUNTIFS($AC$2:$AC$102,AB113)</f>
        <v>3</v>
      </c>
      <c r="AD104" s="20">
        <f>COUNTIFS($AD$2:$AD$102,AC113)</f>
        <v>7</v>
      </c>
      <c r="AE104" s="20">
        <f>COUNTIFS(AE$2:AE$102,$A104)</f>
        <v>26</v>
      </c>
      <c r="AF104" s="20">
        <f t="shared" ref="AF104:AI107" si="7">COUNTIFS(AF$2:AF$102,$A104)</f>
        <v>29</v>
      </c>
      <c r="AG104" s="20">
        <f t="shared" si="7"/>
        <v>34</v>
      </c>
      <c r="AH104" s="20">
        <f t="shared" si="7"/>
        <v>27</v>
      </c>
      <c r="AI104" s="20">
        <f t="shared" si="7"/>
        <v>26</v>
      </c>
      <c r="AK104" s="20">
        <f t="shared" ref="AK104:AP107" si="8">COUNTIFS(AK$2:AK$102,$A104)</f>
        <v>20</v>
      </c>
      <c r="AL104" s="20">
        <f t="shared" si="8"/>
        <v>26</v>
      </c>
      <c r="AM104" s="20">
        <f t="shared" si="8"/>
        <v>38</v>
      </c>
      <c r="AN104" s="20">
        <f t="shared" si="8"/>
        <v>37</v>
      </c>
      <c r="AO104" s="20">
        <f t="shared" si="8"/>
        <v>37</v>
      </c>
      <c r="AP104" s="20">
        <f t="shared" si="8"/>
        <v>30</v>
      </c>
      <c r="AR104" s="20">
        <f>COUNTIFS(AR$2:AR$102,$A104)</f>
        <v>38</v>
      </c>
      <c r="AT104" s="20">
        <f>COUNTIFS(AT$2:AT$102,$A104)</f>
        <v>28</v>
      </c>
      <c r="AW104" s="20">
        <f>COUNTIFS($AW$2:$AW$102,AV112)</f>
        <v>24</v>
      </c>
      <c r="AX104" s="20">
        <f>COUNTIFS($AX$2:$AX$102,AV112)</f>
        <v>19</v>
      </c>
      <c r="AY104" s="20">
        <f>COUNTIFS($AY$2:$AY$102,AV112)</f>
        <v>6</v>
      </c>
    </row>
    <row r="105" spans="1:51" s="20" customFormat="1" ht="15.75" customHeight="1" x14ac:dyDescent="0.2">
      <c r="A105" s="19">
        <v>3</v>
      </c>
      <c r="B105" s="20">
        <f>COUNTIFS(B$2:B$102,$A105)</f>
        <v>12</v>
      </c>
      <c r="C105" s="20">
        <f t="shared" si="4"/>
        <v>4</v>
      </c>
      <c r="D105" s="20">
        <f t="shared" si="4"/>
        <v>4</v>
      </c>
      <c r="E105" s="20">
        <f t="shared" si="4"/>
        <v>26</v>
      </c>
      <c r="F105" s="20">
        <f t="shared" si="4"/>
        <v>16</v>
      </c>
      <c r="G105" s="20">
        <f t="shared" si="4"/>
        <v>17</v>
      </c>
      <c r="H105" s="20">
        <f t="shared" si="4"/>
        <v>13</v>
      </c>
      <c r="I105" s="20">
        <f t="shared" si="4"/>
        <v>19</v>
      </c>
      <c r="J105" s="20">
        <f t="shared" si="4"/>
        <v>14</v>
      </c>
      <c r="K105" s="20">
        <f t="shared" si="4"/>
        <v>32</v>
      </c>
      <c r="L105" s="20">
        <f t="shared" si="4"/>
        <v>37</v>
      </c>
      <c r="M105" s="20">
        <f t="shared" si="4"/>
        <v>30</v>
      </c>
      <c r="O105" s="20">
        <f>COUNTIFS(O$2:O$102,$A105)</f>
        <v>24</v>
      </c>
      <c r="P105" s="20">
        <f t="shared" si="5"/>
        <v>33</v>
      </c>
      <c r="Q105" s="20">
        <f t="shared" si="5"/>
        <v>37</v>
      </c>
      <c r="R105" s="20">
        <f t="shared" si="5"/>
        <v>17</v>
      </c>
      <c r="S105" s="20">
        <f t="shared" si="5"/>
        <v>29</v>
      </c>
      <c r="T105" s="20">
        <f t="shared" si="5"/>
        <v>23</v>
      </c>
      <c r="U105" s="20">
        <f t="shared" si="5"/>
        <v>31</v>
      </c>
      <c r="W105" s="20">
        <f>COUNTIFS(W$2:W$102,$A105)</f>
        <v>33</v>
      </c>
      <c r="X105" s="20">
        <f>COUNTIFS(X$2:X$102,$W114)</f>
        <v>28</v>
      </c>
      <c r="Y105" s="20">
        <f t="shared" ref="Y105:Z105" si="9">COUNTIFS(Y$2:Y$102,$W114)</f>
        <v>36</v>
      </c>
      <c r="Z105" s="20">
        <f t="shared" si="9"/>
        <v>47</v>
      </c>
      <c r="AB105" s="20">
        <f>COUNTIFS(AB$2:AB$102,$A105)</f>
        <v>21</v>
      </c>
      <c r="AC105" s="20">
        <f>COUNTIFS($AC$2:$AC$102,AB114)</f>
        <v>52</v>
      </c>
      <c r="AD105" s="20">
        <f>COUNTIFS($AD$2:$AD$102,AC114)</f>
        <v>21</v>
      </c>
      <c r="AE105" s="20">
        <f>COUNTIFS(AE$2:AE$102,$A105)</f>
        <v>25</v>
      </c>
      <c r="AF105" s="20">
        <f t="shared" si="7"/>
        <v>20</v>
      </c>
      <c r="AG105" s="20">
        <f t="shared" si="7"/>
        <v>22</v>
      </c>
      <c r="AH105" s="20">
        <f t="shared" si="7"/>
        <v>32</v>
      </c>
      <c r="AI105" s="20">
        <f t="shared" si="7"/>
        <v>22</v>
      </c>
      <c r="AK105" s="20">
        <f t="shared" si="8"/>
        <v>2</v>
      </c>
      <c r="AL105" s="20">
        <f t="shared" si="8"/>
        <v>9</v>
      </c>
      <c r="AM105" s="20">
        <f t="shared" si="8"/>
        <v>15</v>
      </c>
      <c r="AN105" s="20">
        <f t="shared" si="8"/>
        <v>18</v>
      </c>
      <c r="AO105" s="20">
        <f t="shared" si="8"/>
        <v>16</v>
      </c>
      <c r="AP105" s="20">
        <f t="shared" si="8"/>
        <v>24</v>
      </c>
      <c r="AR105" s="20">
        <f>COUNTIFS(AR$2:AR$102,$A105)</f>
        <v>22</v>
      </c>
      <c r="AT105" s="20">
        <f>COUNTIFS(AT$2:AT$102,$A105)</f>
        <v>39</v>
      </c>
      <c r="AX105" s="20">
        <f>COUNTIFS($AX$2:$AX$102,AV113)</f>
        <v>4</v>
      </c>
      <c r="AY105" s="20">
        <f>COUNTIFS($AY$2:$AY$102,AV113)</f>
        <v>17</v>
      </c>
    </row>
    <row r="106" spans="1:51" s="20" customFormat="1" ht="15.75" customHeight="1" x14ac:dyDescent="0.2">
      <c r="A106" s="19">
        <v>2</v>
      </c>
      <c r="B106" s="20">
        <f>COUNTIFS(B$2:B$102,$A106)</f>
        <v>5</v>
      </c>
      <c r="C106" s="20">
        <f t="shared" si="4"/>
        <v>2</v>
      </c>
      <c r="D106" s="20">
        <f t="shared" si="4"/>
        <v>1</v>
      </c>
      <c r="E106" s="20">
        <f t="shared" si="4"/>
        <v>21</v>
      </c>
      <c r="F106" s="20">
        <f t="shared" si="4"/>
        <v>11</v>
      </c>
      <c r="G106" s="20">
        <f t="shared" si="4"/>
        <v>16</v>
      </c>
      <c r="H106" s="20">
        <f t="shared" si="4"/>
        <v>3</v>
      </c>
      <c r="I106" s="20">
        <f t="shared" si="4"/>
        <v>7</v>
      </c>
      <c r="J106" s="20">
        <f t="shared" si="4"/>
        <v>5</v>
      </c>
      <c r="K106" s="20">
        <f t="shared" si="4"/>
        <v>33</v>
      </c>
      <c r="L106" s="20">
        <f t="shared" si="4"/>
        <v>29</v>
      </c>
      <c r="M106" s="20">
        <f t="shared" si="4"/>
        <v>14</v>
      </c>
      <c r="O106" s="20">
        <f>COUNTIFS(O$2:O$102,$A106)</f>
        <v>1</v>
      </c>
      <c r="P106" s="20">
        <f t="shared" si="5"/>
        <v>9</v>
      </c>
      <c r="Q106" s="20">
        <f t="shared" si="5"/>
        <v>18</v>
      </c>
      <c r="R106" s="20">
        <f t="shared" si="5"/>
        <v>3</v>
      </c>
      <c r="S106" s="20">
        <f t="shared" si="5"/>
        <v>19</v>
      </c>
      <c r="T106" s="20">
        <f t="shared" si="5"/>
        <v>10</v>
      </c>
      <c r="U106" s="20">
        <f t="shared" si="5"/>
        <v>10</v>
      </c>
      <c r="W106" s="20">
        <f>COUNTIFS(W$2:W$102,$A106)</f>
        <v>12</v>
      </c>
      <c r="AB106" s="20">
        <f>COUNTIFS(AB$2:AB$102,$A106)</f>
        <v>19</v>
      </c>
      <c r="AD106" s="20">
        <f>COUNTIFS($AD$2:$AD$102,AC115)</f>
        <v>0</v>
      </c>
      <c r="AE106" s="20">
        <f>COUNTIFS(AE$2:AE$102,$A106)</f>
        <v>8</v>
      </c>
      <c r="AF106" s="20">
        <f t="shared" si="7"/>
        <v>11</v>
      </c>
      <c r="AG106" s="20">
        <f t="shared" si="7"/>
        <v>2</v>
      </c>
      <c r="AH106" s="20">
        <f t="shared" si="7"/>
        <v>12</v>
      </c>
      <c r="AI106" s="20">
        <f t="shared" si="7"/>
        <v>16</v>
      </c>
      <c r="AK106" s="20">
        <f t="shared" si="8"/>
        <v>1</v>
      </c>
      <c r="AL106" s="20">
        <f t="shared" si="8"/>
        <v>1</v>
      </c>
      <c r="AM106" s="20">
        <f t="shared" si="8"/>
        <v>3</v>
      </c>
      <c r="AN106" s="20">
        <f t="shared" si="8"/>
        <v>3</v>
      </c>
      <c r="AO106" s="20">
        <f t="shared" si="8"/>
        <v>3</v>
      </c>
      <c r="AP106" s="20">
        <f t="shared" si="8"/>
        <v>5</v>
      </c>
      <c r="AR106" s="20">
        <f>COUNTIFS(AR$2:AR$102,$A106)</f>
        <v>8</v>
      </c>
      <c r="AT106" s="20">
        <f>COUNTIFS(AT$2:AT$102,$A106)</f>
        <v>10</v>
      </c>
      <c r="AX106" s="20">
        <f>COUNTIFS($AX$2:$AX$102,AV114)</f>
        <v>58</v>
      </c>
      <c r="AY106" s="20">
        <f>COUNTIFS($AY$2:$AY$102,AV114)</f>
        <v>58</v>
      </c>
    </row>
    <row r="107" spans="1:51" s="20" customFormat="1" ht="15.75" customHeight="1" x14ac:dyDescent="0.2">
      <c r="A107" s="19">
        <v>1</v>
      </c>
      <c r="B107" s="20">
        <f>COUNTIFS(B$2:B$102,$A107)</f>
        <v>1</v>
      </c>
      <c r="C107" s="20">
        <f t="shared" si="4"/>
        <v>1</v>
      </c>
      <c r="D107" s="20">
        <f t="shared" si="4"/>
        <v>1</v>
      </c>
      <c r="E107" s="20">
        <f t="shared" si="4"/>
        <v>5</v>
      </c>
      <c r="F107" s="20">
        <f t="shared" si="4"/>
        <v>1</v>
      </c>
      <c r="G107" s="20">
        <f t="shared" si="4"/>
        <v>2</v>
      </c>
      <c r="H107" s="20">
        <f t="shared" si="4"/>
        <v>3</v>
      </c>
      <c r="I107" s="20">
        <f t="shared" si="4"/>
        <v>4</v>
      </c>
      <c r="J107" s="20">
        <f t="shared" si="4"/>
        <v>2</v>
      </c>
      <c r="K107" s="20">
        <f t="shared" si="4"/>
        <v>5</v>
      </c>
      <c r="L107" s="20">
        <f t="shared" si="4"/>
        <v>4</v>
      </c>
      <c r="M107" s="20">
        <f t="shared" si="4"/>
        <v>2</v>
      </c>
      <c r="O107" s="20">
        <f>COUNTIFS(O$2:O$102,$A107)</f>
        <v>0</v>
      </c>
      <c r="P107" s="20">
        <f t="shared" si="5"/>
        <v>5</v>
      </c>
      <c r="Q107" s="20">
        <f t="shared" si="5"/>
        <v>8</v>
      </c>
      <c r="R107" s="20">
        <f t="shared" si="5"/>
        <v>5</v>
      </c>
      <c r="S107" s="20">
        <f t="shared" si="5"/>
        <v>11</v>
      </c>
      <c r="T107" s="20">
        <f t="shared" si="5"/>
        <v>5</v>
      </c>
      <c r="U107" s="20">
        <f t="shared" si="5"/>
        <v>4</v>
      </c>
      <c r="W107" s="20">
        <f>COUNTIFS(W$2:W$102,$A107)</f>
        <v>5</v>
      </c>
      <c r="AB107" s="20">
        <f>COUNTIFS(AB$2:AB$102,$A107)</f>
        <v>14</v>
      </c>
      <c r="AD107" s="20">
        <v>14</v>
      </c>
      <c r="AE107" s="20">
        <f>COUNTIFS(AE$2:AE$102,$A107)</f>
        <v>13</v>
      </c>
      <c r="AF107" s="20">
        <f t="shared" si="7"/>
        <v>13</v>
      </c>
      <c r="AG107" s="20">
        <f t="shared" si="7"/>
        <v>7</v>
      </c>
      <c r="AH107" s="20">
        <f t="shared" si="7"/>
        <v>8</v>
      </c>
      <c r="AI107" s="20">
        <f t="shared" si="7"/>
        <v>15</v>
      </c>
      <c r="AK107" s="20">
        <f t="shared" si="8"/>
        <v>0</v>
      </c>
      <c r="AL107" s="20">
        <f t="shared" si="8"/>
        <v>0</v>
      </c>
      <c r="AM107" s="20">
        <f t="shared" si="8"/>
        <v>1</v>
      </c>
      <c r="AN107" s="20">
        <f t="shared" si="8"/>
        <v>1</v>
      </c>
      <c r="AO107" s="20">
        <f t="shared" si="8"/>
        <v>0</v>
      </c>
      <c r="AP107" s="20">
        <f t="shared" si="8"/>
        <v>3</v>
      </c>
      <c r="AR107" s="20">
        <f>COUNTIFS(AR$2:AR$102,$A107)</f>
        <v>7</v>
      </c>
      <c r="AT107" s="20">
        <f>COUNTIFS(AT$2:AT$102,$A107)</f>
        <v>14</v>
      </c>
      <c r="AY107" s="20">
        <f>COUNTIFS($AY$2:$AY$102,AV115)</f>
        <v>8</v>
      </c>
    </row>
    <row r="108" spans="1:51" s="20" customFormat="1" ht="15.75" customHeight="1" x14ac:dyDescent="0.2">
      <c r="A108" s="19"/>
    </row>
    <row r="109" spans="1:51" s="20" customFormat="1" ht="15.75" customHeight="1" x14ac:dyDescent="0.2">
      <c r="A109" s="19"/>
      <c r="B109" s="20">
        <f>SUM(B103:B107)</f>
        <v>98</v>
      </c>
      <c r="C109" s="20">
        <f t="shared" ref="C109:AD109" si="10">SUM(C103:C107)</f>
        <v>98</v>
      </c>
      <c r="D109" s="20">
        <f t="shared" si="10"/>
        <v>98</v>
      </c>
      <c r="E109" s="20">
        <f t="shared" si="10"/>
        <v>98</v>
      </c>
      <c r="F109" s="20">
        <f t="shared" si="10"/>
        <v>98</v>
      </c>
      <c r="G109" s="20">
        <f t="shared" si="10"/>
        <v>96</v>
      </c>
      <c r="H109" s="20">
        <f t="shared" si="10"/>
        <v>98</v>
      </c>
      <c r="I109" s="20">
        <f t="shared" si="10"/>
        <v>97</v>
      </c>
      <c r="J109" s="20">
        <f t="shared" si="10"/>
        <v>98</v>
      </c>
      <c r="K109" s="20">
        <f t="shared" si="10"/>
        <v>98</v>
      </c>
      <c r="L109" s="20">
        <f t="shared" si="10"/>
        <v>96</v>
      </c>
      <c r="M109" s="20">
        <f t="shared" si="10"/>
        <v>96</v>
      </c>
      <c r="O109" s="20">
        <f t="shared" si="10"/>
        <v>98</v>
      </c>
      <c r="P109" s="20">
        <f t="shared" si="10"/>
        <v>98</v>
      </c>
      <c r="Q109" s="20">
        <f t="shared" si="10"/>
        <v>98</v>
      </c>
      <c r="R109" s="20">
        <f t="shared" si="10"/>
        <v>97</v>
      </c>
      <c r="S109" s="20">
        <f t="shared" si="10"/>
        <v>98</v>
      </c>
      <c r="T109" s="20">
        <f t="shared" si="10"/>
        <v>96</v>
      </c>
      <c r="U109" s="20">
        <f t="shared" si="10"/>
        <v>95</v>
      </c>
      <c r="W109" s="20">
        <f t="shared" si="10"/>
        <v>89</v>
      </c>
      <c r="X109" s="20">
        <f t="shared" si="10"/>
        <v>94</v>
      </c>
      <c r="Y109" s="20">
        <f t="shared" si="10"/>
        <v>91</v>
      </c>
      <c r="Z109" s="20">
        <f t="shared" si="10"/>
        <v>92</v>
      </c>
      <c r="AB109" s="20">
        <f t="shared" si="10"/>
        <v>88</v>
      </c>
      <c r="AC109" s="20">
        <f t="shared" si="10"/>
        <v>74</v>
      </c>
      <c r="AD109" s="20">
        <f t="shared" si="10"/>
        <v>70</v>
      </c>
      <c r="AE109" s="20">
        <f t="shared" ref="AE109:AI109" si="11">SUM(AE103:AE107)</f>
        <v>92</v>
      </c>
      <c r="AF109" s="20">
        <f t="shared" si="11"/>
        <v>92</v>
      </c>
      <c r="AG109" s="20">
        <f t="shared" si="11"/>
        <v>91</v>
      </c>
      <c r="AH109" s="20">
        <f t="shared" si="11"/>
        <v>94</v>
      </c>
      <c r="AI109" s="20">
        <f t="shared" si="11"/>
        <v>92</v>
      </c>
      <c r="AK109" s="20">
        <f t="shared" ref="AK109:AP109" si="12">SUM(AK103:AK107)</f>
        <v>94</v>
      </c>
      <c r="AL109" s="20">
        <f t="shared" si="12"/>
        <v>93</v>
      </c>
      <c r="AM109" s="20">
        <f t="shared" si="12"/>
        <v>93</v>
      </c>
      <c r="AN109" s="20">
        <f t="shared" si="12"/>
        <v>94</v>
      </c>
      <c r="AO109" s="20">
        <f t="shared" si="12"/>
        <v>94</v>
      </c>
      <c r="AP109" s="20">
        <f t="shared" si="12"/>
        <v>90</v>
      </c>
      <c r="AR109" s="20">
        <f t="shared" ref="AR109:AT109" si="13">SUM(AR103:AR107)</f>
        <v>94</v>
      </c>
      <c r="AT109" s="20">
        <f t="shared" si="13"/>
        <v>94</v>
      </c>
    </row>
    <row r="110" spans="1:51" s="20" customFormat="1" ht="15.75" customHeight="1" x14ac:dyDescent="0.2">
      <c r="A110" s="19"/>
    </row>
    <row r="111" spans="1:51" s="20" customFormat="1" ht="15.75" customHeight="1" x14ac:dyDescent="0.2">
      <c r="A111" s="19"/>
      <c r="AT111" s="21" t="s">
        <v>135</v>
      </c>
      <c r="AU111" s="20">
        <v>36</v>
      </c>
      <c r="AV111" s="20">
        <v>1</v>
      </c>
    </row>
    <row r="112" spans="1:51" s="20" customFormat="1" ht="15.75" customHeight="1" x14ac:dyDescent="0.2">
      <c r="A112" s="19"/>
      <c r="U112" s="21" t="s">
        <v>117</v>
      </c>
      <c r="W112" s="21" t="s">
        <v>118</v>
      </c>
      <c r="AB112" s="21" t="s">
        <v>133</v>
      </c>
      <c r="AC112" s="22">
        <v>0.05</v>
      </c>
      <c r="AT112" s="21" t="s">
        <v>325</v>
      </c>
      <c r="AU112" s="20">
        <v>43</v>
      </c>
      <c r="AV112" s="20">
        <v>2</v>
      </c>
    </row>
    <row r="113" spans="1:51" s="20" customFormat="1" ht="15.75" customHeight="1" x14ac:dyDescent="0.2">
      <c r="A113" s="19"/>
      <c r="U113" s="21" t="s">
        <v>125</v>
      </c>
      <c r="W113" s="21" t="s">
        <v>127</v>
      </c>
      <c r="AB113" s="21" t="s">
        <v>131</v>
      </c>
      <c r="AC113" s="22">
        <v>7.0000000000000007E-2</v>
      </c>
      <c r="AT113" s="25" t="s">
        <v>326</v>
      </c>
      <c r="AU113" s="20">
        <v>34</v>
      </c>
      <c r="AV113" s="20">
        <v>3</v>
      </c>
    </row>
    <row r="114" spans="1:51" s="20" customFormat="1" ht="15.75" customHeight="1" x14ac:dyDescent="0.2">
      <c r="A114" s="19"/>
      <c r="W114" s="21" t="s">
        <v>124</v>
      </c>
      <c r="AB114" s="21" t="s">
        <v>119</v>
      </c>
      <c r="AC114" s="22">
        <v>0.1</v>
      </c>
      <c r="AT114" s="21" t="s">
        <v>327</v>
      </c>
      <c r="AU114" s="20">
        <v>42</v>
      </c>
      <c r="AV114" s="20">
        <v>4</v>
      </c>
    </row>
    <row r="115" spans="1:51" s="20" customFormat="1" ht="15.75" customHeight="1" x14ac:dyDescent="0.2">
      <c r="A115" s="19"/>
      <c r="AC115" s="22">
        <v>0.15</v>
      </c>
      <c r="AT115" s="21" t="s">
        <v>314</v>
      </c>
      <c r="AU115" s="20">
        <v>1</v>
      </c>
      <c r="AV115" s="20">
        <v>5</v>
      </c>
    </row>
    <row r="116" spans="1:51" s="20" customFormat="1" ht="15.75" customHeight="1" x14ac:dyDescent="0.2">
      <c r="A116" s="19"/>
      <c r="AC116" s="21" t="s">
        <v>314</v>
      </c>
    </row>
    <row r="117" spans="1:51" ht="15.75" customHeight="1" x14ac:dyDescent="0.2">
      <c r="B117">
        <v>25</v>
      </c>
      <c r="C117">
        <v>51</v>
      </c>
      <c r="D117">
        <v>46</v>
      </c>
      <c r="E117">
        <v>11</v>
      </c>
      <c r="F117">
        <v>19</v>
      </c>
      <c r="G117">
        <v>18</v>
      </c>
      <c r="H117">
        <v>23</v>
      </c>
      <c r="I117">
        <v>11</v>
      </c>
      <c r="J117">
        <v>26</v>
      </c>
      <c r="K117">
        <v>8</v>
      </c>
      <c r="L117">
        <v>13</v>
      </c>
      <c r="M117">
        <v>18</v>
      </c>
      <c r="O117">
        <v>15</v>
      </c>
      <c r="P117">
        <v>12</v>
      </c>
      <c r="Q117">
        <v>4</v>
      </c>
      <c r="R117">
        <v>26</v>
      </c>
      <c r="S117">
        <v>15</v>
      </c>
      <c r="T117">
        <v>25</v>
      </c>
      <c r="U117">
        <v>13</v>
      </c>
      <c r="V117">
        <v>34</v>
      </c>
      <c r="W117">
        <v>10</v>
      </c>
      <c r="X117">
        <v>42</v>
      </c>
      <c r="Y117">
        <v>26</v>
      </c>
      <c r="Z117">
        <v>20</v>
      </c>
      <c r="AB117">
        <v>16</v>
      </c>
      <c r="AC117">
        <v>19</v>
      </c>
      <c r="AD117">
        <v>28</v>
      </c>
      <c r="AE117">
        <v>20</v>
      </c>
      <c r="AF117">
        <v>19</v>
      </c>
      <c r="AG117">
        <v>26</v>
      </c>
      <c r="AH117">
        <v>15</v>
      </c>
      <c r="AI117">
        <v>13</v>
      </c>
      <c r="AK117">
        <v>71</v>
      </c>
      <c r="AL117">
        <v>57</v>
      </c>
      <c r="AM117">
        <v>36</v>
      </c>
      <c r="AN117">
        <v>35</v>
      </c>
      <c r="AO117">
        <v>38</v>
      </c>
      <c r="AP117">
        <v>28</v>
      </c>
      <c r="AR117">
        <v>19</v>
      </c>
      <c r="AT117">
        <v>3</v>
      </c>
      <c r="AW117">
        <v>69</v>
      </c>
      <c r="AX117">
        <v>9</v>
      </c>
      <c r="AY117">
        <v>2</v>
      </c>
    </row>
    <row r="118" spans="1:51" ht="15.75" customHeight="1" x14ac:dyDescent="0.2">
      <c r="B118">
        <v>55</v>
      </c>
      <c r="C118">
        <v>40</v>
      </c>
      <c r="D118">
        <v>46</v>
      </c>
      <c r="E118">
        <v>35</v>
      </c>
      <c r="F118">
        <v>51</v>
      </c>
      <c r="G118">
        <v>43</v>
      </c>
      <c r="H118">
        <v>56</v>
      </c>
      <c r="I118">
        <v>56</v>
      </c>
      <c r="J118">
        <v>51</v>
      </c>
      <c r="K118">
        <v>20</v>
      </c>
      <c r="L118">
        <v>13</v>
      </c>
      <c r="M118">
        <v>32</v>
      </c>
      <c r="O118">
        <v>58</v>
      </c>
      <c r="P118">
        <v>39</v>
      </c>
      <c r="Q118">
        <v>31</v>
      </c>
      <c r="R118">
        <v>46</v>
      </c>
      <c r="S118">
        <v>24</v>
      </c>
      <c r="T118">
        <v>33</v>
      </c>
      <c r="U118">
        <v>37</v>
      </c>
      <c r="V118">
        <v>49</v>
      </c>
      <c r="W118">
        <v>29</v>
      </c>
      <c r="X118">
        <v>24</v>
      </c>
      <c r="Y118">
        <v>29</v>
      </c>
      <c r="Z118">
        <v>25</v>
      </c>
      <c r="AB118" s="12">
        <v>18</v>
      </c>
      <c r="AC118">
        <v>3</v>
      </c>
      <c r="AD118">
        <v>7</v>
      </c>
      <c r="AE118">
        <v>26</v>
      </c>
      <c r="AF118">
        <v>29</v>
      </c>
      <c r="AG118">
        <v>34</v>
      </c>
      <c r="AH118">
        <v>27</v>
      </c>
      <c r="AI118">
        <v>26</v>
      </c>
      <c r="AK118">
        <v>20</v>
      </c>
      <c r="AL118">
        <v>26</v>
      </c>
      <c r="AM118">
        <v>38</v>
      </c>
      <c r="AN118">
        <v>37</v>
      </c>
      <c r="AO118">
        <v>37</v>
      </c>
      <c r="AP118">
        <v>30</v>
      </c>
      <c r="AR118">
        <v>38</v>
      </c>
      <c r="AT118">
        <v>28</v>
      </c>
      <c r="AW118">
        <v>24</v>
      </c>
      <c r="AX118">
        <v>19</v>
      </c>
      <c r="AY118">
        <v>6</v>
      </c>
    </row>
    <row r="119" spans="1:51" ht="15.75" customHeight="1" x14ac:dyDescent="0.2">
      <c r="B119">
        <v>12</v>
      </c>
      <c r="C119">
        <v>4</v>
      </c>
      <c r="D119">
        <v>4</v>
      </c>
      <c r="E119">
        <v>26</v>
      </c>
      <c r="F119">
        <v>16</v>
      </c>
      <c r="G119">
        <v>17</v>
      </c>
      <c r="H119">
        <v>13</v>
      </c>
      <c r="I119">
        <v>19</v>
      </c>
      <c r="J119">
        <v>14</v>
      </c>
      <c r="K119">
        <v>32</v>
      </c>
      <c r="L119">
        <v>37</v>
      </c>
      <c r="M119">
        <v>30</v>
      </c>
      <c r="O119">
        <v>24</v>
      </c>
      <c r="P119">
        <v>33</v>
      </c>
      <c r="Q119">
        <v>37</v>
      </c>
      <c r="R119">
        <v>17</v>
      </c>
      <c r="S119">
        <v>29</v>
      </c>
      <c r="T119">
        <v>23</v>
      </c>
      <c r="U119">
        <v>31</v>
      </c>
      <c r="W119">
        <v>33</v>
      </c>
      <c r="X119">
        <v>28</v>
      </c>
      <c r="Y119">
        <v>36</v>
      </c>
      <c r="Z119">
        <v>47</v>
      </c>
      <c r="AB119" s="12">
        <v>21</v>
      </c>
      <c r="AC119">
        <v>52</v>
      </c>
      <c r="AD119">
        <v>21</v>
      </c>
      <c r="AE119">
        <v>25</v>
      </c>
      <c r="AF119">
        <v>20</v>
      </c>
      <c r="AG119">
        <v>22</v>
      </c>
      <c r="AH119">
        <v>32</v>
      </c>
      <c r="AI119">
        <v>22</v>
      </c>
      <c r="AK119">
        <v>2</v>
      </c>
      <c r="AL119">
        <v>9</v>
      </c>
      <c r="AM119">
        <v>15</v>
      </c>
      <c r="AN119">
        <v>18</v>
      </c>
      <c r="AO119">
        <v>16</v>
      </c>
      <c r="AP119">
        <v>24</v>
      </c>
      <c r="AR119">
        <v>22</v>
      </c>
      <c r="AT119">
        <v>39</v>
      </c>
      <c r="AX119">
        <v>4</v>
      </c>
      <c r="AY119">
        <v>17</v>
      </c>
    </row>
    <row r="120" spans="1:51" ht="15.75" customHeight="1" x14ac:dyDescent="0.2">
      <c r="B120">
        <v>5</v>
      </c>
      <c r="C120">
        <v>2</v>
      </c>
      <c r="D120">
        <v>1</v>
      </c>
      <c r="E120">
        <v>21</v>
      </c>
      <c r="F120">
        <v>11</v>
      </c>
      <c r="G120">
        <v>16</v>
      </c>
      <c r="H120">
        <v>3</v>
      </c>
      <c r="I120">
        <v>7</v>
      </c>
      <c r="J120">
        <v>5</v>
      </c>
      <c r="K120">
        <v>33</v>
      </c>
      <c r="L120">
        <v>29</v>
      </c>
      <c r="M120">
        <v>14</v>
      </c>
      <c r="O120">
        <v>1</v>
      </c>
      <c r="P120">
        <v>9</v>
      </c>
      <c r="Q120">
        <v>18</v>
      </c>
      <c r="R120">
        <v>3</v>
      </c>
      <c r="S120">
        <v>19</v>
      </c>
      <c r="T120">
        <v>10</v>
      </c>
      <c r="U120">
        <v>10</v>
      </c>
      <c r="W120">
        <v>12</v>
      </c>
      <c r="AB120" s="12">
        <v>19</v>
      </c>
      <c r="AD120">
        <v>0</v>
      </c>
      <c r="AE120">
        <v>8</v>
      </c>
      <c r="AF120">
        <v>11</v>
      </c>
      <c r="AG120">
        <v>2</v>
      </c>
      <c r="AH120">
        <v>12</v>
      </c>
      <c r="AI120">
        <v>16</v>
      </c>
      <c r="AK120">
        <v>1</v>
      </c>
      <c r="AL120">
        <v>1</v>
      </c>
      <c r="AM120">
        <v>3</v>
      </c>
      <c r="AN120">
        <v>3</v>
      </c>
      <c r="AO120">
        <v>3</v>
      </c>
      <c r="AP120">
        <v>5</v>
      </c>
      <c r="AR120">
        <v>8</v>
      </c>
      <c r="AT120">
        <v>10</v>
      </c>
      <c r="AX120">
        <v>58</v>
      </c>
      <c r="AY120">
        <v>58</v>
      </c>
    </row>
    <row r="121" spans="1:51" ht="15.75" customHeight="1" x14ac:dyDescent="0.2">
      <c r="B121">
        <v>1</v>
      </c>
      <c r="C121">
        <v>1</v>
      </c>
      <c r="D121">
        <v>1</v>
      </c>
      <c r="E121">
        <v>5</v>
      </c>
      <c r="F121">
        <v>1</v>
      </c>
      <c r="G121">
        <v>2</v>
      </c>
      <c r="H121">
        <v>3</v>
      </c>
      <c r="I121">
        <v>4</v>
      </c>
      <c r="J121">
        <v>2</v>
      </c>
      <c r="K121">
        <v>5</v>
      </c>
      <c r="L121">
        <v>4</v>
      </c>
      <c r="M121">
        <v>2</v>
      </c>
      <c r="O121">
        <v>0</v>
      </c>
      <c r="P121">
        <v>5</v>
      </c>
      <c r="Q121">
        <v>8</v>
      </c>
      <c r="R121">
        <v>5</v>
      </c>
      <c r="S121">
        <v>11</v>
      </c>
      <c r="T121">
        <v>5</v>
      </c>
      <c r="U121">
        <v>4</v>
      </c>
      <c r="W121">
        <v>5</v>
      </c>
      <c r="AB121">
        <v>14</v>
      </c>
      <c r="AD121">
        <v>14</v>
      </c>
      <c r="AE121">
        <v>13</v>
      </c>
      <c r="AF121">
        <v>13</v>
      </c>
      <c r="AG121">
        <v>7</v>
      </c>
      <c r="AH121">
        <v>8</v>
      </c>
      <c r="AI121">
        <v>15</v>
      </c>
      <c r="AK121">
        <v>0</v>
      </c>
      <c r="AL121">
        <v>0</v>
      </c>
      <c r="AM121">
        <v>1</v>
      </c>
      <c r="AN121">
        <v>1</v>
      </c>
      <c r="AO121">
        <v>0</v>
      </c>
      <c r="AP121">
        <v>3</v>
      </c>
      <c r="AR121">
        <v>7</v>
      </c>
      <c r="AT121">
        <v>14</v>
      </c>
      <c r="AY121">
        <v>8</v>
      </c>
    </row>
  </sheetData>
  <autoFilter ref="A1:AY92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2"/>
  <sheetViews>
    <sheetView workbookViewId="0">
      <selection activeCell="B3" sqref="B3:F10"/>
    </sheetView>
  </sheetViews>
  <sheetFormatPr defaultRowHeight="12.75" x14ac:dyDescent="0.2"/>
  <cols>
    <col min="1" max="1" width="62.5703125" customWidth="1"/>
  </cols>
  <sheetData>
    <row r="1" spans="1:7" x14ac:dyDescent="0.2">
      <c r="A1" s="34" t="s">
        <v>388</v>
      </c>
      <c r="B1">
        <v>5</v>
      </c>
      <c r="C1">
        <v>4</v>
      </c>
      <c r="D1">
        <v>3</v>
      </c>
      <c r="E1">
        <v>2</v>
      </c>
      <c r="F1">
        <v>1</v>
      </c>
    </row>
    <row r="2" spans="1:7" x14ac:dyDescent="0.2">
      <c r="B2" s="12" t="s">
        <v>300</v>
      </c>
      <c r="C2" s="12" t="s">
        <v>301</v>
      </c>
      <c r="D2" s="12" t="s">
        <v>302</v>
      </c>
      <c r="E2" s="12" t="s">
        <v>303</v>
      </c>
      <c r="F2" s="12" t="s">
        <v>304</v>
      </c>
      <c r="G2" s="12"/>
    </row>
    <row r="3" spans="1:7" x14ac:dyDescent="0.2">
      <c r="A3" s="1" t="s">
        <v>1</v>
      </c>
      <c r="B3">
        <v>25</v>
      </c>
      <c r="C3">
        <v>55</v>
      </c>
      <c r="D3">
        <v>12</v>
      </c>
      <c r="E3">
        <v>5</v>
      </c>
      <c r="F3">
        <v>1</v>
      </c>
    </row>
    <row r="4" spans="1:7" x14ac:dyDescent="0.2">
      <c r="A4" s="1" t="s">
        <v>2</v>
      </c>
      <c r="B4">
        <v>51</v>
      </c>
      <c r="C4">
        <v>40</v>
      </c>
      <c r="D4">
        <v>4</v>
      </c>
      <c r="E4">
        <v>2</v>
      </c>
      <c r="F4">
        <v>1</v>
      </c>
    </row>
    <row r="5" spans="1:7" x14ac:dyDescent="0.2">
      <c r="A5" s="1" t="s">
        <v>3</v>
      </c>
      <c r="B5">
        <v>46</v>
      </c>
      <c r="C5">
        <v>46</v>
      </c>
      <c r="D5">
        <v>4</v>
      </c>
      <c r="E5">
        <v>1</v>
      </c>
      <c r="F5">
        <v>1</v>
      </c>
    </row>
    <row r="6" spans="1:7" x14ac:dyDescent="0.2">
      <c r="A6" s="1" t="s">
        <v>4</v>
      </c>
      <c r="B6">
        <v>11</v>
      </c>
      <c r="C6">
        <v>35</v>
      </c>
      <c r="D6">
        <v>26</v>
      </c>
      <c r="E6">
        <v>21</v>
      </c>
      <c r="F6">
        <v>5</v>
      </c>
    </row>
    <row r="7" spans="1:7" x14ac:dyDescent="0.2">
      <c r="A7" s="1" t="s">
        <v>5</v>
      </c>
      <c r="B7">
        <v>19</v>
      </c>
      <c r="C7">
        <v>51</v>
      </c>
      <c r="D7">
        <v>16</v>
      </c>
      <c r="E7">
        <v>11</v>
      </c>
      <c r="F7">
        <v>1</v>
      </c>
    </row>
    <row r="8" spans="1:7" x14ac:dyDescent="0.2">
      <c r="A8" s="1" t="s">
        <v>6</v>
      </c>
      <c r="B8">
        <v>18</v>
      </c>
      <c r="C8">
        <v>43</v>
      </c>
      <c r="D8">
        <v>17</v>
      </c>
      <c r="E8">
        <v>16</v>
      </c>
      <c r="F8">
        <v>2</v>
      </c>
    </row>
    <row r="9" spans="1:7" x14ac:dyDescent="0.2">
      <c r="A9" s="1" t="s">
        <v>7</v>
      </c>
      <c r="B9">
        <v>23</v>
      </c>
      <c r="C9">
        <v>56</v>
      </c>
      <c r="D9">
        <v>13</v>
      </c>
      <c r="E9">
        <v>3</v>
      </c>
      <c r="F9">
        <v>3</v>
      </c>
    </row>
    <row r="10" spans="1:7" x14ac:dyDescent="0.2">
      <c r="A10" s="1" t="s">
        <v>8</v>
      </c>
      <c r="B10">
        <v>11</v>
      </c>
      <c r="C10">
        <v>56</v>
      </c>
      <c r="D10">
        <v>19</v>
      </c>
      <c r="E10">
        <v>7</v>
      </c>
      <c r="F10">
        <v>4</v>
      </c>
    </row>
    <row r="11" spans="1:7" x14ac:dyDescent="0.2">
      <c r="A11" s="1"/>
    </row>
    <row r="12" spans="1:7" x14ac:dyDescent="0.2">
      <c r="A12" s="1"/>
      <c r="B12" s="12" t="s">
        <v>305</v>
      </c>
      <c r="C12" s="12" t="s">
        <v>306</v>
      </c>
      <c r="D12" s="12" t="s">
        <v>302</v>
      </c>
      <c r="E12" s="12" t="s">
        <v>307</v>
      </c>
      <c r="F12" s="12" t="s">
        <v>308</v>
      </c>
    </row>
    <row r="13" spans="1:7" x14ac:dyDescent="0.2">
      <c r="A13" s="1" t="s">
        <v>9</v>
      </c>
      <c r="B13">
        <v>26</v>
      </c>
      <c r="C13">
        <v>51</v>
      </c>
      <c r="D13">
        <v>14</v>
      </c>
      <c r="E13">
        <v>5</v>
      </c>
      <c r="F13">
        <v>2</v>
      </c>
    </row>
    <row r="14" spans="1:7" x14ac:dyDescent="0.2">
      <c r="A14" s="1" t="s">
        <v>10</v>
      </c>
      <c r="B14">
        <v>8</v>
      </c>
      <c r="C14">
        <v>20</v>
      </c>
      <c r="D14">
        <v>32</v>
      </c>
      <c r="E14">
        <v>33</v>
      </c>
      <c r="F14">
        <v>5</v>
      </c>
    </row>
    <row r="15" spans="1:7" x14ac:dyDescent="0.2">
      <c r="A15" s="1" t="s">
        <v>11</v>
      </c>
      <c r="B15">
        <v>13</v>
      </c>
      <c r="C15">
        <v>13</v>
      </c>
      <c r="D15">
        <v>37</v>
      </c>
      <c r="E15">
        <v>29</v>
      </c>
      <c r="F15">
        <v>4</v>
      </c>
    </row>
    <row r="16" spans="1:7" x14ac:dyDescent="0.2">
      <c r="A16" s="1" t="s">
        <v>12</v>
      </c>
      <c r="B16">
        <v>18</v>
      </c>
      <c r="C16">
        <v>32</v>
      </c>
      <c r="D16">
        <v>30</v>
      </c>
      <c r="E16">
        <v>14</v>
      </c>
      <c r="F16">
        <v>2</v>
      </c>
    </row>
    <row r="17" spans="1:46" x14ac:dyDescent="0.2">
      <c r="A17" s="10" t="s">
        <v>13</v>
      </c>
    </row>
    <row r="19" spans="1:46" x14ac:dyDescent="0.2">
      <c r="B19" s="12" t="s">
        <v>310</v>
      </c>
      <c r="C19" s="12" t="s">
        <v>311</v>
      </c>
      <c r="D19" s="12" t="s">
        <v>302</v>
      </c>
      <c r="E19" s="12" t="s">
        <v>312</v>
      </c>
      <c r="F19" s="12" t="s">
        <v>313</v>
      </c>
    </row>
    <row r="20" spans="1:46" x14ac:dyDescent="0.2">
      <c r="A20" s="1" t="s">
        <v>14</v>
      </c>
      <c r="B20">
        <v>15</v>
      </c>
      <c r="C20">
        <v>58</v>
      </c>
      <c r="D20">
        <v>24</v>
      </c>
      <c r="E20">
        <v>1</v>
      </c>
      <c r="F20">
        <v>0</v>
      </c>
    </row>
    <row r="21" spans="1:46" x14ac:dyDescent="0.2">
      <c r="A21" s="1" t="s">
        <v>15</v>
      </c>
      <c r="B21">
        <v>12</v>
      </c>
      <c r="C21">
        <v>39</v>
      </c>
      <c r="D21">
        <v>33</v>
      </c>
      <c r="E21">
        <v>9</v>
      </c>
      <c r="F21">
        <v>5</v>
      </c>
      <c r="AT21" s="17" t="s">
        <v>43</v>
      </c>
    </row>
    <row r="22" spans="1:46" x14ac:dyDescent="0.2">
      <c r="A22" s="1" t="s">
        <v>16</v>
      </c>
      <c r="B22">
        <v>4</v>
      </c>
      <c r="C22">
        <v>31</v>
      </c>
      <c r="D22">
        <v>37</v>
      </c>
      <c r="E22">
        <v>18</v>
      </c>
      <c r="F22">
        <v>8</v>
      </c>
      <c r="AT22" t="s">
        <v>156</v>
      </c>
    </row>
    <row r="23" spans="1:46" x14ac:dyDescent="0.2">
      <c r="A23" s="1" t="s">
        <v>17</v>
      </c>
      <c r="B23">
        <v>26</v>
      </c>
      <c r="C23">
        <v>46</v>
      </c>
      <c r="D23">
        <v>17</v>
      </c>
      <c r="E23">
        <v>3</v>
      </c>
      <c r="F23">
        <v>5</v>
      </c>
      <c r="AT23" t="s">
        <v>178</v>
      </c>
    </row>
    <row r="24" spans="1:46" x14ac:dyDescent="0.2">
      <c r="A24" s="1" t="s">
        <v>18</v>
      </c>
      <c r="B24">
        <v>15</v>
      </c>
      <c r="C24">
        <v>24</v>
      </c>
      <c r="D24">
        <v>29</v>
      </c>
      <c r="E24">
        <v>19</v>
      </c>
      <c r="F24">
        <v>11</v>
      </c>
      <c r="AT24" t="s">
        <v>187</v>
      </c>
    </row>
    <row r="25" spans="1:46" x14ac:dyDescent="0.2">
      <c r="A25" s="1" t="s">
        <v>19</v>
      </c>
      <c r="B25">
        <v>25</v>
      </c>
      <c r="C25">
        <v>33</v>
      </c>
      <c r="D25">
        <v>23</v>
      </c>
      <c r="E25">
        <v>10</v>
      </c>
      <c r="F25">
        <v>5</v>
      </c>
      <c r="AT25" t="s">
        <v>206</v>
      </c>
    </row>
    <row r="26" spans="1:46" x14ac:dyDescent="0.2">
      <c r="A26" s="1" t="s">
        <v>20</v>
      </c>
      <c r="B26">
        <v>13</v>
      </c>
      <c r="C26">
        <v>37</v>
      </c>
      <c r="D26">
        <v>31</v>
      </c>
      <c r="E26">
        <v>10</v>
      </c>
      <c r="F26">
        <v>4</v>
      </c>
      <c r="AT26" t="s">
        <v>213</v>
      </c>
    </row>
    <row r="27" spans="1:46" x14ac:dyDescent="0.2">
      <c r="B27" s="12" t="s">
        <v>117</v>
      </c>
      <c r="C27" s="12" t="s">
        <v>125</v>
      </c>
      <c r="AT27" t="s">
        <v>284</v>
      </c>
    </row>
    <row r="28" spans="1:46" x14ac:dyDescent="0.2">
      <c r="A28" s="1" t="s">
        <v>21</v>
      </c>
      <c r="B28">
        <v>34</v>
      </c>
      <c r="C28">
        <v>49</v>
      </c>
    </row>
    <row r="29" spans="1:46" x14ac:dyDescent="0.2">
      <c r="B29" s="12"/>
      <c r="C29" s="12"/>
    </row>
    <row r="30" spans="1:46" x14ac:dyDescent="0.2">
      <c r="A30" s="1"/>
      <c r="B30" s="12" t="s">
        <v>310</v>
      </c>
      <c r="C30" s="12" t="s">
        <v>311</v>
      </c>
      <c r="D30" s="12" t="s">
        <v>302</v>
      </c>
      <c r="E30" s="12" t="s">
        <v>312</v>
      </c>
      <c r="F30" s="12" t="s">
        <v>313</v>
      </c>
    </row>
    <row r="31" spans="1:46" x14ac:dyDescent="0.2">
      <c r="A31" s="2" t="s">
        <v>22</v>
      </c>
      <c r="B31">
        <v>10</v>
      </c>
      <c r="C31">
        <v>29</v>
      </c>
      <c r="D31">
        <v>33</v>
      </c>
      <c r="E31">
        <v>12</v>
      </c>
      <c r="F31">
        <v>5</v>
      </c>
    </row>
    <row r="32" spans="1:46" x14ac:dyDescent="0.2">
      <c r="A32" s="1"/>
      <c r="B32" s="12" t="s">
        <v>118</v>
      </c>
      <c r="C32" s="12" t="s">
        <v>127</v>
      </c>
      <c r="D32" s="12" t="s">
        <v>124</v>
      </c>
    </row>
    <row r="33" spans="1:6" x14ac:dyDescent="0.2">
      <c r="A33" s="1" t="s">
        <v>23</v>
      </c>
      <c r="B33">
        <v>42</v>
      </c>
      <c r="C33">
        <v>24</v>
      </c>
      <c r="D33">
        <v>28</v>
      </c>
    </row>
    <row r="34" spans="1:6" x14ac:dyDescent="0.2">
      <c r="A34" s="1" t="s">
        <v>24</v>
      </c>
      <c r="B34">
        <v>26</v>
      </c>
      <c r="C34">
        <v>29</v>
      </c>
      <c r="D34">
        <v>36</v>
      </c>
    </row>
    <row r="35" spans="1:6" x14ac:dyDescent="0.2">
      <c r="A35" s="1" t="s">
        <v>25</v>
      </c>
      <c r="B35">
        <v>20</v>
      </c>
      <c r="C35">
        <v>25</v>
      </c>
      <c r="D35">
        <v>47</v>
      </c>
    </row>
    <row r="36" spans="1:6" x14ac:dyDescent="0.2">
      <c r="A36" s="11" t="s">
        <v>128</v>
      </c>
    </row>
    <row r="37" spans="1:6" x14ac:dyDescent="0.2">
      <c r="A37" s="1"/>
      <c r="B37" s="12" t="s">
        <v>310</v>
      </c>
      <c r="C37" s="12" t="s">
        <v>311</v>
      </c>
      <c r="D37" s="12" t="s">
        <v>302</v>
      </c>
      <c r="E37" s="12" t="s">
        <v>312</v>
      </c>
      <c r="F37" s="12" t="s">
        <v>313</v>
      </c>
    </row>
    <row r="38" spans="1:6" x14ac:dyDescent="0.2">
      <c r="A38" s="1" t="s">
        <v>26</v>
      </c>
      <c r="B38">
        <v>16</v>
      </c>
      <c r="C38" s="12">
        <v>18</v>
      </c>
      <c r="D38" s="12">
        <v>21</v>
      </c>
      <c r="E38" s="12">
        <v>19</v>
      </c>
      <c r="F38">
        <v>14</v>
      </c>
    </row>
    <row r="39" spans="1:6" x14ac:dyDescent="0.2">
      <c r="A39" s="1"/>
      <c r="B39" s="12" t="s">
        <v>133</v>
      </c>
      <c r="C39" s="12" t="s">
        <v>131</v>
      </c>
      <c r="D39" s="12" t="s">
        <v>119</v>
      </c>
    </row>
    <row r="40" spans="1:6" x14ac:dyDescent="0.2">
      <c r="A40" s="1" t="s">
        <v>27</v>
      </c>
      <c r="B40">
        <v>19</v>
      </c>
      <c r="C40">
        <v>3</v>
      </c>
      <c r="D40">
        <v>52</v>
      </c>
    </row>
    <row r="41" spans="1:6" x14ac:dyDescent="0.2">
      <c r="A41" s="1"/>
      <c r="B41" s="23">
        <v>0.05</v>
      </c>
      <c r="C41" s="23">
        <v>7.0000000000000007E-2</v>
      </c>
      <c r="D41" s="23">
        <v>0.1</v>
      </c>
      <c r="E41" s="23">
        <v>0.15</v>
      </c>
      <c r="F41" s="24" t="s">
        <v>314</v>
      </c>
    </row>
    <row r="42" spans="1:6" x14ac:dyDescent="0.2">
      <c r="A42" s="1" t="s">
        <v>28</v>
      </c>
      <c r="B42">
        <v>28</v>
      </c>
      <c r="C42">
        <v>7</v>
      </c>
      <c r="D42">
        <v>21</v>
      </c>
      <c r="E42">
        <v>0</v>
      </c>
      <c r="F42">
        <v>14</v>
      </c>
    </row>
    <row r="43" spans="1:6" x14ac:dyDescent="0.2">
      <c r="B43" s="12" t="s">
        <v>315</v>
      </c>
      <c r="C43" s="12" t="s">
        <v>316</v>
      </c>
      <c r="D43" s="12" t="s">
        <v>302</v>
      </c>
      <c r="E43" s="12" t="s">
        <v>317</v>
      </c>
      <c r="F43" s="12" t="s">
        <v>318</v>
      </c>
    </row>
    <row r="44" spans="1:6" x14ac:dyDescent="0.2">
      <c r="A44" s="1" t="s">
        <v>29</v>
      </c>
      <c r="B44">
        <v>20</v>
      </c>
      <c r="C44">
        <v>26</v>
      </c>
      <c r="D44">
        <v>25</v>
      </c>
      <c r="E44">
        <v>8</v>
      </c>
      <c r="F44">
        <v>13</v>
      </c>
    </row>
    <row r="45" spans="1:6" x14ac:dyDescent="0.2">
      <c r="A45" s="1" t="s">
        <v>30</v>
      </c>
      <c r="B45">
        <v>19</v>
      </c>
      <c r="C45">
        <v>29</v>
      </c>
      <c r="D45">
        <v>20</v>
      </c>
      <c r="E45">
        <v>11</v>
      </c>
      <c r="F45">
        <v>13</v>
      </c>
    </row>
    <row r="46" spans="1:6" x14ac:dyDescent="0.2">
      <c r="A46" s="1" t="s">
        <v>31</v>
      </c>
      <c r="B46">
        <v>26</v>
      </c>
      <c r="C46">
        <v>34</v>
      </c>
      <c r="D46">
        <v>22</v>
      </c>
      <c r="E46">
        <v>2</v>
      </c>
      <c r="F46">
        <v>7</v>
      </c>
    </row>
    <row r="47" spans="1:6" x14ac:dyDescent="0.2">
      <c r="A47" s="1" t="s">
        <v>32</v>
      </c>
      <c r="B47">
        <v>15</v>
      </c>
      <c r="C47">
        <v>27</v>
      </c>
      <c r="D47">
        <v>32</v>
      </c>
      <c r="E47">
        <v>12</v>
      </c>
      <c r="F47">
        <v>8</v>
      </c>
    </row>
    <row r="48" spans="1:6" x14ac:dyDescent="0.2">
      <c r="A48" s="2" t="s">
        <v>33</v>
      </c>
      <c r="B48">
        <v>13</v>
      </c>
      <c r="C48">
        <v>26</v>
      </c>
      <c r="D48">
        <v>22</v>
      </c>
      <c r="E48">
        <v>16</v>
      </c>
      <c r="F48">
        <v>15</v>
      </c>
    </row>
    <row r="49" spans="1:6" x14ac:dyDescent="0.2">
      <c r="A49" s="1" t="s">
        <v>34</v>
      </c>
    </row>
    <row r="50" spans="1:6" x14ac:dyDescent="0.2">
      <c r="B50" s="12" t="s">
        <v>319</v>
      </c>
      <c r="C50" s="12" t="s">
        <v>320</v>
      </c>
      <c r="D50" s="12" t="s">
        <v>302</v>
      </c>
      <c r="E50" s="12" t="s">
        <v>321</v>
      </c>
      <c r="F50" s="12" t="s">
        <v>322</v>
      </c>
    </row>
    <row r="51" spans="1:6" x14ac:dyDescent="0.2">
      <c r="A51" s="1" t="s">
        <v>35</v>
      </c>
      <c r="B51">
        <v>71</v>
      </c>
      <c r="C51">
        <v>20</v>
      </c>
      <c r="D51">
        <v>2</v>
      </c>
      <c r="E51">
        <v>1</v>
      </c>
      <c r="F51">
        <v>0</v>
      </c>
    </row>
    <row r="52" spans="1:6" x14ac:dyDescent="0.2">
      <c r="A52" s="1" t="s">
        <v>36</v>
      </c>
      <c r="B52">
        <v>57</v>
      </c>
      <c r="C52">
        <v>26</v>
      </c>
      <c r="D52">
        <v>9</v>
      </c>
      <c r="E52">
        <v>1</v>
      </c>
      <c r="F52">
        <v>0</v>
      </c>
    </row>
    <row r="53" spans="1:6" x14ac:dyDescent="0.2">
      <c r="A53" s="1" t="s">
        <v>37</v>
      </c>
      <c r="B53">
        <v>36</v>
      </c>
      <c r="C53">
        <v>38</v>
      </c>
      <c r="D53">
        <v>15</v>
      </c>
      <c r="E53">
        <v>3</v>
      </c>
      <c r="F53">
        <v>1</v>
      </c>
    </row>
    <row r="54" spans="1:6" x14ac:dyDescent="0.2">
      <c r="A54" s="1" t="s">
        <v>38</v>
      </c>
      <c r="B54">
        <v>35</v>
      </c>
      <c r="C54">
        <v>37</v>
      </c>
      <c r="D54">
        <v>18</v>
      </c>
      <c r="E54">
        <v>3</v>
      </c>
      <c r="F54">
        <v>1</v>
      </c>
    </row>
    <row r="55" spans="1:6" x14ac:dyDescent="0.2">
      <c r="A55" s="1" t="s">
        <v>39</v>
      </c>
      <c r="B55">
        <v>38</v>
      </c>
      <c r="C55">
        <v>37</v>
      </c>
      <c r="D55">
        <v>16</v>
      </c>
      <c r="E55">
        <v>3</v>
      </c>
      <c r="F55">
        <v>0</v>
      </c>
    </row>
    <row r="56" spans="1:6" x14ac:dyDescent="0.2">
      <c r="A56" s="1" t="s">
        <v>40</v>
      </c>
      <c r="B56">
        <v>28</v>
      </c>
      <c r="C56">
        <v>30</v>
      </c>
      <c r="D56">
        <v>24</v>
      </c>
      <c r="E56">
        <v>5</v>
      </c>
      <c r="F56">
        <v>3</v>
      </c>
    </row>
    <row r="57" spans="1:6" x14ac:dyDescent="0.2">
      <c r="A57" s="1" t="s">
        <v>41</v>
      </c>
    </row>
    <row r="59" spans="1:6" x14ac:dyDescent="0.2">
      <c r="B59" s="12" t="s">
        <v>305</v>
      </c>
      <c r="C59" s="12" t="s">
        <v>306</v>
      </c>
      <c r="D59" s="12" t="s">
        <v>302</v>
      </c>
      <c r="E59" s="12" t="s">
        <v>323</v>
      </c>
      <c r="F59" s="12" t="s">
        <v>324</v>
      </c>
    </row>
    <row r="60" spans="1:6" x14ac:dyDescent="0.2">
      <c r="A60" s="1" t="s">
        <v>42</v>
      </c>
      <c r="B60">
        <v>19</v>
      </c>
      <c r="C60">
        <v>38</v>
      </c>
      <c r="D60">
        <v>22</v>
      </c>
      <c r="E60">
        <v>8</v>
      </c>
      <c r="F60">
        <v>7</v>
      </c>
    </row>
    <row r="61" spans="1:6" x14ac:dyDescent="0.2">
      <c r="A61" s="2" t="s">
        <v>43</v>
      </c>
    </row>
    <row r="62" spans="1:6" x14ac:dyDescent="0.2">
      <c r="A62" s="1" t="s">
        <v>44</v>
      </c>
      <c r="B62">
        <v>3</v>
      </c>
      <c r="C62">
        <v>28</v>
      </c>
      <c r="D62">
        <v>39</v>
      </c>
      <c r="E62">
        <v>10</v>
      </c>
      <c r="F62">
        <v>14</v>
      </c>
    </row>
    <row r="63" spans="1:6" x14ac:dyDescent="0.2">
      <c r="A63" s="2"/>
      <c r="B63" s="24" t="s">
        <v>135</v>
      </c>
      <c r="C63" s="24" t="s">
        <v>325</v>
      </c>
      <c r="D63" s="27" t="s">
        <v>326</v>
      </c>
      <c r="E63" s="24" t="s">
        <v>327</v>
      </c>
      <c r="F63" s="24" t="s">
        <v>314</v>
      </c>
    </row>
    <row r="64" spans="1:6" x14ac:dyDescent="0.2">
      <c r="A64" s="2" t="s">
        <v>45</v>
      </c>
      <c r="B64" s="26">
        <v>36</v>
      </c>
      <c r="C64" s="26">
        <v>43</v>
      </c>
      <c r="D64" s="26">
        <v>34</v>
      </c>
      <c r="E64" s="26">
        <v>42</v>
      </c>
      <c r="F64" s="26">
        <v>1</v>
      </c>
    </row>
    <row r="65" spans="1:46" x14ac:dyDescent="0.2">
      <c r="A65" s="1" t="s">
        <v>46</v>
      </c>
      <c r="AT65" t="s">
        <v>46</v>
      </c>
    </row>
    <row r="66" spans="1:46" x14ac:dyDescent="0.2">
      <c r="AT66" t="s">
        <v>147</v>
      </c>
    </row>
    <row r="67" spans="1:46" x14ac:dyDescent="0.2">
      <c r="B67" s="12" t="s">
        <v>123</v>
      </c>
      <c r="C67" s="12" t="s">
        <v>329</v>
      </c>
      <c r="AT67" t="s">
        <v>163</v>
      </c>
    </row>
    <row r="68" spans="1:46" x14ac:dyDescent="0.2">
      <c r="A68" s="1" t="s">
        <v>47</v>
      </c>
      <c r="B68">
        <v>69</v>
      </c>
      <c r="C68">
        <v>24</v>
      </c>
      <c r="AT68" t="s">
        <v>181</v>
      </c>
    </row>
    <row r="69" spans="1:46" x14ac:dyDescent="0.2">
      <c r="A69" s="1"/>
      <c r="B69" s="12" t="s">
        <v>330</v>
      </c>
      <c r="C69" s="12" t="s">
        <v>331</v>
      </c>
      <c r="D69" s="12" t="s">
        <v>332</v>
      </c>
      <c r="E69" s="12" t="s">
        <v>333</v>
      </c>
      <c r="AT69" t="s">
        <v>217</v>
      </c>
    </row>
    <row r="70" spans="1:46" x14ac:dyDescent="0.2">
      <c r="A70" s="1" t="s">
        <v>48</v>
      </c>
      <c r="B70">
        <v>9</v>
      </c>
      <c r="C70">
        <v>19</v>
      </c>
      <c r="D70">
        <v>4</v>
      </c>
      <c r="E70">
        <v>58</v>
      </c>
      <c r="AT70" t="s">
        <v>219</v>
      </c>
    </row>
    <row r="71" spans="1:46" x14ac:dyDescent="0.2">
      <c r="A71" s="1"/>
      <c r="B71" s="17" t="s">
        <v>334</v>
      </c>
      <c r="C71" s="17" t="s">
        <v>335</v>
      </c>
      <c r="D71" s="17" t="s">
        <v>336</v>
      </c>
      <c r="E71" s="17" t="s">
        <v>337</v>
      </c>
      <c r="F71" s="17" t="s">
        <v>338</v>
      </c>
      <c r="AT71" t="s">
        <v>242</v>
      </c>
    </row>
    <row r="72" spans="1:46" x14ac:dyDescent="0.2">
      <c r="A72" s="1" t="s">
        <v>49</v>
      </c>
      <c r="B72">
        <v>2</v>
      </c>
      <c r="C72">
        <v>6</v>
      </c>
      <c r="D72">
        <v>17</v>
      </c>
      <c r="E72">
        <v>58</v>
      </c>
      <c r="F72">
        <v>8</v>
      </c>
      <c r="AT72" t="s">
        <v>248</v>
      </c>
    </row>
    <row r="73" spans="1:46" x14ac:dyDescent="0.2">
      <c r="O73" s="10" t="s">
        <v>13</v>
      </c>
      <c r="AE73" s="11" t="s">
        <v>328</v>
      </c>
      <c r="AT73" t="s">
        <v>272</v>
      </c>
    </row>
    <row r="74" spans="1:46" x14ac:dyDescent="0.2">
      <c r="O74" t="s">
        <v>136</v>
      </c>
      <c r="AE74" t="s">
        <v>129</v>
      </c>
      <c r="AT74" t="s">
        <v>290</v>
      </c>
    </row>
    <row r="75" spans="1:46" x14ac:dyDescent="0.2">
      <c r="O75" t="s">
        <v>138</v>
      </c>
      <c r="AE75" t="s">
        <v>140</v>
      </c>
      <c r="AT75" t="s">
        <v>296</v>
      </c>
    </row>
    <row r="76" spans="1:46" x14ac:dyDescent="0.2">
      <c r="O76" t="s">
        <v>149</v>
      </c>
      <c r="AE76" t="s">
        <v>153</v>
      </c>
    </row>
    <row r="77" spans="1:46" x14ac:dyDescent="0.2">
      <c r="O77" t="s">
        <v>151</v>
      </c>
      <c r="AE77" t="s">
        <v>165</v>
      </c>
    </row>
    <row r="78" spans="1:46" x14ac:dyDescent="0.2">
      <c r="O78" t="s">
        <v>161</v>
      </c>
      <c r="AE78" t="s">
        <v>194</v>
      </c>
    </row>
    <row r="79" spans="1:46" x14ac:dyDescent="0.2">
      <c r="O79" t="s">
        <v>183</v>
      </c>
      <c r="AE79" t="s">
        <v>200</v>
      </c>
    </row>
    <row r="80" spans="1:46" x14ac:dyDescent="0.2">
      <c r="O80" t="s">
        <v>189</v>
      </c>
      <c r="AE80" t="s">
        <v>221</v>
      </c>
    </row>
    <row r="81" spans="15:31" x14ac:dyDescent="0.2">
      <c r="O81" t="s">
        <v>192</v>
      </c>
      <c r="AE81" t="s">
        <v>223</v>
      </c>
    </row>
    <row r="82" spans="15:31" x14ac:dyDescent="0.2">
      <c r="O82" t="s">
        <v>215</v>
      </c>
      <c r="AE82" t="s">
        <v>235</v>
      </c>
    </row>
    <row r="83" spans="15:31" x14ac:dyDescent="0.2">
      <c r="O83" t="s">
        <v>225</v>
      </c>
      <c r="AE83" t="s">
        <v>254</v>
      </c>
    </row>
    <row r="84" spans="15:31" x14ac:dyDescent="0.2">
      <c r="O84" t="s">
        <v>228</v>
      </c>
      <c r="AE84" t="s">
        <v>263</v>
      </c>
    </row>
    <row r="85" spans="15:31" x14ac:dyDescent="0.2">
      <c r="O85" t="s">
        <v>233</v>
      </c>
      <c r="AE85" t="s">
        <v>269</v>
      </c>
    </row>
    <row r="86" spans="15:31" x14ac:dyDescent="0.2">
      <c r="O86" t="s">
        <v>252</v>
      </c>
      <c r="AE86" t="s">
        <v>292</v>
      </c>
    </row>
    <row r="87" spans="15:31" x14ac:dyDescent="0.2">
      <c r="O87" t="s">
        <v>261</v>
      </c>
    </row>
    <row r="88" spans="15:31" x14ac:dyDescent="0.2">
      <c r="O88" t="s">
        <v>309</v>
      </c>
    </row>
    <row r="89" spans="15:31" x14ac:dyDescent="0.2">
      <c r="O89" t="s">
        <v>274</v>
      </c>
    </row>
    <row r="90" spans="15:31" x14ac:dyDescent="0.2">
      <c r="O90" t="s">
        <v>277</v>
      </c>
    </row>
    <row r="91" spans="15:31" x14ac:dyDescent="0.2">
      <c r="O91" t="s">
        <v>281</v>
      </c>
    </row>
    <row r="92" spans="15:31" x14ac:dyDescent="0.2">
      <c r="O92" t="s">
        <v>286</v>
      </c>
    </row>
    <row r="93" spans="15:31" x14ac:dyDescent="0.2">
      <c r="O93" t="s">
        <v>288</v>
      </c>
    </row>
    <row r="94" spans="15:31" x14ac:dyDescent="0.2">
      <c r="O94" t="s">
        <v>298</v>
      </c>
    </row>
    <row r="95" spans="15:31" x14ac:dyDescent="0.2">
      <c r="O95" t="s">
        <v>370</v>
      </c>
    </row>
    <row r="96" spans="15:31" x14ac:dyDescent="0.2">
      <c r="O96" t="s">
        <v>380</v>
      </c>
    </row>
    <row r="106" spans="38:38" x14ac:dyDescent="0.2">
      <c r="AL106" s="17" t="s">
        <v>41</v>
      </c>
    </row>
    <row r="107" spans="38:38" x14ac:dyDescent="0.2">
      <c r="AL107" t="s">
        <v>144</v>
      </c>
    </row>
    <row r="108" spans="38:38" x14ac:dyDescent="0.2">
      <c r="AL108" t="s">
        <v>176</v>
      </c>
    </row>
    <row r="109" spans="38:38" x14ac:dyDescent="0.2">
      <c r="AL109" t="s">
        <v>185</v>
      </c>
    </row>
    <row r="110" spans="38:38" x14ac:dyDescent="0.2">
      <c r="AL110" t="s">
        <v>204</v>
      </c>
    </row>
    <row r="111" spans="38:38" x14ac:dyDescent="0.2">
      <c r="AL111" t="s">
        <v>239</v>
      </c>
    </row>
    <row r="112" spans="38:38" x14ac:dyDescent="0.2">
      <c r="AL112" t="s">
        <v>245</v>
      </c>
    </row>
    <row r="113" spans="38:38" x14ac:dyDescent="0.2">
      <c r="AL113" t="s">
        <v>257</v>
      </c>
    </row>
    <row r="114" spans="38:38" x14ac:dyDescent="0.2">
      <c r="AL114" t="s">
        <v>265</v>
      </c>
    </row>
    <row r="115" spans="38:38" x14ac:dyDescent="0.2">
      <c r="AL115" t="s">
        <v>294</v>
      </c>
    </row>
    <row r="116" spans="38:38" x14ac:dyDescent="0.2">
      <c r="AL116" t="s">
        <v>376</v>
      </c>
    </row>
    <row r="117" spans="38:38" x14ac:dyDescent="0.2">
      <c r="AL117" t="s">
        <v>384</v>
      </c>
    </row>
    <row r="226" spans="31:31" x14ac:dyDescent="0.2">
      <c r="AE226" s="17" t="s">
        <v>34</v>
      </c>
    </row>
    <row r="227" spans="31:31" x14ac:dyDescent="0.2">
      <c r="AE227" t="s">
        <v>142</v>
      </c>
    </row>
    <row r="228" spans="31:31" x14ac:dyDescent="0.2">
      <c r="AE228" t="s">
        <v>174</v>
      </c>
    </row>
    <row r="229" spans="31:31" x14ac:dyDescent="0.2">
      <c r="AE229" t="s">
        <v>197</v>
      </c>
    </row>
    <row r="230" spans="31:31" x14ac:dyDescent="0.2">
      <c r="AE230" t="s">
        <v>231</v>
      </c>
    </row>
    <row r="231" spans="31:31" x14ac:dyDescent="0.2">
      <c r="AE231" t="s">
        <v>237</v>
      </c>
    </row>
    <row r="232" spans="31:31" x14ac:dyDescent="0.2">
      <c r="AE232" t="s">
        <v>374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N57" sqref="N57:R57"/>
    </sheetView>
  </sheetViews>
  <sheetFormatPr defaultRowHeight="14.25" x14ac:dyDescent="0.2"/>
  <cols>
    <col min="1" max="1" width="76.7109375" style="32" bestFit="1" customWidth="1"/>
    <col min="2" max="2" width="9.140625" style="32"/>
    <col min="3" max="3" width="9.7109375" style="32" bestFit="1" customWidth="1"/>
    <col min="4" max="16384" width="9.140625" style="32"/>
  </cols>
  <sheetData>
    <row r="1" spans="1:18" x14ac:dyDescent="0.2">
      <c r="B1" s="32" t="s">
        <v>363</v>
      </c>
      <c r="C1" s="38" t="s">
        <v>389</v>
      </c>
      <c r="H1" s="32" t="s">
        <v>362</v>
      </c>
      <c r="I1" s="38" t="s">
        <v>390</v>
      </c>
      <c r="N1" s="32" t="s">
        <v>361</v>
      </c>
      <c r="O1" s="38" t="s">
        <v>391</v>
      </c>
    </row>
    <row r="2" spans="1:18" x14ac:dyDescent="0.2">
      <c r="B2" s="32">
        <v>5</v>
      </c>
      <c r="C2" s="32">
        <v>4</v>
      </c>
      <c r="D2" s="32">
        <v>3</v>
      </c>
      <c r="E2" s="32">
        <v>2</v>
      </c>
      <c r="F2" s="32">
        <v>1</v>
      </c>
      <c r="H2" s="32">
        <v>5</v>
      </c>
      <c r="I2" s="32">
        <v>4</v>
      </c>
      <c r="J2" s="32">
        <v>3</v>
      </c>
      <c r="K2" s="32">
        <v>2</v>
      </c>
      <c r="L2" s="32">
        <v>1</v>
      </c>
      <c r="N2" s="32">
        <v>5</v>
      </c>
      <c r="O2" s="32">
        <v>4</v>
      </c>
      <c r="P2" s="32">
        <v>3</v>
      </c>
      <c r="Q2" s="32">
        <v>2</v>
      </c>
      <c r="R2" s="32">
        <v>1</v>
      </c>
    </row>
    <row r="4" spans="1:18" x14ac:dyDescent="0.2">
      <c r="A4" s="32" t="s">
        <v>1</v>
      </c>
      <c r="B4" s="32">
        <f>오프라인요약!B3</f>
        <v>25</v>
      </c>
      <c r="C4" s="32">
        <f>오프라인요약!C3</f>
        <v>55</v>
      </c>
      <c r="D4" s="32">
        <f>오프라인요약!D3</f>
        <v>12</v>
      </c>
      <c r="E4" s="32">
        <f>오프라인요약!E3</f>
        <v>5</v>
      </c>
      <c r="F4" s="32">
        <f>오프라인요약!F3</f>
        <v>1</v>
      </c>
      <c r="H4">
        <v>9</v>
      </c>
      <c r="I4">
        <v>20</v>
      </c>
      <c r="J4">
        <v>11</v>
      </c>
      <c r="K4">
        <v>2</v>
      </c>
      <c r="L4">
        <v>0</v>
      </c>
      <c r="N4" s="32">
        <f t="shared" ref="N4:R11" si="0">B4+H4</f>
        <v>34</v>
      </c>
      <c r="O4" s="32">
        <f t="shared" si="0"/>
        <v>75</v>
      </c>
      <c r="P4" s="32">
        <f t="shared" si="0"/>
        <v>23</v>
      </c>
      <c r="Q4" s="32">
        <f t="shared" si="0"/>
        <v>7</v>
      </c>
      <c r="R4" s="32">
        <f t="shared" si="0"/>
        <v>1</v>
      </c>
    </row>
    <row r="5" spans="1:18" x14ac:dyDescent="0.2">
      <c r="A5" s="32" t="s">
        <v>2</v>
      </c>
      <c r="B5" s="32">
        <f>오프라인요약!B4</f>
        <v>51</v>
      </c>
      <c r="C5" s="32">
        <f>오프라인요약!C4</f>
        <v>40</v>
      </c>
      <c r="D5" s="32">
        <f>오프라인요약!D4</f>
        <v>4</v>
      </c>
      <c r="E5" s="32">
        <f>오프라인요약!E4</f>
        <v>2</v>
      </c>
      <c r="F5" s="32">
        <f>오프라인요약!F4</f>
        <v>1</v>
      </c>
      <c r="H5">
        <v>19</v>
      </c>
      <c r="I5">
        <v>21</v>
      </c>
      <c r="J5">
        <v>1</v>
      </c>
      <c r="K5">
        <v>1</v>
      </c>
      <c r="L5">
        <v>0</v>
      </c>
      <c r="N5" s="32">
        <f t="shared" si="0"/>
        <v>70</v>
      </c>
      <c r="O5" s="32">
        <f t="shared" si="0"/>
        <v>61</v>
      </c>
      <c r="P5" s="32">
        <f t="shared" si="0"/>
        <v>5</v>
      </c>
      <c r="Q5" s="32">
        <f t="shared" si="0"/>
        <v>3</v>
      </c>
      <c r="R5" s="32">
        <f t="shared" si="0"/>
        <v>1</v>
      </c>
    </row>
    <row r="6" spans="1:18" x14ac:dyDescent="0.2">
      <c r="A6" s="32" t="s">
        <v>3</v>
      </c>
      <c r="B6" s="32">
        <f>오프라인요약!B5</f>
        <v>46</v>
      </c>
      <c r="C6" s="32">
        <f>오프라인요약!C5</f>
        <v>46</v>
      </c>
      <c r="D6" s="32">
        <f>오프라인요약!D5</f>
        <v>4</v>
      </c>
      <c r="E6" s="32">
        <f>오프라인요약!E5</f>
        <v>1</v>
      </c>
      <c r="F6" s="32">
        <f>오프라인요약!F5</f>
        <v>1</v>
      </c>
      <c r="H6">
        <v>21</v>
      </c>
      <c r="I6">
        <v>19</v>
      </c>
      <c r="J6">
        <v>1</v>
      </c>
      <c r="K6">
        <v>1</v>
      </c>
      <c r="L6">
        <v>0</v>
      </c>
      <c r="N6" s="32">
        <f t="shared" si="0"/>
        <v>67</v>
      </c>
      <c r="O6" s="32">
        <f t="shared" si="0"/>
        <v>65</v>
      </c>
      <c r="P6" s="32">
        <f t="shared" si="0"/>
        <v>5</v>
      </c>
      <c r="Q6" s="32">
        <f t="shared" si="0"/>
        <v>2</v>
      </c>
      <c r="R6" s="32">
        <f t="shared" si="0"/>
        <v>1</v>
      </c>
    </row>
    <row r="7" spans="1:18" x14ac:dyDescent="0.2">
      <c r="A7" s="32" t="s">
        <v>4</v>
      </c>
      <c r="B7" s="32">
        <f>오프라인요약!B6</f>
        <v>11</v>
      </c>
      <c r="C7" s="32">
        <f>오프라인요약!C6</f>
        <v>35</v>
      </c>
      <c r="D7" s="32">
        <f>오프라인요약!D6</f>
        <v>26</v>
      </c>
      <c r="E7" s="32">
        <f>오프라인요약!E6</f>
        <v>21</v>
      </c>
      <c r="F7" s="32">
        <f>오프라인요약!F6</f>
        <v>5</v>
      </c>
      <c r="H7">
        <v>4</v>
      </c>
      <c r="I7">
        <v>13</v>
      </c>
      <c r="J7">
        <v>15</v>
      </c>
      <c r="K7">
        <v>10</v>
      </c>
      <c r="L7">
        <v>0</v>
      </c>
      <c r="N7" s="32">
        <f t="shared" si="0"/>
        <v>15</v>
      </c>
      <c r="O7" s="32">
        <f t="shared" si="0"/>
        <v>48</v>
      </c>
      <c r="P7" s="32">
        <f t="shared" si="0"/>
        <v>41</v>
      </c>
      <c r="Q7" s="32">
        <f t="shared" si="0"/>
        <v>31</v>
      </c>
      <c r="R7" s="32">
        <f t="shared" si="0"/>
        <v>5</v>
      </c>
    </row>
    <row r="8" spans="1:18" x14ac:dyDescent="0.2">
      <c r="A8" s="32" t="s">
        <v>5</v>
      </c>
      <c r="B8" s="32">
        <f>오프라인요약!B7</f>
        <v>19</v>
      </c>
      <c r="C8" s="32">
        <f>오프라인요약!C7</f>
        <v>51</v>
      </c>
      <c r="D8" s="32">
        <f>오프라인요약!D7</f>
        <v>16</v>
      </c>
      <c r="E8" s="32">
        <f>오프라인요약!E7</f>
        <v>11</v>
      </c>
      <c r="F8" s="32">
        <f>오프라인요약!F7</f>
        <v>1</v>
      </c>
      <c r="H8">
        <v>6</v>
      </c>
      <c r="I8">
        <v>18</v>
      </c>
      <c r="J8">
        <v>14</v>
      </c>
      <c r="K8">
        <v>4</v>
      </c>
      <c r="L8">
        <v>0</v>
      </c>
      <c r="N8" s="32">
        <f t="shared" si="0"/>
        <v>25</v>
      </c>
      <c r="O8" s="32">
        <f t="shared" si="0"/>
        <v>69</v>
      </c>
      <c r="P8" s="32">
        <f t="shared" si="0"/>
        <v>30</v>
      </c>
      <c r="Q8" s="32">
        <f t="shared" si="0"/>
        <v>15</v>
      </c>
      <c r="R8" s="32">
        <f t="shared" si="0"/>
        <v>1</v>
      </c>
    </row>
    <row r="9" spans="1:18" x14ac:dyDescent="0.2">
      <c r="A9" s="32" t="s">
        <v>6</v>
      </c>
      <c r="B9" s="32">
        <f>오프라인요약!B8</f>
        <v>18</v>
      </c>
      <c r="C9" s="32">
        <f>오프라인요약!C8</f>
        <v>43</v>
      </c>
      <c r="D9" s="32">
        <f>오프라인요약!D8</f>
        <v>17</v>
      </c>
      <c r="E9" s="32">
        <f>오프라인요약!E8</f>
        <v>16</v>
      </c>
      <c r="F9" s="32">
        <f>오프라인요약!F8</f>
        <v>2</v>
      </c>
      <c r="H9">
        <v>7</v>
      </c>
      <c r="I9">
        <v>18</v>
      </c>
      <c r="J9">
        <v>9</v>
      </c>
      <c r="K9">
        <v>8</v>
      </c>
      <c r="L9">
        <v>0</v>
      </c>
      <c r="N9" s="32">
        <f t="shared" si="0"/>
        <v>25</v>
      </c>
      <c r="O9" s="32">
        <f t="shared" si="0"/>
        <v>61</v>
      </c>
      <c r="P9" s="32">
        <f t="shared" si="0"/>
        <v>26</v>
      </c>
      <c r="Q9" s="32">
        <f t="shared" si="0"/>
        <v>24</v>
      </c>
      <c r="R9" s="32">
        <f t="shared" si="0"/>
        <v>2</v>
      </c>
    </row>
    <row r="10" spans="1:18" x14ac:dyDescent="0.2">
      <c r="A10" s="32" t="s">
        <v>7</v>
      </c>
      <c r="B10" s="32">
        <f>오프라인요약!B9</f>
        <v>23</v>
      </c>
      <c r="C10" s="32">
        <f>오프라인요약!C9</f>
        <v>56</v>
      </c>
      <c r="D10" s="32">
        <f>오프라인요약!D9</f>
        <v>13</v>
      </c>
      <c r="E10" s="32">
        <f>오프라인요약!E9</f>
        <v>3</v>
      </c>
      <c r="F10" s="32">
        <f>오프라인요약!F9</f>
        <v>3</v>
      </c>
      <c r="H10">
        <v>10</v>
      </c>
      <c r="I10">
        <v>22</v>
      </c>
      <c r="J10">
        <v>6</v>
      </c>
      <c r="K10">
        <v>4</v>
      </c>
      <c r="L10">
        <v>0</v>
      </c>
      <c r="N10" s="32">
        <f t="shared" si="0"/>
        <v>33</v>
      </c>
      <c r="O10" s="32">
        <f t="shared" si="0"/>
        <v>78</v>
      </c>
      <c r="P10" s="32">
        <f t="shared" si="0"/>
        <v>19</v>
      </c>
      <c r="Q10" s="32">
        <f t="shared" si="0"/>
        <v>7</v>
      </c>
      <c r="R10" s="32">
        <f t="shared" si="0"/>
        <v>3</v>
      </c>
    </row>
    <row r="11" spans="1:18" x14ac:dyDescent="0.2">
      <c r="A11" s="32" t="s">
        <v>8</v>
      </c>
      <c r="B11" s="32">
        <f>오프라인요약!B10</f>
        <v>11</v>
      </c>
      <c r="C11" s="32">
        <f>오프라인요약!C10</f>
        <v>56</v>
      </c>
      <c r="D11" s="32">
        <f>오프라인요약!D10</f>
        <v>19</v>
      </c>
      <c r="E11" s="32">
        <f>오프라인요약!E10</f>
        <v>7</v>
      </c>
      <c r="F11" s="32">
        <f>오프라인요약!F10</f>
        <v>4</v>
      </c>
      <c r="H11">
        <v>6</v>
      </c>
      <c r="I11">
        <v>19</v>
      </c>
      <c r="J11">
        <v>6</v>
      </c>
      <c r="K11">
        <v>11</v>
      </c>
      <c r="L11">
        <v>0</v>
      </c>
      <c r="N11" s="32">
        <f t="shared" si="0"/>
        <v>17</v>
      </c>
      <c r="O11" s="32">
        <f t="shared" si="0"/>
        <v>75</v>
      </c>
      <c r="P11" s="32">
        <f t="shared" si="0"/>
        <v>25</v>
      </c>
      <c r="Q11" s="32">
        <f t="shared" si="0"/>
        <v>18</v>
      </c>
      <c r="R11" s="32">
        <f t="shared" si="0"/>
        <v>4</v>
      </c>
    </row>
    <row r="13" spans="1:18" x14ac:dyDescent="0.2">
      <c r="A13" s="32" t="s">
        <v>9</v>
      </c>
      <c r="B13" s="32">
        <f>오프라인요약!B13</f>
        <v>26</v>
      </c>
      <c r="C13" s="32">
        <f>오프라인요약!C13</f>
        <v>51</v>
      </c>
      <c r="D13" s="32">
        <f>오프라인요약!D13</f>
        <v>14</v>
      </c>
      <c r="E13" s="32">
        <f>오프라인요약!E13</f>
        <v>5</v>
      </c>
      <c r="F13" s="32">
        <f>오프라인요약!F13</f>
        <v>2</v>
      </c>
      <c r="H13">
        <v>8</v>
      </c>
      <c r="I13">
        <v>30</v>
      </c>
      <c r="J13">
        <v>4</v>
      </c>
      <c r="K13">
        <v>0</v>
      </c>
      <c r="L13">
        <v>0</v>
      </c>
      <c r="N13" s="32">
        <f t="shared" ref="N13:R16" si="1">B13+H13</f>
        <v>34</v>
      </c>
      <c r="O13" s="32">
        <f t="shared" si="1"/>
        <v>81</v>
      </c>
      <c r="P13" s="32">
        <f t="shared" si="1"/>
        <v>18</v>
      </c>
      <c r="Q13" s="32">
        <f t="shared" si="1"/>
        <v>5</v>
      </c>
      <c r="R13" s="32">
        <f t="shared" si="1"/>
        <v>2</v>
      </c>
    </row>
    <row r="14" spans="1:18" x14ac:dyDescent="0.2">
      <c r="A14" s="32" t="s">
        <v>10</v>
      </c>
      <c r="B14" s="32">
        <f>오프라인요약!B14</f>
        <v>8</v>
      </c>
      <c r="C14" s="32">
        <f>오프라인요약!C14</f>
        <v>20</v>
      </c>
      <c r="D14" s="32">
        <f>오프라인요약!D14</f>
        <v>32</v>
      </c>
      <c r="E14" s="32">
        <f>오프라인요약!E14</f>
        <v>33</v>
      </c>
      <c r="F14" s="32">
        <f>오프라인요약!F14</f>
        <v>5</v>
      </c>
      <c r="H14">
        <v>5</v>
      </c>
      <c r="I14">
        <v>14</v>
      </c>
      <c r="J14">
        <v>11</v>
      </c>
      <c r="K14">
        <v>12</v>
      </c>
      <c r="L14">
        <v>0</v>
      </c>
      <c r="N14" s="32">
        <f t="shared" si="1"/>
        <v>13</v>
      </c>
      <c r="O14" s="32">
        <f t="shared" si="1"/>
        <v>34</v>
      </c>
      <c r="P14" s="32">
        <f t="shared" si="1"/>
        <v>43</v>
      </c>
      <c r="Q14" s="32">
        <f t="shared" si="1"/>
        <v>45</v>
      </c>
      <c r="R14" s="32">
        <f t="shared" si="1"/>
        <v>5</v>
      </c>
    </row>
    <row r="15" spans="1:18" x14ac:dyDescent="0.2">
      <c r="A15" s="32" t="s">
        <v>11</v>
      </c>
      <c r="B15" s="32">
        <f>오프라인요약!B15</f>
        <v>13</v>
      </c>
      <c r="C15" s="32">
        <f>오프라인요약!C15</f>
        <v>13</v>
      </c>
      <c r="D15" s="32">
        <f>오프라인요약!D15</f>
        <v>37</v>
      </c>
      <c r="E15" s="32">
        <f>오프라인요약!E15</f>
        <v>29</v>
      </c>
      <c r="F15" s="32">
        <f>오프라인요약!F15</f>
        <v>4</v>
      </c>
      <c r="H15">
        <v>8</v>
      </c>
      <c r="I15">
        <v>12</v>
      </c>
      <c r="J15">
        <v>16</v>
      </c>
      <c r="K15">
        <v>6</v>
      </c>
      <c r="L15">
        <v>0</v>
      </c>
      <c r="N15" s="32">
        <f t="shared" si="1"/>
        <v>21</v>
      </c>
      <c r="O15" s="32">
        <f t="shared" si="1"/>
        <v>25</v>
      </c>
      <c r="P15" s="32">
        <f t="shared" si="1"/>
        <v>53</v>
      </c>
      <c r="Q15" s="32">
        <f t="shared" si="1"/>
        <v>35</v>
      </c>
      <c r="R15" s="32">
        <f t="shared" si="1"/>
        <v>4</v>
      </c>
    </row>
    <row r="16" spans="1:18" x14ac:dyDescent="0.2">
      <c r="A16" s="32" t="s">
        <v>12</v>
      </c>
      <c r="B16" s="32">
        <f>오프라인요약!B16</f>
        <v>18</v>
      </c>
      <c r="C16" s="32">
        <f>오프라인요약!C16</f>
        <v>32</v>
      </c>
      <c r="D16" s="32">
        <f>오프라인요약!D16</f>
        <v>30</v>
      </c>
      <c r="E16" s="32">
        <f>오프라인요약!E16</f>
        <v>14</v>
      </c>
      <c r="F16" s="32">
        <f>오프라인요약!F16</f>
        <v>2</v>
      </c>
      <c r="H16">
        <v>7</v>
      </c>
      <c r="I16">
        <v>14</v>
      </c>
      <c r="J16">
        <v>12</v>
      </c>
      <c r="K16">
        <v>7</v>
      </c>
      <c r="L16">
        <v>2</v>
      </c>
      <c r="N16" s="32">
        <f t="shared" si="1"/>
        <v>25</v>
      </c>
      <c r="O16" s="32">
        <f t="shared" si="1"/>
        <v>46</v>
      </c>
      <c r="P16" s="32">
        <f t="shared" si="1"/>
        <v>42</v>
      </c>
      <c r="Q16" s="32">
        <f t="shared" si="1"/>
        <v>21</v>
      </c>
      <c r="R16" s="32">
        <f t="shared" si="1"/>
        <v>4</v>
      </c>
    </row>
    <row r="18" spans="1:18" x14ac:dyDescent="0.2">
      <c r="A18" s="32" t="s">
        <v>14</v>
      </c>
      <c r="B18" s="32">
        <f>오프라인요약!B20</f>
        <v>15</v>
      </c>
      <c r="C18" s="32">
        <f>오프라인요약!C20</f>
        <v>58</v>
      </c>
      <c r="D18" s="32">
        <f>오프라인요약!D20</f>
        <v>24</v>
      </c>
      <c r="E18" s="32">
        <f>오프라인요약!E20</f>
        <v>1</v>
      </c>
      <c r="F18" s="32">
        <f>오프라인요약!F20</f>
        <v>0</v>
      </c>
      <c r="H18">
        <v>8</v>
      </c>
      <c r="I18">
        <v>21</v>
      </c>
      <c r="J18">
        <v>12</v>
      </c>
      <c r="K18">
        <v>1</v>
      </c>
      <c r="L18">
        <v>0</v>
      </c>
      <c r="N18" s="32">
        <f t="shared" ref="N18:R24" si="2">B18+H18</f>
        <v>23</v>
      </c>
      <c r="O18" s="32">
        <f t="shared" si="2"/>
        <v>79</v>
      </c>
      <c r="P18" s="32">
        <f t="shared" si="2"/>
        <v>36</v>
      </c>
      <c r="Q18" s="32">
        <f t="shared" si="2"/>
        <v>2</v>
      </c>
      <c r="R18" s="32">
        <f t="shared" si="2"/>
        <v>0</v>
      </c>
    </row>
    <row r="19" spans="1:18" x14ac:dyDescent="0.2">
      <c r="A19" s="32" t="s">
        <v>15</v>
      </c>
      <c r="B19" s="32">
        <f>오프라인요약!B21</f>
        <v>12</v>
      </c>
      <c r="C19" s="32">
        <f>오프라인요약!C21</f>
        <v>39</v>
      </c>
      <c r="D19" s="32">
        <f>오프라인요약!D21</f>
        <v>33</v>
      </c>
      <c r="E19" s="32">
        <f>오프라인요약!E21</f>
        <v>9</v>
      </c>
      <c r="F19" s="32">
        <f>오프라인요약!F21</f>
        <v>5</v>
      </c>
      <c r="H19">
        <v>6</v>
      </c>
      <c r="I19">
        <v>17</v>
      </c>
      <c r="J19">
        <v>14</v>
      </c>
      <c r="K19">
        <v>4</v>
      </c>
      <c r="L19">
        <v>1</v>
      </c>
      <c r="N19" s="32">
        <f t="shared" si="2"/>
        <v>18</v>
      </c>
      <c r="O19" s="32">
        <f t="shared" si="2"/>
        <v>56</v>
      </c>
      <c r="P19" s="32">
        <f t="shared" si="2"/>
        <v>47</v>
      </c>
      <c r="Q19" s="32">
        <f t="shared" si="2"/>
        <v>13</v>
      </c>
      <c r="R19" s="32">
        <f t="shared" si="2"/>
        <v>6</v>
      </c>
    </row>
    <row r="20" spans="1:18" x14ac:dyDescent="0.2">
      <c r="A20" s="32" t="s">
        <v>16</v>
      </c>
      <c r="B20" s="32">
        <f>오프라인요약!B22</f>
        <v>4</v>
      </c>
      <c r="C20" s="32">
        <f>오프라인요약!C22</f>
        <v>31</v>
      </c>
      <c r="D20" s="32">
        <f>오프라인요약!D22</f>
        <v>37</v>
      </c>
      <c r="E20" s="32">
        <f>오프라인요약!E22</f>
        <v>18</v>
      </c>
      <c r="F20" s="32">
        <f>오프라인요약!F22</f>
        <v>8</v>
      </c>
      <c r="H20">
        <v>3</v>
      </c>
      <c r="I20">
        <v>15</v>
      </c>
      <c r="J20">
        <v>18</v>
      </c>
      <c r="K20">
        <v>5</v>
      </c>
      <c r="L20">
        <v>1</v>
      </c>
      <c r="N20" s="32">
        <f t="shared" si="2"/>
        <v>7</v>
      </c>
      <c r="O20" s="32">
        <f t="shared" si="2"/>
        <v>46</v>
      </c>
      <c r="P20" s="32">
        <f t="shared" si="2"/>
        <v>55</v>
      </c>
      <c r="Q20" s="32">
        <f t="shared" si="2"/>
        <v>23</v>
      </c>
      <c r="R20" s="32">
        <f t="shared" si="2"/>
        <v>9</v>
      </c>
    </row>
    <row r="21" spans="1:18" x14ac:dyDescent="0.2">
      <c r="A21" s="32" t="s">
        <v>17</v>
      </c>
      <c r="B21" s="32">
        <f>오프라인요약!B23</f>
        <v>26</v>
      </c>
      <c r="C21" s="32">
        <f>오프라인요약!C23</f>
        <v>46</v>
      </c>
      <c r="D21" s="32">
        <f>오프라인요약!D23</f>
        <v>17</v>
      </c>
      <c r="E21" s="32">
        <f>오프라인요약!E23</f>
        <v>3</v>
      </c>
      <c r="F21" s="32">
        <f>오프라인요약!F23</f>
        <v>5</v>
      </c>
      <c r="H21">
        <v>9</v>
      </c>
      <c r="I21">
        <v>22</v>
      </c>
      <c r="J21">
        <v>7</v>
      </c>
      <c r="K21">
        <v>2</v>
      </c>
      <c r="L21">
        <v>2</v>
      </c>
      <c r="N21" s="32">
        <f t="shared" si="2"/>
        <v>35</v>
      </c>
      <c r="O21" s="32">
        <f t="shared" si="2"/>
        <v>68</v>
      </c>
      <c r="P21" s="32">
        <f t="shared" si="2"/>
        <v>24</v>
      </c>
      <c r="Q21" s="32">
        <f t="shared" si="2"/>
        <v>5</v>
      </c>
      <c r="R21" s="32">
        <f t="shared" si="2"/>
        <v>7</v>
      </c>
    </row>
    <row r="22" spans="1:18" x14ac:dyDescent="0.2">
      <c r="A22" s="32" t="s">
        <v>18</v>
      </c>
      <c r="B22" s="32">
        <f>오프라인요약!B24</f>
        <v>15</v>
      </c>
      <c r="C22" s="32">
        <f>오프라인요약!C24</f>
        <v>24</v>
      </c>
      <c r="D22" s="32">
        <f>오프라인요약!D24</f>
        <v>29</v>
      </c>
      <c r="E22" s="32">
        <f>오프라인요약!E24</f>
        <v>19</v>
      </c>
      <c r="F22" s="32">
        <f>오프라인요약!F24</f>
        <v>11</v>
      </c>
      <c r="H22">
        <v>8</v>
      </c>
      <c r="I22">
        <v>12</v>
      </c>
      <c r="J22">
        <v>11</v>
      </c>
      <c r="K22">
        <v>7</v>
      </c>
      <c r="L22">
        <v>4</v>
      </c>
      <c r="N22" s="32">
        <f t="shared" si="2"/>
        <v>23</v>
      </c>
      <c r="O22" s="32">
        <f t="shared" si="2"/>
        <v>36</v>
      </c>
      <c r="P22" s="32">
        <f t="shared" si="2"/>
        <v>40</v>
      </c>
      <c r="Q22" s="32">
        <f t="shared" si="2"/>
        <v>26</v>
      </c>
      <c r="R22" s="32">
        <f t="shared" si="2"/>
        <v>15</v>
      </c>
    </row>
    <row r="23" spans="1:18" x14ac:dyDescent="0.2">
      <c r="A23" s="32" t="s">
        <v>19</v>
      </c>
      <c r="B23" s="32">
        <f>오프라인요약!B25</f>
        <v>25</v>
      </c>
      <c r="C23" s="32">
        <f>오프라인요약!C25</f>
        <v>33</v>
      </c>
      <c r="D23" s="32">
        <f>오프라인요약!D25</f>
        <v>23</v>
      </c>
      <c r="E23" s="32">
        <f>오프라인요약!E25</f>
        <v>10</v>
      </c>
      <c r="F23" s="32">
        <f>오프라인요약!F25</f>
        <v>5</v>
      </c>
      <c r="H23">
        <v>12</v>
      </c>
      <c r="I23">
        <v>18</v>
      </c>
      <c r="J23">
        <v>9</v>
      </c>
      <c r="K23">
        <v>3</v>
      </c>
      <c r="L23">
        <v>0</v>
      </c>
      <c r="N23" s="32">
        <f t="shared" si="2"/>
        <v>37</v>
      </c>
      <c r="O23" s="32">
        <f t="shared" si="2"/>
        <v>51</v>
      </c>
      <c r="P23" s="32">
        <f t="shared" si="2"/>
        <v>32</v>
      </c>
      <c r="Q23" s="32">
        <f t="shared" si="2"/>
        <v>13</v>
      </c>
      <c r="R23" s="32">
        <f t="shared" si="2"/>
        <v>5</v>
      </c>
    </row>
    <row r="24" spans="1:18" x14ac:dyDescent="0.2">
      <c r="A24" s="32" t="s">
        <v>20</v>
      </c>
      <c r="B24" s="32">
        <f>오프라인요약!B26</f>
        <v>13</v>
      </c>
      <c r="C24" s="32">
        <f>오프라인요약!C26</f>
        <v>37</v>
      </c>
      <c r="D24" s="32">
        <f>오프라인요약!D26</f>
        <v>31</v>
      </c>
      <c r="E24" s="32">
        <f>오프라인요약!E26</f>
        <v>10</v>
      </c>
      <c r="F24" s="32">
        <f>오프라인요약!F26</f>
        <v>4</v>
      </c>
      <c r="H24">
        <v>3</v>
      </c>
      <c r="I24">
        <v>15</v>
      </c>
      <c r="J24">
        <v>10</v>
      </c>
      <c r="K24">
        <v>12</v>
      </c>
      <c r="L24">
        <v>2</v>
      </c>
      <c r="N24" s="32">
        <f t="shared" si="2"/>
        <v>16</v>
      </c>
      <c r="O24" s="32">
        <f t="shared" si="2"/>
        <v>52</v>
      </c>
      <c r="P24" s="32">
        <f t="shared" si="2"/>
        <v>41</v>
      </c>
      <c r="Q24" s="32">
        <f t="shared" si="2"/>
        <v>22</v>
      </c>
      <c r="R24" s="32">
        <f t="shared" si="2"/>
        <v>6</v>
      </c>
    </row>
    <row r="26" spans="1:18" x14ac:dyDescent="0.2">
      <c r="A26" s="32" t="s">
        <v>21</v>
      </c>
      <c r="B26" s="32">
        <f>오프라인요약!B28</f>
        <v>34</v>
      </c>
      <c r="C26" s="32">
        <f>오프라인요약!C28</f>
        <v>49</v>
      </c>
      <c r="H26">
        <v>13</v>
      </c>
      <c r="I26">
        <v>29</v>
      </c>
      <c r="N26" s="32">
        <f>B26+H26</f>
        <v>47</v>
      </c>
      <c r="O26" s="32">
        <f>C26+I26</f>
        <v>78</v>
      </c>
    </row>
    <row r="28" spans="1:18" x14ac:dyDescent="0.2">
      <c r="A28" s="32" t="s">
        <v>22</v>
      </c>
      <c r="B28" s="32">
        <f>오프라인요약!B31</f>
        <v>10</v>
      </c>
      <c r="C28" s="32">
        <f>오프라인요약!C31</f>
        <v>29</v>
      </c>
      <c r="D28" s="32">
        <f>오프라인요약!D31</f>
        <v>33</v>
      </c>
      <c r="E28" s="32">
        <f>오프라인요약!E31</f>
        <v>12</v>
      </c>
      <c r="F28" s="32">
        <f>오프라인요약!F31</f>
        <v>5</v>
      </c>
      <c r="H28">
        <v>4</v>
      </c>
      <c r="I28">
        <v>16</v>
      </c>
      <c r="J28">
        <v>15</v>
      </c>
      <c r="K28">
        <v>6</v>
      </c>
      <c r="L28">
        <v>1</v>
      </c>
      <c r="N28" s="32">
        <f>B28+H28</f>
        <v>14</v>
      </c>
      <c r="O28" s="32">
        <f>C28+I28</f>
        <v>45</v>
      </c>
      <c r="P28" s="32">
        <f>D28+J28</f>
        <v>48</v>
      </c>
      <c r="Q28" s="32">
        <f>E28+K28</f>
        <v>18</v>
      </c>
      <c r="R28" s="32">
        <f>F28+L28</f>
        <v>6</v>
      </c>
    </row>
    <row r="30" spans="1:18" x14ac:dyDescent="0.2">
      <c r="A30" s="32" t="s">
        <v>23</v>
      </c>
      <c r="B30" s="32">
        <f>오프라인요약!B33</f>
        <v>42</v>
      </c>
      <c r="C30" s="32">
        <f>오프라인요약!C33</f>
        <v>24</v>
      </c>
      <c r="D30" s="32">
        <f>오프라인요약!D33</f>
        <v>28</v>
      </c>
      <c r="H30">
        <v>20</v>
      </c>
      <c r="I30">
        <v>12</v>
      </c>
      <c r="J30">
        <v>10</v>
      </c>
      <c r="N30" s="32">
        <f t="shared" ref="N30:P32" si="3">B30+H30</f>
        <v>62</v>
      </c>
      <c r="O30" s="32">
        <f t="shared" si="3"/>
        <v>36</v>
      </c>
      <c r="P30" s="32">
        <f t="shared" si="3"/>
        <v>38</v>
      </c>
    </row>
    <row r="31" spans="1:18" x14ac:dyDescent="0.2">
      <c r="A31" s="32" t="s">
        <v>24</v>
      </c>
      <c r="B31" s="32">
        <f>오프라인요약!B34</f>
        <v>26</v>
      </c>
      <c r="C31" s="32">
        <f>오프라인요약!C34</f>
        <v>29</v>
      </c>
      <c r="D31" s="32">
        <f>오프라인요약!D34</f>
        <v>36</v>
      </c>
      <c r="H31">
        <v>12</v>
      </c>
      <c r="I31">
        <v>19</v>
      </c>
      <c r="J31">
        <v>10</v>
      </c>
      <c r="N31" s="32">
        <f t="shared" si="3"/>
        <v>38</v>
      </c>
      <c r="O31" s="32">
        <f t="shared" si="3"/>
        <v>48</v>
      </c>
      <c r="P31" s="32">
        <f t="shared" si="3"/>
        <v>46</v>
      </c>
    </row>
    <row r="32" spans="1:18" x14ac:dyDescent="0.2">
      <c r="A32" s="32" t="s">
        <v>25</v>
      </c>
      <c r="B32" s="32">
        <f>오프라인요약!B35</f>
        <v>20</v>
      </c>
      <c r="C32" s="32">
        <f>오프라인요약!C35</f>
        <v>25</v>
      </c>
      <c r="D32" s="32">
        <f>오프라인요약!D35</f>
        <v>47</v>
      </c>
      <c r="H32">
        <v>10</v>
      </c>
      <c r="I32">
        <v>10</v>
      </c>
      <c r="J32">
        <v>22</v>
      </c>
      <c r="N32" s="32">
        <f t="shared" si="3"/>
        <v>30</v>
      </c>
      <c r="O32" s="32">
        <f t="shared" si="3"/>
        <v>35</v>
      </c>
      <c r="P32" s="32">
        <f t="shared" si="3"/>
        <v>69</v>
      </c>
    </row>
    <row r="34" spans="1:18" x14ac:dyDescent="0.2">
      <c r="A34" s="32" t="s">
        <v>26</v>
      </c>
      <c r="B34" s="32">
        <f>오프라인요약!B38</f>
        <v>16</v>
      </c>
      <c r="C34" s="32">
        <f>오프라인요약!C38</f>
        <v>18</v>
      </c>
      <c r="D34" s="32">
        <f>오프라인요약!D38</f>
        <v>21</v>
      </c>
      <c r="E34" s="32">
        <f>오프라인요약!E38</f>
        <v>19</v>
      </c>
      <c r="F34" s="32">
        <f>오프라인요약!F38</f>
        <v>14</v>
      </c>
      <c r="H34">
        <v>9</v>
      </c>
      <c r="I34">
        <v>13</v>
      </c>
      <c r="J34">
        <v>9</v>
      </c>
      <c r="K34">
        <v>7</v>
      </c>
      <c r="L34">
        <v>4</v>
      </c>
      <c r="N34" s="32">
        <f>B34+H34</f>
        <v>25</v>
      </c>
      <c r="O34" s="32">
        <f>C34+I34</f>
        <v>31</v>
      </c>
      <c r="P34" s="32">
        <f>D34+J34</f>
        <v>30</v>
      </c>
      <c r="Q34" s="32">
        <f>E34+K34</f>
        <v>26</v>
      </c>
      <c r="R34" s="32">
        <f>F34+L34</f>
        <v>18</v>
      </c>
    </row>
    <row r="36" spans="1:18" x14ac:dyDescent="0.2">
      <c r="A36" s="32" t="s">
        <v>27</v>
      </c>
      <c r="B36" s="32">
        <f>오프라인요약!B40</f>
        <v>19</v>
      </c>
      <c r="C36" s="32">
        <f>오프라인요약!C40</f>
        <v>3</v>
      </c>
      <c r="D36" s="32">
        <f>오프라인요약!D40</f>
        <v>52</v>
      </c>
      <c r="H36">
        <v>7</v>
      </c>
      <c r="I36">
        <v>9</v>
      </c>
      <c r="J36">
        <v>24</v>
      </c>
      <c r="N36" s="32">
        <f>B36+H36</f>
        <v>26</v>
      </c>
      <c r="O36" s="32">
        <f>C36+I36</f>
        <v>12</v>
      </c>
      <c r="P36" s="32">
        <f>D36+J36</f>
        <v>76</v>
      </c>
    </row>
    <row r="38" spans="1:18" x14ac:dyDescent="0.2">
      <c r="A38" s="32" t="s">
        <v>28</v>
      </c>
      <c r="B38" s="32">
        <f>오프라인요약!B42</f>
        <v>28</v>
      </c>
      <c r="C38" s="32">
        <f>오프라인요약!C42</f>
        <v>7</v>
      </c>
      <c r="D38" s="32">
        <f>오프라인요약!D42</f>
        <v>21</v>
      </c>
      <c r="E38" s="32">
        <f>오프라인요약!E42</f>
        <v>0</v>
      </c>
      <c r="F38" s="32">
        <f>오프라인요약!F42</f>
        <v>14</v>
      </c>
      <c r="H38">
        <v>19</v>
      </c>
      <c r="I38">
        <v>3</v>
      </c>
      <c r="J38">
        <v>7</v>
      </c>
      <c r="K38">
        <v>0</v>
      </c>
      <c r="L38">
        <v>10</v>
      </c>
      <c r="N38" s="32">
        <f>B38+H38</f>
        <v>47</v>
      </c>
      <c r="O38" s="32">
        <f>C38+I38</f>
        <v>10</v>
      </c>
      <c r="P38" s="32">
        <f>D38+J38</f>
        <v>28</v>
      </c>
      <c r="Q38" s="32">
        <f>E38+K38</f>
        <v>0</v>
      </c>
      <c r="R38" s="32">
        <f>F38+L38</f>
        <v>24</v>
      </c>
    </row>
    <row r="40" spans="1:18" x14ac:dyDescent="0.2">
      <c r="A40" s="32" t="s">
        <v>29</v>
      </c>
      <c r="B40" s="32">
        <f>오프라인요약!B44</f>
        <v>20</v>
      </c>
      <c r="C40" s="32">
        <f>오프라인요약!C44</f>
        <v>26</v>
      </c>
      <c r="D40" s="32">
        <f>오프라인요약!D44</f>
        <v>25</v>
      </c>
      <c r="E40" s="32">
        <f>오프라인요약!E44</f>
        <v>8</v>
      </c>
      <c r="F40" s="32">
        <f>오프라인요약!F44</f>
        <v>13</v>
      </c>
      <c r="H40">
        <v>14</v>
      </c>
      <c r="I40">
        <v>11</v>
      </c>
      <c r="J40">
        <v>9</v>
      </c>
      <c r="K40">
        <v>6</v>
      </c>
      <c r="L40">
        <v>1</v>
      </c>
      <c r="N40" s="32">
        <f t="shared" ref="N40:R44" si="4">B40+H40</f>
        <v>34</v>
      </c>
      <c r="O40" s="32">
        <f t="shared" si="4"/>
        <v>37</v>
      </c>
      <c r="P40" s="32">
        <f t="shared" si="4"/>
        <v>34</v>
      </c>
      <c r="Q40" s="32">
        <f t="shared" si="4"/>
        <v>14</v>
      </c>
      <c r="R40" s="32">
        <f t="shared" si="4"/>
        <v>14</v>
      </c>
    </row>
    <row r="41" spans="1:18" x14ac:dyDescent="0.2">
      <c r="A41" s="32" t="s">
        <v>30</v>
      </c>
      <c r="B41" s="32">
        <f>오프라인요약!B45</f>
        <v>19</v>
      </c>
      <c r="C41" s="32">
        <f>오프라인요약!C45</f>
        <v>29</v>
      </c>
      <c r="D41" s="32">
        <f>오프라인요약!D45</f>
        <v>20</v>
      </c>
      <c r="E41" s="32">
        <f>오프라인요약!E45</f>
        <v>11</v>
      </c>
      <c r="F41" s="32">
        <f>오프라인요약!F45</f>
        <v>13</v>
      </c>
      <c r="H41">
        <v>11</v>
      </c>
      <c r="I41">
        <v>13</v>
      </c>
      <c r="J41">
        <v>10</v>
      </c>
      <c r="K41">
        <v>4</v>
      </c>
      <c r="L41">
        <v>3</v>
      </c>
      <c r="N41" s="32">
        <f t="shared" si="4"/>
        <v>30</v>
      </c>
      <c r="O41" s="32">
        <f t="shared" si="4"/>
        <v>42</v>
      </c>
      <c r="P41" s="32">
        <f t="shared" si="4"/>
        <v>30</v>
      </c>
      <c r="Q41" s="32">
        <f t="shared" si="4"/>
        <v>15</v>
      </c>
      <c r="R41" s="32">
        <f t="shared" si="4"/>
        <v>16</v>
      </c>
    </row>
    <row r="42" spans="1:18" x14ac:dyDescent="0.2">
      <c r="A42" s="32" t="s">
        <v>31</v>
      </c>
      <c r="B42" s="32">
        <f>오프라인요약!B46</f>
        <v>26</v>
      </c>
      <c r="C42" s="32">
        <f>오프라인요약!C46</f>
        <v>34</v>
      </c>
      <c r="D42" s="32">
        <f>오프라인요약!D46</f>
        <v>22</v>
      </c>
      <c r="E42" s="32">
        <f>오프라인요약!E46</f>
        <v>2</v>
      </c>
      <c r="F42" s="32">
        <f>오프라인요약!F46</f>
        <v>7</v>
      </c>
      <c r="H42">
        <v>11</v>
      </c>
      <c r="I42">
        <v>17</v>
      </c>
      <c r="J42">
        <v>11</v>
      </c>
      <c r="K42">
        <v>2</v>
      </c>
      <c r="L42">
        <v>0</v>
      </c>
      <c r="N42" s="32">
        <f t="shared" si="4"/>
        <v>37</v>
      </c>
      <c r="O42" s="32">
        <f t="shared" si="4"/>
        <v>51</v>
      </c>
      <c r="P42" s="32">
        <f t="shared" si="4"/>
        <v>33</v>
      </c>
      <c r="Q42" s="32">
        <f t="shared" si="4"/>
        <v>4</v>
      </c>
      <c r="R42" s="32">
        <f t="shared" si="4"/>
        <v>7</v>
      </c>
    </row>
    <row r="43" spans="1:18" x14ac:dyDescent="0.2">
      <c r="A43" s="32" t="s">
        <v>32</v>
      </c>
      <c r="B43" s="32">
        <f>오프라인요약!B47</f>
        <v>15</v>
      </c>
      <c r="C43" s="32">
        <f>오프라인요약!C47</f>
        <v>27</v>
      </c>
      <c r="D43" s="32">
        <f>오프라인요약!D47</f>
        <v>32</v>
      </c>
      <c r="E43" s="32">
        <f>오프라인요약!E47</f>
        <v>12</v>
      </c>
      <c r="F43" s="32">
        <f>오프라인요약!F47</f>
        <v>8</v>
      </c>
      <c r="H43">
        <v>7</v>
      </c>
      <c r="I43">
        <v>14</v>
      </c>
      <c r="J43">
        <v>13</v>
      </c>
      <c r="K43">
        <v>3</v>
      </c>
      <c r="L43">
        <v>4</v>
      </c>
      <c r="N43" s="32">
        <f t="shared" si="4"/>
        <v>22</v>
      </c>
      <c r="O43" s="32">
        <f t="shared" si="4"/>
        <v>41</v>
      </c>
      <c r="P43" s="32">
        <f t="shared" si="4"/>
        <v>45</v>
      </c>
      <c r="Q43" s="32">
        <f t="shared" si="4"/>
        <v>15</v>
      </c>
      <c r="R43" s="32">
        <f t="shared" si="4"/>
        <v>12</v>
      </c>
    </row>
    <row r="44" spans="1:18" x14ac:dyDescent="0.2">
      <c r="A44" s="32" t="s">
        <v>33</v>
      </c>
      <c r="B44" s="32">
        <f>오프라인요약!B48</f>
        <v>13</v>
      </c>
      <c r="C44" s="32">
        <f>오프라인요약!C48</f>
        <v>26</v>
      </c>
      <c r="D44" s="32">
        <f>오프라인요약!D48</f>
        <v>22</v>
      </c>
      <c r="E44" s="32">
        <f>오프라인요약!E48</f>
        <v>16</v>
      </c>
      <c r="F44" s="32">
        <f>오프라인요약!F48</f>
        <v>15</v>
      </c>
      <c r="H44">
        <v>3</v>
      </c>
      <c r="I44">
        <v>8</v>
      </c>
      <c r="J44">
        <v>15</v>
      </c>
      <c r="K44">
        <v>6</v>
      </c>
      <c r="L44">
        <v>8</v>
      </c>
      <c r="N44" s="32">
        <f t="shared" si="4"/>
        <v>16</v>
      </c>
      <c r="O44" s="32">
        <f t="shared" si="4"/>
        <v>34</v>
      </c>
      <c r="P44" s="32">
        <f t="shared" si="4"/>
        <v>37</v>
      </c>
      <c r="Q44" s="32">
        <f t="shared" si="4"/>
        <v>22</v>
      </c>
      <c r="R44" s="32">
        <f t="shared" si="4"/>
        <v>23</v>
      </c>
    </row>
    <row r="46" spans="1:18" x14ac:dyDescent="0.2">
      <c r="A46" s="32" t="s">
        <v>35</v>
      </c>
      <c r="B46" s="32">
        <f>오프라인요약!B51</f>
        <v>71</v>
      </c>
      <c r="C46" s="32">
        <f>오프라인요약!C51</f>
        <v>20</v>
      </c>
      <c r="D46" s="32">
        <f>오프라인요약!D51</f>
        <v>2</v>
      </c>
      <c r="E46" s="32">
        <f>오프라인요약!E51</f>
        <v>1</v>
      </c>
      <c r="F46" s="32">
        <f>오프라인요약!F51</f>
        <v>0</v>
      </c>
      <c r="H46">
        <v>33</v>
      </c>
      <c r="I46">
        <v>7</v>
      </c>
      <c r="J46">
        <v>1</v>
      </c>
      <c r="K46">
        <v>0</v>
      </c>
      <c r="L46">
        <v>0</v>
      </c>
      <c r="N46" s="32">
        <f t="shared" ref="N46:R51" si="5">B46+H46</f>
        <v>104</v>
      </c>
      <c r="O46" s="32">
        <f t="shared" si="5"/>
        <v>27</v>
      </c>
      <c r="P46" s="32">
        <f t="shared" si="5"/>
        <v>3</v>
      </c>
      <c r="Q46" s="32">
        <f t="shared" si="5"/>
        <v>1</v>
      </c>
      <c r="R46" s="32">
        <f t="shared" si="5"/>
        <v>0</v>
      </c>
    </row>
    <row r="47" spans="1:18" x14ac:dyDescent="0.2">
      <c r="A47" s="32" t="s">
        <v>36</v>
      </c>
      <c r="B47" s="32">
        <f>오프라인요약!B52</f>
        <v>57</v>
      </c>
      <c r="C47" s="32">
        <f>오프라인요약!C52</f>
        <v>26</v>
      </c>
      <c r="D47" s="32">
        <f>오프라인요약!D52</f>
        <v>9</v>
      </c>
      <c r="E47" s="32">
        <f>오프라인요약!E52</f>
        <v>1</v>
      </c>
      <c r="F47" s="32">
        <f>오프라인요약!F52</f>
        <v>0</v>
      </c>
      <c r="H47">
        <v>25</v>
      </c>
      <c r="I47">
        <v>12</v>
      </c>
      <c r="J47">
        <v>3</v>
      </c>
      <c r="K47">
        <v>0</v>
      </c>
      <c r="L47">
        <v>1</v>
      </c>
      <c r="N47" s="32">
        <f t="shared" si="5"/>
        <v>82</v>
      </c>
      <c r="O47" s="32">
        <f t="shared" si="5"/>
        <v>38</v>
      </c>
      <c r="P47" s="32">
        <f t="shared" si="5"/>
        <v>12</v>
      </c>
      <c r="Q47" s="32">
        <f t="shared" si="5"/>
        <v>1</v>
      </c>
      <c r="R47" s="32">
        <f t="shared" si="5"/>
        <v>1</v>
      </c>
    </row>
    <row r="48" spans="1:18" x14ac:dyDescent="0.2">
      <c r="A48" s="32" t="s">
        <v>37</v>
      </c>
      <c r="B48" s="32">
        <f>오프라인요약!B53</f>
        <v>36</v>
      </c>
      <c r="C48" s="32">
        <f>오프라인요약!C53</f>
        <v>38</v>
      </c>
      <c r="D48" s="32">
        <f>오프라인요약!D53</f>
        <v>15</v>
      </c>
      <c r="E48" s="32">
        <f>오프라인요약!E53</f>
        <v>3</v>
      </c>
      <c r="F48" s="32">
        <f>오프라인요약!F53</f>
        <v>1</v>
      </c>
      <c r="H48">
        <v>14</v>
      </c>
      <c r="I48">
        <v>21</v>
      </c>
      <c r="J48">
        <v>4</v>
      </c>
      <c r="K48">
        <v>1</v>
      </c>
      <c r="L48">
        <v>0</v>
      </c>
      <c r="N48" s="32">
        <f t="shared" si="5"/>
        <v>50</v>
      </c>
      <c r="O48" s="32">
        <f t="shared" si="5"/>
        <v>59</v>
      </c>
      <c r="P48" s="32">
        <f t="shared" si="5"/>
        <v>19</v>
      </c>
      <c r="Q48" s="32">
        <f t="shared" si="5"/>
        <v>4</v>
      </c>
      <c r="R48" s="32">
        <f t="shared" si="5"/>
        <v>1</v>
      </c>
    </row>
    <row r="49" spans="1:18" x14ac:dyDescent="0.2">
      <c r="A49" s="32" t="s">
        <v>38</v>
      </c>
      <c r="B49" s="32">
        <f>오프라인요약!B54</f>
        <v>35</v>
      </c>
      <c r="C49" s="32">
        <f>오프라인요약!C54</f>
        <v>37</v>
      </c>
      <c r="D49" s="32">
        <f>오프라인요약!D54</f>
        <v>18</v>
      </c>
      <c r="E49" s="32">
        <f>오프라인요약!E54</f>
        <v>3</v>
      </c>
      <c r="F49" s="32">
        <f>오프라인요약!F54</f>
        <v>1</v>
      </c>
      <c r="H49">
        <v>14</v>
      </c>
      <c r="I49">
        <v>20</v>
      </c>
      <c r="J49">
        <v>6</v>
      </c>
      <c r="K49">
        <v>1</v>
      </c>
      <c r="L49">
        <v>0</v>
      </c>
      <c r="N49" s="32">
        <f t="shared" si="5"/>
        <v>49</v>
      </c>
      <c r="O49" s="32">
        <f t="shared" si="5"/>
        <v>57</v>
      </c>
      <c r="P49" s="32">
        <f t="shared" si="5"/>
        <v>24</v>
      </c>
      <c r="Q49" s="32">
        <f t="shared" si="5"/>
        <v>4</v>
      </c>
      <c r="R49" s="32">
        <f t="shared" si="5"/>
        <v>1</v>
      </c>
    </row>
    <row r="50" spans="1:18" x14ac:dyDescent="0.2">
      <c r="A50" s="32" t="s">
        <v>39</v>
      </c>
      <c r="B50" s="32">
        <f>오프라인요약!B55</f>
        <v>38</v>
      </c>
      <c r="C50" s="32">
        <f>오프라인요약!C55</f>
        <v>37</v>
      </c>
      <c r="D50" s="32">
        <f>오프라인요약!D55</f>
        <v>16</v>
      </c>
      <c r="E50" s="32">
        <f>오프라인요약!E55</f>
        <v>3</v>
      </c>
      <c r="F50" s="32">
        <f>오프라인요약!F55</f>
        <v>0</v>
      </c>
      <c r="H50">
        <v>14</v>
      </c>
      <c r="I50">
        <v>18</v>
      </c>
      <c r="J50">
        <v>5</v>
      </c>
      <c r="K50">
        <v>3</v>
      </c>
      <c r="L50">
        <v>1</v>
      </c>
      <c r="N50" s="32">
        <f t="shared" si="5"/>
        <v>52</v>
      </c>
      <c r="O50" s="32">
        <f t="shared" si="5"/>
        <v>55</v>
      </c>
      <c r="P50" s="32">
        <f t="shared" si="5"/>
        <v>21</v>
      </c>
      <c r="Q50" s="32">
        <f t="shared" si="5"/>
        <v>6</v>
      </c>
      <c r="R50" s="32">
        <f t="shared" si="5"/>
        <v>1</v>
      </c>
    </row>
    <row r="51" spans="1:18" x14ac:dyDescent="0.2">
      <c r="A51" s="32" t="s">
        <v>40</v>
      </c>
      <c r="B51" s="32">
        <f>오프라인요약!B56</f>
        <v>28</v>
      </c>
      <c r="C51" s="32">
        <f>오프라인요약!C56</f>
        <v>30</v>
      </c>
      <c r="D51" s="32">
        <f>오프라인요약!D56</f>
        <v>24</v>
      </c>
      <c r="E51" s="32">
        <f>오프라인요약!E56</f>
        <v>5</v>
      </c>
      <c r="F51" s="32">
        <f>오프라인요약!F56</f>
        <v>3</v>
      </c>
      <c r="H51">
        <v>7</v>
      </c>
      <c r="I51">
        <v>25</v>
      </c>
      <c r="J51">
        <v>6</v>
      </c>
      <c r="K51">
        <v>3</v>
      </c>
      <c r="L51">
        <v>0</v>
      </c>
      <c r="N51" s="32">
        <f t="shared" si="5"/>
        <v>35</v>
      </c>
      <c r="O51" s="32">
        <f t="shared" si="5"/>
        <v>55</v>
      </c>
      <c r="P51" s="32">
        <f t="shared" si="5"/>
        <v>30</v>
      </c>
      <c r="Q51" s="32">
        <f t="shared" si="5"/>
        <v>8</v>
      </c>
      <c r="R51" s="32">
        <f t="shared" si="5"/>
        <v>3</v>
      </c>
    </row>
    <row r="53" spans="1:18" x14ac:dyDescent="0.2">
      <c r="A53" s="32" t="s">
        <v>42</v>
      </c>
      <c r="B53" s="32">
        <f>오프라인요약!B60</f>
        <v>19</v>
      </c>
      <c r="C53" s="32">
        <f>오프라인요약!C60</f>
        <v>38</v>
      </c>
      <c r="D53" s="32">
        <f>오프라인요약!D60</f>
        <v>22</v>
      </c>
      <c r="E53" s="32">
        <f>오프라인요약!E60</f>
        <v>8</v>
      </c>
      <c r="F53" s="32">
        <f>오프라인요약!F60</f>
        <v>7</v>
      </c>
      <c r="H53">
        <v>3</v>
      </c>
      <c r="I53">
        <v>15</v>
      </c>
      <c r="J53">
        <v>17</v>
      </c>
      <c r="K53">
        <v>5</v>
      </c>
      <c r="L53">
        <v>2</v>
      </c>
      <c r="N53" s="32">
        <f>B53+H53</f>
        <v>22</v>
      </c>
      <c r="O53" s="32">
        <f>C53+I53</f>
        <v>53</v>
      </c>
      <c r="P53" s="32">
        <f>D53+J53</f>
        <v>39</v>
      </c>
      <c r="Q53" s="32">
        <f>E53+K53</f>
        <v>13</v>
      </c>
      <c r="R53" s="32">
        <f>F53+L53</f>
        <v>9</v>
      </c>
    </row>
    <row r="55" spans="1:18" x14ac:dyDescent="0.2">
      <c r="A55" s="32" t="s">
        <v>44</v>
      </c>
      <c r="B55" s="32">
        <f>오프라인요약!B62</f>
        <v>3</v>
      </c>
      <c r="C55" s="32">
        <f>오프라인요약!C62</f>
        <v>28</v>
      </c>
      <c r="D55" s="32">
        <f>오프라인요약!D62</f>
        <v>39</v>
      </c>
      <c r="E55" s="32">
        <f>오프라인요약!E62</f>
        <v>10</v>
      </c>
      <c r="F55" s="32">
        <f>오프라인요약!F62</f>
        <v>14</v>
      </c>
      <c r="H55">
        <v>1</v>
      </c>
      <c r="I55">
        <v>7</v>
      </c>
      <c r="J55">
        <v>18</v>
      </c>
      <c r="K55">
        <v>11</v>
      </c>
      <c r="L55">
        <v>4</v>
      </c>
      <c r="N55" s="32">
        <f>B55+H55</f>
        <v>4</v>
      </c>
      <c r="O55" s="32">
        <f>C55+I55</f>
        <v>35</v>
      </c>
      <c r="P55" s="32">
        <f>D55+J55</f>
        <v>57</v>
      </c>
      <c r="Q55" s="32">
        <f>E55+K55</f>
        <v>21</v>
      </c>
      <c r="R55" s="32">
        <f>F55+L55</f>
        <v>18</v>
      </c>
    </row>
    <row r="57" spans="1:18" x14ac:dyDescent="0.2">
      <c r="A57" s="32" t="s">
        <v>45</v>
      </c>
      <c r="B57" s="32">
        <f>오프라인요약!B64</f>
        <v>36</v>
      </c>
      <c r="C57" s="32">
        <f>오프라인요약!C64</f>
        <v>43</v>
      </c>
      <c r="D57" s="32">
        <f>오프라인요약!D64</f>
        <v>34</v>
      </c>
      <c r="E57" s="32">
        <f>오프라인요약!E64</f>
        <v>42</v>
      </c>
      <c r="F57" s="32">
        <f>오프라인요약!F64</f>
        <v>1</v>
      </c>
      <c r="H57">
        <v>19</v>
      </c>
      <c r="I57">
        <v>22</v>
      </c>
      <c r="J57">
        <v>8</v>
      </c>
      <c r="K57">
        <v>16</v>
      </c>
      <c r="L57">
        <v>2</v>
      </c>
      <c r="N57" s="32">
        <f>B57+H57</f>
        <v>55</v>
      </c>
      <c r="O57" s="32">
        <f>C57+I57</f>
        <v>65</v>
      </c>
      <c r="P57" s="32">
        <f>D57+J57</f>
        <v>42</v>
      </c>
      <c r="Q57" s="32">
        <f>E57+K57</f>
        <v>58</v>
      </c>
      <c r="R57" s="32">
        <f>F57+L57</f>
        <v>3</v>
      </c>
    </row>
    <row r="59" spans="1:18" x14ac:dyDescent="0.2">
      <c r="A59" s="32" t="s">
        <v>47</v>
      </c>
      <c r="B59" s="32">
        <f>오프라인요약!B68</f>
        <v>69</v>
      </c>
      <c r="C59" s="32">
        <f>오프라인요약!C68</f>
        <v>24</v>
      </c>
      <c r="H59">
        <v>22</v>
      </c>
      <c r="I59">
        <v>19</v>
      </c>
      <c r="N59" s="32">
        <f>B59+H59</f>
        <v>91</v>
      </c>
      <c r="O59" s="32">
        <f>C59+I59</f>
        <v>43</v>
      </c>
    </row>
    <row r="61" spans="1:18" x14ac:dyDescent="0.2">
      <c r="A61" s="32" t="s">
        <v>48</v>
      </c>
      <c r="B61" s="32">
        <f>오프라인요약!B70</f>
        <v>9</v>
      </c>
      <c r="C61" s="32">
        <f>오프라인요약!C70</f>
        <v>19</v>
      </c>
      <c r="D61" s="32">
        <f>오프라인요약!D70</f>
        <v>4</v>
      </c>
      <c r="E61" s="32">
        <f>오프라인요약!E70</f>
        <v>58</v>
      </c>
      <c r="H61">
        <v>14</v>
      </c>
      <c r="I61">
        <v>11</v>
      </c>
      <c r="J61">
        <v>11</v>
      </c>
      <c r="K61">
        <v>6</v>
      </c>
      <c r="N61" s="32">
        <f>B61+H61</f>
        <v>23</v>
      </c>
      <c r="O61" s="32">
        <f>C61+I61</f>
        <v>30</v>
      </c>
      <c r="P61" s="32">
        <f>D61+J61</f>
        <v>15</v>
      </c>
      <c r="Q61" s="32">
        <f>E61+K61</f>
        <v>64</v>
      </c>
    </row>
    <row r="63" spans="1:18" x14ac:dyDescent="0.2">
      <c r="A63" s="32" t="s">
        <v>49</v>
      </c>
      <c r="B63" s="32">
        <f>오프라인요약!B72</f>
        <v>2</v>
      </c>
      <c r="C63" s="32">
        <f>오프라인요약!C72</f>
        <v>6</v>
      </c>
      <c r="D63" s="32">
        <f>오프라인요약!D72</f>
        <v>17</v>
      </c>
      <c r="E63" s="32">
        <f>오프라인요약!E72</f>
        <v>58</v>
      </c>
      <c r="F63" s="32">
        <f>오프라인요약!F72</f>
        <v>8</v>
      </c>
      <c r="H63">
        <v>0</v>
      </c>
      <c r="I63">
        <v>0</v>
      </c>
      <c r="J63">
        <v>10</v>
      </c>
      <c r="K63">
        <v>26</v>
      </c>
      <c r="L63">
        <v>6</v>
      </c>
      <c r="N63" s="32">
        <f>B63+H63</f>
        <v>2</v>
      </c>
      <c r="O63" s="32">
        <f>C63+I63</f>
        <v>6</v>
      </c>
      <c r="P63" s="32">
        <f>D63+J63</f>
        <v>27</v>
      </c>
      <c r="Q63" s="32">
        <f>E63+K63</f>
        <v>84</v>
      </c>
      <c r="R63" s="32">
        <f>F63+L63</f>
        <v>14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239"/>
  <sheetViews>
    <sheetView tabSelected="1" workbookViewId="0"/>
  </sheetViews>
  <sheetFormatPr defaultRowHeight="12.75" x14ac:dyDescent="0.2"/>
  <cols>
    <col min="1" max="1" width="62.5703125" customWidth="1"/>
  </cols>
  <sheetData>
    <row r="1" spans="1:7" x14ac:dyDescent="0.2">
      <c r="A1" s="33" t="s">
        <v>448</v>
      </c>
      <c r="B1">
        <v>5</v>
      </c>
      <c r="C1">
        <v>4</v>
      </c>
      <c r="D1">
        <v>3</v>
      </c>
      <c r="E1">
        <v>2</v>
      </c>
      <c r="F1">
        <v>1</v>
      </c>
    </row>
    <row r="2" spans="1:7" x14ac:dyDescent="0.2">
      <c r="B2" s="12" t="s">
        <v>300</v>
      </c>
      <c r="C2" s="12" t="s">
        <v>301</v>
      </c>
      <c r="D2" s="12" t="s">
        <v>302</v>
      </c>
      <c r="E2" s="12" t="s">
        <v>303</v>
      </c>
      <c r="F2" s="12" t="s">
        <v>304</v>
      </c>
      <c r="G2" s="12"/>
    </row>
    <row r="3" spans="1:7" x14ac:dyDescent="0.2">
      <c r="A3" s="1" t="s">
        <v>1</v>
      </c>
      <c r="B3">
        <f>합산!N4</f>
        <v>34</v>
      </c>
      <c r="C3">
        <f>합산!O4</f>
        <v>75</v>
      </c>
      <c r="D3">
        <f>합산!P4</f>
        <v>23</v>
      </c>
      <c r="E3">
        <f>합산!Q4</f>
        <v>7</v>
      </c>
      <c r="F3">
        <f>합산!R4</f>
        <v>1</v>
      </c>
    </row>
    <row r="4" spans="1:7" x14ac:dyDescent="0.2">
      <c r="A4" s="1" t="s">
        <v>2</v>
      </c>
      <c r="B4">
        <f>합산!N5</f>
        <v>70</v>
      </c>
      <c r="C4">
        <f>합산!O5</f>
        <v>61</v>
      </c>
      <c r="D4">
        <f>합산!P5</f>
        <v>5</v>
      </c>
      <c r="E4">
        <f>합산!Q5</f>
        <v>3</v>
      </c>
      <c r="F4">
        <f>합산!R5</f>
        <v>1</v>
      </c>
    </row>
    <row r="5" spans="1:7" x14ac:dyDescent="0.2">
      <c r="A5" s="1" t="s">
        <v>3</v>
      </c>
      <c r="B5">
        <f>합산!N6</f>
        <v>67</v>
      </c>
      <c r="C5">
        <f>합산!O6</f>
        <v>65</v>
      </c>
      <c r="D5">
        <f>합산!P6</f>
        <v>5</v>
      </c>
      <c r="E5">
        <f>합산!Q6</f>
        <v>2</v>
      </c>
      <c r="F5">
        <f>합산!R6</f>
        <v>1</v>
      </c>
    </row>
    <row r="6" spans="1:7" x14ac:dyDescent="0.2">
      <c r="A6" s="1" t="s">
        <v>4</v>
      </c>
      <c r="B6">
        <f>합산!N7</f>
        <v>15</v>
      </c>
      <c r="C6">
        <f>합산!O7</f>
        <v>48</v>
      </c>
      <c r="D6">
        <f>합산!P7</f>
        <v>41</v>
      </c>
      <c r="E6">
        <f>합산!Q7</f>
        <v>31</v>
      </c>
      <c r="F6">
        <f>합산!R7</f>
        <v>5</v>
      </c>
    </row>
    <row r="7" spans="1:7" x14ac:dyDescent="0.2">
      <c r="A7" s="1" t="s">
        <v>5</v>
      </c>
      <c r="B7">
        <f>합산!N8</f>
        <v>25</v>
      </c>
      <c r="C7">
        <f>합산!O8</f>
        <v>69</v>
      </c>
      <c r="D7">
        <f>합산!P8</f>
        <v>30</v>
      </c>
      <c r="E7">
        <f>합산!Q8</f>
        <v>15</v>
      </c>
      <c r="F7">
        <f>합산!R8</f>
        <v>1</v>
      </c>
    </row>
    <row r="8" spans="1:7" x14ac:dyDescent="0.2">
      <c r="A8" s="1" t="s">
        <v>6</v>
      </c>
      <c r="B8">
        <f>합산!N9</f>
        <v>25</v>
      </c>
      <c r="C8">
        <f>합산!O9</f>
        <v>61</v>
      </c>
      <c r="D8">
        <f>합산!P9</f>
        <v>26</v>
      </c>
      <c r="E8">
        <f>합산!Q9</f>
        <v>24</v>
      </c>
      <c r="F8">
        <f>합산!R9</f>
        <v>2</v>
      </c>
    </row>
    <row r="9" spans="1:7" x14ac:dyDescent="0.2">
      <c r="A9" s="1" t="s">
        <v>7</v>
      </c>
      <c r="B9">
        <f>합산!N10</f>
        <v>33</v>
      </c>
      <c r="C9">
        <f>합산!O10</f>
        <v>78</v>
      </c>
      <c r="D9">
        <f>합산!P10</f>
        <v>19</v>
      </c>
      <c r="E9">
        <f>합산!Q10</f>
        <v>7</v>
      </c>
      <c r="F9">
        <f>합산!R10</f>
        <v>3</v>
      </c>
    </row>
    <row r="10" spans="1:7" x14ac:dyDescent="0.2">
      <c r="A10" s="1" t="s">
        <v>8</v>
      </c>
      <c r="B10">
        <f>합산!N11</f>
        <v>17</v>
      </c>
      <c r="C10">
        <f>합산!O11</f>
        <v>75</v>
      </c>
      <c r="D10">
        <f>합산!P11</f>
        <v>25</v>
      </c>
      <c r="E10">
        <f>합산!Q11</f>
        <v>18</v>
      </c>
      <c r="F10">
        <f>합산!R11</f>
        <v>4</v>
      </c>
    </row>
    <row r="11" spans="1:7" x14ac:dyDescent="0.2">
      <c r="A11" s="1"/>
    </row>
    <row r="12" spans="1:7" x14ac:dyDescent="0.2">
      <c r="A12" s="1"/>
      <c r="B12" s="12" t="s">
        <v>305</v>
      </c>
      <c r="C12" s="12" t="s">
        <v>306</v>
      </c>
      <c r="D12" s="12" t="s">
        <v>302</v>
      </c>
      <c r="E12" s="12" t="s">
        <v>307</v>
      </c>
      <c r="F12" s="12" t="s">
        <v>308</v>
      </c>
    </row>
    <row r="13" spans="1:7" x14ac:dyDescent="0.2">
      <c r="A13" s="1" t="s">
        <v>9</v>
      </c>
      <c r="B13">
        <f>합산!N13</f>
        <v>34</v>
      </c>
      <c r="C13">
        <f>합산!O13</f>
        <v>81</v>
      </c>
      <c r="D13">
        <f>합산!P13</f>
        <v>18</v>
      </c>
      <c r="E13">
        <f>합산!Q13</f>
        <v>5</v>
      </c>
      <c r="F13">
        <f>합산!R13</f>
        <v>2</v>
      </c>
    </row>
    <row r="14" spans="1:7" x14ac:dyDescent="0.2">
      <c r="A14" s="1" t="s">
        <v>10</v>
      </c>
      <c r="B14">
        <f>합산!N14</f>
        <v>13</v>
      </c>
      <c r="C14">
        <f>합산!O14</f>
        <v>34</v>
      </c>
      <c r="D14">
        <f>합산!P14</f>
        <v>43</v>
      </c>
      <c r="E14">
        <f>합산!Q14</f>
        <v>45</v>
      </c>
      <c r="F14">
        <f>합산!R14</f>
        <v>5</v>
      </c>
    </row>
    <row r="15" spans="1:7" x14ac:dyDescent="0.2">
      <c r="A15" s="1" t="s">
        <v>11</v>
      </c>
      <c r="B15">
        <f>합산!N15</f>
        <v>21</v>
      </c>
      <c r="C15">
        <f>합산!O15</f>
        <v>25</v>
      </c>
      <c r="D15">
        <f>합산!P15</f>
        <v>53</v>
      </c>
      <c r="E15">
        <f>합산!Q15</f>
        <v>35</v>
      </c>
      <c r="F15">
        <f>합산!R15</f>
        <v>4</v>
      </c>
    </row>
    <row r="16" spans="1:7" x14ac:dyDescent="0.2">
      <c r="A16" s="1" t="s">
        <v>12</v>
      </c>
      <c r="B16">
        <f>합산!N16</f>
        <v>25</v>
      </c>
      <c r="C16">
        <f>합산!O16</f>
        <v>46</v>
      </c>
      <c r="D16">
        <f>합산!P16</f>
        <v>42</v>
      </c>
      <c r="E16">
        <f>합산!Q16</f>
        <v>21</v>
      </c>
      <c r="F16">
        <f>합산!R16</f>
        <v>4</v>
      </c>
    </row>
    <row r="17" spans="1:46" x14ac:dyDescent="0.2">
      <c r="A17" s="10" t="s">
        <v>13</v>
      </c>
    </row>
    <row r="19" spans="1:46" x14ac:dyDescent="0.2">
      <c r="B19" s="12" t="s">
        <v>310</v>
      </c>
      <c r="C19" s="12" t="s">
        <v>311</v>
      </c>
      <c r="D19" s="12" t="s">
        <v>302</v>
      </c>
      <c r="E19" s="12" t="s">
        <v>312</v>
      </c>
      <c r="F19" s="12" t="s">
        <v>313</v>
      </c>
    </row>
    <row r="20" spans="1:46" x14ac:dyDescent="0.2">
      <c r="A20" s="1" t="s">
        <v>14</v>
      </c>
      <c r="B20">
        <f>합산!N18</f>
        <v>23</v>
      </c>
      <c r="C20">
        <f>합산!O18</f>
        <v>79</v>
      </c>
      <c r="D20">
        <f>합산!P18</f>
        <v>36</v>
      </c>
      <c r="E20">
        <f>합산!Q18</f>
        <v>2</v>
      </c>
      <c r="F20">
        <f>합산!R18</f>
        <v>0</v>
      </c>
    </row>
    <row r="21" spans="1:46" x14ac:dyDescent="0.2">
      <c r="A21" s="1" t="s">
        <v>15</v>
      </c>
      <c r="B21">
        <f>합산!N19</f>
        <v>18</v>
      </c>
      <c r="C21">
        <f>합산!O19</f>
        <v>56</v>
      </c>
      <c r="D21">
        <f>합산!P19</f>
        <v>47</v>
      </c>
      <c r="E21">
        <f>합산!Q19</f>
        <v>13</v>
      </c>
      <c r="F21">
        <f>합산!R19</f>
        <v>6</v>
      </c>
      <c r="AT21" s="17" t="s">
        <v>43</v>
      </c>
    </row>
    <row r="22" spans="1:46" x14ac:dyDescent="0.2">
      <c r="A22" s="1" t="s">
        <v>16</v>
      </c>
      <c r="B22">
        <f>합산!N20</f>
        <v>7</v>
      </c>
      <c r="C22">
        <f>합산!O20</f>
        <v>46</v>
      </c>
      <c r="D22">
        <f>합산!P20</f>
        <v>55</v>
      </c>
      <c r="E22">
        <f>합산!Q20</f>
        <v>23</v>
      </c>
      <c r="F22">
        <f>합산!R20</f>
        <v>9</v>
      </c>
      <c r="AT22" t="s">
        <v>156</v>
      </c>
    </row>
    <row r="23" spans="1:46" x14ac:dyDescent="0.2">
      <c r="A23" s="1" t="s">
        <v>17</v>
      </c>
      <c r="B23">
        <f>합산!N21</f>
        <v>35</v>
      </c>
      <c r="C23">
        <f>합산!O21</f>
        <v>68</v>
      </c>
      <c r="D23">
        <f>합산!P21</f>
        <v>24</v>
      </c>
      <c r="E23">
        <f>합산!Q21</f>
        <v>5</v>
      </c>
      <c r="F23">
        <f>합산!R21</f>
        <v>7</v>
      </c>
      <c r="AT23" t="s">
        <v>178</v>
      </c>
    </row>
    <row r="24" spans="1:46" x14ac:dyDescent="0.2">
      <c r="A24" s="1" t="s">
        <v>18</v>
      </c>
      <c r="B24">
        <f>합산!N22</f>
        <v>23</v>
      </c>
      <c r="C24">
        <f>합산!O22</f>
        <v>36</v>
      </c>
      <c r="D24">
        <f>합산!P22</f>
        <v>40</v>
      </c>
      <c r="E24">
        <f>합산!Q22</f>
        <v>26</v>
      </c>
      <c r="F24">
        <f>합산!R22</f>
        <v>15</v>
      </c>
      <c r="AT24" t="s">
        <v>187</v>
      </c>
    </row>
    <row r="25" spans="1:46" x14ac:dyDescent="0.2">
      <c r="A25" s="1" t="s">
        <v>19</v>
      </c>
      <c r="B25">
        <f>합산!N23</f>
        <v>37</v>
      </c>
      <c r="C25">
        <f>합산!O23</f>
        <v>51</v>
      </c>
      <c r="D25">
        <f>합산!P23</f>
        <v>32</v>
      </c>
      <c r="E25">
        <f>합산!Q23</f>
        <v>13</v>
      </c>
      <c r="F25">
        <f>합산!R23</f>
        <v>5</v>
      </c>
      <c r="AT25" t="s">
        <v>206</v>
      </c>
    </row>
    <row r="26" spans="1:46" x14ac:dyDescent="0.2">
      <c r="A26" s="1" t="s">
        <v>20</v>
      </c>
      <c r="B26">
        <f>합산!N24</f>
        <v>16</v>
      </c>
      <c r="C26">
        <f>합산!O24</f>
        <v>52</v>
      </c>
      <c r="D26">
        <f>합산!P24</f>
        <v>41</v>
      </c>
      <c r="E26">
        <f>합산!Q24</f>
        <v>22</v>
      </c>
      <c r="F26">
        <f>합산!R24</f>
        <v>6</v>
      </c>
      <c r="AT26" t="s">
        <v>213</v>
      </c>
    </row>
    <row r="27" spans="1:46" x14ac:dyDescent="0.2">
      <c r="B27" s="12" t="s">
        <v>117</v>
      </c>
      <c r="C27" s="12" t="s">
        <v>125</v>
      </c>
      <c r="AT27" t="s">
        <v>284</v>
      </c>
    </row>
    <row r="28" spans="1:46" x14ac:dyDescent="0.2">
      <c r="A28" s="1" t="s">
        <v>21</v>
      </c>
      <c r="B28" s="12">
        <f>합산!N26</f>
        <v>47</v>
      </c>
      <c r="C28" s="12">
        <f>합산!O26</f>
        <v>78</v>
      </c>
      <c r="AT28" t="s">
        <v>76</v>
      </c>
    </row>
    <row r="29" spans="1:46" x14ac:dyDescent="0.2">
      <c r="B29" s="12"/>
      <c r="C29" s="12"/>
      <c r="AT29" t="s">
        <v>102</v>
      </c>
    </row>
    <row r="30" spans="1:46" x14ac:dyDescent="0.2">
      <c r="A30" s="1"/>
      <c r="B30" s="12" t="s">
        <v>310</v>
      </c>
      <c r="C30" s="12" t="s">
        <v>311</v>
      </c>
      <c r="D30" s="12" t="s">
        <v>302</v>
      </c>
      <c r="E30" s="12" t="s">
        <v>312</v>
      </c>
      <c r="F30" s="12" t="s">
        <v>313</v>
      </c>
      <c r="AT30" t="s">
        <v>107</v>
      </c>
    </row>
    <row r="31" spans="1:46" x14ac:dyDescent="0.2">
      <c r="A31" s="2" t="s">
        <v>22</v>
      </c>
      <c r="B31">
        <f>합산!N28</f>
        <v>14</v>
      </c>
      <c r="C31">
        <f>합산!O28</f>
        <v>45</v>
      </c>
      <c r="D31">
        <f>합산!P28</f>
        <v>48</v>
      </c>
      <c r="E31">
        <f>합산!Q28</f>
        <v>18</v>
      </c>
      <c r="F31">
        <f>합산!R28</f>
        <v>6</v>
      </c>
      <c r="AT31" t="s">
        <v>113</v>
      </c>
    </row>
    <row r="32" spans="1:46" x14ac:dyDescent="0.2">
      <c r="A32" s="1"/>
      <c r="B32" s="12" t="s">
        <v>118</v>
      </c>
      <c r="C32" s="12" t="s">
        <v>127</v>
      </c>
      <c r="D32" s="12" t="s">
        <v>124</v>
      </c>
      <c r="AT32" t="s">
        <v>352</v>
      </c>
    </row>
    <row r="33" spans="1:46" x14ac:dyDescent="0.2">
      <c r="A33" s="1" t="s">
        <v>23</v>
      </c>
      <c r="B33">
        <f>합산!N30</f>
        <v>62</v>
      </c>
      <c r="C33">
        <f>합산!O30</f>
        <v>36</v>
      </c>
      <c r="D33">
        <f>합산!P30</f>
        <v>38</v>
      </c>
      <c r="AT33" t="s">
        <v>433</v>
      </c>
    </row>
    <row r="34" spans="1:46" x14ac:dyDescent="0.2">
      <c r="A34" s="1" t="s">
        <v>24</v>
      </c>
      <c r="B34">
        <f>합산!N31</f>
        <v>38</v>
      </c>
      <c r="C34">
        <f>합산!O31</f>
        <v>48</v>
      </c>
      <c r="D34">
        <f>합산!P31</f>
        <v>46</v>
      </c>
    </row>
    <row r="35" spans="1:46" x14ac:dyDescent="0.2">
      <c r="A35" s="1" t="s">
        <v>25</v>
      </c>
      <c r="B35">
        <f>합산!N32</f>
        <v>30</v>
      </c>
      <c r="C35">
        <f>합산!O32</f>
        <v>35</v>
      </c>
      <c r="D35">
        <f>합산!P32</f>
        <v>69</v>
      </c>
    </row>
    <row r="36" spans="1:46" x14ac:dyDescent="0.2">
      <c r="A36" s="11" t="s">
        <v>128</v>
      </c>
    </row>
    <row r="37" spans="1:46" x14ac:dyDescent="0.2">
      <c r="A37" s="1"/>
      <c r="B37" s="12" t="s">
        <v>310</v>
      </c>
      <c r="C37" s="12" t="s">
        <v>311</v>
      </c>
      <c r="D37" s="12" t="s">
        <v>302</v>
      </c>
      <c r="E37" s="12" t="s">
        <v>312</v>
      </c>
      <c r="F37" s="12" t="s">
        <v>313</v>
      </c>
    </row>
    <row r="38" spans="1:46" x14ac:dyDescent="0.2">
      <c r="A38" s="1" t="s">
        <v>26</v>
      </c>
      <c r="B38">
        <f>합산!N34</f>
        <v>25</v>
      </c>
      <c r="C38">
        <f>합산!O34</f>
        <v>31</v>
      </c>
      <c r="D38">
        <f>합산!P34</f>
        <v>30</v>
      </c>
      <c r="E38">
        <f>합산!Q34</f>
        <v>26</v>
      </c>
      <c r="F38">
        <f>합산!R34</f>
        <v>18</v>
      </c>
    </row>
    <row r="39" spans="1:46" x14ac:dyDescent="0.2">
      <c r="A39" s="1"/>
      <c r="B39" s="12" t="s">
        <v>133</v>
      </c>
      <c r="C39" s="12" t="s">
        <v>131</v>
      </c>
      <c r="D39" s="12" t="s">
        <v>119</v>
      </c>
    </row>
    <row r="40" spans="1:46" x14ac:dyDescent="0.2">
      <c r="A40" s="1" t="s">
        <v>27</v>
      </c>
      <c r="B40">
        <f>합산!N36</f>
        <v>26</v>
      </c>
      <c r="C40">
        <f>합산!O36</f>
        <v>12</v>
      </c>
      <c r="D40">
        <f>합산!P36</f>
        <v>76</v>
      </c>
    </row>
    <row r="41" spans="1:46" x14ac:dyDescent="0.2">
      <c r="A41" s="1"/>
      <c r="B41" s="23">
        <v>0.05</v>
      </c>
      <c r="C41" s="23">
        <v>7.0000000000000007E-2</v>
      </c>
      <c r="D41" s="23">
        <v>0.1</v>
      </c>
      <c r="E41" s="23">
        <v>0.15</v>
      </c>
      <c r="F41" s="24" t="s">
        <v>314</v>
      </c>
    </row>
    <row r="42" spans="1:46" x14ac:dyDescent="0.2">
      <c r="A42" s="1" t="s">
        <v>28</v>
      </c>
      <c r="B42">
        <f>합산!N38</f>
        <v>47</v>
      </c>
      <c r="C42">
        <f>합산!O38</f>
        <v>10</v>
      </c>
      <c r="D42">
        <f>합산!P38</f>
        <v>28</v>
      </c>
      <c r="E42">
        <f>합산!Q38</f>
        <v>0</v>
      </c>
      <c r="F42">
        <f>합산!R38</f>
        <v>24</v>
      </c>
    </row>
    <row r="43" spans="1:46" x14ac:dyDescent="0.2">
      <c r="B43" s="12" t="s">
        <v>315</v>
      </c>
      <c r="C43" s="12" t="s">
        <v>316</v>
      </c>
      <c r="D43" s="12" t="s">
        <v>302</v>
      </c>
      <c r="E43" s="12" t="s">
        <v>317</v>
      </c>
      <c r="F43" s="12" t="s">
        <v>318</v>
      </c>
    </row>
    <row r="44" spans="1:46" x14ac:dyDescent="0.2">
      <c r="A44" s="1" t="s">
        <v>29</v>
      </c>
      <c r="B44">
        <f>합산!N40</f>
        <v>34</v>
      </c>
      <c r="C44">
        <f>합산!O40</f>
        <v>37</v>
      </c>
      <c r="D44">
        <f>합산!P40</f>
        <v>34</v>
      </c>
      <c r="E44">
        <f>합산!Q40</f>
        <v>14</v>
      </c>
      <c r="F44">
        <f>합산!R40</f>
        <v>14</v>
      </c>
    </row>
    <row r="45" spans="1:46" x14ac:dyDescent="0.2">
      <c r="A45" s="1" t="s">
        <v>30</v>
      </c>
      <c r="B45">
        <f>합산!N41</f>
        <v>30</v>
      </c>
      <c r="C45">
        <f>합산!O41</f>
        <v>42</v>
      </c>
      <c r="D45">
        <f>합산!P41</f>
        <v>30</v>
      </c>
      <c r="E45">
        <f>합산!Q41</f>
        <v>15</v>
      </c>
      <c r="F45">
        <f>합산!R41</f>
        <v>16</v>
      </c>
    </row>
    <row r="46" spans="1:46" x14ac:dyDescent="0.2">
      <c r="A46" s="1" t="s">
        <v>31</v>
      </c>
      <c r="B46">
        <f>합산!N42</f>
        <v>37</v>
      </c>
      <c r="C46">
        <f>합산!O42</f>
        <v>51</v>
      </c>
      <c r="D46">
        <f>합산!P42</f>
        <v>33</v>
      </c>
      <c r="E46">
        <f>합산!Q42</f>
        <v>4</v>
      </c>
      <c r="F46">
        <f>합산!R42</f>
        <v>7</v>
      </c>
    </row>
    <row r="47" spans="1:46" x14ac:dyDescent="0.2">
      <c r="A47" s="1" t="s">
        <v>32</v>
      </c>
      <c r="B47">
        <f>합산!N43</f>
        <v>22</v>
      </c>
      <c r="C47">
        <f>합산!O43</f>
        <v>41</v>
      </c>
      <c r="D47">
        <f>합산!P43</f>
        <v>45</v>
      </c>
      <c r="E47">
        <f>합산!Q43</f>
        <v>15</v>
      </c>
      <c r="F47">
        <f>합산!R43</f>
        <v>12</v>
      </c>
    </row>
    <row r="48" spans="1:46" x14ac:dyDescent="0.2">
      <c r="A48" s="2" t="s">
        <v>33</v>
      </c>
      <c r="B48">
        <f>합산!N44</f>
        <v>16</v>
      </c>
      <c r="C48">
        <f>합산!O44</f>
        <v>34</v>
      </c>
      <c r="D48">
        <f>합산!P44</f>
        <v>37</v>
      </c>
      <c r="E48">
        <f>합산!Q44</f>
        <v>22</v>
      </c>
      <c r="F48">
        <f>합산!R44</f>
        <v>23</v>
      </c>
    </row>
    <row r="49" spans="1:6" x14ac:dyDescent="0.2">
      <c r="A49" s="1" t="s">
        <v>34</v>
      </c>
    </row>
    <row r="50" spans="1:6" x14ac:dyDescent="0.2">
      <c r="B50" s="12" t="s">
        <v>319</v>
      </c>
      <c r="C50" s="12" t="s">
        <v>320</v>
      </c>
      <c r="D50" s="12" t="s">
        <v>302</v>
      </c>
      <c r="E50" s="12" t="s">
        <v>321</v>
      </c>
      <c r="F50" s="12" t="s">
        <v>322</v>
      </c>
    </row>
    <row r="51" spans="1:6" x14ac:dyDescent="0.2">
      <c r="A51" s="1" t="s">
        <v>35</v>
      </c>
      <c r="B51">
        <f>합산!N46</f>
        <v>104</v>
      </c>
      <c r="C51">
        <f>합산!O46</f>
        <v>27</v>
      </c>
      <c r="D51">
        <f>합산!P46</f>
        <v>3</v>
      </c>
      <c r="E51">
        <f>합산!Q46</f>
        <v>1</v>
      </c>
      <c r="F51">
        <f>합산!R46</f>
        <v>0</v>
      </c>
    </row>
    <row r="52" spans="1:6" x14ac:dyDescent="0.2">
      <c r="A52" s="1" t="s">
        <v>36</v>
      </c>
      <c r="B52">
        <f>합산!N47</f>
        <v>82</v>
      </c>
      <c r="C52">
        <f>합산!O47</f>
        <v>38</v>
      </c>
      <c r="D52">
        <f>합산!P47</f>
        <v>12</v>
      </c>
      <c r="E52">
        <f>합산!Q47</f>
        <v>1</v>
      </c>
      <c r="F52">
        <f>합산!R47</f>
        <v>1</v>
      </c>
    </row>
    <row r="53" spans="1:6" x14ac:dyDescent="0.2">
      <c r="A53" s="1" t="s">
        <v>37</v>
      </c>
      <c r="B53">
        <f>합산!N48</f>
        <v>50</v>
      </c>
      <c r="C53">
        <f>합산!O48</f>
        <v>59</v>
      </c>
      <c r="D53">
        <f>합산!P48</f>
        <v>19</v>
      </c>
      <c r="E53">
        <f>합산!Q48</f>
        <v>4</v>
      </c>
      <c r="F53">
        <f>합산!R48</f>
        <v>1</v>
      </c>
    </row>
    <row r="54" spans="1:6" x14ac:dyDescent="0.2">
      <c r="A54" s="1" t="s">
        <v>38</v>
      </c>
      <c r="B54">
        <f>합산!N49</f>
        <v>49</v>
      </c>
      <c r="C54">
        <f>합산!O49</f>
        <v>57</v>
      </c>
      <c r="D54">
        <f>합산!P49</f>
        <v>24</v>
      </c>
      <c r="E54">
        <f>합산!Q49</f>
        <v>4</v>
      </c>
      <c r="F54">
        <f>합산!R49</f>
        <v>1</v>
      </c>
    </row>
    <row r="55" spans="1:6" x14ac:dyDescent="0.2">
      <c r="A55" s="1" t="s">
        <v>39</v>
      </c>
      <c r="B55">
        <f>합산!N50</f>
        <v>52</v>
      </c>
      <c r="C55">
        <f>합산!O50</f>
        <v>55</v>
      </c>
      <c r="D55">
        <f>합산!P50</f>
        <v>21</v>
      </c>
      <c r="E55">
        <f>합산!Q50</f>
        <v>6</v>
      </c>
      <c r="F55">
        <f>합산!R50</f>
        <v>1</v>
      </c>
    </row>
    <row r="56" spans="1:6" x14ac:dyDescent="0.2">
      <c r="A56" s="1" t="s">
        <v>40</v>
      </c>
      <c r="B56">
        <f>합산!N51</f>
        <v>35</v>
      </c>
      <c r="C56">
        <f>합산!O51</f>
        <v>55</v>
      </c>
      <c r="D56">
        <f>합산!P51</f>
        <v>30</v>
      </c>
      <c r="E56">
        <f>합산!Q51</f>
        <v>8</v>
      </c>
      <c r="F56">
        <f>합산!R51</f>
        <v>3</v>
      </c>
    </row>
    <row r="57" spans="1:6" x14ac:dyDescent="0.2">
      <c r="A57" s="1" t="s">
        <v>41</v>
      </c>
    </row>
    <row r="59" spans="1:6" x14ac:dyDescent="0.2">
      <c r="B59" s="12" t="s">
        <v>305</v>
      </c>
      <c r="C59" s="12" t="s">
        <v>306</v>
      </c>
      <c r="D59" s="12" t="s">
        <v>302</v>
      </c>
      <c r="E59" s="12" t="s">
        <v>323</v>
      </c>
      <c r="F59" s="12" t="s">
        <v>324</v>
      </c>
    </row>
    <row r="60" spans="1:6" x14ac:dyDescent="0.2">
      <c r="A60" s="1" t="s">
        <v>42</v>
      </c>
      <c r="B60">
        <f>합산!N53</f>
        <v>22</v>
      </c>
      <c r="C60">
        <f>합산!O53</f>
        <v>53</v>
      </c>
      <c r="D60">
        <f>합산!P53</f>
        <v>39</v>
      </c>
      <c r="E60">
        <f>합산!Q53</f>
        <v>13</v>
      </c>
      <c r="F60">
        <f>합산!R53</f>
        <v>9</v>
      </c>
    </row>
    <row r="61" spans="1:6" x14ac:dyDescent="0.2">
      <c r="A61" s="2" t="s">
        <v>43</v>
      </c>
    </row>
    <row r="62" spans="1:6" x14ac:dyDescent="0.2">
      <c r="A62" s="1" t="s">
        <v>44</v>
      </c>
      <c r="B62">
        <f>합산!N55</f>
        <v>4</v>
      </c>
      <c r="C62">
        <f>합산!O55</f>
        <v>35</v>
      </c>
      <c r="D62">
        <f>합산!P55</f>
        <v>57</v>
      </c>
      <c r="E62">
        <f>합산!Q55</f>
        <v>21</v>
      </c>
      <c r="F62">
        <f>합산!R55</f>
        <v>18</v>
      </c>
    </row>
    <row r="63" spans="1:6" x14ac:dyDescent="0.2">
      <c r="A63" s="2"/>
      <c r="B63" s="24" t="s">
        <v>135</v>
      </c>
      <c r="C63" s="24" t="s">
        <v>325</v>
      </c>
      <c r="D63" s="27" t="s">
        <v>326</v>
      </c>
      <c r="E63" s="24" t="s">
        <v>327</v>
      </c>
      <c r="F63" s="24" t="s">
        <v>314</v>
      </c>
    </row>
    <row r="64" spans="1:6" x14ac:dyDescent="0.2">
      <c r="A64" s="2" t="s">
        <v>45</v>
      </c>
      <c r="B64" s="26">
        <f>합산!N57</f>
        <v>55</v>
      </c>
      <c r="C64" s="26">
        <f>합산!O57</f>
        <v>65</v>
      </c>
      <c r="D64" s="26">
        <f>합산!P57</f>
        <v>42</v>
      </c>
      <c r="E64" s="26">
        <f>합산!Q57</f>
        <v>58</v>
      </c>
      <c r="F64" s="26">
        <f>합산!R57</f>
        <v>3</v>
      </c>
    </row>
    <row r="65" spans="1:46" x14ac:dyDescent="0.2">
      <c r="A65" s="1" t="s">
        <v>46</v>
      </c>
    </row>
    <row r="67" spans="1:46" x14ac:dyDescent="0.2">
      <c r="B67" s="12" t="s">
        <v>123</v>
      </c>
      <c r="C67" s="12" t="s">
        <v>329</v>
      </c>
    </row>
    <row r="68" spans="1:46" x14ac:dyDescent="0.2">
      <c r="A68" s="1" t="s">
        <v>47</v>
      </c>
      <c r="B68">
        <f>합산!N59</f>
        <v>91</v>
      </c>
      <c r="C68">
        <f>합산!O59</f>
        <v>43</v>
      </c>
    </row>
    <row r="69" spans="1:46" x14ac:dyDescent="0.2">
      <c r="A69" s="1"/>
      <c r="B69" s="12" t="s">
        <v>330</v>
      </c>
      <c r="C69" s="12" t="s">
        <v>331</v>
      </c>
      <c r="D69" s="12" t="s">
        <v>332</v>
      </c>
      <c r="E69" s="12" t="s">
        <v>333</v>
      </c>
    </row>
    <row r="70" spans="1:46" x14ac:dyDescent="0.2">
      <c r="A70" s="1" t="s">
        <v>48</v>
      </c>
      <c r="B70">
        <f>합산!N61</f>
        <v>23</v>
      </c>
      <c r="C70">
        <f>합산!O61</f>
        <v>30</v>
      </c>
      <c r="D70">
        <f>합산!P61</f>
        <v>15</v>
      </c>
      <c r="E70">
        <f>합산!Q61</f>
        <v>64</v>
      </c>
    </row>
    <row r="71" spans="1:46" x14ac:dyDescent="0.2">
      <c r="A71" s="1"/>
      <c r="B71" s="17" t="s">
        <v>334</v>
      </c>
      <c r="C71" s="17" t="s">
        <v>335</v>
      </c>
      <c r="D71" s="17" t="s">
        <v>336</v>
      </c>
      <c r="E71" s="17" t="s">
        <v>337</v>
      </c>
      <c r="F71" s="17" t="s">
        <v>338</v>
      </c>
    </row>
    <row r="72" spans="1:46" x14ac:dyDescent="0.2">
      <c r="A72" s="1" t="s">
        <v>49</v>
      </c>
      <c r="B72">
        <f>합산!N63</f>
        <v>2</v>
      </c>
      <c r="C72">
        <f>합산!O63</f>
        <v>6</v>
      </c>
      <c r="D72">
        <f>합산!P63</f>
        <v>27</v>
      </c>
      <c r="E72">
        <f>합산!Q63</f>
        <v>84</v>
      </c>
      <c r="F72">
        <f>합산!R63</f>
        <v>14</v>
      </c>
    </row>
    <row r="73" spans="1:46" x14ac:dyDescent="0.2">
      <c r="O73" s="10" t="s">
        <v>13</v>
      </c>
      <c r="AE73" s="11" t="s">
        <v>328</v>
      </c>
    </row>
    <row r="74" spans="1:46" x14ac:dyDescent="0.2">
      <c r="O74" t="s">
        <v>136</v>
      </c>
      <c r="AE74" t="s">
        <v>129</v>
      </c>
    </row>
    <row r="75" spans="1:46" x14ac:dyDescent="0.2">
      <c r="O75" t="s">
        <v>138</v>
      </c>
      <c r="AE75" t="s">
        <v>140</v>
      </c>
    </row>
    <row r="76" spans="1:46" x14ac:dyDescent="0.2">
      <c r="O76" t="s">
        <v>149</v>
      </c>
      <c r="AE76" t="s">
        <v>153</v>
      </c>
    </row>
    <row r="77" spans="1:46" x14ac:dyDescent="0.2">
      <c r="O77" t="s">
        <v>151</v>
      </c>
      <c r="AE77" t="s">
        <v>165</v>
      </c>
      <c r="AT77" t="s">
        <v>46</v>
      </c>
    </row>
    <row r="78" spans="1:46" x14ac:dyDescent="0.2">
      <c r="O78" t="s">
        <v>161</v>
      </c>
      <c r="AE78" t="s">
        <v>194</v>
      </c>
      <c r="AT78" t="s">
        <v>147</v>
      </c>
    </row>
    <row r="79" spans="1:46" x14ac:dyDescent="0.2">
      <c r="O79" t="s">
        <v>183</v>
      </c>
      <c r="AE79" t="s">
        <v>200</v>
      </c>
      <c r="AT79" t="s">
        <v>163</v>
      </c>
    </row>
    <row r="80" spans="1:46" x14ac:dyDescent="0.2">
      <c r="O80" t="s">
        <v>189</v>
      </c>
      <c r="AE80" t="s">
        <v>221</v>
      </c>
      <c r="AT80" t="s">
        <v>181</v>
      </c>
    </row>
    <row r="81" spans="15:46" x14ac:dyDescent="0.2">
      <c r="O81" t="s">
        <v>192</v>
      </c>
      <c r="AE81" t="s">
        <v>223</v>
      </c>
      <c r="AT81" t="s">
        <v>217</v>
      </c>
    </row>
    <row r="82" spans="15:46" x14ac:dyDescent="0.2">
      <c r="O82" t="s">
        <v>215</v>
      </c>
      <c r="AE82" t="s">
        <v>235</v>
      </c>
      <c r="AT82" t="s">
        <v>219</v>
      </c>
    </row>
    <row r="83" spans="15:46" x14ac:dyDescent="0.2">
      <c r="O83" t="s">
        <v>225</v>
      </c>
      <c r="AE83" t="s">
        <v>254</v>
      </c>
      <c r="AT83" t="s">
        <v>242</v>
      </c>
    </row>
    <row r="84" spans="15:46" x14ac:dyDescent="0.2">
      <c r="O84" t="s">
        <v>228</v>
      </c>
      <c r="AE84" t="s">
        <v>263</v>
      </c>
      <c r="AT84" t="s">
        <v>248</v>
      </c>
    </row>
    <row r="85" spans="15:46" x14ac:dyDescent="0.2">
      <c r="O85" t="s">
        <v>233</v>
      </c>
      <c r="AE85" t="s">
        <v>269</v>
      </c>
      <c r="AT85" t="s">
        <v>272</v>
      </c>
    </row>
    <row r="86" spans="15:46" x14ac:dyDescent="0.2">
      <c r="O86" t="s">
        <v>252</v>
      </c>
      <c r="AE86" t="s">
        <v>292</v>
      </c>
      <c r="AT86" t="s">
        <v>290</v>
      </c>
    </row>
    <row r="87" spans="15:46" x14ac:dyDescent="0.2">
      <c r="O87" t="s">
        <v>261</v>
      </c>
      <c r="AT87" t="s">
        <v>296</v>
      </c>
    </row>
    <row r="88" spans="15:46" x14ac:dyDescent="0.2">
      <c r="O88" t="s">
        <v>309</v>
      </c>
      <c r="AT88" t="s">
        <v>103</v>
      </c>
    </row>
    <row r="89" spans="15:46" x14ac:dyDescent="0.2">
      <c r="O89" t="s">
        <v>274</v>
      </c>
      <c r="AT89" t="s">
        <v>109</v>
      </c>
    </row>
    <row r="90" spans="15:46" x14ac:dyDescent="0.2">
      <c r="O90" t="s">
        <v>277</v>
      </c>
      <c r="AT90" t="s">
        <v>115</v>
      </c>
    </row>
    <row r="91" spans="15:46" x14ac:dyDescent="0.2">
      <c r="O91" t="s">
        <v>281</v>
      </c>
      <c r="AT91" t="s">
        <v>354</v>
      </c>
    </row>
    <row r="92" spans="15:46" x14ac:dyDescent="0.2">
      <c r="O92" t="s">
        <v>286</v>
      </c>
      <c r="AT92" t="s">
        <v>357</v>
      </c>
    </row>
    <row r="93" spans="15:46" x14ac:dyDescent="0.2">
      <c r="O93" t="s">
        <v>288</v>
      </c>
    </row>
    <row r="94" spans="15:46" x14ac:dyDescent="0.2">
      <c r="O94" t="s">
        <v>298</v>
      </c>
    </row>
    <row r="95" spans="15:46" x14ac:dyDescent="0.2">
      <c r="O95" t="s">
        <v>67</v>
      </c>
    </row>
    <row r="96" spans="15:46" x14ac:dyDescent="0.2">
      <c r="O96" t="s">
        <v>99</v>
      </c>
    </row>
    <row r="97" spans="15:38" x14ac:dyDescent="0.2">
      <c r="O97" t="s">
        <v>104</v>
      </c>
    </row>
    <row r="98" spans="15:38" x14ac:dyDescent="0.2">
      <c r="O98" t="s">
        <v>110</v>
      </c>
    </row>
    <row r="99" spans="15:38" x14ac:dyDescent="0.2">
      <c r="O99" t="s">
        <v>340</v>
      </c>
    </row>
    <row r="100" spans="15:38" x14ac:dyDescent="0.2">
      <c r="O100" t="s">
        <v>345</v>
      </c>
    </row>
    <row r="101" spans="15:38" x14ac:dyDescent="0.2">
      <c r="O101" t="s">
        <v>348</v>
      </c>
    </row>
    <row r="102" spans="15:38" x14ac:dyDescent="0.2">
      <c r="O102" t="s">
        <v>355</v>
      </c>
    </row>
    <row r="103" spans="15:38" x14ac:dyDescent="0.2">
      <c r="O103" t="s">
        <v>358</v>
      </c>
    </row>
    <row r="104" spans="15:38" x14ac:dyDescent="0.2">
      <c r="O104" t="s">
        <v>370</v>
      </c>
    </row>
    <row r="105" spans="15:38" x14ac:dyDescent="0.2">
      <c r="O105" t="s">
        <v>380</v>
      </c>
    </row>
    <row r="106" spans="15:38" x14ac:dyDescent="0.2">
      <c r="O106" t="s">
        <v>431</v>
      </c>
      <c r="AL106" s="17" t="s">
        <v>41</v>
      </c>
    </row>
    <row r="107" spans="15:38" x14ac:dyDescent="0.2">
      <c r="O107" t="s">
        <v>434</v>
      </c>
      <c r="AL107" t="s">
        <v>144</v>
      </c>
    </row>
    <row r="108" spans="15:38" x14ac:dyDescent="0.2">
      <c r="O108" t="s">
        <v>439</v>
      </c>
      <c r="AL108" t="s">
        <v>176</v>
      </c>
    </row>
    <row r="109" spans="15:38" x14ac:dyDescent="0.2">
      <c r="O109" t="s">
        <v>441</v>
      </c>
      <c r="AL109" t="s">
        <v>185</v>
      </c>
    </row>
    <row r="110" spans="15:38" x14ac:dyDescent="0.2">
      <c r="O110" t="s">
        <v>446</v>
      </c>
      <c r="AL110" t="s">
        <v>204</v>
      </c>
    </row>
    <row r="111" spans="15:38" x14ac:dyDescent="0.2">
      <c r="AL111" t="s">
        <v>239</v>
      </c>
    </row>
    <row r="112" spans="15:38" x14ac:dyDescent="0.2">
      <c r="AL112" t="s">
        <v>245</v>
      </c>
    </row>
    <row r="113" spans="38:38" x14ac:dyDescent="0.2">
      <c r="AL113" t="s">
        <v>257</v>
      </c>
    </row>
    <row r="114" spans="38:38" x14ac:dyDescent="0.2">
      <c r="AL114" t="s">
        <v>265</v>
      </c>
    </row>
    <row r="115" spans="38:38" x14ac:dyDescent="0.2">
      <c r="AL115" t="s">
        <v>294</v>
      </c>
    </row>
    <row r="116" spans="38:38" x14ac:dyDescent="0.2">
      <c r="AL116" t="s">
        <v>75</v>
      </c>
    </row>
    <row r="117" spans="38:38" x14ac:dyDescent="0.2">
      <c r="AL117" t="s">
        <v>92</v>
      </c>
    </row>
    <row r="118" spans="38:38" x14ac:dyDescent="0.2">
      <c r="AL118" t="s">
        <v>101</v>
      </c>
    </row>
    <row r="119" spans="38:38" x14ac:dyDescent="0.2">
      <c r="AL119" t="s">
        <v>106</v>
      </c>
    </row>
    <row r="120" spans="38:38" x14ac:dyDescent="0.2">
      <c r="AL120" t="s">
        <v>112</v>
      </c>
    </row>
    <row r="121" spans="38:38" x14ac:dyDescent="0.2">
      <c r="AL121" t="s">
        <v>351</v>
      </c>
    </row>
    <row r="226" spans="31:31" x14ac:dyDescent="0.2">
      <c r="AE226" s="17" t="s">
        <v>34</v>
      </c>
    </row>
    <row r="227" spans="31:31" x14ac:dyDescent="0.2">
      <c r="AE227" t="s">
        <v>142</v>
      </c>
    </row>
    <row r="228" spans="31:31" x14ac:dyDescent="0.2">
      <c r="AE228" t="s">
        <v>174</v>
      </c>
    </row>
    <row r="229" spans="31:31" x14ac:dyDescent="0.2">
      <c r="AE229" t="s">
        <v>197</v>
      </c>
    </row>
    <row r="230" spans="31:31" x14ac:dyDescent="0.2">
      <c r="AE230" t="s">
        <v>231</v>
      </c>
    </row>
    <row r="231" spans="31:31" x14ac:dyDescent="0.2">
      <c r="AE231" t="s">
        <v>237</v>
      </c>
    </row>
    <row r="232" spans="31:31" x14ac:dyDescent="0.2">
      <c r="AE232" t="s">
        <v>72</v>
      </c>
    </row>
    <row r="233" spans="31:31" x14ac:dyDescent="0.2">
      <c r="AE233" t="s">
        <v>86</v>
      </c>
    </row>
    <row r="234" spans="31:31" x14ac:dyDescent="0.2">
      <c r="AE234" t="s">
        <v>100</v>
      </c>
    </row>
    <row r="235" spans="31:31" x14ac:dyDescent="0.2">
      <c r="AE235" t="s">
        <v>111</v>
      </c>
    </row>
    <row r="236" spans="31:31" x14ac:dyDescent="0.2">
      <c r="AE236" t="s">
        <v>347</v>
      </c>
    </row>
    <row r="237" spans="31:31" x14ac:dyDescent="0.2">
      <c r="AE237" t="s">
        <v>350</v>
      </c>
    </row>
    <row r="238" spans="31:31" x14ac:dyDescent="0.2">
      <c r="AE238" t="s">
        <v>359</v>
      </c>
    </row>
    <row r="239" spans="31:31" x14ac:dyDescent="0.2">
      <c r="AE239" t="s">
        <v>436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162"/>
  <sheetViews>
    <sheetView topLeftCell="AE1" zoomScaleNormal="100" workbookViewId="0">
      <pane ySplit="1" topLeftCell="A107" activePane="bottomLeft" state="frozen"/>
      <selection pane="bottomLeft" activeCell="N141" sqref="N141"/>
    </sheetView>
  </sheetViews>
  <sheetFormatPr defaultColWidth="12.5703125" defaultRowHeight="15.75" customHeight="1" x14ac:dyDescent="0.2"/>
  <cols>
    <col min="1" max="1" width="10.5703125" style="8" customWidth="1"/>
    <col min="2" max="57" width="18.85546875" customWidth="1"/>
  </cols>
  <sheetData>
    <row r="1" spans="1:51" ht="12.75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1" t="s">
        <v>128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1" t="s">
        <v>44</v>
      </c>
      <c r="AU1" s="2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ht="12.75" x14ac:dyDescent="0.2">
      <c r="A2" s="7">
        <v>1</v>
      </c>
      <c r="B2" s="2">
        <v>3</v>
      </c>
      <c r="C2" s="2">
        <v>4</v>
      </c>
      <c r="D2" s="2">
        <v>4</v>
      </c>
      <c r="E2" s="2">
        <v>2</v>
      </c>
      <c r="F2" s="2">
        <v>3</v>
      </c>
      <c r="G2" s="2">
        <v>2</v>
      </c>
      <c r="H2" s="2">
        <v>4</v>
      </c>
      <c r="I2" s="2">
        <v>3</v>
      </c>
      <c r="J2" s="2">
        <v>4</v>
      </c>
      <c r="K2" s="2">
        <v>3</v>
      </c>
      <c r="L2" s="2">
        <v>3</v>
      </c>
      <c r="M2" s="2">
        <v>3</v>
      </c>
      <c r="O2" s="2">
        <v>4</v>
      </c>
      <c r="P2" s="2">
        <v>3</v>
      </c>
      <c r="Q2" s="2">
        <v>3</v>
      </c>
      <c r="R2" s="2">
        <v>5</v>
      </c>
      <c r="S2" s="2">
        <v>4</v>
      </c>
      <c r="T2" s="2">
        <v>3</v>
      </c>
      <c r="U2" s="2">
        <v>4</v>
      </c>
      <c r="V2" s="9" t="s">
        <v>117</v>
      </c>
      <c r="W2" s="2">
        <v>5</v>
      </c>
      <c r="X2" s="9" t="s">
        <v>118</v>
      </c>
      <c r="Y2" s="9" t="s">
        <v>118</v>
      </c>
      <c r="Z2" s="9" t="s">
        <v>118</v>
      </c>
      <c r="AA2" s="9"/>
      <c r="AB2" s="2">
        <v>5</v>
      </c>
      <c r="AC2" s="9" t="s">
        <v>120</v>
      </c>
      <c r="AD2" s="4">
        <v>0.1</v>
      </c>
      <c r="AE2" s="2">
        <v>2</v>
      </c>
      <c r="AF2" s="2">
        <v>5</v>
      </c>
      <c r="AG2" s="2">
        <v>5</v>
      </c>
      <c r="AH2" s="2">
        <v>5</v>
      </c>
      <c r="AI2" s="2">
        <v>5</v>
      </c>
      <c r="AK2" s="2">
        <v>5</v>
      </c>
      <c r="AL2" s="2">
        <v>3</v>
      </c>
      <c r="AM2" s="2">
        <v>2</v>
      </c>
      <c r="AN2" s="2">
        <v>2</v>
      </c>
      <c r="AO2" s="2">
        <v>2</v>
      </c>
      <c r="AP2" s="2">
        <v>3</v>
      </c>
      <c r="AR2" s="2">
        <v>2</v>
      </c>
      <c r="AS2" s="10"/>
      <c r="AT2" s="10">
        <v>2</v>
      </c>
      <c r="AU2" s="9" t="s">
        <v>122</v>
      </c>
      <c r="AW2" s="9">
        <v>1</v>
      </c>
      <c r="AX2" s="2">
        <v>4</v>
      </c>
      <c r="AY2" s="2">
        <v>4</v>
      </c>
    </row>
    <row r="3" spans="1:51" ht="12" customHeight="1" x14ac:dyDescent="0.2">
      <c r="A3" s="7">
        <v>2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4</v>
      </c>
      <c r="H3" s="2">
        <v>3</v>
      </c>
      <c r="I3" s="2">
        <v>3</v>
      </c>
      <c r="J3" s="2">
        <v>3</v>
      </c>
      <c r="K3" s="2">
        <v>4</v>
      </c>
      <c r="L3" s="2">
        <v>5</v>
      </c>
      <c r="M3" s="2">
        <v>2</v>
      </c>
      <c r="N3" s="2"/>
      <c r="O3" s="2">
        <v>4</v>
      </c>
      <c r="P3" s="2">
        <v>5</v>
      </c>
      <c r="Q3" s="2">
        <v>2</v>
      </c>
      <c r="R3" s="2">
        <v>3</v>
      </c>
      <c r="S3" s="2">
        <v>3</v>
      </c>
      <c r="T3" s="2">
        <v>5</v>
      </c>
      <c r="U3" s="2">
        <v>5</v>
      </c>
      <c r="V3" s="9" t="s">
        <v>117</v>
      </c>
      <c r="W3" s="2">
        <v>5</v>
      </c>
      <c r="X3" s="9" t="s">
        <v>118</v>
      </c>
      <c r="Y3" s="9" t="s">
        <v>124</v>
      </c>
      <c r="Z3" s="9" t="s">
        <v>124</v>
      </c>
      <c r="AA3" s="9"/>
      <c r="AB3" s="2">
        <v>3</v>
      </c>
      <c r="AC3" s="9" t="s">
        <v>120</v>
      </c>
      <c r="AD3" s="4">
        <v>0.05</v>
      </c>
      <c r="AE3" s="2">
        <v>1</v>
      </c>
      <c r="AF3" s="2">
        <v>5</v>
      </c>
      <c r="AG3" s="2">
        <v>5</v>
      </c>
      <c r="AH3" s="2">
        <v>3</v>
      </c>
      <c r="AI3" s="2">
        <v>2</v>
      </c>
      <c r="AJ3" s="2"/>
      <c r="AK3" s="2">
        <v>5</v>
      </c>
      <c r="AL3" s="2">
        <v>5</v>
      </c>
      <c r="AM3" s="2">
        <v>3</v>
      </c>
      <c r="AN3" s="2">
        <v>2</v>
      </c>
      <c r="AO3" s="2">
        <v>3</v>
      </c>
      <c r="AP3" s="2">
        <v>3</v>
      </c>
      <c r="AQ3" s="2"/>
      <c r="AR3" s="2">
        <v>5</v>
      </c>
      <c r="AS3" s="2"/>
      <c r="AT3" s="2">
        <v>3</v>
      </c>
      <c r="AU3" s="9" t="s">
        <v>168</v>
      </c>
      <c r="AW3" s="2">
        <v>1</v>
      </c>
      <c r="AX3" s="2">
        <v>4</v>
      </c>
      <c r="AY3" s="2">
        <v>4</v>
      </c>
    </row>
    <row r="4" spans="1:51" ht="12.75" x14ac:dyDescent="0.2">
      <c r="A4" s="7">
        <v>3</v>
      </c>
      <c r="B4" s="2">
        <v>4</v>
      </c>
      <c r="C4" s="2">
        <v>4</v>
      </c>
      <c r="D4" s="2">
        <v>4</v>
      </c>
      <c r="E4" s="2">
        <v>2</v>
      </c>
      <c r="F4" s="2">
        <v>2</v>
      </c>
      <c r="G4" s="2">
        <v>2</v>
      </c>
      <c r="H4" s="2">
        <v>3</v>
      </c>
      <c r="I4" s="2">
        <v>2</v>
      </c>
      <c r="J4" s="2">
        <v>4</v>
      </c>
      <c r="K4" s="2">
        <v>4</v>
      </c>
      <c r="L4" s="2">
        <v>3</v>
      </c>
      <c r="M4" s="2">
        <v>5</v>
      </c>
      <c r="O4" s="2">
        <v>5</v>
      </c>
      <c r="P4" s="2">
        <v>1</v>
      </c>
      <c r="Q4" s="2">
        <v>2</v>
      </c>
      <c r="R4" s="2">
        <v>4</v>
      </c>
      <c r="S4" s="2">
        <v>1</v>
      </c>
      <c r="T4" s="2">
        <v>2</v>
      </c>
      <c r="U4" s="2">
        <v>4</v>
      </c>
      <c r="V4" s="9" t="s">
        <v>125</v>
      </c>
      <c r="W4" s="2">
        <v>4</v>
      </c>
      <c r="X4" s="9" t="s">
        <v>118</v>
      </c>
      <c r="Y4" s="9" t="s">
        <v>118</v>
      </c>
      <c r="Z4" s="9" t="s">
        <v>118</v>
      </c>
      <c r="AA4" s="9"/>
      <c r="AB4" s="9"/>
      <c r="AC4" s="2"/>
      <c r="AD4" s="4"/>
      <c r="AE4" s="2">
        <v>3</v>
      </c>
      <c r="AF4" s="2">
        <v>3</v>
      </c>
      <c r="AG4" s="2">
        <v>4</v>
      </c>
      <c r="AH4" s="2">
        <v>4</v>
      </c>
      <c r="AI4" s="2">
        <v>4</v>
      </c>
      <c r="AK4" s="2">
        <v>5</v>
      </c>
      <c r="AL4" s="2">
        <v>5</v>
      </c>
      <c r="AM4" s="2">
        <v>5</v>
      </c>
      <c r="AN4" s="2">
        <v>5</v>
      </c>
      <c r="AO4" s="2">
        <v>5</v>
      </c>
      <c r="AP4" s="2">
        <v>5</v>
      </c>
      <c r="AR4" s="2">
        <v>3</v>
      </c>
      <c r="AT4" s="2">
        <v>1</v>
      </c>
      <c r="AU4" s="9" t="s">
        <v>126</v>
      </c>
      <c r="AW4" s="2">
        <v>1</v>
      </c>
      <c r="AX4" s="2">
        <v>4</v>
      </c>
      <c r="AY4" s="2">
        <v>4</v>
      </c>
    </row>
    <row r="5" spans="1:51" ht="12.75" x14ac:dyDescent="0.2">
      <c r="A5" s="7">
        <v>4</v>
      </c>
      <c r="B5" s="2">
        <v>4</v>
      </c>
      <c r="C5" s="2">
        <v>4</v>
      </c>
      <c r="D5" s="2">
        <v>4</v>
      </c>
      <c r="E5" s="2">
        <v>3</v>
      </c>
      <c r="F5" s="2">
        <v>3</v>
      </c>
      <c r="G5" s="2">
        <v>3</v>
      </c>
      <c r="H5" s="2">
        <v>1</v>
      </c>
      <c r="I5" s="2">
        <v>3</v>
      </c>
      <c r="J5" s="2">
        <v>4</v>
      </c>
      <c r="K5" s="2">
        <v>3</v>
      </c>
      <c r="L5" s="2">
        <v>2</v>
      </c>
      <c r="M5" s="2">
        <v>4</v>
      </c>
      <c r="O5" s="2">
        <v>3</v>
      </c>
      <c r="P5" s="2">
        <v>3</v>
      </c>
      <c r="Q5" s="2">
        <v>4</v>
      </c>
      <c r="R5" s="2">
        <v>4</v>
      </c>
      <c r="S5" s="2">
        <v>3</v>
      </c>
      <c r="T5" s="2">
        <v>4</v>
      </c>
      <c r="U5" s="2">
        <v>4</v>
      </c>
      <c r="V5" s="9" t="s">
        <v>125</v>
      </c>
      <c r="W5" s="2">
        <v>4</v>
      </c>
      <c r="X5" s="9" t="s">
        <v>118</v>
      </c>
      <c r="Y5" s="9" t="s">
        <v>118</v>
      </c>
      <c r="Z5" s="9" t="s">
        <v>127</v>
      </c>
      <c r="AA5" s="9" t="s">
        <v>130</v>
      </c>
      <c r="AB5" s="2">
        <v>3</v>
      </c>
      <c r="AC5" s="9" t="s">
        <v>132</v>
      </c>
      <c r="AD5" s="4"/>
      <c r="AE5" s="2">
        <v>4</v>
      </c>
      <c r="AF5" s="2">
        <v>3</v>
      </c>
      <c r="AG5" s="2">
        <v>3</v>
      </c>
      <c r="AH5" s="2">
        <v>3</v>
      </c>
      <c r="AI5" s="2">
        <v>4</v>
      </c>
      <c r="AK5" s="2">
        <v>5</v>
      </c>
      <c r="AL5" s="2">
        <v>5</v>
      </c>
      <c r="AM5" s="2">
        <v>3</v>
      </c>
      <c r="AN5" s="2">
        <v>3</v>
      </c>
      <c r="AO5" s="2">
        <v>3</v>
      </c>
      <c r="AP5" s="2">
        <v>4</v>
      </c>
      <c r="AR5" s="2">
        <v>4</v>
      </c>
      <c r="AT5" s="2">
        <v>4</v>
      </c>
      <c r="AU5" s="2"/>
      <c r="AW5" s="2">
        <v>1</v>
      </c>
      <c r="AX5" s="2">
        <v>4</v>
      </c>
      <c r="AY5" s="2">
        <v>4</v>
      </c>
    </row>
    <row r="6" spans="1:51" ht="12.75" x14ac:dyDescent="0.2">
      <c r="A6" s="7">
        <v>5</v>
      </c>
      <c r="B6" s="2">
        <v>4</v>
      </c>
      <c r="C6" s="2">
        <v>4</v>
      </c>
      <c r="D6" s="2">
        <v>4</v>
      </c>
      <c r="E6" s="2">
        <v>3</v>
      </c>
      <c r="F6" s="2">
        <v>3</v>
      </c>
      <c r="G6" s="2"/>
      <c r="H6" s="2">
        <v>4</v>
      </c>
      <c r="I6" s="2">
        <v>4</v>
      </c>
      <c r="J6" s="2">
        <v>4</v>
      </c>
      <c r="K6" s="2">
        <v>2</v>
      </c>
      <c r="L6" s="2">
        <v>3</v>
      </c>
      <c r="M6" s="2">
        <v>4</v>
      </c>
      <c r="O6" s="2">
        <v>3</v>
      </c>
      <c r="P6" s="2">
        <v>4</v>
      </c>
      <c r="Q6" s="2">
        <v>4</v>
      </c>
      <c r="R6" s="2">
        <v>4</v>
      </c>
      <c r="S6" s="2">
        <v>3</v>
      </c>
      <c r="T6" s="2">
        <v>3</v>
      </c>
      <c r="U6" s="2">
        <v>3</v>
      </c>
      <c r="V6" s="9" t="s">
        <v>125</v>
      </c>
      <c r="W6" s="2">
        <v>3</v>
      </c>
      <c r="X6" s="9" t="s">
        <v>124</v>
      </c>
      <c r="Y6" s="9" t="s">
        <v>124</v>
      </c>
      <c r="Z6" s="9" t="s">
        <v>124</v>
      </c>
      <c r="AA6" s="2"/>
      <c r="AB6" s="2">
        <v>3</v>
      </c>
      <c r="AC6" s="9" t="s">
        <v>134</v>
      </c>
      <c r="AD6" s="4">
        <v>0.05</v>
      </c>
      <c r="AE6" s="2">
        <v>3</v>
      </c>
      <c r="AF6" s="2">
        <v>5</v>
      </c>
      <c r="AG6" s="2">
        <v>3</v>
      </c>
      <c r="AH6" s="2">
        <v>2</v>
      </c>
      <c r="AI6" s="2">
        <v>3</v>
      </c>
      <c r="AJ6" s="2"/>
      <c r="AK6" s="2">
        <v>5</v>
      </c>
      <c r="AL6" s="2">
        <v>3</v>
      </c>
      <c r="AM6" s="2">
        <v>4</v>
      </c>
      <c r="AN6" s="2">
        <v>4</v>
      </c>
      <c r="AO6" s="2">
        <v>4</v>
      </c>
      <c r="AP6" s="2">
        <v>4</v>
      </c>
      <c r="AR6" s="2">
        <v>4</v>
      </c>
      <c r="AT6" s="2">
        <v>3</v>
      </c>
      <c r="AU6" s="9" t="s">
        <v>135</v>
      </c>
      <c r="AW6" s="2">
        <v>1</v>
      </c>
      <c r="AX6" s="2">
        <v>4</v>
      </c>
      <c r="AY6" s="2">
        <v>4</v>
      </c>
    </row>
    <row r="7" spans="1:51" ht="12.75" x14ac:dyDescent="0.2">
      <c r="A7" s="7">
        <v>6</v>
      </c>
      <c r="B7" s="2">
        <v>4</v>
      </c>
      <c r="C7" s="2">
        <v>5</v>
      </c>
      <c r="D7" s="2">
        <v>5</v>
      </c>
      <c r="E7" s="2">
        <v>4</v>
      </c>
      <c r="F7" s="2">
        <v>4</v>
      </c>
      <c r="G7" s="2">
        <v>5</v>
      </c>
      <c r="H7" s="2">
        <v>4</v>
      </c>
      <c r="I7" s="2">
        <v>4</v>
      </c>
      <c r="J7" s="2">
        <v>3</v>
      </c>
      <c r="K7" s="2">
        <v>3</v>
      </c>
      <c r="L7" s="2">
        <v>3</v>
      </c>
      <c r="M7" s="2">
        <v>2</v>
      </c>
      <c r="N7" s="12" t="s">
        <v>137</v>
      </c>
      <c r="O7" s="2">
        <v>3</v>
      </c>
      <c r="P7" s="2">
        <v>4</v>
      </c>
      <c r="Q7" s="2">
        <v>2</v>
      </c>
      <c r="R7" s="2">
        <v>4</v>
      </c>
      <c r="S7" s="2">
        <v>4</v>
      </c>
      <c r="T7" s="2">
        <v>4</v>
      </c>
      <c r="U7" s="2">
        <v>3</v>
      </c>
      <c r="V7" s="9" t="s">
        <v>117</v>
      </c>
      <c r="W7" s="2">
        <v>4</v>
      </c>
      <c r="X7" s="9" t="s">
        <v>118</v>
      </c>
      <c r="Y7" s="9" t="s">
        <v>118</v>
      </c>
      <c r="Z7" s="9" t="s">
        <v>118</v>
      </c>
      <c r="AA7" s="2"/>
      <c r="AB7" s="2">
        <v>4</v>
      </c>
      <c r="AC7" s="9" t="s">
        <v>120</v>
      </c>
      <c r="AD7" s="4">
        <v>0.1</v>
      </c>
      <c r="AE7" s="2">
        <v>3</v>
      </c>
      <c r="AF7" s="2">
        <v>4</v>
      </c>
      <c r="AG7" s="2">
        <v>5</v>
      </c>
      <c r="AH7" s="2">
        <v>4</v>
      </c>
      <c r="AI7" s="2">
        <v>4</v>
      </c>
      <c r="AK7" s="2">
        <v>5</v>
      </c>
      <c r="AL7" s="2">
        <v>5</v>
      </c>
      <c r="AM7" s="2">
        <v>5</v>
      </c>
      <c r="AN7" s="2">
        <v>5</v>
      </c>
      <c r="AO7" s="2">
        <v>5</v>
      </c>
      <c r="AP7" s="2">
        <v>5</v>
      </c>
      <c r="AR7" s="2">
        <v>4</v>
      </c>
      <c r="AS7" s="10"/>
      <c r="AT7" s="2">
        <v>4</v>
      </c>
      <c r="AU7" s="9" t="s">
        <v>169</v>
      </c>
      <c r="AW7" s="2">
        <v>1</v>
      </c>
      <c r="AX7" s="2">
        <v>4</v>
      </c>
      <c r="AY7" s="2">
        <v>4</v>
      </c>
    </row>
    <row r="8" spans="1:51" ht="12.75" x14ac:dyDescent="0.2">
      <c r="A8" s="7">
        <v>7</v>
      </c>
      <c r="B8" s="2">
        <v>3</v>
      </c>
      <c r="C8" s="2">
        <v>4</v>
      </c>
      <c r="D8" s="2">
        <v>4</v>
      </c>
      <c r="E8" s="2">
        <v>3</v>
      </c>
      <c r="F8" s="2">
        <v>2</v>
      </c>
      <c r="G8" s="2">
        <v>3</v>
      </c>
      <c r="H8" s="2">
        <v>4</v>
      </c>
      <c r="I8" s="2">
        <v>4</v>
      </c>
      <c r="J8" s="2">
        <v>4</v>
      </c>
      <c r="K8" s="2">
        <v>3</v>
      </c>
      <c r="L8" s="2">
        <v>3</v>
      </c>
      <c r="M8" s="2">
        <v>2</v>
      </c>
      <c r="N8" s="12" t="s">
        <v>139</v>
      </c>
      <c r="O8" s="2">
        <v>3</v>
      </c>
      <c r="P8" s="2">
        <v>3</v>
      </c>
      <c r="Q8" s="2">
        <v>4</v>
      </c>
      <c r="R8" s="2">
        <v>4</v>
      </c>
      <c r="S8" s="2">
        <v>4</v>
      </c>
      <c r="T8" s="2">
        <v>5</v>
      </c>
      <c r="U8" s="2">
        <v>3</v>
      </c>
      <c r="V8" s="9" t="s">
        <v>125</v>
      </c>
      <c r="W8" s="2">
        <v>3</v>
      </c>
      <c r="X8" s="9" t="s">
        <v>124</v>
      </c>
      <c r="Y8" s="9" t="s">
        <v>127</v>
      </c>
      <c r="Z8" s="9" t="s">
        <v>124</v>
      </c>
      <c r="AA8" s="9" t="s">
        <v>141</v>
      </c>
      <c r="AB8" s="2"/>
      <c r="AC8" s="9" t="s">
        <v>134</v>
      </c>
      <c r="AD8" s="4">
        <v>0.1</v>
      </c>
      <c r="AE8" s="2">
        <v>3</v>
      </c>
      <c r="AF8" s="2">
        <v>2</v>
      </c>
      <c r="AG8" s="2">
        <v>2</v>
      </c>
      <c r="AH8" s="2">
        <v>3</v>
      </c>
      <c r="AI8" s="2">
        <v>5</v>
      </c>
      <c r="AJ8" s="12" t="s">
        <v>143</v>
      </c>
      <c r="AK8" s="2">
        <v>3</v>
      </c>
      <c r="AL8" s="2">
        <v>4</v>
      </c>
      <c r="AM8" s="2">
        <v>4</v>
      </c>
      <c r="AN8" s="2">
        <v>5</v>
      </c>
      <c r="AO8" s="2">
        <v>3</v>
      </c>
      <c r="AP8" s="2">
        <v>3</v>
      </c>
      <c r="AQ8" s="12" t="s">
        <v>145</v>
      </c>
      <c r="AR8" s="2">
        <v>3</v>
      </c>
      <c r="AT8" s="2">
        <v>2</v>
      </c>
      <c r="AU8" s="10" t="s">
        <v>146</v>
      </c>
      <c r="AW8" s="2">
        <v>1</v>
      </c>
      <c r="AX8" s="2">
        <v>4</v>
      </c>
      <c r="AY8" s="2">
        <v>4</v>
      </c>
    </row>
    <row r="9" spans="1:51" ht="12.75" customHeight="1" x14ac:dyDescent="0.2">
      <c r="A9" s="7">
        <v>8</v>
      </c>
      <c r="B9" s="2">
        <v>4</v>
      </c>
      <c r="C9" s="2">
        <v>5</v>
      </c>
      <c r="D9" s="2">
        <v>4</v>
      </c>
      <c r="E9" s="2">
        <v>2</v>
      </c>
      <c r="F9" s="2">
        <v>4</v>
      </c>
      <c r="G9" s="2">
        <v>4</v>
      </c>
      <c r="H9" s="2">
        <v>4</v>
      </c>
      <c r="I9" s="2">
        <v>4</v>
      </c>
      <c r="J9" s="2">
        <v>5</v>
      </c>
      <c r="K9" s="2">
        <v>5</v>
      </c>
      <c r="L9" s="2">
        <v>5</v>
      </c>
      <c r="M9" s="2">
        <v>3</v>
      </c>
      <c r="O9" s="2">
        <v>4</v>
      </c>
      <c r="P9" s="2">
        <v>4</v>
      </c>
      <c r="Q9" s="2">
        <v>4</v>
      </c>
      <c r="R9" s="2">
        <v>4</v>
      </c>
      <c r="S9" s="2">
        <v>3</v>
      </c>
      <c r="T9" s="2">
        <v>3</v>
      </c>
      <c r="U9" s="2">
        <v>4</v>
      </c>
      <c r="V9" s="9" t="s">
        <v>117</v>
      </c>
      <c r="W9" s="2">
        <v>4</v>
      </c>
      <c r="X9" s="9" t="s">
        <v>127</v>
      </c>
      <c r="Y9" s="9" t="s">
        <v>127</v>
      </c>
      <c r="Z9" s="9" t="s">
        <v>127</v>
      </c>
      <c r="AA9" s="2"/>
      <c r="AB9" s="2">
        <v>3</v>
      </c>
      <c r="AC9" s="2"/>
      <c r="AD9" s="4"/>
      <c r="AE9" s="2">
        <v>4</v>
      </c>
      <c r="AF9" s="2">
        <v>3</v>
      </c>
      <c r="AG9" s="2">
        <v>3</v>
      </c>
      <c r="AH9" s="2">
        <v>4</v>
      </c>
      <c r="AI9" s="2">
        <v>2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/>
      <c r="AR9" s="2">
        <v>2</v>
      </c>
      <c r="AT9" s="2">
        <v>1</v>
      </c>
      <c r="AU9" s="9" t="s">
        <v>170</v>
      </c>
      <c r="AW9" s="2">
        <v>1</v>
      </c>
      <c r="AX9" s="2">
        <v>4</v>
      </c>
      <c r="AY9" s="2">
        <v>4</v>
      </c>
    </row>
    <row r="10" spans="1:51" ht="12.75" customHeight="1" x14ac:dyDescent="0.2">
      <c r="A10" s="7">
        <v>9</v>
      </c>
      <c r="B10" s="2">
        <v>4</v>
      </c>
      <c r="C10" s="2">
        <v>5</v>
      </c>
      <c r="D10" s="2">
        <v>5</v>
      </c>
      <c r="E10" s="2">
        <v>4</v>
      </c>
      <c r="F10" s="2">
        <v>4</v>
      </c>
      <c r="G10" s="2">
        <v>3</v>
      </c>
      <c r="H10" s="2">
        <v>4</v>
      </c>
      <c r="I10" s="2">
        <v>4</v>
      </c>
      <c r="J10" s="2">
        <v>5</v>
      </c>
      <c r="K10" s="2">
        <v>2</v>
      </c>
      <c r="L10" s="2">
        <v>4</v>
      </c>
      <c r="M10" s="2">
        <v>4</v>
      </c>
      <c r="O10" s="2">
        <v>4</v>
      </c>
      <c r="P10" s="2">
        <v>4</v>
      </c>
      <c r="Q10" s="2">
        <v>4</v>
      </c>
      <c r="R10" s="2">
        <v>4</v>
      </c>
      <c r="S10" s="2">
        <v>4</v>
      </c>
      <c r="T10" s="2">
        <v>5</v>
      </c>
      <c r="U10" s="2">
        <v>3</v>
      </c>
      <c r="V10" s="9" t="s">
        <v>125</v>
      </c>
      <c r="W10" s="2">
        <v>4</v>
      </c>
      <c r="X10" s="9" t="s">
        <v>124</v>
      </c>
      <c r="Y10" s="9" t="s">
        <v>118</v>
      </c>
      <c r="Z10" s="9" t="s">
        <v>118</v>
      </c>
      <c r="AA10" s="2"/>
      <c r="AB10" s="2">
        <v>5</v>
      </c>
      <c r="AC10" s="9" t="s">
        <v>120</v>
      </c>
      <c r="AD10" s="4">
        <v>7.0000000000000007E-2</v>
      </c>
      <c r="AE10" s="2">
        <v>4</v>
      </c>
      <c r="AF10" s="2">
        <v>4</v>
      </c>
      <c r="AG10" s="2">
        <v>4</v>
      </c>
      <c r="AH10" s="2">
        <v>4</v>
      </c>
      <c r="AI10" s="2">
        <v>5</v>
      </c>
      <c r="AK10" s="2">
        <v>5</v>
      </c>
      <c r="AL10" s="2">
        <v>4</v>
      </c>
      <c r="AM10" s="2">
        <v>4</v>
      </c>
      <c r="AN10" s="2">
        <v>4</v>
      </c>
      <c r="AO10" s="2">
        <v>3</v>
      </c>
      <c r="AP10" s="2">
        <v>3</v>
      </c>
      <c r="AR10" s="2">
        <v>4</v>
      </c>
      <c r="AT10" s="2">
        <v>4</v>
      </c>
      <c r="AU10" s="9" t="s">
        <v>171</v>
      </c>
      <c r="AV10" s="12" t="s">
        <v>148</v>
      </c>
      <c r="AW10" s="2">
        <v>1</v>
      </c>
      <c r="AX10" s="2">
        <v>4</v>
      </c>
      <c r="AY10" s="2">
        <v>4</v>
      </c>
    </row>
    <row r="11" spans="1:51" ht="12.75" customHeight="1" x14ac:dyDescent="0.2">
      <c r="A11" s="7">
        <v>10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3</v>
      </c>
      <c r="O11" s="2">
        <v>3</v>
      </c>
      <c r="P11" s="2">
        <v>4</v>
      </c>
      <c r="Q11" s="2">
        <v>3</v>
      </c>
      <c r="R11" s="2">
        <v>3</v>
      </c>
      <c r="S11" s="2">
        <v>2</v>
      </c>
      <c r="T11" s="2">
        <v>2</v>
      </c>
      <c r="U11" s="2">
        <v>5</v>
      </c>
      <c r="V11" s="9" t="s">
        <v>117</v>
      </c>
      <c r="W11" s="2">
        <v>4</v>
      </c>
      <c r="X11" s="9" t="s">
        <v>124</v>
      </c>
      <c r="Y11" s="9" t="s">
        <v>127</v>
      </c>
      <c r="Z11" s="9" t="s">
        <v>118</v>
      </c>
      <c r="AA11" s="2"/>
      <c r="AB11" s="2">
        <v>1</v>
      </c>
      <c r="AC11" s="9" t="s">
        <v>134</v>
      </c>
      <c r="AD11" s="4">
        <v>0.05</v>
      </c>
      <c r="AE11" s="2">
        <v>3</v>
      </c>
      <c r="AF11" s="2">
        <v>3</v>
      </c>
      <c r="AG11" s="2">
        <v>3</v>
      </c>
      <c r="AH11" s="2">
        <v>3</v>
      </c>
      <c r="AI11" s="2">
        <v>3</v>
      </c>
      <c r="AK11" s="2">
        <v>4</v>
      </c>
      <c r="AL11" s="2">
        <v>4</v>
      </c>
      <c r="AM11" s="2">
        <v>4</v>
      </c>
      <c r="AN11" s="2">
        <v>4</v>
      </c>
      <c r="AO11" s="2">
        <v>4</v>
      </c>
      <c r="AP11" s="2">
        <v>4</v>
      </c>
      <c r="AR11" s="2">
        <v>3</v>
      </c>
      <c r="AT11" s="2">
        <v>3</v>
      </c>
      <c r="AU11" s="9" t="s">
        <v>135</v>
      </c>
      <c r="AW11" s="2">
        <v>1</v>
      </c>
      <c r="AX11" s="2">
        <v>4</v>
      </c>
      <c r="AY11" s="2">
        <v>4</v>
      </c>
    </row>
    <row r="12" spans="1:51" ht="12.75" customHeight="1" x14ac:dyDescent="0.2">
      <c r="A12" s="7">
        <v>11</v>
      </c>
      <c r="B12" s="2">
        <v>4</v>
      </c>
      <c r="C12" s="2">
        <v>4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3</v>
      </c>
      <c r="L12" s="2">
        <v>2</v>
      </c>
      <c r="M12" s="2">
        <v>4</v>
      </c>
      <c r="N12" s="2"/>
      <c r="O12" s="2">
        <v>4</v>
      </c>
      <c r="P12" s="2">
        <v>3</v>
      </c>
      <c r="Q12" s="2">
        <v>4</v>
      </c>
      <c r="R12" s="2">
        <v>3</v>
      </c>
      <c r="S12" s="2">
        <v>2</v>
      </c>
      <c r="T12" s="2">
        <v>2</v>
      </c>
      <c r="U12" s="2">
        <v>4</v>
      </c>
      <c r="V12" s="9" t="s">
        <v>117</v>
      </c>
      <c r="W12" s="2">
        <v>2</v>
      </c>
      <c r="X12" s="9" t="s">
        <v>118</v>
      </c>
      <c r="Y12" s="9" t="s">
        <v>118</v>
      </c>
      <c r="Z12" s="9" t="s">
        <v>118</v>
      </c>
      <c r="AA12" s="2"/>
      <c r="AB12" s="2">
        <v>2</v>
      </c>
      <c r="AC12" s="9" t="s">
        <v>120</v>
      </c>
      <c r="AD12" s="4">
        <v>0.05</v>
      </c>
      <c r="AE12" s="2">
        <v>4</v>
      </c>
      <c r="AF12" s="2">
        <v>3</v>
      </c>
      <c r="AG12" s="2">
        <v>4</v>
      </c>
      <c r="AH12" s="2">
        <v>4</v>
      </c>
      <c r="AI12" s="2">
        <v>4</v>
      </c>
      <c r="AJ12" s="2"/>
      <c r="AK12" s="2">
        <v>5</v>
      </c>
      <c r="AL12" s="2">
        <v>5</v>
      </c>
      <c r="AM12" s="2">
        <v>4</v>
      </c>
      <c r="AN12" s="2">
        <v>5</v>
      </c>
      <c r="AO12" s="2">
        <v>5</v>
      </c>
      <c r="AP12" s="2">
        <v>3</v>
      </c>
      <c r="AQ12" s="2"/>
      <c r="AR12" s="2">
        <v>3</v>
      </c>
      <c r="AS12" s="2"/>
      <c r="AT12" s="2">
        <v>2</v>
      </c>
      <c r="AU12" s="9" t="s">
        <v>171</v>
      </c>
      <c r="AV12" s="2"/>
      <c r="AW12" s="2">
        <v>1</v>
      </c>
      <c r="AX12" s="2">
        <v>4</v>
      </c>
      <c r="AY12" s="2">
        <v>4</v>
      </c>
    </row>
    <row r="13" spans="1:51" ht="12.75" customHeight="1" x14ac:dyDescent="0.2">
      <c r="A13" s="7">
        <v>12</v>
      </c>
      <c r="B13" s="2">
        <v>5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2</v>
      </c>
      <c r="K13" s="2">
        <v>2</v>
      </c>
      <c r="L13" s="2">
        <v>2</v>
      </c>
      <c r="M13" s="2">
        <v>2</v>
      </c>
      <c r="N13" s="12" t="s">
        <v>150</v>
      </c>
      <c r="O13" s="2">
        <v>4</v>
      </c>
      <c r="P13" s="2">
        <v>4</v>
      </c>
      <c r="Q13" s="2">
        <v>1</v>
      </c>
      <c r="R13" s="2">
        <v>5</v>
      </c>
      <c r="S13" s="2">
        <v>5</v>
      </c>
      <c r="T13" s="2">
        <v>5</v>
      </c>
      <c r="U13" s="2">
        <v>3</v>
      </c>
      <c r="V13" s="9" t="s">
        <v>117</v>
      </c>
      <c r="W13" s="2">
        <v>3</v>
      </c>
      <c r="X13" s="9" t="s">
        <v>124</v>
      </c>
      <c r="Y13" s="9" t="s">
        <v>124</v>
      </c>
      <c r="Z13" s="9" t="s">
        <v>124</v>
      </c>
      <c r="AA13" s="2"/>
      <c r="AB13" s="2">
        <v>5</v>
      </c>
      <c r="AC13" s="9" t="s">
        <v>134</v>
      </c>
      <c r="AD13" s="4">
        <v>0.1</v>
      </c>
      <c r="AE13" s="2">
        <v>2</v>
      </c>
      <c r="AF13" s="2">
        <v>5</v>
      </c>
      <c r="AG13" s="2">
        <v>5</v>
      </c>
      <c r="AH13" s="2">
        <v>4</v>
      </c>
      <c r="AI13" s="2">
        <v>3</v>
      </c>
      <c r="AK13" s="2">
        <v>5</v>
      </c>
      <c r="AL13" s="2">
        <v>4</v>
      </c>
      <c r="AM13" s="2">
        <v>4</v>
      </c>
      <c r="AN13" s="2">
        <v>4</v>
      </c>
      <c r="AO13" s="2">
        <v>5</v>
      </c>
      <c r="AP13" s="2">
        <v>4</v>
      </c>
      <c r="AR13" s="2">
        <v>4</v>
      </c>
      <c r="AT13" s="2">
        <v>4</v>
      </c>
      <c r="AU13" s="10" t="s">
        <v>121</v>
      </c>
      <c r="AW13" s="2">
        <v>1</v>
      </c>
      <c r="AX13" s="2">
        <v>4</v>
      </c>
      <c r="AY13" s="2">
        <v>2</v>
      </c>
    </row>
    <row r="14" spans="1:51" ht="12.75" customHeight="1" x14ac:dyDescent="0.2">
      <c r="A14" s="7">
        <v>13</v>
      </c>
      <c r="B14" s="2">
        <v>4</v>
      </c>
      <c r="C14" s="2">
        <v>5</v>
      </c>
      <c r="D14" s="2">
        <v>5</v>
      </c>
      <c r="E14" s="2">
        <v>4</v>
      </c>
      <c r="F14" s="2">
        <v>4</v>
      </c>
      <c r="G14" s="2">
        <v>4</v>
      </c>
      <c r="H14" s="2">
        <v>3</v>
      </c>
      <c r="I14" s="2">
        <v>3</v>
      </c>
      <c r="J14" s="2">
        <v>4</v>
      </c>
      <c r="K14" s="2">
        <v>5</v>
      </c>
      <c r="L14" s="2">
        <v>5</v>
      </c>
      <c r="M14" s="2">
        <v>4</v>
      </c>
      <c r="N14" s="2"/>
      <c r="O14" s="2">
        <v>4</v>
      </c>
      <c r="P14" s="2">
        <v>5</v>
      </c>
      <c r="Q14" s="2">
        <v>4</v>
      </c>
      <c r="R14" s="2">
        <v>4</v>
      </c>
      <c r="S14" s="2">
        <v>3</v>
      </c>
      <c r="T14" s="2">
        <v>5</v>
      </c>
      <c r="U14" s="2">
        <v>3</v>
      </c>
      <c r="V14" s="9" t="s">
        <v>117</v>
      </c>
      <c r="W14" s="2">
        <v>4</v>
      </c>
      <c r="X14" s="9" t="s">
        <v>118</v>
      </c>
      <c r="Y14" s="9" t="s">
        <v>124</v>
      </c>
      <c r="Z14" s="9" t="s">
        <v>127</v>
      </c>
      <c r="AA14" s="2"/>
      <c r="AB14" s="2">
        <v>4</v>
      </c>
      <c r="AC14" s="9" t="s">
        <v>134</v>
      </c>
      <c r="AD14" s="4">
        <v>0.05</v>
      </c>
      <c r="AE14" s="2">
        <v>2</v>
      </c>
      <c r="AF14" s="2">
        <v>3</v>
      </c>
      <c r="AG14" s="2">
        <v>3</v>
      </c>
      <c r="AH14" s="2">
        <v>2</v>
      </c>
      <c r="AI14" s="10">
        <v>4</v>
      </c>
      <c r="AK14" s="2">
        <v>5</v>
      </c>
      <c r="AL14" s="2">
        <v>4</v>
      </c>
      <c r="AM14" s="2">
        <v>4</v>
      </c>
      <c r="AN14" s="2">
        <v>3</v>
      </c>
      <c r="AO14" s="2">
        <v>4</v>
      </c>
      <c r="AP14" s="2">
        <v>4</v>
      </c>
      <c r="AQ14" s="2"/>
      <c r="AR14" s="2">
        <v>4</v>
      </c>
      <c r="AS14" s="2"/>
      <c r="AT14" s="2">
        <v>3</v>
      </c>
      <c r="AU14" s="10" t="s">
        <v>121</v>
      </c>
      <c r="AV14" s="2"/>
      <c r="AW14" s="2">
        <v>1</v>
      </c>
      <c r="AX14" s="2">
        <v>4</v>
      </c>
      <c r="AY14" s="2">
        <v>4</v>
      </c>
    </row>
    <row r="15" spans="1:51" ht="12.75" customHeight="1" x14ac:dyDescent="0.2">
      <c r="A15" s="7">
        <v>14</v>
      </c>
      <c r="B15" s="2">
        <v>4</v>
      </c>
      <c r="C15" s="2">
        <v>5</v>
      </c>
      <c r="D15" s="2">
        <v>5</v>
      </c>
      <c r="E15" s="2">
        <v>4</v>
      </c>
      <c r="F15" s="2">
        <v>4</v>
      </c>
      <c r="G15" s="2">
        <v>4</v>
      </c>
      <c r="H15" s="2">
        <v>5</v>
      </c>
      <c r="I15" s="2">
        <v>5</v>
      </c>
      <c r="J15" s="2">
        <v>5</v>
      </c>
      <c r="K15" s="2">
        <v>3</v>
      </c>
      <c r="L15" s="2">
        <v>5</v>
      </c>
      <c r="M15" s="2">
        <v>4</v>
      </c>
      <c r="N15" s="12" t="s">
        <v>152</v>
      </c>
      <c r="O15" s="2">
        <v>4</v>
      </c>
      <c r="P15" s="2">
        <v>4</v>
      </c>
      <c r="Q15" s="2">
        <v>4</v>
      </c>
      <c r="R15" s="2">
        <v>2</v>
      </c>
      <c r="S15" s="2">
        <v>1</v>
      </c>
      <c r="T15" s="2">
        <v>5</v>
      </c>
      <c r="U15" s="2">
        <v>3</v>
      </c>
      <c r="V15" s="9" t="s">
        <v>125</v>
      </c>
      <c r="W15" s="2">
        <v>5</v>
      </c>
      <c r="X15" s="9" t="s">
        <v>118</v>
      </c>
      <c r="Y15" s="9" t="s">
        <v>118</v>
      </c>
      <c r="Z15" s="9" t="s">
        <v>118</v>
      </c>
      <c r="AA15" s="9" t="s">
        <v>154</v>
      </c>
      <c r="AB15" s="2">
        <v>1</v>
      </c>
      <c r="AC15" s="2"/>
      <c r="AD15" s="13" t="s">
        <v>155</v>
      </c>
      <c r="AE15" s="2">
        <v>1</v>
      </c>
      <c r="AF15" s="2">
        <v>1</v>
      </c>
      <c r="AG15" s="2">
        <v>5</v>
      </c>
      <c r="AH15" s="2">
        <v>5</v>
      </c>
      <c r="AI15" s="2">
        <v>1</v>
      </c>
      <c r="AK15" s="2">
        <v>5</v>
      </c>
      <c r="AL15" s="2">
        <v>5</v>
      </c>
      <c r="AM15" s="2">
        <v>3</v>
      </c>
      <c r="AN15" s="2">
        <v>5</v>
      </c>
      <c r="AO15" s="2">
        <v>4</v>
      </c>
      <c r="AP15" s="2">
        <v>2</v>
      </c>
      <c r="AR15" s="2">
        <v>1</v>
      </c>
      <c r="AS15" s="12" t="s">
        <v>157</v>
      </c>
      <c r="AT15" s="2">
        <v>1</v>
      </c>
      <c r="AU15" s="9" t="s">
        <v>158</v>
      </c>
      <c r="AW15" s="2">
        <v>1</v>
      </c>
      <c r="AX15" s="2">
        <v>4</v>
      </c>
      <c r="AY15" s="2"/>
    </row>
    <row r="16" spans="1:51" ht="12.75" customHeight="1" x14ac:dyDescent="0.2">
      <c r="A16" s="7">
        <v>15</v>
      </c>
      <c r="B16" s="2">
        <v>4</v>
      </c>
      <c r="C16" s="2">
        <v>5</v>
      </c>
      <c r="D16" s="2">
        <v>5</v>
      </c>
      <c r="E16" s="2">
        <v>1</v>
      </c>
      <c r="F16" s="2">
        <v>4</v>
      </c>
      <c r="G16" s="2">
        <v>2</v>
      </c>
      <c r="H16" s="2">
        <v>5</v>
      </c>
      <c r="I16" s="2">
        <v>4</v>
      </c>
      <c r="J16" s="2">
        <v>5</v>
      </c>
      <c r="K16" s="2">
        <v>4</v>
      </c>
      <c r="L16" s="2">
        <v>5</v>
      </c>
      <c r="M16" s="2">
        <v>3</v>
      </c>
      <c r="O16" s="2">
        <v>4</v>
      </c>
      <c r="P16" s="2">
        <v>4</v>
      </c>
      <c r="Q16" s="2">
        <v>3</v>
      </c>
      <c r="R16" s="2">
        <v>4</v>
      </c>
      <c r="S16" s="2">
        <v>2</v>
      </c>
      <c r="T16" s="2">
        <v>5</v>
      </c>
      <c r="U16" s="2">
        <v>3</v>
      </c>
      <c r="V16" s="9" t="s">
        <v>125</v>
      </c>
      <c r="W16" s="2">
        <v>5</v>
      </c>
      <c r="X16" s="9" t="s">
        <v>118</v>
      </c>
      <c r="Y16" s="9" t="s">
        <v>118</v>
      </c>
      <c r="Z16" s="9" t="s">
        <v>124</v>
      </c>
      <c r="AA16" s="2"/>
      <c r="AB16" s="2">
        <v>3</v>
      </c>
      <c r="AC16" s="9" t="s">
        <v>134</v>
      </c>
      <c r="AD16" s="13">
        <v>0.05</v>
      </c>
      <c r="AE16" s="10">
        <v>5</v>
      </c>
      <c r="AF16" s="10">
        <v>5</v>
      </c>
      <c r="AG16" s="10">
        <v>5</v>
      </c>
      <c r="AH16" s="10">
        <v>3</v>
      </c>
      <c r="AI16" s="10">
        <v>1</v>
      </c>
      <c r="AK16" s="10">
        <v>5</v>
      </c>
      <c r="AL16" s="10">
        <v>5</v>
      </c>
      <c r="AM16" s="10">
        <v>5</v>
      </c>
      <c r="AN16" s="10">
        <v>5</v>
      </c>
      <c r="AO16" s="10">
        <v>5</v>
      </c>
      <c r="AP16" s="10">
        <v>5</v>
      </c>
      <c r="AR16" s="2">
        <v>3</v>
      </c>
      <c r="AT16" s="10">
        <v>3</v>
      </c>
      <c r="AU16" s="9" t="s">
        <v>169</v>
      </c>
      <c r="AW16" s="2">
        <v>1</v>
      </c>
      <c r="AX16" s="2">
        <v>4</v>
      </c>
      <c r="AY16" s="2">
        <v>4</v>
      </c>
    </row>
    <row r="17" spans="1:51" ht="12.75" customHeight="1" x14ac:dyDescent="0.2">
      <c r="A17" s="7">
        <v>16</v>
      </c>
      <c r="B17" s="2">
        <v>4</v>
      </c>
      <c r="C17" s="2">
        <v>4</v>
      </c>
      <c r="D17" s="2">
        <v>4</v>
      </c>
      <c r="E17" s="2">
        <v>2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3</v>
      </c>
      <c r="L17" s="2">
        <v>2</v>
      </c>
      <c r="M17" s="2">
        <v>2</v>
      </c>
      <c r="N17" s="2"/>
      <c r="O17" s="2">
        <v>4</v>
      </c>
      <c r="P17" s="2">
        <v>4</v>
      </c>
      <c r="Q17" s="2">
        <v>3</v>
      </c>
      <c r="R17" s="2">
        <v>4</v>
      </c>
      <c r="S17" s="2">
        <v>4</v>
      </c>
      <c r="T17" s="2">
        <v>4</v>
      </c>
      <c r="U17" s="2">
        <v>4</v>
      </c>
      <c r="V17" s="9" t="s">
        <v>125</v>
      </c>
      <c r="W17" s="2">
        <v>4</v>
      </c>
      <c r="X17" s="9" t="s">
        <v>127</v>
      </c>
      <c r="Y17" s="9" t="s">
        <v>127</v>
      </c>
      <c r="Z17" s="9" t="s">
        <v>124</v>
      </c>
      <c r="AA17" s="2"/>
      <c r="AB17" s="2">
        <v>3</v>
      </c>
      <c r="AC17" s="9" t="s">
        <v>134</v>
      </c>
      <c r="AD17" s="4">
        <v>0.05</v>
      </c>
      <c r="AE17" s="2">
        <v>4</v>
      </c>
      <c r="AF17" s="2">
        <v>4</v>
      </c>
      <c r="AG17" s="2">
        <v>4</v>
      </c>
      <c r="AH17" s="2">
        <v>3</v>
      </c>
      <c r="AI17" s="2">
        <v>2</v>
      </c>
      <c r="AJ17" s="2"/>
      <c r="AK17" s="2">
        <v>5</v>
      </c>
      <c r="AL17" s="2">
        <v>5</v>
      </c>
      <c r="AM17" s="2">
        <v>5</v>
      </c>
      <c r="AN17" s="2">
        <v>5</v>
      </c>
      <c r="AO17" s="2">
        <v>5</v>
      </c>
      <c r="AP17" s="2">
        <v>5</v>
      </c>
      <c r="AQ17" s="2"/>
      <c r="AR17" s="2">
        <v>3</v>
      </c>
      <c r="AS17" s="2"/>
      <c r="AT17" s="2">
        <v>3</v>
      </c>
      <c r="AU17" s="9" t="s">
        <v>169</v>
      </c>
      <c r="AV17" s="2"/>
      <c r="AW17" s="2">
        <v>2</v>
      </c>
      <c r="AX17" s="2">
        <v>4</v>
      </c>
      <c r="AY17" s="2">
        <v>3</v>
      </c>
    </row>
    <row r="18" spans="1:51" ht="12.75" customHeight="1" x14ac:dyDescent="0.2">
      <c r="A18" s="7">
        <v>17</v>
      </c>
      <c r="B18" s="2">
        <v>5</v>
      </c>
      <c r="C18" s="2">
        <v>5</v>
      </c>
      <c r="D18" s="2">
        <v>5</v>
      </c>
      <c r="E18" s="2">
        <v>1</v>
      </c>
      <c r="F18" s="2">
        <v>2</v>
      </c>
      <c r="G18" s="2">
        <v>2</v>
      </c>
      <c r="H18" s="2">
        <v>5</v>
      </c>
      <c r="I18" s="2">
        <v>5</v>
      </c>
      <c r="J18" s="2">
        <v>5</v>
      </c>
      <c r="K18" s="2">
        <v>1</v>
      </c>
      <c r="L18" s="2">
        <v>5</v>
      </c>
      <c r="M18" s="2">
        <v>5</v>
      </c>
      <c r="O18" s="2">
        <v>3</v>
      </c>
      <c r="P18" s="2">
        <v>4</v>
      </c>
      <c r="Q18" s="2">
        <v>1</v>
      </c>
      <c r="R18" s="2">
        <v>1</v>
      </c>
      <c r="S18" s="2">
        <v>4</v>
      </c>
      <c r="T18" s="2">
        <v>5</v>
      </c>
      <c r="U18" s="2">
        <v>4</v>
      </c>
      <c r="V18" s="9" t="s">
        <v>117</v>
      </c>
      <c r="W18" s="2">
        <v>3</v>
      </c>
      <c r="X18" s="9" t="s">
        <v>124</v>
      </c>
      <c r="Y18" s="9" t="s">
        <v>124</v>
      </c>
      <c r="Z18" s="9" t="s">
        <v>124</v>
      </c>
      <c r="AA18" s="2"/>
      <c r="AB18" s="2">
        <v>3</v>
      </c>
      <c r="AC18" s="9" t="s">
        <v>120</v>
      </c>
      <c r="AD18" s="4">
        <v>0.05</v>
      </c>
      <c r="AE18" s="2">
        <v>5</v>
      </c>
      <c r="AF18" s="2">
        <v>5</v>
      </c>
      <c r="AG18" s="2">
        <v>5</v>
      </c>
      <c r="AH18" s="2">
        <v>3</v>
      </c>
      <c r="AI18" s="2">
        <v>4</v>
      </c>
      <c r="AK18" s="2">
        <v>5</v>
      </c>
      <c r="AL18" s="2">
        <v>5</v>
      </c>
      <c r="AM18" s="2">
        <v>2</v>
      </c>
      <c r="AN18" s="2">
        <v>1</v>
      </c>
      <c r="AO18" s="2">
        <v>5</v>
      </c>
      <c r="AP18" s="2">
        <v>5</v>
      </c>
      <c r="AR18" s="2">
        <v>5</v>
      </c>
      <c r="AT18" s="2">
        <v>5</v>
      </c>
      <c r="AU18" s="10" t="s">
        <v>121</v>
      </c>
      <c r="AW18" s="2">
        <v>2</v>
      </c>
      <c r="AX18" s="2">
        <v>4</v>
      </c>
      <c r="AY18" s="2">
        <v>3</v>
      </c>
    </row>
    <row r="19" spans="1:51" ht="12.75" customHeight="1" x14ac:dyDescent="0.2">
      <c r="A19" s="7">
        <v>18</v>
      </c>
      <c r="B19" s="2">
        <v>4</v>
      </c>
      <c r="C19" s="2">
        <v>5</v>
      </c>
      <c r="D19" s="2">
        <v>5</v>
      </c>
      <c r="E19" s="2">
        <v>3</v>
      </c>
      <c r="F19" s="2">
        <v>4</v>
      </c>
      <c r="G19" s="2">
        <v>5</v>
      </c>
      <c r="H19" s="2">
        <v>5</v>
      </c>
      <c r="I19" s="2">
        <v>4</v>
      </c>
      <c r="J19" s="2">
        <v>5</v>
      </c>
      <c r="K19" s="2">
        <v>2</v>
      </c>
      <c r="L19" s="2">
        <v>2</v>
      </c>
      <c r="M19" s="2">
        <v>3</v>
      </c>
      <c r="O19" s="2">
        <v>5</v>
      </c>
      <c r="P19" s="2">
        <v>2</v>
      </c>
      <c r="Q19" s="2">
        <v>3</v>
      </c>
      <c r="R19" s="2">
        <v>4</v>
      </c>
      <c r="S19" s="2">
        <v>3</v>
      </c>
      <c r="T19" s="2">
        <v>4</v>
      </c>
      <c r="U19" s="2">
        <v>2</v>
      </c>
      <c r="V19" s="9" t="s">
        <v>117</v>
      </c>
      <c r="W19" s="2">
        <v>4</v>
      </c>
      <c r="X19" s="9" t="s">
        <v>118</v>
      </c>
      <c r="Y19" s="9" t="s">
        <v>124</v>
      </c>
      <c r="Z19" s="9" t="s">
        <v>124</v>
      </c>
      <c r="AA19" s="2"/>
      <c r="AB19" s="2">
        <v>4</v>
      </c>
      <c r="AC19" s="9" t="s">
        <v>120</v>
      </c>
      <c r="AD19" s="4">
        <v>0.05</v>
      </c>
      <c r="AE19" s="2">
        <v>5</v>
      </c>
      <c r="AF19" s="2">
        <v>3</v>
      </c>
      <c r="AG19" s="2">
        <v>3</v>
      </c>
      <c r="AH19" s="2">
        <v>4</v>
      </c>
      <c r="AI19" s="2">
        <v>4</v>
      </c>
      <c r="AK19" s="2">
        <v>5</v>
      </c>
      <c r="AL19" s="2">
        <v>5</v>
      </c>
      <c r="AM19" s="2">
        <v>5</v>
      </c>
      <c r="AN19" s="2">
        <v>5</v>
      </c>
      <c r="AO19" s="2">
        <v>5</v>
      </c>
      <c r="AP19" s="2">
        <v>5</v>
      </c>
      <c r="AR19" s="2">
        <v>4</v>
      </c>
      <c r="AT19" s="2">
        <v>4</v>
      </c>
      <c r="AU19" s="9" t="s">
        <v>171</v>
      </c>
      <c r="AW19" s="2">
        <v>2</v>
      </c>
      <c r="AX19" s="2">
        <v>4</v>
      </c>
      <c r="AY19" s="2">
        <v>4</v>
      </c>
    </row>
    <row r="20" spans="1:51" ht="12.75" customHeight="1" x14ac:dyDescent="0.2">
      <c r="A20" s="8">
        <v>19</v>
      </c>
      <c r="B20" s="10">
        <v>3</v>
      </c>
      <c r="C20" s="10">
        <v>5</v>
      </c>
      <c r="D20" s="10">
        <v>4</v>
      </c>
      <c r="E20" s="10">
        <v>2</v>
      </c>
      <c r="F20" s="10">
        <v>2</v>
      </c>
      <c r="G20" s="10">
        <v>2</v>
      </c>
      <c r="H20" s="10">
        <v>4</v>
      </c>
      <c r="I20" s="10">
        <v>3</v>
      </c>
      <c r="J20" s="10">
        <v>3</v>
      </c>
      <c r="K20" s="10">
        <v>3</v>
      </c>
      <c r="L20" s="10">
        <v>2</v>
      </c>
      <c r="M20" s="10">
        <v>4</v>
      </c>
      <c r="O20" s="10">
        <v>4</v>
      </c>
      <c r="P20" s="10">
        <v>3</v>
      </c>
      <c r="Q20" s="10">
        <v>3</v>
      </c>
      <c r="R20" s="10">
        <v>5</v>
      </c>
      <c r="S20" s="10">
        <v>3</v>
      </c>
      <c r="T20" s="10">
        <v>3</v>
      </c>
      <c r="U20" s="10">
        <v>4</v>
      </c>
      <c r="V20" s="9" t="s">
        <v>125</v>
      </c>
      <c r="W20" s="10">
        <v>3</v>
      </c>
      <c r="X20" s="9" t="s">
        <v>118</v>
      </c>
      <c r="Y20" s="9" t="s">
        <v>127</v>
      </c>
      <c r="Z20" s="9" t="s">
        <v>127</v>
      </c>
      <c r="AB20" s="10">
        <v>2</v>
      </c>
      <c r="AC20" s="9" t="s">
        <v>134</v>
      </c>
      <c r="AD20" s="14">
        <v>0.05</v>
      </c>
      <c r="AE20" s="10">
        <v>3</v>
      </c>
      <c r="AF20" s="10">
        <v>2</v>
      </c>
      <c r="AG20" s="10">
        <v>3</v>
      </c>
      <c r="AH20" s="10">
        <v>3</v>
      </c>
      <c r="AI20" s="10">
        <v>2</v>
      </c>
      <c r="AK20" s="10">
        <v>4</v>
      </c>
      <c r="AL20" s="10">
        <v>4</v>
      </c>
      <c r="AM20" s="10">
        <v>5</v>
      </c>
      <c r="AN20" s="10">
        <v>4</v>
      </c>
      <c r="AO20" s="10">
        <v>5</v>
      </c>
      <c r="AP20" s="10">
        <v>4</v>
      </c>
      <c r="AR20" s="10">
        <v>5</v>
      </c>
      <c r="AS20" s="10"/>
      <c r="AT20" s="10">
        <v>3</v>
      </c>
      <c r="AU20" s="9" t="s">
        <v>159</v>
      </c>
      <c r="AW20" s="10">
        <v>1</v>
      </c>
      <c r="AX20" s="10">
        <v>4</v>
      </c>
      <c r="AY20" s="10">
        <v>4</v>
      </c>
    </row>
    <row r="21" spans="1:51" ht="12.75" customHeight="1" x14ac:dyDescent="0.2">
      <c r="A21" s="8">
        <v>20</v>
      </c>
      <c r="B21" s="10">
        <v>4</v>
      </c>
      <c r="C21" s="10">
        <v>5</v>
      </c>
      <c r="D21" s="10">
        <v>4</v>
      </c>
      <c r="E21" s="10">
        <v>3</v>
      </c>
      <c r="F21" s="10">
        <v>4</v>
      </c>
      <c r="G21" s="10">
        <v>4</v>
      </c>
      <c r="H21" s="10">
        <v>4</v>
      </c>
      <c r="I21" s="10">
        <v>3</v>
      </c>
      <c r="J21" s="10">
        <v>4</v>
      </c>
      <c r="K21" s="10">
        <v>2</v>
      </c>
      <c r="L21" s="10">
        <v>3</v>
      </c>
      <c r="M21" s="10">
        <v>3</v>
      </c>
      <c r="O21" s="10">
        <v>4</v>
      </c>
      <c r="P21" s="10">
        <v>3</v>
      </c>
      <c r="Q21" s="10">
        <v>3</v>
      </c>
      <c r="R21" s="10">
        <v>4</v>
      </c>
      <c r="S21" s="10">
        <v>3</v>
      </c>
      <c r="T21" s="10">
        <v>3</v>
      </c>
      <c r="U21" s="10">
        <v>4</v>
      </c>
      <c r="V21" s="9" t="s">
        <v>125</v>
      </c>
      <c r="W21" s="10">
        <v>2</v>
      </c>
      <c r="X21" s="9" t="s">
        <v>124</v>
      </c>
      <c r="Y21" s="9" t="s">
        <v>127</v>
      </c>
      <c r="Z21" s="9" t="s">
        <v>127</v>
      </c>
      <c r="AB21" s="10">
        <v>2</v>
      </c>
      <c r="AD21" s="12" t="s">
        <v>160</v>
      </c>
      <c r="AE21" s="10">
        <v>3</v>
      </c>
      <c r="AF21" s="10">
        <v>2</v>
      </c>
      <c r="AG21" s="10">
        <v>4</v>
      </c>
      <c r="AH21" s="10">
        <v>3</v>
      </c>
      <c r="AI21" s="10">
        <v>3</v>
      </c>
      <c r="AK21" s="10">
        <v>4</v>
      </c>
      <c r="AL21" s="10">
        <v>4</v>
      </c>
      <c r="AM21" s="10">
        <v>5</v>
      </c>
      <c r="AN21" s="10">
        <v>4</v>
      </c>
      <c r="AO21" s="10">
        <v>4</v>
      </c>
      <c r="AP21" s="10">
        <v>3</v>
      </c>
      <c r="AR21" s="10">
        <v>3</v>
      </c>
      <c r="AT21" s="10">
        <v>3</v>
      </c>
      <c r="AU21" s="9" t="s">
        <v>126</v>
      </c>
      <c r="AW21" s="10">
        <v>1</v>
      </c>
      <c r="AX21" s="10">
        <v>4</v>
      </c>
      <c r="AY21" s="10">
        <v>4</v>
      </c>
    </row>
    <row r="22" spans="1:51" ht="12.75" customHeight="1" x14ac:dyDescent="0.2">
      <c r="A22" s="8">
        <v>21</v>
      </c>
      <c r="B22" s="10">
        <v>4</v>
      </c>
      <c r="C22" s="10">
        <v>4</v>
      </c>
      <c r="D22" s="10">
        <v>4</v>
      </c>
      <c r="E22" s="10">
        <v>3</v>
      </c>
      <c r="F22" s="10">
        <v>4</v>
      </c>
      <c r="G22" s="10">
        <v>2</v>
      </c>
      <c r="H22" s="10">
        <v>3</v>
      </c>
      <c r="I22" s="10">
        <v>3</v>
      </c>
      <c r="J22" s="10">
        <v>4</v>
      </c>
      <c r="K22" s="10">
        <v>5</v>
      </c>
      <c r="L22" s="10">
        <v>2</v>
      </c>
      <c r="M22" s="10">
        <v>5</v>
      </c>
      <c r="N22" s="12" t="s">
        <v>162</v>
      </c>
      <c r="O22" s="10">
        <v>5</v>
      </c>
      <c r="P22" s="10">
        <v>3</v>
      </c>
      <c r="Q22" s="10">
        <v>3</v>
      </c>
      <c r="R22" s="10">
        <v>3</v>
      </c>
      <c r="S22" s="10">
        <v>2</v>
      </c>
      <c r="T22" s="10">
        <v>4</v>
      </c>
      <c r="U22" s="10">
        <v>4</v>
      </c>
      <c r="V22" s="9" t="s">
        <v>125</v>
      </c>
      <c r="W22" s="10">
        <v>3</v>
      </c>
      <c r="X22" s="9" t="s">
        <v>124</v>
      </c>
      <c r="Y22" s="9" t="s">
        <v>127</v>
      </c>
      <c r="Z22" s="9" t="s">
        <v>127</v>
      </c>
      <c r="AB22" s="10">
        <v>1</v>
      </c>
      <c r="AE22" s="10">
        <v>1</v>
      </c>
      <c r="AF22" s="10">
        <v>1</v>
      </c>
      <c r="AG22" s="10">
        <v>3</v>
      </c>
      <c r="AH22" s="10">
        <v>5</v>
      </c>
      <c r="AI22" s="10">
        <v>1</v>
      </c>
      <c r="AK22" s="10">
        <v>5</v>
      </c>
      <c r="AL22" s="10">
        <v>3</v>
      </c>
      <c r="AM22" s="10">
        <v>4</v>
      </c>
      <c r="AN22" s="10">
        <v>3</v>
      </c>
      <c r="AO22" s="10">
        <v>4</v>
      </c>
      <c r="AP22" s="10">
        <v>3</v>
      </c>
      <c r="AR22" s="10">
        <v>2</v>
      </c>
      <c r="AT22" s="10">
        <v>2</v>
      </c>
      <c r="AV22" s="12" t="s">
        <v>164</v>
      </c>
      <c r="AW22" s="10">
        <v>1</v>
      </c>
      <c r="AX22" s="10">
        <v>4</v>
      </c>
      <c r="AY22" s="10">
        <v>3</v>
      </c>
    </row>
    <row r="23" spans="1:51" ht="12.75" customHeight="1" x14ac:dyDescent="0.2">
      <c r="A23" s="8">
        <v>22</v>
      </c>
      <c r="B23" s="10">
        <v>4</v>
      </c>
      <c r="C23" s="10">
        <v>5</v>
      </c>
      <c r="D23" s="10">
        <v>5</v>
      </c>
      <c r="E23" s="10">
        <v>2</v>
      </c>
      <c r="F23" s="10">
        <v>4</v>
      </c>
      <c r="G23" s="10">
        <v>4</v>
      </c>
      <c r="H23" s="10">
        <v>4</v>
      </c>
      <c r="I23" s="10">
        <v>2</v>
      </c>
      <c r="J23" s="10">
        <v>3</v>
      </c>
      <c r="K23" s="10">
        <v>4</v>
      </c>
      <c r="L23" s="10">
        <v>5</v>
      </c>
      <c r="M23" s="10">
        <v>4</v>
      </c>
      <c r="O23" s="10">
        <v>3</v>
      </c>
      <c r="P23" s="10">
        <v>3</v>
      </c>
      <c r="Q23" s="10">
        <v>3</v>
      </c>
      <c r="R23" s="10">
        <v>1</v>
      </c>
      <c r="S23" s="10">
        <v>1</v>
      </c>
      <c r="T23" s="10">
        <v>2</v>
      </c>
      <c r="U23" s="10">
        <v>3</v>
      </c>
      <c r="W23" s="10">
        <v>1</v>
      </c>
      <c r="X23" s="9" t="s">
        <v>127</v>
      </c>
      <c r="Y23" s="9" t="s">
        <v>127</v>
      </c>
      <c r="Z23" s="9" t="s">
        <v>127</v>
      </c>
      <c r="AA23" s="9" t="s">
        <v>166</v>
      </c>
      <c r="AB23" s="10">
        <v>1</v>
      </c>
      <c r="AD23" s="10" t="s">
        <v>167</v>
      </c>
      <c r="AH23" s="10">
        <v>4</v>
      </c>
      <c r="AK23" s="10">
        <v>5</v>
      </c>
      <c r="AN23" s="10">
        <v>5</v>
      </c>
      <c r="AO23" s="10">
        <v>2</v>
      </c>
      <c r="AP23" s="10">
        <v>2</v>
      </c>
      <c r="AR23" s="10">
        <v>1</v>
      </c>
      <c r="AT23" s="10">
        <v>1</v>
      </c>
      <c r="AU23" s="9" t="s">
        <v>172</v>
      </c>
      <c r="AW23" s="10">
        <v>1</v>
      </c>
      <c r="AX23" s="10">
        <v>4</v>
      </c>
      <c r="AY23" s="10">
        <v>4</v>
      </c>
    </row>
    <row r="24" spans="1:51" ht="12.75" customHeight="1" x14ac:dyDescent="0.2">
      <c r="A24" s="8">
        <v>23</v>
      </c>
      <c r="B24" s="10">
        <v>4</v>
      </c>
      <c r="C24" s="10">
        <v>4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  <c r="I24" s="10">
        <v>4</v>
      </c>
      <c r="J24" s="10">
        <v>4</v>
      </c>
      <c r="K24" s="10">
        <v>2</v>
      </c>
      <c r="L24" s="10">
        <v>3</v>
      </c>
      <c r="M24" s="10">
        <v>3</v>
      </c>
      <c r="O24" s="10">
        <v>3</v>
      </c>
      <c r="P24" s="10">
        <v>3</v>
      </c>
      <c r="Q24" s="10">
        <v>3</v>
      </c>
      <c r="R24" s="10">
        <v>3</v>
      </c>
      <c r="S24" s="10">
        <v>3</v>
      </c>
      <c r="T24" s="10">
        <v>3</v>
      </c>
      <c r="U24" s="10">
        <v>3</v>
      </c>
      <c r="W24" s="10">
        <v>4</v>
      </c>
      <c r="X24" s="9" t="s">
        <v>118</v>
      </c>
      <c r="Y24" s="9" t="s">
        <v>118</v>
      </c>
      <c r="Z24" s="9" t="s">
        <v>118</v>
      </c>
      <c r="AB24" s="10">
        <v>3</v>
      </c>
      <c r="AC24" s="9" t="s">
        <v>120</v>
      </c>
      <c r="AD24" s="15">
        <v>0.05</v>
      </c>
      <c r="AE24" s="10">
        <v>4</v>
      </c>
      <c r="AF24" s="10">
        <v>4</v>
      </c>
      <c r="AG24" s="10">
        <v>4</v>
      </c>
      <c r="AH24" s="10">
        <v>4</v>
      </c>
      <c r="AI24" s="10">
        <v>4</v>
      </c>
      <c r="AK24" s="10">
        <v>4</v>
      </c>
      <c r="AL24" s="10">
        <v>4</v>
      </c>
      <c r="AM24" s="10">
        <v>4</v>
      </c>
      <c r="AN24" s="10">
        <v>4</v>
      </c>
      <c r="AO24" s="10">
        <v>4</v>
      </c>
      <c r="AP24" s="10">
        <v>4</v>
      </c>
      <c r="AR24" s="10">
        <v>4</v>
      </c>
      <c r="AT24" s="10">
        <v>4</v>
      </c>
      <c r="AU24" s="9" t="s">
        <v>173</v>
      </c>
      <c r="AW24" s="10">
        <v>2</v>
      </c>
      <c r="AX24" s="10">
        <v>4</v>
      </c>
      <c r="AY24" s="10">
        <v>4</v>
      </c>
    </row>
    <row r="25" spans="1:51" ht="12.75" customHeight="1" x14ac:dyDescent="0.2">
      <c r="A25" s="8">
        <v>24</v>
      </c>
      <c r="B25" s="10">
        <v>4</v>
      </c>
      <c r="C25" s="10">
        <v>4</v>
      </c>
      <c r="D25" s="10">
        <v>4</v>
      </c>
      <c r="E25" s="10">
        <v>2</v>
      </c>
      <c r="F25" s="10">
        <v>4</v>
      </c>
      <c r="G25" s="10">
        <v>5</v>
      </c>
      <c r="H25" s="10">
        <v>4</v>
      </c>
      <c r="I25" s="10">
        <v>2</v>
      </c>
      <c r="J25" s="10">
        <v>5</v>
      </c>
      <c r="K25" s="10">
        <v>4</v>
      </c>
      <c r="L25" s="10">
        <v>3</v>
      </c>
      <c r="M25" s="10">
        <v>3</v>
      </c>
      <c r="O25" s="10">
        <v>5</v>
      </c>
      <c r="P25" s="10">
        <v>4</v>
      </c>
      <c r="Q25" s="10">
        <v>4</v>
      </c>
      <c r="R25" s="10">
        <v>5</v>
      </c>
      <c r="S25" s="10">
        <v>5</v>
      </c>
      <c r="T25" s="10">
        <v>5</v>
      </c>
      <c r="U25" s="10">
        <v>5</v>
      </c>
      <c r="V25" s="9" t="s">
        <v>125</v>
      </c>
      <c r="W25" s="10">
        <v>3</v>
      </c>
      <c r="X25" s="9" t="s">
        <v>124</v>
      </c>
      <c r="Y25" s="9" t="s">
        <v>124</v>
      </c>
      <c r="Z25" s="9" t="s">
        <v>124</v>
      </c>
      <c r="AB25" s="10">
        <v>5</v>
      </c>
      <c r="AC25" s="9" t="s">
        <v>120</v>
      </c>
      <c r="AD25" s="16" t="s">
        <v>211</v>
      </c>
      <c r="AE25" s="10">
        <v>5</v>
      </c>
      <c r="AF25" s="10">
        <v>4</v>
      </c>
      <c r="AG25" s="10">
        <v>3</v>
      </c>
      <c r="AH25" s="10">
        <v>2</v>
      </c>
      <c r="AI25" s="10">
        <v>2</v>
      </c>
      <c r="AJ25" s="12" t="s">
        <v>175</v>
      </c>
      <c r="AK25" s="10">
        <v>5</v>
      </c>
      <c r="AL25" s="10">
        <v>5</v>
      </c>
      <c r="AM25" s="10">
        <v>5</v>
      </c>
      <c r="AN25" s="10">
        <v>5</v>
      </c>
      <c r="AO25" s="10">
        <v>5</v>
      </c>
      <c r="AP25" s="10">
        <v>3</v>
      </c>
      <c r="AQ25" s="12" t="s">
        <v>177</v>
      </c>
      <c r="AR25" s="10">
        <v>5</v>
      </c>
      <c r="AS25" s="12" t="s">
        <v>179</v>
      </c>
      <c r="AT25" s="10">
        <v>4</v>
      </c>
      <c r="AU25" s="9" t="s">
        <v>180</v>
      </c>
      <c r="AV25" s="9" t="s">
        <v>182</v>
      </c>
      <c r="AW25" s="10">
        <v>1</v>
      </c>
      <c r="AX25" s="10">
        <v>4</v>
      </c>
      <c r="AY25" s="10">
        <v>4</v>
      </c>
    </row>
    <row r="26" spans="1:51" ht="12.75" customHeight="1" x14ac:dyDescent="0.2">
      <c r="A26" s="8">
        <v>25</v>
      </c>
      <c r="B26" s="10">
        <v>4</v>
      </c>
      <c r="C26" s="10">
        <v>5</v>
      </c>
      <c r="D26" s="10">
        <v>5</v>
      </c>
      <c r="E26" s="10">
        <v>4</v>
      </c>
      <c r="F26" s="10">
        <v>5</v>
      </c>
      <c r="G26" s="10">
        <v>5</v>
      </c>
      <c r="H26" s="10">
        <v>5</v>
      </c>
      <c r="I26" s="10">
        <v>5</v>
      </c>
      <c r="J26" s="10">
        <v>5</v>
      </c>
      <c r="K26" s="10">
        <v>2</v>
      </c>
      <c r="L26" s="10">
        <v>2</v>
      </c>
      <c r="M26" s="10">
        <v>1</v>
      </c>
      <c r="N26" s="12" t="s">
        <v>184</v>
      </c>
      <c r="O26" s="10">
        <v>5</v>
      </c>
      <c r="P26" s="10">
        <v>5</v>
      </c>
      <c r="Q26" s="10">
        <v>4</v>
      </c>
      <c r="R26" s="10">
        <v>4</v>
      </c>
      <c r="S26" s="10">
        <v>2</v>
      </c>
      <c r="T26" s="10">
        <v>2</v>
      </c>
      <c r="U26" s="10">
        <v>4</v>
      </c>
      <c r="V26" s="9" t="s">
        <v>117</v>
      </c>
      <c r="W26" s="10">
        <v>4</v>
      </c>
      <c r="X26" s="9" t="s">
        <v>118</v>
      </c>
      <c r="Y26" s="9" t="s">
        <v>118</v>
      </c>
      <c r="Z26" s="9" t="s">
        <v>118</v>
      </c>
      <c r="AB26" s="10">
        <v>2</v>
      </c>
      <c r="AE26" s="10">
        <v>2</v>
      </c>
      <c r="AF26" s="10">
        <v>3</v>
      </c>
      <c r="AG26" s="10">
        <v>3</v>
      </c>
      <c r="AH26" s="10">
        <v>2</v>
      </c>
      <c r="AI26" s="10">
        <v>4</v>
      </c>
      <c r="AK26" s="10">
        <v>5</v>
      </c>
      <c r="AL26" s="10">
        <v>5</v>
      </c>
      <c r="AM26" s="10">
        <v>5</v>
      </c>
      <c r="AN26" s="10">
        <v>5</v>
      </c>
      <c r="AO26" s="10">
        <v>5</v>
      </c>
      <c r="AP26" s="10">
        <v>5</v>
      </c>
      <c r="AQ26" s="12" t="s">
        <v>186</v>
      </c>
      <c r="AR26" s="10">
        <v>3</v>
      </c>
      <c r="AS26" s="12" t="s">
        <v>188</v>
      </c>
      <c r="AT26" s="10">
        <v>2</v>
      </c>
      <c r="AU26" s="9" t="s">
        <v>173</v>
      </c>
      <c r="AW26" s="10">
        <v>1</v>
      </c>
      <c r="AX26" s="10">
        <v>4</v>
      </c>
      <c r="AY26" s="10">
        <v>4</v>
      </c>
    </row>
    <row r="27" spans="1:51" ht="12.75" customHeight="1" x14ac:dyDescent="0.2">
      <c r="A27" s="8">
        <v>26</v>
      </c>
      <c r="B27" s="10">
        <v>4</v>
      </c>
      <c r="C27" s="10">
        <v>4</v>
      </c>
      <c r="D27" s="10">
        <v>4</v>
      </c>
      <c r="E27" s="10">
        <v>4</v>
      </c>
      <c r="F27" s="10">
        <v>4</v>
      </c>
      <c r="G27" s="10">
        <v>4</v>
      </c>
      <c r="H27" s="10">
        <v>4</v>
      </c>
      <c r="I27" s="10">
        <v>4</v>
      </c>
      <c r="J27" s="10">
        <v>5</v>
      </c>
      <c r="K27" s="10">
        <v>5</v>
      </c>
      <c r="L27" s="10">
        <v>2</v>
      </c>
      <c r="M27" s="10">
        <v>4</v>
      </c>
      <c r="O27" s="10">
        <v>4</v>
      </c>
      <c r="P27" s="10">
        <v>4</v>
      </c>
      <c r="Q27" s="10">
        <v>1</v>
      </c>
      <c r="R27" s="10">
        <v>4</v>
      </c>
      <c r="S27" s="10">
        <v>2</v>
      </c>
      <c r="T27" s="10">
        <v>3</v>
      </c>
      <c r="U27" s="10">
        <v>4</v>
      </c>
      <c r="V27" s="9" t="s">
        <v>117</v>
      </c>
      <c r="W27" s="10">
        <v>4</v>
      </c>
      <c r="X27" s="9" t="s">
        <v>118</v>
      </c>
      <c r="Y27" s="9" t="s">
        <v>124</v>
      </c>
      <c r="Z27" s="9" t="s">
        <v>124</v>
      </c>
      <c r="AB27" s="10">
        <v>2</v>
      </c>
      <c r="AC27" s="9" t="s">
        <v>134</v>
      </c>
      <c r="AD27" s="15">
        <v>0.1</v>
      </c>
      <c r="AH27" s="10">
        <v>4</v>
      </c>
      <c r="AI27" s="10">
        <v>4</v>
      </c>
      <c r="AK27" s="10">
        <v>5</v>
      </c>
      <c r="AL27" s="10">
        <v>5</v>
      </c>
      <c r="AM27" s="10">
        <v>5</v>
      </c>
      <c r="AN27" s="10">
        <v>5</v>
      </c>
      <c r="AO27" s="10">
        <v>5</v>
      </c>
      <c r="AP27" s="10">
        <v>5</v>
      </c>
      <c r="AR27" s="10">
        <v>3</v>
      </c>
      <c r="AT27" s="10">
        <v>3</v>
      </c>
      <c r="AU27" s="9" t="s">
        <v>126</v>
      </c>
      <c r="AW27" s="10">
        <v>1</v>
      </c>
      <c r="AX27" s="10">
        <v>4</v>
      </c>
      <c r="AY27" s="10">
        <v>3</v>
      </c>
    </row>
    <row r="28" spans="1:51" ht="12.75" customHeight="1" x14ac:dyDescent="0.2">
      <c r="A28" s="8">
        <v>27</v>
      </c>
      <c r="B28" s="10">
        <v>5</v>
      </c>
      <c r="C28" s="10">
        <v>5</v>
      </c>
      <c r="D28" s="10">
        <v>4</v>
      </c>
      <c r="E28" s="10">
        <v>2</v>
      </c>
      <c r="F28" s="10">
        <v>4</v>
      </c>
      <c r="G28" s="10">
        <v>5</v>
      </c>
      <c r="H28" s="10">
        <v>4</v>
      </c>
      <c r="I28" s="10">
        <v>4</v>
      </c>
      <c r="J28" s="10">
        <v>5</v>
      </c>
      <c r="K28" s="10">
        <v>5</v>
      </c>
      <c r="L28" s="10">
        <v>5</v>
      </c>
      <c r="M28" s="10">
        <v>5</v>
      </c>
      <c r="N28" s="12" t="s">
        <v>190</v>
      </c>
      <c r="O28" s="10">
        <v>4</v>
      </c>
      <c r="P28" s="10">
        <v>5</v>
      </c>
      <c r="Q28" s="10">
        <v>1</v>
      </c>
      <c r="R28" s="10">
        <v>5</v>
      </c>
      <c r="S28" s="10">
        <v>5</v>
      </c>
      <c r="T28" s="10">
        <v>5</v>
      </c>
      <c r="U28" s="10">
        <v>1</v>
      </c>
      <c r="V28" s="9" t="s">
        <v>117</v>
      </c>
      <c r="W28" s="10">
        <v>5</v>
      </c>
      <c r="X28" s="9" t="s">
        <v>118</v>
      </c>
      <c r="Y28" s="9" t="s">
        <v>124</v>
      </c>
      <c r="Z28" s="9" t="s">
        <v>124</v>
      </c>
      <c r="AB28" s="10">
        <v>5</v>
      </c>
      <c r="AC28" s="9" t="s">
        <v>120</v>
      </c>
      <c r="AD28" s="15">
        <v>0.1</v>
      </c>
      <c r="AE28" s="10">
        <v>4</v>
      </c>
      <c r="AF28" s="10">
        <v>5</v>
      </c>
      <c r="AG28" s="10">
        <v>5</v>
      </c>
      <c r="AH28" s="10">
        <v>5</v>
      </c>
      <c r="AI28" s="10">
        <v>5</v>
      </c>
      <c r="AK28" s="10">
        <v>5</v>
      </c>
      <c r="AL28" s="10">
        <v>5</v>
      </c>
      <c r="AM28" s="10">
        <v>4</v>
      </c>
      <c r="AN28" s="10">
        <v>4</v>
      </c>
      <c r="AO28" s="10">
        <v>4</v>
      </c>
      <c r="AP28" s="10">
        <v>5</v>
      </c>
      <c r="AR28" s="10">
        <v>5</v>
      </c>
      <c r="AT28" s="10">
        <v>5</v>
      </c>
      <c r="AU28" s="9" t="s">
        <v>173</v>
      </c>
      <c r="AW28" s="10">
        <v>1</v>
      </c>
      <c r="AX28" s="10">
        <v>4</v>
      </c>
      <c r="AY28" s="10">
        <v>3</v>
      </c>
    </row>
    <row r="29" spans="1:51" ht="12.75" customHeight="1" x14ac:dyDescent="0.2">
      <c r="A29" s="8">
        <v>28</v>
      </c>
      <c r="B29" s="10">
        <v>3</v>
      </c>
      <c r="C29" s="10">
        <v>3</v>
      </c>
      <c r="D29" s="10">
        <v>3</v>
      </c>
      <c r="E29" s="10">
        <v>3</v>
      </c>
      <c r="F29" s="10">
        <v>3</v>
      </c>
      <c r="G29" s="10">
        <v>3</v>
      </c>
      <c r="H29" s="10">
        <v>3</v>
      </c>
      <c r="I29" s="10">
        <v>3</v>
      </c>
      <c r="J29" s="10">
        <v>4</v>
      </c>
      <c r="K29" s="10">
        <v>4</v>
      </c>
      <c r="L29" s="10">
        <v>4</v>
      </c>
      <c r="M29" s="10">
        <v>5</v>
      </c>
      <c r="O29" s="10">
        <v>4</v>
      </c>
      <c r="P29" s="10">
        <v>3</v>
      </c>
      <c r="Q29" s="10">
        <v>4</v>
      </c>
      <c r="R29" s="10">
        <v>3</v>
      </c>
      <c r="S29" s="10">
        <v>2</v>
      </c>
      <c r="T29" s="10">
        <v>2</v>
      </c>
      <c r="U29" s="10">
        <v>4</v>
      </c>
      <c r="V29" s="9" t="s">
        <v>125</v>
      </c>
      <c r="W29" s="10">
        <v>3</v>
      </c>
      <c r="X29" s="9" t="s">
        <v>124</v>
      </c>
      <c r="Y29" s="9" t="s">
        <v>124</v>
      </c>
      <c r="Z29" s="9" t="s">
        <v>124</v>
      </c>
      <c r="AB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K29" s="10">
        <v>4</v>
      </c>
      <c r="AL29" s="10">
        <v>5</v>
      </c>
      <c r="AM29" s="10">
        <v>5</v>
      </c>
      <c r="AN29" s="10">
        <v>5</v>
      </c>
      <c r="AO29" s="10">
        <v>4</v>
      </c>
      <c r="AP29" s="10">
        <v>5</v>
      </c>
      <c r="AR29" s="10">
        <v>2</v>
      </c>
      <c r="AT29" s="10">
        <v>2</v>
      </c>
      <c r="AW29" s="10">
        <v>2</v>
      </c>
      <c r="AX29" s="10">
        <v>4</v>
      </c>
      <c r="AY29" s="10">
        <v>3</v>
      </c>
    </row>
    <row r="30" spans="1:51" ht="12.75" customHeight="1" x14ac:dyDescent="0.2">
      <c r="A30" s="8">
        <v>29</v>
      </c>
      <c r="B30" s="10">
        <v>4</v>
      </c>
      <c r="C30" s="10">
        <v>4</v>
      </c>
      <c r="D30" s="10">
        <v>4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4</v>
      </c>
      <c r="L30" s="10">
        <v>4</v>
      </c>
      <c r="M30" s="10">
        <v>4</v>
      </c>
      <c r="O30" s="10">
        <v>3</v>
      </c>
      <c r="P30" s="10">
        <v>3</v>
      </c>
      <c r="Q30" s="10">
        <v>3</v>
      </c>
      <c r="R30" s="10">
        <v>3</v>
      </c>
      <c r="S30" s="10">
        <v>3</v>
      </c>
      <c r="T30" s="10">
        <v>3</v>
      </c>
      <c r="U30" s="10">
        <v>3</v>
      </c>
      <c r="V30" s="9" t="s">
        <v>125</v>
      </c>
      <c r="W30" s="10">
        <v>3</v>
      </c>
      <c r="X30" s="9" t="s">
        <v>127</v>
      </c>
      <c r="Y30" s="9" t="s">
        <v>127</v>
      </c>
      <c r="Z30" s="9" t="s">
        <v>127</v>
      </c>
      <c r="AB30" s="10">
        <v>3</v>
      </c>
      <c r="AE30" s="10">
        <v>3</v>
      </c>
      <c r="AF30" s="10">
        <v>3</v>
      </c>
      <c r="AG30" s="10">
        <v>3</v>
      </c>
      <c r="AH30" s="10">
        <v>3</v>
      </c>
      <c r="AI30" s="10">
        <v>3</v>
      </c>
      <c r="AK30" s="10">
        <v>5</v>
      </c>
      <c r="AL30" s="10">
        <v>3</v>
      </c>
      <c r="AM30" s="10">
        <v>3</v>
      </c>
      <c r="AN30" s="10">
        <v>5</v>
      </c>
      <c r="AO30" s="10">
        <v>3</v>
      </c>
      <c r="AP30" s="10">
        <v>3</v>
      </c>
      <c r="AR30" s="10">
        <v>3</v>
      </c>
      <c r="AS30" s="10"/>
      <c r="AT30" s="10">
        <v>3</v>
      </c>
      <c r="AU30" s="9" t="s">
        <v>191</v>
      </c>
      <c r="AW30" s="10">
        <v>2</v>
      </c>
      <c r="AX30" s="10">
        <v>4</v>
      </c>
      <c r="AY30" s="10">
        <v>3</v>
      </c>
    </row>
    <row r="31" spans="1:51" ht="12.75" customHeight="1" x14ac:dyDescent="0.2">
      <c r="A31" s="8">
        <v>30</v>
      </c>
      <c r="B31" s="10">
        <v>4</v>
      </c>
      <c r="C31" s="10">
        <v>4</v>
      </c>
      <c r="D31" s="10">
        <v>4</v>
      </c>
      <c r="E31" s="10">
        <v>2</v>
      </c>
      <c r="F31" s="10">
        <v>4</v>
      </c>
      <c r="G31" s="10">
        <v>2</v>
      </c>
      <c r="H31" s="10">
        <v>4</v>
      </c>
      <c r="I31" s="10">
        <v>4</v>
      </c>
      <c r="J31" s="10">
        <v>2</v>
      </c>
      <c r="K31" s="10">
        <v>3</v>
      </c>
      <c r="L31" s="10">
        <v>3</v>
      </c>
      <c r="M31" s="10">
        <v>4</v>
      </c>
      <c r="O31" s="10">
        <v>4</v>
      </c>
      <c r="P31" s="10">
        <v>2</v>
      </c>
      <c r="Q31" s="10">
        <v>3</v>
      </c>
      <c r="R31" s="10">
        <v>3</v>
      </c>
      <c r="S31" s="10">
        <v>2</v>
      </c>
      <c r="T31" s="10">
        <v>3</v>
      </c>
      <c r="U31" s="10">
        <v>3</v>
      </c>
      <c r="V31" s="9" t="s">
        <v>125</v>
      </c>
      <c r="W31" s="10">
        <v>2</v>
      </c>
      <c r="X31" s="9" t="s">
        <v>118</v>
      </c>
      <c r="Y31" s="9" t="s">
        <v>118</v>
      </c>
      <c r="Z31" s="9" t="s">
        <v>124</v>
      </c>
      <c r="AB31" s="10">
        <v>1</v>
      </c>
      <c r="AE31" s="10">
        <v>3</v>
      </c>
      <c r="AF31" s="10">
        <v>2</v>
      </c>
      <c r="AG31" s="10">
        <v>5</v>
      </c>
      <c r="AH31" s="10">
        <v>2</v>
      </c>
      <c r="AI31" s="10">
        <v>2</v>
      </c>
      <c r="AK31" s="10">
        <v>4</v>
      </c>
      <c r="AL31" s="10">
        <v>5</v>
      </c>
      <c r="AM31" s="10">
        <v>4</v>
      </c>
      <c r="AN31" s="10">
        <v>4</v>
      </c>
      <c r="AO31" s="10">
        <v>5</v>
      </c>
      <c r="AP31" s="10">
        <v>1</v>
      </c>
      <c r="AR31" s="10">
        <v>1</v>
      </c>
      <c r="AT31" s="10">
        <v>1</v>
      </c>
      <c r="AW31" s="10">
        <v>2</v>
      </c>
      <c r="AX31" s="10">
        <v>4</v>
      </c>
      <c r="AY31" s="10">
        <v>2</v>
      </c>
    </row>
    <row r="32" spans="1:51" ht="12.75" customHeight="1" x14ac:dyDescent="0.2">
      <c r="A32" s="8">
        <v>31</v>
      </c>
      <c r="B32" s="10">
        <v>5</v>
      </c>
      <c r="C32" s="10">
        <v>5</v>
      </c>
      <c r="D32" s="10">
        <v>5</v>
      </c>
      <c r="E32" s="10">
        <v>1</v>
      </c>
      <c r="F32" s="10">
        <v>4</v>
      </c>
      <c r="G32" s="10">
        <v>2</v>
      </c>
      <c r="H32" s="10">
        <v>4</v>
      </c>
      <c r="I32" s="10">
        <v>4</v>
      </c>
      <c r="J32" s="10">
        <v>5</v>
      </c>
      <c r="K32" s="10">
        <v>4</v>
      </c>
      <c r="L32" s="10">
        <v>5</v>
      </c>
      <c r="M32" s="10">
        <v>3</v>
      </c>
      <c r="O32" s="10">
        <v>3</v>
      </c>
      <c r="P32" s="10">
        <v>3</v>
      </c>
      <c r="Q32" s="10">
        <v>1</v>
      </c>
      <c r="R32" s="10">
        <v>5</v>
      </c>
      <c r="S32" s="10">
        <v>5</v>
      </c>
      <c r="T32" s="10">
        <v>5</v>
      </c>
      <c r="U32" s="10">
        <v>5</v>
      </c>
      <c r="W32" s="10">
        <v>5</v>
      </c>
      <c r="X32" s="9" t="s">
        <v>118</v>
      </c>
      <c r="Y32" s="9" t="s">
        <v>118</v>
      </c>
      <c r="Z32" s="9" t="s">
        <v>127</v>
      </c>
      <c r="AB32" s="10">
        <v>5</v>
      </c>
      <c r="AC32" s="9" t="s">
        <v>120</v>
      </c>
      <c r="AE32" s="10">
        <v>5</v>
      </c>
      <c r="AF32" s="10">
        <v>5</v>
      </c>
      <c r="AG32" s="10">
        <v>5</v>
      </c>
      <c r="AH32" s="10">
        <v>5</v>
      </c>
      <c r="AI32" s="10">
        <v>5</v>
      </c>
      <c r="AK32" s="10">
        <v>5</v>
      </c>
      <c r="AL32" s="10">
        <v>5</v>
      </c>
      <c r="AM32" s="10">
        <v>5</v>
      </c>
      <c r="AN32" s="10">
        <v>3</v>
      </c>
      <c r="AO32" s="10">
        <v>3</v>
      </c>
      <c r="AP32" s="10">
        <v>3</v>
      </c>
      <c r="AR32" s="10">
        <v>5</v>
      </c>
      <c r="AT32" s="10">
        <v>1</v>
      </c>
      <c r="AU32" s="9" t="s">
        <v>126</v>
      </c>
      <c r="AW32" s="10">
        <v>1</v>
      </c>
      <c r="AX32" s="10">
        <v>4</v>
      </c>
      <c r="AY32" s="10">
        <v>3</v>
      </c>
    </row>
    <row r="33" spans="1:51" ht="12.75" customHeight="1" x14ac:dyDescent="0.2">
      <c r="A33" s="8">
        <v>32</v>
      </c>
      <c r="B33" s="10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5</v>
      </c>
      <c r="K33" s="10">
        <v>5</v>
      </c>
      <c r="L33" s="10">
        <v>5</v>
      </c>
      <c r="M33" s="10">
        <v>5</v>
      </c>
      <c r="N33" s="12" t="s">
        <v>193</v>
      </c>
      <c r="O33" s="10">
        <v>4</v>
      </c>
      <c r="P33" s="10">
        <v>5</v>
      </c>
      <c r="Q33" s="10">
        <v>3</v>
      </c>
      <c r="R33" s="10">
        <v>1</v>
      </c>
      <c r="S33" s="10">
        <v>1</v>
      </c>
      <c r="T33" s="10">
        <v>3</v>
      </c>
      <c r="U33" s="10">
        <v>5</v>
      </c>
      <c r="V33" s="9" t="s">
        <v>125</v>
      </c>
      <c r="W33" s="10">
        <v>1</v>
      </c>
      <c r="X33" s="9" t="s">
        <v>118</v>
      </c>
      <c r="AA33" s="12" t="s">
        <v>195</v>
      </c>
      <c r="AB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K33" s="10">
        <v>5</v>
      </c>
      <c r="AL33" s="10">
        <v>5</v>
      </c>
      <c r="AM33" s="10">
        <v>5</v>
      </c>
      <c r="AN33" s="10">
        <v>4</v>
      </c>
      <c r="AO33" s="10">
        <v>5</v>
      </c>
      <c r="AP33" s="10">
        <v>4</v>
      </c>
      <c r="AR33" s="10">
        <v>1</v>
      </c>
      <c r="AT33" s="10">
        <v>1</v>
      </c>
      <c r="AU33" s="10" t="s">
        <v>121</v>
      </c>
      <c r="AW33" s="10">
        <v>1</v>
      </c>
      <c r="AX33" s="10">
        <v>4</v>
      </c>
      <c r="AY33" s="10">
        <v>3</v>
      </c>
    </row>
    <row r="34" spans="1:51" ht="12.75" customHeight="1" x14ac:dyDescent="0.2">
      <c r="A34" s="8">
        <v>33</v>
      </c>
      <c r="B34" s="10">
        <v>4</v>
      </c>
      <c r="C34" s="10">
        <v>4</v>
      </c>
      <c r="D34" s="10">
        <v>4</v>
      </c>
      <c r="E34" s="10">
        <v>3</v>
      </c>
      <c r="F34" s="10">
        <v>4</v>
      </c>
      <c r="G34" s="10">
        <v>4</v>
      </c>
      <c r="H34" s="10">
        <v>2</v>
      </c>
      <c r="I34" s="10">
        <v>2</v>
      </c>
      <c r="J34" s="10">
        <v>4</v>
      </c>
      <c r="K34" s="10">
        <v>4</v>
      </c>
      <c r="L34" s="10">
        <v>2</v>
      </c>
      <c r="M34" s="10">
        <v>2</v>
      </c>
      <c r="O34" s="10">
        <v>3</v>
      </c>
      <c r="P34" s="10">
        <v>3</v>
      </c>
      <c r="Q34" s="10">
        <v>3</v>
      </c>
      <c r="R34" s="10">
        <v>4</v>
      </c>
      <c r="S34" s="10">
        <v>3</v>
      </c>
      <c r="T34" s="10">
        <v>2</v>
      </c>
      <c r="U34" s="10">
        <v>3</v>
      </c>
      <c r="V34" s="9" t="s">
        <v>125</v>
      </c>
      <c r="W34" s="10">
        <v>3</v>
      </c>
      <c r="X34" s="9" t="s">
        <v>124</v>
      </c>
      <c r="Y34" s="9" t="s">
        <v>124</v>
      </c>
      <c r="Z34" s="9" t="s">
        <v>124</v>
      </c>
      <c r="AB34" s="10">
        <v>4</v>
      </c>
      <c r="AC34" s="9" t="s">
        <v>120</v>
      </c>
      <c r="AD34" s="15">
        <v>0.1</v>
      </c>
      <c r="AE34" s="10">
        <v>4</v>
      </c>
      <c r="AF34" s="10">
        <v>4</v>
      </c>
      <c r="AG34" s="10">
        <v>4</v>
      </c>
      <c r="AH34" s="10">
        <v>4</v>
      </c>
      <c r="AI34" s="10">
        <v>5</v>
      </c>
      <c r="AK34" s="10">
        <v>5</v>
      </c>
      <c r="AL34" s="10">
        <v>5</v>
      </c>
      <c r="AM34" s="10">
        <v>5</v>
      </c>
      <c r="AN34" s="10">
        <v>5</v>
      </c>
      <c r="AO34" s="10">
        <v>5</v>
      </c>
      <c r="AP34" s="10">
        <v>5</v>
      </c>
      <c r="AR34" s="10">
        <v>4</v>
      </c>
      <c r="AT34" s="10">
        <v>4</v>
      </c>
      <c r="AU34" s="10" t="s">
        <v>196</v>
      </c>
      <c r="AW34" s="10">
        <v>1</v>
      </c>
      <c r="AX34" s="10">
        <v>4</v>
      </c>
      <c r="AY34" s="10">
        <v>4</v>
      </c>
    </row>
    <row r="35" spans="1:51" ht="12.75" customHeight="1" x14ac:dyDescent="0.2">
      <c r="A35" s="8">
        <v>34</v>
      </c>
      <c r="B35" s="10">
        <v>5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3</v>
      </c>
      <c r="K35" s="10">
        <v>2</v>
      </c>
      <c r="L35" s="10">
        <v>4</v>
      </c>
      <c r="M35" s="10">
        <v>4</v>
      </c>
      <c r="O35" s="10">
        <v>3</v>
      </c>
      <c r="P35" s="10">
        <v>5</v>
      </c>
      <c r="Q35" s="10">
        <v>1</v>
      </c>
      <c r="R35" s="10">
        <v>5</v>
      </c>
      <c r="S35" s="10">
        <v>5</v>
      </c>
      <c r="T35" s="10">
        <v>5</v>
      </c>
      <c r="U35" s="10">
        <v>3</v>
      </c>
      <c r="V35" s="9" t="s">
        <v>117</v>
      </c>
      <c r="W35" s="10">
        <v>2</v>
      </c>
      <c r="X35" s="9" t="s">
        <v>127</v>
      </c>
      <c r="Y35" s="9" t="s">
        <v>124</v>
      </c>
      <c r="Z35" s="9" t="s">
        <v>124</v>
      </c>
      <c r="AB35" s="10">
        <v>5</v>
      </c>
      <c r="AC35" s="9" t="s">
        <v>120</v>
      </c>
      <c r="AD35" s="15">
        <v>7.0000000000000007E-2</v>
      </c>
      <c r="AE35" s="10">
        <v>1</v>
      </c>
      <c r="AF35" s="10">
        <v>5</v>
      </c>
      <c r="AG35" s="10">
        <v>5</v>
      </c>
      <c r="AH35" s="10">
        <v>4</v>
      </c>
      <c r="AI35" s="10">
        <v>1</v>
      </c>
      <c r="AJ35" s="12" t="s">
        <v>198</v>
      </c>
      <c r="AK35" s="10">
        <v>5</v>
      </c>
      <c r="AL35" s="10">
        <v>5</v>
      </c>
      <c r="AM35" s="10">
        <v>3</v>
      </c>
      <c r="AN35" s="10">
        <v>3</v>
      </c>
      <c r="AO35" s="10">
        <v>2</v>
      </c>
      <c r="AP35" s="10">
        <v>3</v>
      </c>
      <c r="AR35" s="10">
        <v>5</v>
      </c>
      <c r="AS35" s="10"/>
      <c r="AT35" s="10">
        <v>4</v>
      </c>
      <c r="AU35" s="10" t="s">
        <v>121</v>
      </c>
      <c r="AW35" s="10">
        <v>1</v>
      </c>
      <c r="AX35" s="10">
        <v>4</v>
      </c>
      <c r="AY35" s="10">
        <v>2</v>
      </c>
    </row>
    <row r="36" spans="1:51" ht="12.75" customHeight="1" x14ac:dyDescent="0.2">
      <c r="A36" s="8">
        <v>35</v>
      </c>
      <c r="B36" s="10">
        <v>5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2</v>
      </c>
      <c r="L36" s="10">
        <v>5</v>
      </c>
      <c r="M36" s="10">
        <v>2</v>
      </c>
      <c r="O36" s="10">
        <v>4</v>
      </c>
      <c r="P36" s="10">
        <v>5</v>
      </c>
      <c r="Q36" s="10">
        <v>2</v>
      </c>
      <c r="R36" s="10">
        <v>5</v>
      </c>
      <c r="S36" s="10">
        <v>5</v>
      </c>
      <c r="T36" s="10">
        <v>5</v>
      </c>
      <c r="U36" s="10">
        <v>3</v>
      </c>
      <c r="V36" s="9" t="s">
        <v>117</v>
      </c>
      <c r="W36" s="10">
        <v>2</v>
      </c>
      <c r="X36" s="9" t="s">
        <v>124</v>
      </c>
      <c r="Y36" s="9" t="s">
        <v>124</v>
      </c>
      <c r="Z36" s="9" t="s">
        <v>124</v>
      </c>
      <c r="AB36" s="10">
        <v>5</v>
      </c>
      <c r="AC36" s="9" t="s">
        <v>120</v>
      </c>
      <c r="AD36" s="15">
        <v>0.1</v>
      </c>
      <c r="AE36" s="10">
        <v>5</v>
      </c>
      <c r="AF36" s="10">
        <v>2</v>
      </c>
      <c r="AG36" s="10">
        <v>5</v>
      </c>
      <c r="AH36" s="10">
        <v>3</v>
      </c>
      <c r="AI36" s="10">
        <v>2</v>
      </c>
      <c r="AK36" s="10">
        <v>5</v>
      </c>
      <c r="AL36" s="10">
        <v>5</v>
      </c>
      <c r="AM36" s="10">
        <v>4</v>
      </c>
      <c r="AN36" s="10">
        <v>3</v>
      </c>
      <c r="AO36" s="10">
        <v>3</v>
      </c>
      <c r="AP36" s="10">
        <v>3</v>
      </c>
      <c r="AR36" s="10">
        <v>5</v>
      </c>
      <c r="AT36" s="10">
        <v>3</v>
      </c>
      <c r="AU36" s="9" t="s">
        <v>199</v>
      </c>
      <c r="AW36" s="10">
        <v>2</v>
      </c>
      <c r="AX36" s="10">
        <v>4</v>
      </c>
      <c r="AY36" s="10">
        <v>4</v>
      </c>
    </row>
    <row r="37" spans="1:51" ht="12.75" customHeight="1" x14ac:dyDescent="0.2">
      <c r="A37" s="8">
        <v>36</v>
      </c>
      <c r="B37" s="10">
        <v>4</v>
      </c>
      <c r="C37" s="10">
        <v>4</v>
      </c>
      <c r="D37" s="10">
        <v>4</v>
      </c>
      <c r="E37" s="10">
        <v>4</v>
      </c>
      <c r="F37" s="10">
        <v>4</v>
      </c>
      <c r="G37" s="10">
        <v>4</v>
      </c>
      <c r="H37" s="10">
        <v>4</v>
      </c>
      <c r="I37" s="10">
        <v>4</v>
      </c>
      <c r="J37" s="10">
        <v>4</v>
      </c>
      <c r="K37" s="10">
        <v>2</v>
      </c>
      <c r="L37" s="10">
        <v>2</v>
      </c>
      <c r="M37" s="10">
        <v>4</v>
      </c>
      <c r="O37" s="10">
        <v>4</v>
      </c>
      <c r="P37" s="10">
        <v>4</v>
      </c>
      <c r="Q37" s="10">
        <v>4</v>
      </c>
      <c r="R37" s="10">
        <v>4</v>
      </c>
      <c r="S37" s="10">
        <v>4</v>
      </c>
      <c r="T37" s="10">
        <v>4</v>
      </c>
      <c r="U37" s="10">
        <v>2</v>
      </c>
      <c r="W37" s="10">
        <v>3</v>
      </c>
      <c r="X37" s="9" t="s">
        <v>124</v>
      </c>
      <c r="Y37" s="9" t="s">
        <v>124</v>
      </c>
      <c r="Z37" s="9" t="s">
        <v>124</v>
      </c>
      <c r="AA37" s="9" t="s">
        <v>201</v>
      </c>
      <c r="AB37" s="10">
        <v>4</v>
      </c>
      <c r="AC37" s="9" t="s">
        <v>120</v>
      </c>
      <c r="AD37" s="9" t="s">
        <v>202</v>
      </c>
      <c r="AE37" s="10">
        <v>4</v>
      </c>
      <c r="AF37" s="10">
        <v>4</v>
      </c>
      <c r="AG37" s="10">
        <v>3</v>
      </c>
      <c r="AH37" s="10">
        <v>4</v>
      </c>
      <c r="AI37" s="10">
        <v>3</v>
      </c>
      <c r="AK37" s="10">
        <v>5</v>
      </c>
      <c r="AL37" s="10">
        <v>5</v>
      </c>
      <c r="AM37" s="10">
        <v>4</v>
      </c>
      <c r="AN37" s="10">
        <v>5</v>
      </c>
      <c r="AO37" s="10">
        <v>4</v>
      </c>
      <c r="AP37" s="10">
        <v>4</v>
      </c>
      <c r="AR37" s="10">
        <v>3</v>
      </c>
      <c r="AT37" s="10">
        <v>4</v>
      </c>
      <c r="AU37" s="9" t="s">
        <v>191</v>
      </c>
      <c r="AW37" s="10">
        <v>1</v>
      </c>
      <c r="AX37" s="10">
        <v>2</v>
      </c>
      <c r="AY37" s="10">
        <v>4</v>
      </c>
    </row>
    <row r="38" spans="1:51" ht="12.75" customHeight="1" x14ac:dyDescent="0.2">
      <c r="A38" s="8">
        <v>37</v>
      </c>
      <c r="B38" s="10">
        <v>4</v>
      </c>
      <c r="C38" s="10">
        <v>5</v>
      </c>
      <c r="D38" s="10">
        <v>5</v>
      </c>
      <c r="E38" s="10">
        <v>4</v>
      </c>
      <c r="F38" s="10">
        <v>4</v>
      </c>
      <c r="G38" s="10">
        <v>4</v>
      </c>
      <c r="H38" s="10">
        <v>4</v>
      </c>
      <c r="I38" s="10">
        <v>4</v>
      </c>
      <c r="J38" s="10">
        <v>4</v>
      </c>
      <c r="K38" s="10">
        <v>2</v>
      </c>
      <c r="L38" s="10">
        <v>3</v>
      </c>
      <c r="M38" s="10">
        <v>3</v>
      </c>
      <c r="O38" s="10">
        <v>4</v>
      </c>
      <c r="P38" s="10">
        <v>4</v>
      </c>
      <c r="Q38" s="10">
        <v>4</v>
      </c>
      <c r="R38" s="10">
        <v>5</v>
      </c>
      <c r="S38" s="10">
        <v>4</v>
      </c>
      <c r="T38" s="10">
        <v>4</v>
      </c>
      <c r="U38" s="10">
        <v>4</v>
      </c>
      <c r="V38" s="9" t="s">
        <v>117</v>
      </c>
      <c r="W38" s="10">
        <v>3</v>
      </c>
      <c r="X38" s="9" t="s">
        <v>118</v>
      </c>
      <c r="Y38" s="9" t="s">
        <v>127</v>
      </c>
      <c r="Z38" s="9" t="s">
        <v>127</v>
      </c>
      <c r="AC38" s="9" t="s">
        <v>134</v>
      </c>
      <c r="AD38" s="15">
        <v>0.05</v>
      </c>
      <c r="AE38" s="10">
        <v>4</v>
      </c>
      <c r="AF38" s="10">
        <v>4</v>
      </c>
      <c r="AG38" s="10">
        <v>4</v>
      </c>
      <c r="AH38" s="10">
        <v>4</v>
      </c>
      <c r="AI38" s="10">
        <v>4</v>
      </c>
      <c r="AK38" s="10">
        <v>4</v>
      </c>
      <c r="AL38" s="10">
        <v>4</v>
      </c>
      <c r="AM38" s="10">
        <v>4</v>
      </c>
      <c r="AN38" s="10">
        <v>4</v>
      </c>
      <c r="AO38" s="10">
        <v>4</v>
      </c>
      <c r="AP38" s="10">
        <v>4</v>
      </c>
      <c r="AR38" s="10">
        <v>4</v>
      </c>
      <c r="AT38" s="10">
        <v>4</v>
      </c>
      <c r="AU38" s="9" t="s">
        <v>191</v>
      </c>
      <c r="AW38" s="10">
        <v>1</v>
      </c>
      <c r="AX38" s="10">
        <v>4</v>
      </c>
      <c r="AY38" s="10">
        <v>3</v>
      </c>
    </row>
    <row r="39" spans="1:51" ht="12.75" customHeight="1" x14ac:dyDescent="0.2">
      <c r="A39" s="8">
        <v>38</v>
      </c>
      <c r="B39" s="10">
        <v>3</v>
      </c>
      <c r="C39" s="10">
        <v>5</v>
      </c>
      <c r="D39" s="10">
        <v>5</v>
      </c>
      <c r="E39" s="10">
        <v>2</v>
      </c>
      <c r="F39" s="10">
        <v>4</v>
      </c>
      <c r="G39" s="10">
        <v>4</v>
      </c>
      <c r="H39" s="10">
        <v>4</v>
      </c>
      <c r="I39" s="10">
        <v>4</v>
      </c>
      <c r="J39" s="10">
        <v>4</v>
      </c>
      <c r="K39" s="10">
        <v>2</v>
      </c>
      <c r="L39" s="10">
        <v>2</v>
      </c>
      <c r="M39" s="10">
        <v>4</v>
      </c>
      <c r="O39" s="10">
        <v>4</v>
      </c>
      <c r="P39" s="10">
        <v>3</v>
      </c>
      <c r="Q39" s="10">
        <v>3</v>
      </c>
      <c r="R39" s="10">
        <v>4</v>
      </c>
      <c r="S39" s="10">
        <v>3</v>
      </c>
      <c r="T39" s="10">
        <v>4</v>
      </c>
      <c r="U39" s="10">
        <v>3</v>
      </c>
      <c r="V39" s="9" t="s">
        <v>117</v>
      </c>
      <c r="W39" s="10">
        <v>3</v>
      </c>
      <c r="X39" s="9" t="s">
        <v>127</v>
      </c>
      <c r="Y39" s="9" t="s">
        <v>124</v>
      </c>
      <c r="Z39" s="9" t="s">
        <v>124</v>
      </c>
      <c r="AB39" s="10">
        <v>3</v>
      </c>
      <c r="AC39" s="9" t="s">
        <v>120</v>
      </c>
      <c r="AD39" s="15">
        <v>7.0000000000000007E-2</v>
      </c>
      <c r="AE39" s="10">
        <v>4</v>
      </c>
      <c r="AF39" s="10">
        <v>3</v>
      </c>
      <c r="AG39" s="10">
        <v>4</v>
      </c>
      <c r="AH39" s="10">
        <v>3</v>
      </c>
      <c r="AI39" s="10">
        <v>4</v>
      </c>
      <c r="AK39" s="10">
        <v>5</v>
      </c>
      <c r="AL39" s="10">
        <v>5</v>
      </c>
      <c r="AM39" s="10">
        <v>4</v>
      </c>
      <c r="AN39" s="10">
        <v>3</v>
      </c>
      <c r="AO39" s="10">
        <v>4</v>
      </c>
      <c r="AP39" s="10">
        <v>4</v>
      </c>
      <c r="AR39" s="10">
        <v>4</v>
      </c>
      <c r="AT39" s="10">
        <v>4</v>
      </c>
      <c r="AU39" s="9" t="s">
        <v>203</v>
      </c>
      <c r="AW39" s="10">
        <v>2</v>
      </c>
      <c r="AX39" s="10">
        <v>4</v>
      </c>
      <c r="AY39" s="10">
        <v>1</v>
      </c>
    </row>
    <row r="40" spans="1:51" ht="12.75" customHeight="1" x14ac:dyDescent="0.2">
      <c r="A40" s="8">
        <v>39</v>
      </c>
      <c r="B40" s="10">
        <v>2</v>
      </c>
      <c r="C40" s="10">
        <v>4</v>
      </c>
      <c r="D40" s="10">
        <v>3</v>
      </c>
      <c r="E40" s="10">
        <v>3</v>
      </c>
      <c r="F40" s="10">
        <v>2</v>
      </c>
      <c r="G40" s="10">
        <v>2</v>
      </c>
      <c r="H40" s="10">
        <v>4</v>
      </c>
      <c r="I40" s="10">
        <v>2</v>
      </c>
      <c r="J40" s="10">
        <v>4</v>
      </c>
      <c r="K40" s="10">
        <v>1</v>
      </c>
      <c r="L40" s="10">
        <v>1</v>
      </c>
      <c r="M40" s="10">
        <v>4</v>
      </c>
      <c r="O40" s="10">
        <v>4</v>
      </c>
      <c r="P40" s="10">
        <v>4</v>
      </c>
      <c r="Q40" s="10">
        <v>2</v>
      </c>
      <c r="R40" s="10">
        <v>3</v>
      </c>
      <c r="S40" s="10">
        <v>1</v>
      </c>
      <c r="T40" s="10">
        <v>1</v>
      </c>
      <c r="U40" s="10">
        <v>2</v>
      </c>
      <c r="X40" s="9" t="s">
        <v>127</v>
      </c>
      <c r="Y40" s="9" t="s">
        <v>127</v>
      </c>
      <c r="Z40" s="9" t="s">
        <v>127</v>
      </c>
      <c r="AB40" s="10">
        <v>1</v>
      </c>
      <c r="AE40" s="10">
        <v>1</v>
      </c>
      <c r="AF40" s="10">
        <v>1</v>
      </c>
      <c r="AG40" s="10">
        <v>3</v>
      </c>
      <c r="AH40" s="10">
        <v>3</v>
      </c>
      <c r="AI40" s="10">
        <v>1</v>
      </c>
      <c r="AK40" s="10">
        <v>5</v>
      </c>
      <c r="AL40" s="10">
        <v>5</v>
      </c>
      <c r="AM40" s="10">
        <v>4</v>
      </c>
      <c r="AN40" s="10">
        <v>3</v>
      </c>
      <c r="AO40" s="10">
        <v>4</v>
      </c>
      <c r="AP40" s="10">
        <v>3</v>
      </c>
      <c r="AQ40" s="12" t="s">
        <v>205</v>
      </c>
      <c r="AR40" s="10">
        <v>1</v>
      </c>
      <c r="AS40" s="12" t="s">
        <v>207</v>
      </c>
      <c r="AT40" s="10">
        <v>1</v>
      </c>
      <c r="AU40" s="9" t="s">
        <v>209</v>
      </c>
      <c r="AW40" s="10">
        <v>1</v>
      </c>
      <c r="AX40" s="10">
        <v>4</v>
      </c>
      <c r="AY40" s="10">
        <v>4</v>
      </c>
    </row>
    <row r="41" spans="1:51" ht="12.75" customHeight="1" x14ac:dyDescent="0.2">
      <c r="A41" s="8">
        <v>40</v>
      </c>
      <c r="B41" s="10">
        <v>4</v>
      </c>
      <c r="C41" s="10">
        <v>4</v>
      </c>
      <c r="D41" s="10">
        <v>4</v>
      </c>
      <c r="E41" s="10">
        <v>2</v>
      </c>
      <c r="F41" s="10">
        <v>3</v>
      </c>
      <c r="G41" s="10">
        <v>4</v>
      </c>
      <c r="H41" s="10">
        <v>4</v>
      </c>
      <c r="I41" s="10">
        <v>3</v>
      </c>
      <c r="J41" s="10">
        <v>5</v>
      </c>
      <c r="K41" s="10">
        <v>2</v>
      </c>
      <c r="L41" s="10">
        <v>1</v>
      </c>
      <c r="M41" s="10">
        <v>4</v>
      </c>
      <c r="O41" s="10">
        <v>5</v>
      </c>
      <c r="P41" s="10">
        <v>2</v>
      </c>
      <c r="Q41" s="10">
        <v>2</v>
      </c>
      <c r="R41" s="10">
        <v>4</v>
      </c>
      <c r="S41" s="10">
        <v>1</v>
      </c>
      <c r="T41" s="10">
        <v>1</v>
      </c>
      <c r="U41" s="10">
        <v>2</v>
      </c>
      <c r="X41" s="9" t="s">
        <v>127</v>
      </c>
      <c r="Y41" s="9" t="s">
        <v>127</v>
      </c>
      <c r="Z41" s="9" t="s">
        <v>127</v>
      </c>
      <c r="AB41" s="10">
        <v>1</v>
      </c>
      <c r="AD41" s="12" t="s">
        <v>210</v>
      </c>
      <c r="AE41" s="10">
        <v>1</v>
      </c>
      <c r="AF41" s="10">
        <v>1</v>
      </c>
      <c r="AG41" s="10">
        <v>1</v>
      </c>
      <c r="AH41" s="10">
        <v>1</v>
      </c>
      <c r="AI41" s="10">
        <v>1</v>
      </c>
      <c r="AK41" s="10">
        <v>5</v>
      </c>
      <c r="AL41" s="10">
        <v>5</v>
      </c>
      <c r="AM41" s="10">
        <v>5</v>
      </c>
      <c r="AN41" s="10">
        <v>5</v>
      </c>
      <c r="AO41" s="10">
        <v>5</v>
      </c>
      <c r="AP41" s="10">
        <v>5</v>
      </c>
      <c r="AR41" s="10">
        <v>2</v>
      </c>
      <c r="AT41" s="10">
        <v>1</v>
      </c>
      <c r="AU41" s="9" t="s">
        <v>199</v>
      </c>
      <c r="AW41" s="10">
        <v>2</v>
      </c>
      <c r="AX41" s="10">
        <v>4</v>
      </c>
      <c r="AY41" s="10">
        <v>3</v>
      </c>
    </row>
    <row r="42" spans="1:51" ht="12.75" customHeight="1" x14ac:dyDescent="0.2">
      <c r="A42" s="8">
        <v>41</v>
      </c>
      <c r="B42" s="10">
        <v>2</v>
      </c>
      <c r="C42" s="10">
        <v>2</v>
      </c>
      <c r="D42" s="10">
        <v>2</v>
      </c>
      <c r="E42" s="10">
        <v>2</v>
      </c>
      <c r="F42" s="10">
        <v>2</v>
      </c>
      <c r="G42" s="10">
        <v>2</v>
      </c>
      <c r="H42" s="10">
        <v>1</v>
      </c>
      <c r="I42" s="10">
        <v>1</v>
      </c>
      <c r="J42" s="10">
        <v>1</v>
      </c>
      <c r="K42" s="10">
        <v>2</v>
      </c>
      <c r="L42" s="10">
        <v>3</v>
      </c>
      <c r="M42" s="10">
        <v>5</v>
      </c>
      <c r="O42" s="10">
        <v>4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2" t="s">
        <v>125</v>
      </c>
      <c r="W42" s="10">
        <v>1</v>
      </c>
      <c r="X42" s="9" t="s">
        <v>127</v>
      </c>
      <c r="Y42" s="9" t="s">
        <v>127</v>
      </c>
      <c r="Z42" s="9" t="s">
        <v>127</v>
      </c>
      <c r="AB42" s="10">
        <v>1</v>
      </c>
      <c r="AD42" s="12" t="s">
        <v>212</v>
      </c>
      <c r="AE42" s="10">
        <v>1</v>
      </c>
      <c r="AF42" s="10">
        <v>1</v>
      </c>
      <c r="AG42" s="10">
        <v>1</v>
      </c>
      <c r="AH42" s="10">
        <v>1</v>
      </c>
      <c r="AI42" s="10">
        <v>1</v>
      </c>
      <c r="AK42" s="10">
        <v>5</v>
      </c>
      <c r="AL42" s="10">
        <v>5</v>
      </c>
      <c r="AM42" s="10">
        <v>5</v>
      </c>
      <c r="AN42" s="10">
        <v>5</v>
      </c>
      <c r="AO42" s="10">
        <v>5</v>
      </c>
      <c r="AP42" s="10">
        <v>1</v>
      </c>
      <c r="AR42" s="10">
        <v>1</v>
      </c>
      <c r="AS42" s="12" t="s">
        <v>214</v>
      </c>
      <c r="AT42" s="10">
        <v>1</v>
      </c>
      <c r="AU42" s="9" t="s">
        <v>135</v>
      </c>
      <c r="AW42" s="10">
        <v>1</v>
      </c>
      <c r="AX42" s="10">
        <v>4</v>
      </c>
      <c r="AY42" s="10">
        <v>3</v>
      </c>
    </row>
    <row r="43" spans="1:51" ht="12.75" customHeight="1" x14ac:dyDescent="0.2">
      <c r="A43" s="8">
        <v>42</v>
      </c>
      <c r="B43" s="10">
        <v>4</v>
      </c>
      <c r="C43" s="10">
        <v>5</v>
      </c>
      <c r="D43" s="10">
        <v>5</v>
      </c>
      <c r="E43" s="10">
        <v>4</v>
      </c>
      <c r="F43" s="10">
        <v>3</v>
      </c>
      <c r="G43" s="10">
        <v>4</v>
      </c>
      <c r="H43" s="10">
        <v>5</v>
      </c>
      <c r="I43" s="10">
        <v>5</v>
      </c>
      <c r="J43" s="10">
        <v>4</v>
      </c>
      <c r="K43" s="10">
        <v>2</v>
      </c>
      <c r="L43" s="10">
        <v>3</v>
      </c>
      <c r="M43" s="10">
        <v>2</v>
      </c>
      <c r="O43" s="10">
        <v>4</v>
      </c>
      <c r="P43" s="10">
        <v>3</v>
      </c>
      <c r="Q43" s="10">
        <v>2</v>
      </c>
      <c r="R43" s="10">
        <v>5</v>
      </c>
      <c r="S43" s="10">
        <v>4</v>
      </c>
      <c r="T43" s="10">
        <v>4</v>
      </c>
      <c r="U43" s="10">
        <v>4</v>
      </c>
      <c r="V43" s="12" t="s">
        <v>117</v>
      </c>
      <c r="W43" s="10">
        <v>2</v>
      </c>
      <c r="X43" s="9" t="s">
        <v>124</v>
      </c>
      <c r="Y43" s="9" t="s">
        <v>124</v>
      </c>
      <c r="Z43" s="9" t="s">
        <v>124</v>
      </c>
      <c r="AB43" s="10">
        <v>4</v>
      </c>
      <c r="AC43" s="9" t="s">
        <v>134</v>
      </c>
      <c r="AD43" s="15">
        <v>0.05</v>
      </c>
      <c r="AE43" s="10">
        <v>5</v>
      </c>
      <c r="AF43" s="10">
        <v>4</v>
      </c>
      <c r="AG43" s="10">
        <v>5</v>
      </c>
      <c r="AH43" s="10">
        <v>3</v>
      </c>
      <c r="AI43" s="10">
        <v>2</v>
      </c>
      <c r="AK43" s="10">
        <v>5</v>
      </c>
      <c r="AL43" s="10">
        <v>3</v>
      </c>
      <c r="AM43" s="10">
        <v>3</v>
      </c>
      <c r="AN43" s="10">
        <v>3</v>
      </c>
      <c r="AO43" s="10">
        <v>4</v>
      </c>
      <c r="AP43" s="10">
        <v>4</v>
      </c>
      <c r="AR43" s="10">
        <v>4</v>
      </c>
      <c r="AT43" s="10">
        <v>4</v>
      </c>
      <c r="AU43" s="9" t="s">
        <v>191</v>
      </c>
      <c r="AW43" s="10">
        <v>2</v>
      </c>
      <c r="AX43" s="10">
        <v>4</v>
      </c>
      <c r="AY43" s="10">
        <v>4</v>
      </c>
    </row>
    <row r="44" spans="1:51" ht="12.75" customHeight="1" x14ac:dyDescent="0.2">
      <c r="A44" s="8">
        <v>43</v>
      </c>
      <c r="B44" s="10">
        <v>4</v>
      </c>
      <c r="C44" s="10">
        <v>4</v>
      </c>
      <c r="D44" s="10">
        <v>4</v>
      </c>
      <c r="E44" s="10">
        <v>2</v>
      </c>
      <c r="F44" s="10">
        <v>2</v>
      </c>
      <c r="G44" s="10">
        <v>4</v>
      </c>
      <c r="H44" s="10">
        <v>3</v>
      </c>
      <c r="I44" s="10">
        <v>3</v>
      </c>
      <c r="J44" s="10">
        <v>4</v>
      </c>
      <c r="K44" s="10">
        <v>3</v>
      </c>
      <c r="L44" s="10">
        <v>3</v>
      </c>
      <c r="M44" s="10">
        <v>4</v>
      </c>
      <c r="O44" s="10">
        <v>4</v>
      </c>
      <c r="P44" s="10">
        <v>4</v>
      </c>
      <c r="Q44" s="10">
        <v>4</v>
      </c>
      <c r="R44" s="10">
        <v>4</v>
      </c>
      <c r="S44" s="10">
        <v>4</v>
      </c>
      <c r="T44" s="10">
        <v>4</v>
      </c>
      <c r="U44" s="10">
        <v>4</v>
      </c>
      <c r="V44" s="12" t="s">
        <v>117</v>
      </c>
      <c r="W44" s="10">
        <v>4</v>
      </c>
      <c r="X44" s="9" t="s">
        <v>118</v>
      </c>
      <c r="Y44" s="9" t="s">
        <v>127</v>
      </c>
      <c r="Z44" s="9" t="s">
        <v>127</v>
      </c>
      <c r="AB44" s="10">
        <v>4</v>
      </c>
      <c r="AC44" s="9" t="s">
        <v>120</v>
      </c>
      <c r="AD44" s="15">
        <v>0.05</v>
      </c>
      <c r="AE44" s="10">
        <v>2</v>
      </c>
      <c r="AF44" s="10">
        <v>4</v>
      </c>
      <c r="AG44" s="10">
        <v>4</v>
      </c>
      <c r="AH44" s="10">
        <v>2</v>
      </c>
      <c r="AI44" s="10">
        <v>4</v>
      </c>
      <c r="AK44" s="10">
        <v>4</v>
      </c>
      <c r="AL44" s="10">
        <v>4</v>
      </c>
      <c r="AM44" s="10">
        <v>4</v>
      </c>
      <c r="AN44" s="10">
        <v>4</v>
      </c>
      <c r="AO44" s="10">
        <v>4</v>
      </c>
      <c r="AP44" s="10">
        <v>4</v>
      </c>
      <c r="AR44" s="10">
        <v>4</v>
      </c>
      <c r="AT44" s="10">
        <v>4</v>
      </c>
      <c r="AU44" s="9" t="s">
        <v>199</v>
      </c>
      <c r="AW44" s="10">
        <v>1</v>
      </c>
      <c r="AX44" s="10">
        <v>4</v>
      </c>
      <c r="AY44" s="10">
        <v>4</v>
      </c>
    </row>
    <row r="45" spans="1:51" ht="12.75" customHeight="1" x14ac:dyDescent="0.2">
      <c r="A45" s="8">
        <v>44</v>
      </c>
      <c r="B45" s="10">
        <v>5</v>
      </c>
      <c r="C45" s="10">
        <v>5</v>
      </c>
      <c r="D45" s="10">
        <v>5</v>
      </c>
      <c r="E45" s="10">
        <v>5</v>
      </c>
      <c r="F45" s="10">
        <v>5</v>
      </c>
      <c r="G45" s="10">
        <v>2</v>
      </c>
      <c r="H45" s="10">
        <v>5</v>
      </c>
      <c r="I45" s="10">
        <v>1</v>
      </c>
      <c r="J45" s="10">
        <v>5</v>
      </c>
      <c r="K45" s="10">
        <v>1</v>
      </c>
      <c r="L45" s="10">
        <v>1</v>
      </c>
      <c r="M45" s="10">
        <v>5</v>
      </c>
      <c r="N45" s="12" t="s">
        <v>216</v>
      </c>
      <c r="O45" s="10">
        <v>5</v>
      </c>
      <c r="P45" s="10">
        <v>1</v>
      </c>
      <c r="Q45" s="10">
        <v>5</v>
      </c>
      <c r="R45" s="10">
        <v>1</v>
      </c>
      <c r="S45" s="10">
        <v>1</v>
      </c>
      <c r="T45" s="10">
        <v>1</v>
      </c>
      <c r="U45" s="10">
        <v>5</v>
      </c>
      <c r="V45" s="12" t="s">
        <v>125</v>
      </c>
      <c r="W45" s="10">
        <v>1</v>
      </c>
      <c r="X45" s="9" t="s">
        <v>124</v>
      </c>
      <c r="Y45" s="9" t="s">
        <v>118</v>
      </c>
      <c r="Z45" s="9" t="s">
        <v>124</v>
      </c>
      <c r="AB45" s="10">
        <v>1</v>
      </c>
      <c r="AE45" s="10">
        <v>1</v>
      </c>
      <c r="AF45" s="10">
        <v>1</v>
      </c>
      <c r="AG45" s="10">
        <v>1</v>
      </c>
      <c r="AH45" s="10">
        <v>5</v>
      </c>
      <c r="AI45" s="10">
        <v>3</v>
      </c>
      <c r="AK45" s="10">
        <v>4</v>
      </c>
      <c r="AL45" s="10">
        <v>5</v>
      </c>
      <c r="AM45" s="10">
        <v>5</v>
      </c>
      <c r="AN45" s="10">
        <v>5</v>
      </c>
      <c r="AO45" s="10">
        <v>5</v>
      </c>
      <c r="AP45" s="10">
        <v>1</v>
      </c>
      <c r="AR45" s="10">
        <v>5</v>
      </c>
      <c r="AT45" s="10">
        <v>3</v>
      </c>
      <c r="AU45" s="9" t="s">
        <v>126</v>
      </c>
      <c r="AV45" s="12" t="s">
        <v>218</v>
      </c>
      <c r="AW45" s="10">
        <v>1</v>
      </c>
      <c r="AX45" s="10">
        <v>4</v>
      </c>
      <c r="AY45" s="10">
        <v>4</v>
      </c>
    </row>
    <row r="46" spans="1:51" ht="12.75" customHeight="1" x14ac:dyDescent="0.2">
      <c r="A46" s="8">
        <v>45</v>
      </c>
      <c r="B46" s="10">
        <v>4</v>
      </c>
      <c r="C46" s="10">
        <v>4</v>
      </c>
      <c r="D46" s="10">
        <v>4</v>
      </c>
      <c r="E46" s="10">
        <v>3</v>
      </c>
      <c r="F46" s="10">
        <v>5</v>
      </c>
      <c r="G46" s="10">
        <v>3</v>
      </c>
      <c r="H46" s="10">
        <v>4</v>
      </c>
      <c r="I46" s="10">
        <v>4</v>
      </c>
      <c r="J46" s="10">
        <v>4</v>
      </c>
      <c r="K46" s="10">
        <v>3</v>
      </c>
      <c r="L46" s="10">
        <v>5</v>
      </c>
      <c r="M46" s="10">
        <v>5</v>
      </c>
      <c r="O46" s="10">
        <v>4</v>
      </c>
      <c r="P46" s="10">
        <v>3</v>
      </c>
      <c r="Q46" s="10">
        <v>4</v>
      </c>
      <c r="R46" s="10">
        <v>4</v>
      </c>
      <c r="S46" s="10">
        <v>2</v>
      </c>
      <c r="T46" s="10">
        <v>3</v>
      </c>
      <c r="U46" s="10">
        <v>4</v>
      </c>
      <c r="V46" s="12" t="s">
        <v>125</v>
      </c>
      <c r="W46" s="10">
        <v>3</v>
      </c>
      <c r="X46" s="9" t="s">
        <v>124</v>
      </c>
      <c r="Y46" s="9" t="s">
        <v>127</v>
      </c>
      <c r="Z46" s="9" t="s">
        <v>118</v>
      </c>
      <c r="AB46" s="10">
        <v>2</v>
      </c>
      <c r="AC46" s="9" t="s">
        <v>134</v>
      </c>
      <c r="AE46" s="10">
        <v>4</v>
      </c>
      <c r="AF46" s="10">
        <v>2</v>
      </c>
      <c r="AG46" s="10">
        <v>3</v>
      </c>
      <c r="AH46" s="10">
        <v>3</v>
      </c>
      <c r="AI46" s="10">
        <v>4</v>
      </c>
      <c r="AK46" s="10">
        <v>4</v>
      </c>
      <c r="AL46" s="10">
        <v>3</v>
      </c>
      <c r="AM46" s="10">
        <v>3</v>
      </c>
      <c r="AN46" s="10">
        <v>4</v>
      </c>
      <c r="AO46" s="10">
        <v>4</v>
      </c>
      <c r="AP46" s="10">
        <v>3</v>
      </c>
      <c r="AR46" s="10">
        <v>4</v>
      </c>
      <c r="AS46" s="10"/>
      <c r="AT46" s="10">
        <v>3</v>
      </c>
      <c r="AU46" s="9" t="s">
        <v>172</v>
      </c>
      <c r="AW46" s="10">
        <v>1</v>
      </c>
      <c r="AX46" s="10">
        <v>4</v>
      </c>
      <c r="AY46" s="10">
        <v>4</v>
      </c>
    </row>
    <row r="47" spans="1:51" ht="12.75" customHeight="1" x14ac:dyDescent="0.2">
      <c r="A47" s="8">
        <v>46</v>
      </c>
      <c r="B47" s="10">
        <v>4</v>
      </c>
      <c r="C47" s="10">
        <v>5</v>
      </c>
      <c r="D47" s="10">
        <v>5</v>
      </c>
      <c r="E47" s="10">
        <v>4</v>
      </c>
      <c r="F47" s="10">
        <v>4</v>
      </c>
      <c r="G47" s="10">
        <v>4</v>
      </c>
      <c r="H47" s="10">
        <v>4</v>
      </c>
      <c r="I47" s="10">
        <v>4</v>
      </c>
      <c r="J47" s="10">
        <v>4</v>
      </c>
      <c r="K47" s="10">
        <v>3</v>
      </c>
      <c r="L47" s="10">
        <v>3</v>
      </c>
      <c r="M47" s="10">
        <v>3</v>
      </c>
      <c r="O47" s="10">
        <v>4</v>
      </c>
      <c r="P47" s="10">
        <v>4</v>
      </c>
      <c r="Q47" s="10">
        <v>3</v>
      </c>
      <c r="R47" s="10">
        <v>4</v>
      </c>
      <c r="S47" s="10">
        <v>3</v>
      </c>
      <c r="T47" s="10">
        <v>4</v>
      </c>
      <c r="U47" s="10">
        <v>4</v>
      </c>
      <c r="W47" s="10">
        <v>4</v>
      </c>
      <c r="X47" s="9" t="s">
        <v>127</v>
      </c>
      <c r="Y47" s="9" t="s">
        <v>124</v>
      </c>
      <c r="Z47" s="9" t="s">
        <v>124</v>
      </c>
      <c r="AC47" s="9" t="s">
        <v>120</v>
      </c>
      <c r="AD47" s="15">
        <v>7.0000000000000007E-2</v>
      </c>
      <c r="AE47" s="10">
        <v>4</v>
      </c>
      <c r="AF47" s="10">
        <v>4</v>
      </c>
      <c r="AG47" s="10">
        <v>5</v>
      </c>
      <c r="AH47" s="10">
        <v>3</v>
      </c>
      <c r="AI47" s="10">
        <v>3</v>
      </c>
      <c r="AK47" s="10">
        <v>5</v>
      </c>
      <c r="AL47" s="10">
        <v>5</v>
      </c>
      <c r="AM47" s="10">
        <v>5</v>
      </c>
      <c r="AN47" s="10">
        <v>5</v>
      </c>
      <c r="AO47" s="10">
        <v>5</v>
      </c>
      <c r="AP47" s="10">
        <v>5</v>
      </c>
      <c r="AR47" s="10">
        <v>3</v>
      </c>
      <c r="AT47" s="10">
        <v>3</v>
      </c>
      <c r="AU47" s="9" t="s">
        <v>191</v>
      </c>
      <c r="AW47" s="10">
        <v>1</v>
      </c>
      <c r="AX47" s="10">
        <v>4</v>
      </c>
      <c r="AY47" s="10">
        <v>4</v>
      </c>
    </row>
    <row r="48" spans="1:51" ht="12.75" customHeight="1" x14ac:dyDescent="0.2">
      <c r="A48" s="8">
        <v>47</v>
      </c>
      <c r="B48" s="10">
        <v>4</v>
      </c>
      <c r="C48" s="10">
        <v>4</v>
      </c>
      <c r="D48" s="10">
        <v>4</v>
      </c>
      <c r="E48" s="10">
        <v>3</v>
      </c>
      <c r="F48" s="10">
        <v>4</v>
      </c>
      <c r="G48" s="10">
        <v>4</v>
      </c>
      <c r="H48" s="10">
        <v>4</v>
      </c>
      <c r="I48" s="10">
        <v>3</v>
      </c>
      <c r="J48" s="10">
        <v>5</v>
      </c>
      <c r="K48" s="10">
        <v>3</v>
      </c>
      <c r="L48" s="10">
        <v>3</v>
      </c>
      <c r="M48" s="10">
        <v>4</v>
      </c>
      <c r="O48" s="10">
        <v>5</v>
      </c>
      <c r="P48" s="10">
        <v>2</v>
      </c>
      <c r="Q48" s="10">
        <v>5</v>
      </c>
      <c r="R48" s="10">
        <v>2</v>
      </c>
      <c r="S48" s="10">
        <v>2</v>
      </c>
      <c r="T48" s="10">
        <v>3</v>
      </c>
      <c r="U48" s="10">
        <v>4</v>
      </c>
      <c r="V48" s="12" t="s">
        <v>125</v>
      </c>
      <c r="W48" s="10">
        <v>3</v>
      </c>
      <c r="X48" s="9" t="s">
        <v>127</v>
      </c>
      <c r="Y48" s="9" t="s">
        <v>127</v>
      </c>
      <c r="Z48" s="9" t="s">
        <v>127</v>
      </c>
      <c r="AB48" s="10">
        <v>2</v>
      </c>
      <c r="AE48" s="10">
        <v>3</v>
      </c>
      <c r="AF48" s="10">
        <v>1</v>
      </c>
      <c r="AG48" s="10">
        <v>3</v>
      </c>
      <c r="AH48" s="10">
        <v>1</v>
      </c>
      <c r="AI48" s="10">
        <v>3</v>
      </c>
      <c r="AK48" s="10">
        <v>2</v>
      </c>
      <c r="AL48" s="10">
        <v>2</v>
      </c>
      <c r="AM48" s="10">
        <v>2</v>
      </c>
      <c r="AN48" s="10">
        <v>3</v>
      </c>
      <c r="AO48" s="10">
        <v>3</v>
      </c>
      <c r="AP48" s="10">
        <v>2</v>
      </c>
      <c r="AR48" s="10">
        <v>1</v>
      </c>
      <c r="AT48" s="10">
        <v>1</v>
      </c>
      <c r="AV48" s="12" t="s">
        <v>220</v>
      </c>
      <c r="AW48" s="10">
        <v>1</v>
      </c>
      <c r="AX48" s="10">
        <v>4</v>
      </c>
      <c r="AY48" s="10">
        <v>4</v>
      </c>
    </row>
    <row r="49" spans="1:51" ht="12.75" customHeight="1" x14ac:dyDescent="0.2">
      <c r="A49" s="8">
        <v>48</v>
      </c>
      <c r="B49" s="10">
        <v>4</v>
      </c>
      <c r="C49" s="10">
        <v>5</v>
      </c>
      <c r="D49" s="10">
        <v>5</v>
      </c>
      <c r="E49" s="10">
        <v>3</v>
      </c>
      <c r="F49" s="10">
        <v>4</v>
      </c>
      <c r="G49" s="10">
        <v>3</v>
      </c>
      <c r="H49" s="10">
        <v>3</v>
      </c>
      <c r="I49" s="10">
        <v>4</v>
      </c>
      <c r="J49" s="10">
        <v>4</v>
      </c>
      <c r="K49" s="10">
        <v>4</v>
      </c>
      <c r="L49" s="10">
        <v>4</v>
      </c>
      <c r="M49" s="10">
        <v>4</v>
      </c>
      <c r="O49" s="10">
        <v>4</v>
      </c>
      <c r="P49" s="10">
        <v>3</v>
      </c>
      <c r="Q49" s="10">
        <v>3</v>
      </c>
      <c r="R49" s="10">
        <v>4</v>
      </c>
      <c r="S49" s="10">
        <v>3</v>
      </c>
      <c r="T49" s="10">
        <v>3</v>
      </c>
      <c r="U49" s="10">
        <v>4</v>
      </c>
      <c r="V49" s="12" t="s">
        <v>125</v>
      </c>
      <c r="W49" s="10">
        <v>4</v>
      </c>
      <c r="X49" s="9" t="s">
        <v>118</v>
      </c>
      <c r="Y49" s="9" t="s">
        <v>118</v>
      </c>
      <c r="Z49" s="9" t="s">
        <v>118</v>
      </c>
      <c r="AA49" s="9" t="s">
        <v>222</v>
      </c>
      <c r="AB49" s="10">
        <v>3</v>
      </c>
      <c r="AE49" s="10">
        <v>4</v>
      </c>
      <c r="AF49" s="10">
        <v>4</v>
      </c>
      <c r="AG49" s="10">
        <v>4</v>
      </c>
      <c r="AH49" s="10">
        <v>4</v>
      </c>
      <c r="AI49" s="10">
        <v>3</v>
      </c>
      <c r="AK49" s="10">
        <v>4</v>
      </c>
      <c r="AL49" s="10">
        <v>5</v>
      </c>
      <c r="AM49" s="10">
        <v>4</v>
      </c>
      <c r="AN49" s="10">
        <v>4</v>
      </c>
      <c r="AO49" s="10">
        <v>4</v>
      </c>
      <c r="AP49" s="10">
        <v>4</v>
      </c>
      <c r="AR49" s="10">
        <v>3</v>
      </c>
      <c r="AT49" s="10">
        <v>3</v>
      </c>
      <c r="AU49" s="9" t="s">
        <v>208</v>
      </c>
      <c r="AW49" s="10">
        <v>1</v>
      </c>
      <c r="AX49" s="10">
        <v>4</v>
      </c>
      <c r="AY49" s="10">
        <v>4</v>
      </c>
    </row>
    <row r="50" spans="1:51" ht="12.75" customHeight="1" x14ac:dyDescent="0.2">
      <c r="A50" s="8">
        <v>49</v>
      </c>
      <c r="B50" s="10">
        <v>4</v>
      </c>
      <c r="C50" s="10">
        <v>5</v>
      </c>
      <c r="D50" s="10">
        <v>4</v>
      </c>
      <c r="E50" s="10">
        <v>4</v>
      </c>
      <c r="F50" s="10">
        <v>4</v>
      </c>
      <c r="G50" s="10">
        <v>4</v>
      </c>
      <c r="H50" s="10">
        <v>4</v>
      </c>
      <c r="I50" s="10">
        <v>4</v>
      </c>
      <c r="J50" s="10">
        <v>2</v>
      </c>
      <c r="K50" s="10">
        <v>2</v>
      </c>
      <c r="L50" s="10">
        <v>2</v>
      </c>
      <c r="M50" s="10">
        <v>2</v>
      </c>
      <c r="O50" s="10">
        <v>4</v>
      </c>
      <c r="P50" s="10">
        <v>3</v>
      </c>
      <c r="Q50" s="10">
        <v>3</v>
      </c>
      <c r="R50" s="10">
        <v>4</v>
      </c>
      <c r="S50" s="10">
        <v>3</v>
      </c>
      <c r="T50" s="10">
        <v>5</v>
      </c>
      <c r="U50" s="10">
        <v>4</v>
      </c>
      <c r="V50" s="12" t="s">
        <v>117</v>
      </c>
      <c r="W50" s="10">
        <v>3</v>
      </c>
      <c r="X50" s="9" t="s">
        <v>124</v>
      </c>
      <c r="Y50" s="9" t="s">
        <v>124</v>
      </c>
      <c r="Z50" s="9" t="s">
        <v>124</v>
      </c>
      <c r="AA50" s="9" t="s">
        <v>224</v>
      </c>
      <c r="AB50" s="10">
        <v>3</v>
      </c>
      <c r="AC50" s="9" t="s">
        <v>120</v>
      </c>
      <c r="AD50" s="15">
        <v>7.0000000000000007E-2</v>
      </c>
      <c r="AE50" s="10">
        <v>4</v>
      </c>
      <c r="AF50" s="10">
        <v>2</v>
      </c>
      <c r="AG50" s="10">
        <v>5</v>
      </c>
      <c r="AH50" s="10">
        <v>3</v>
      </c>
      <c r="AI50" s="10">
        <v>4</v>
      </c>
      <c r="AK50" s="10">
        <v>5</v>
      </c>
      <c r="AL50" s="10">
        <v>5</v>
      </c>
      <c r="AM50" s="10">
        <v>5</v>
      </c>
      <c r="AN50" s="10">
        <v>4</v>
      </c>
      <c r="AO50" s="10">
        <v>5</v>
      </c>
      <c r="AP50" s="10">
        <v>3</v>
      </c>
      <c r="AR50" s="10">
        <v>5</v>
      </c>
      <c r="AS50" s="10"/>
      <c r="AT50" s="10">
        <v>4</v>
      </c>
      <c r="AU50" s="10" t="s">
        <v>121</v>
      </c>
      <c r="AW50" s="10">
        <v>2</v>
      </c>
      <c r="AX50" s="10">
        <v>1</v>
      </c>
      <c r="AY50" s="10">
        <v>4</v>
      </c>
    </row>
    <row r="51" spans="1:51" ht="12.75" customHeight="1" x14ac:dyDescent="0.2">
      <c r="A51" s="8">
        <v>50</v>
      </c>
      <c r="B51" s="10">
        <v>5</v>
      </c>
      <c r="C51" s="10">
        <v>5</v>
      </c>
      <c r="D51" s="10">
        <v>5</v>
      </c>
      <c r="E51" s="10">
        <v>4</v>
      </c>
      <c r="F51" s="10">
        <v>4</v>
      </c>
      <c r="G51" s="10">
        <v>5</v>
      </c>
      <c r="H51" s="10">
        <v>5</v>
      </c>
      <c r="I51" s="10">
        <v>5</v>
      </c>
      <c r="J51" s="10">
        <v>4</v>
      </c>
      <c r="K51" s="10">
        <v>2</v>
      </c>
      <c r="L51" s="10">
        <v>2</v>
      </c>
      <c r="M51" s="10">
        <v>2</v>
      </c>
      <c r="O51" s="10">
        <v>4</v>
      </c>
      <c r="P51" s="10">
        <v>4</v>
      </c>
      <c r="Q51" s="10">
        <v>4</v>
      </c>
      <c r="R51" s="10">
        <v>4</v>
      </c>
      <c r="S51" s="10">
        <v>4</v>
      </c>
      <c r="T51" s="10">
        <v>4</v>
      </c>
      <c r="U51" s="10">
        <v>4</v>
      </c>
      <c r="V51" s="12" t="s">
        <v>125</v>
      </c>
      <c r="X51" s="9" t="s">
        <v>124</v>
      </c>
      <c r="Y51" s="9" t="s">
        <v>118</v>
      </c>
      <c r="Z51" s="9" t="s">
        <v>124</v>
      </c>
      <c r="AB51" s="10">
        <v>4</v>
      </c>
      <c r="AC51" s="9" t="s">
        <v>120</v>
      </c>
      <c r="AD51" s="15">
        <v>0.1</v>
      </c>
      <c r="AE51" s="10">
        <v>4</v>
      </c>
      <c r="AF51" s="10">
        <v>4</v>
      </c>
      <c r="AG51" s="10">
        <v>4</v>
      </c>
      <c r="AH51" s="10">
        <v>4</v>
      </c>
      <c r="AI51" s="10">
        <v>2</v>
      </c>
      <c r="AK51" s="10">
        <v>5</v>
      </c>
      <c r="AL51" s="10">
        <v>5</v>
      </c>
      <c r="AM51" s="10">
        <v>3</v>
      </c>
      <c r="AN51" s="10">
        <v>4</v>
      </c>
      <c r="AO51" s="10">
        <v>5</v>
      </c>
      <c r="AP51" s="10">
        <v>5</v>
      </c>
      <c r="AR51" s="10">
        <v>5</v>
      </c>
      <c r="AT51" s="10">
        <v>4</v>
      </c>
      <c r="AU51" s="9" t="s">
        <v>208</v>
      </c>
      <c r="AW51" s="10">
        <v>1</v>
      </c>
      <c r="AX51" s="10">
        <v>2</v>
      </c>
      <c r="AY51" s="10">
        <v>4</v>
      </c>
    </row>
    <row r="52" spans="1:51" ht="12.75" customHeight="1" x14ac:dyDescent="0.2">
      <c r="A52" s="8">
        <v>51</v>
      </c>
      <c r="B52" s="10">
        <v>5</v>
      </c>
      <c r="C52" s="10">
        <v>5</v>
      </c>
      <c r="D52" s="10">
        <v>5</v>
      </c>
      <c r="E52" s="10">
        <v>5</v>
      </c>
      <c r="F52" s="10">
        <v>5</v>
      </c>
      <c r="G52" s="10">
        <v>5</v>
      </c>
      <c r="H52" s="10">
        <v>5</v>
      </c>
      <c r="I52" s="10">
        <v>5</v>
      </c>
      <c r="J52" s="10">
        <v>5</v>
      </c>
      <c r="K52" s="10">
        <v>4</v>
      </c>
      <c r="L52" s="10">
        <v>3</v>
      </c>
      <c r="M52" s="10">
        <v>3</v>
      </c>
      <c r="N52" s="12" t="s">
        <v>226</v>
      </c>
      <c r="O52" s="10">
        <v>5</v>
      </c>
      <c r="P52" s="10">
        <v>3</v>
      </c>
      <c r="Q52" s="10">
        <v>2</v>
      </c>
      <c r="R52" s="10">
        <v>5</v>
      </c>
      <c r="S52" s="10">
        <v>5</v>
      </c>
      <c r="T52" s="10">
        <v>5</v>
      </c>
      <c r="U52" s="10">
        <v>2</v>
      </c>
      <c r="V52" s="12" t="s">
        <v>117</v>
      </c>
      <c r="W52" s="10">
        <v>4</v>
      </c>
      <c r="X52" s="9" t="s">
        <v>124</v>
      </c>
      <c r="Y52" s="9" t="s">
        <v>124</v>
      </c>
      <c r="Z52" s="9" t="s">
        <v>124</v>
      </c>
      <c r="AB52" s="10">
        <v>5</v>
      </c>
      <c r="AC52" s="9" t="s">
        <v>120</v>
      </c>
      <c r="AD52" s="15">
        <v>0.1</v>
      </c>
      <c r="AE52" s="10">
        <v>5</v>
      </c>
      <c r="AF52" s="10">
        <v>2</v>
      </c>
      <c r="AG52" s="10">
        <v>5</v>
      </c>
      <c r="AH52" s="10">
        <v>4</v>
      </c>
      <c r="AI52" s="10">
        <v>4</v>
      </c>
      <c r="AK52" s="10">
        <v>5</v>
      </c>
      <c r="AL52" s="10">
        <v>5</v>
      </c>
      <c r="AM52" s="10">
        <v>5</v>
      </c>
      <c r="AN52" s="10">
        <v>4</v>
      </c>
      <c r="AO52" s="10">
        <v>5</v>
      </c>
      <c r="AP52" s="10">
        <v>5</v>
      </c>
      <c r="AR52" s="10">
        <v>4</v>
      </c>
      <c r="AT52" s="10">
        <v>3</v>
      </c>
      <c r="AU52" s="9" t="s">
        <v>227</v>
      </c>
      <c r="AW52" s="10">
        <v>1</v>
      </c>
      <c r="AY52" s="10">
        <v>5</v>
      </c>
    </row>
    <row r="53" spans="1:51" ht="12.75" customHeight="1" x14ac:dyDescent="0.2">
      <c r="A53" s="8">
        <v>52</v>
      </c>
      <c r="B53" s="10">
        <v>5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4</v>
      </c>
      <c r="J53" s="10">
        <v>5</v>
      </c>
      <c r="K53" s="10">
        <v>4</v>
      </c>
      <c r="L53" s="10">
        <v>4</v>
      </c>
      <c r="M53" s="10">
        <v>4</v>
      </c>
      <c r="N53" s="12" t="s">
        <v>229</v>
      </c>
      <c r="O53" s="10">
        <v>3</v>
      </c>
      <c r="P53" s="10">
        <v>5</v>
      </c>
      <c r="Q53" s="10">
        <v>2</v>
      </c>
      <c r="R53" s="10">
        <v>5</v>
      </c>
      <c r="S53" s="10">
        <v>5</v>
      </c>
      <c r="T53" s="10">
        <v>4</v>
      </c>
      <c r="U53" s="10">
        <v>2</v>
      </c>
      <c r="V53" s="12" t="s">
        <v>125</v>
      </c>
      <c r="W53" s="10">
        <v>2</v>
      </c>
      <c r="X53" s="9" t="s">
        <v>124</v>
      </c>
      <c r="Y53" s="9" t="s">
        <v>124</v>
      </c>
      <c r="Z53" s="9" t="s">
        <v>124</v>
      </c>
      <c r="AB53" s="10">
        <v>5</v>
      </c>
      <c r="AC53" s="9" t="s">
        <v>120</v>
      </c>
      <c r="AD53" s="9" t="s">
        <v>230</v>
      </c>
      <c r="AE53" s="10">
        <v>4</v>
      </c>
      <c r="AF53" s="10">
        <v>5</v>
      </c>
      <c r="AG53" s="10">
        <v>5</v>
      </c>
      <c r="AH53" s="10">
        <v>2</v>
      </c>
      <c r="AI53" s="10">
        <v>1</v>
      </c>
      <c r="AJ53" s="12" t="s">
        <v>232</v>
      </c>
      <c r="AK53" s="10">
        <v>5</v>
      </c>
      <c r="AL53" s="10">
        <v>5</v>
      </c>
      <c r="AM53" s="10">
        <v>5</v>
      </c>
      <c r="AN53" s="10">
        <v>4</v>
      </c>
      <c r="AO53" s="10">
        <v>4</v>
      </c>
      <c r="AP53" s="10">
        <v>5</v>
      </c>
      <c r="AR53" s="10">
        <v>5</v>
      </c>
      <c r="AT53" s="10">
        <v>4</v>
      </c>
      <c r="AU53" s="10" t="s">
        <v>196</v>
      </c>
      <c r="AW53" s="10">
        <v>2</v>
      </c>
      <c r="AX53" s="10">
        <v>4</v>
      </c>
      <c r="AY53" s="10">
        <v>4</v>
      </c>
    </row>
    <row r="54" spans="1:51" ht="12.75" customHeight="1" x14ac:dyDescent="0.2">
      <c r="A54" s="8">
        <v>53</v>
      </c>
      <c r="B54" s="10">
        <v>5</v>
      </c>
      <c r="C54" s="10">
        <v>5</v>
      </c>
      <c r="D54" s="10">
        <v>5</v>
      </c>
      <c r="E54" s="10">
        <v>4</v>
      </c>
      <c r="F54" s="10">
        <v>4</v>
      </c>
      <c r="G54" s="10">
        <v>5</v>
      </c>
      <c r="H54" s="10">
        <v>4</v>
      </c>
      <c r="I54" s="10">
        <v>4</v>
      </c>
      <c r="J54" s="10">
        <v>4</v>
      </c>
      <c r="K54" s="10">
        <v>2</v>
      </c>
      <c r="L54" s="10">
        <v>2</v>
      </c>
      <c r="M54" s="10">
        <v>3</v>
      </c>
      <c r="N54" s="12" t="s">
        <v>234</v>
      </c>
      <c r="O54" s="10">
        <v>4</v>
      </c>
      <c r="P54" s="10">
        <v>4</v>
      </c>
      <c r="Q54" s="10">
        <v>3</v>
      </c>
      <c r="R54" s="10">
        <v>4</v>
      </c>
      <c r="S54" s="10">
        <v>4</v>
      </c>
      <c r="T54" s="10">
        <v>4</v>
      </c>
      <c r="U54" s="10">
        <v>5</v>
      </c>
      <c r="V54" s="12" t="s">
        <v>117</v>
      </c>
      <c r="W54" s="10">
        <v>5</v>
      </c>
      <c r="X54" s="9" t="s">
        <v>118</v>
      </c>
      <c r="Y54" s="9" t="s">
        <v>118</v>
      </c>
      <c r="Z54" s="9" t="s">
        <v>124</v>
      </c>
      <c r="AA54" s="9" t="s">
        <v>236</v>
      </c>
      <c r="AB54" s="10">
        <v>4</v>
      </c>
      <c r="AC54" s="9" t="s">
        <v>120</v>
      </c>
      <c r="AD54" s="15">
        <v>0.1</v>
      </c>
      <c r="AE54" s="10">
        <v>5</v>
      </c>
      <c r="AF54" s="10">
        <v>4</v>
      </c>
      <c r="AG54" s="10">
        <v>4</v>
      </c>
      <c r="AH54" s="10">
        <v>3</v>
      </c>
      <c r="AI54" s="10">
        <v>3</v>
      </c>
      <c r="AJ54" s="12" t="s">
        <v>238</v>
      </c>
      <c r="AK54" s="10">
        <v>5</v>
      </c>
      <c r="AL54" s="10">
        <v>5</v>
      </c>
      <c r="AM54" s="10">
        <v>4</v>
      </c>
      <c r="AN54" s="10">
        <v>4</v>
      </c>
      <c r="AO54" s="10">
        <v>4</v>
      </c>
      <c r="AP54" s="10">
        <v>5</v>
      </c>
      <c r="AQ54" s="12" t="s">
        <v>240</v>
      </c>
      <c r="AR54" s="10">
        <v>4</v>
      </c>
      <c r="AT54" s="10">
        <v>4</v>
      </c>
      <c r="AU54" s="10" t="s">
        <v>241</v>
      </c>
      <c r="AV54" s="12" t="s">
        <v>243</v>
      </c>
      <c r="AW54" s="10">
        <v>1</v>
      </c>
      <c r="AX54" s="10">
        <v>1</v>
      </c>
      <c r="AY54" s="10">
        <v>4</v>
      </c>
    </row>
    <row r="55" spans="1:51" ht="12.75" customHeight="1" x14ac:dyDescent="0.2">
      <c r="A55" s="8">
        <v>54</v>
      </c>
      <c r="B55" s="10">
        <v>5</v>
      </c>
      <c r="C55" s="10">
        <v>5</v>
      </c>
      <c r="D55" s="10">
        <v>5</v>
      </c>
      <c r="E55" s="10">
        <v>4</v>
      </c>
      <c r="F55" s="10">
        <v>4</v>
      </c>
      <c r="G55" s="10">
        <v>4</v>
      </c>
      <c r="H55" s="10">
        <v>5</v>
      </c>
      <c r="I55" s="10">
        <v>5</v>
      </c>
      <c r="J55" s="10">
        <v>4</v>
      </c>
      <c r="K55" s="10">
        <v>3</v>
      </c>
      <c r="L55" s="10">
        <v>2</v>
      </c>
      <c r="M55" s="10">
        <v>5</v>
      </c>
      <c r="O55" s="10">
        <v>4</v>
      </c>
      <c r="P55" s="10">
        <v>4</v>
      </c>
      <c r="Q55" s="10">
        <v>5</v>
      </c>
      <c r="R55" s="10">
        <v>4</v>
      </c>
      <c r="S55" s="10">
        <v>4</v>
      </c>
      <c r="T55" s="10">
        <v>4</v>
      </c>
      <c r="U55" s="10">
        <v>4</v>
      </c>
      <c r="V55" s="12" t="s">
        <v>125</v>
      </c>
      <c r="W55" s="10">
        <v>3</v>
      </c>
      <c r="X55" s="9" t="s">
        <v>127</v>
      </c>
      <c r="Y55" s="9" t="s">
        <v>127</v>
      </c>
      <c r="Z55" s="9" t="s">
        <v>124</v>
      </c>
      <c r="AB55" s="10">
        <v>4</v>
      </c>
      <c r="AC55" s="9" t="s">
        <v>120</v>
      </c>
      <c r="AD55" s="15">
        <v>0.05</v>
      </c>
      <c r="AE55" s="10">
        <v>3</v>
      </c>
      <c r="AF55" s="10">
        <v>3</v>
      </c>
      <c r="AG55" s="10">
        <v>5</v>
      </c>
      <c r="AH55" s="10">
        <v>3</v>
      </c>
      <c r="AI55" s="10">
        <v>3</v>
      </c>
      <c r="AK55" s="10">
        <v>5</v>
      </c>
      <c r="AL55" s="10">
        <v>5</v>
      </c>
      <c r="AM55" s="10">
        <v>4</v>
      </c>
      <c r="AN55" s="10">
        <v>4</v>
      </c>
      <c r="AO55" s="10">
        <v>4</v>
      </c>
      <c r="AP55" s="10">
        <v>4</v>
      </c>
      <c r="AR55" s="10">
        <v>4</v>
      </c>
      <c r="AT55" s="10">
        <v>4</v>
      </c>
      <c r="AU55" s="10" t="s">
        <v>244</v>
      </c>
      <c r="AW55" s="10">
        <v>1</v>
      </c>
      <c r="AX55" s="10">
        <v>1</v>
      </c>
      <c r="AY55" s="10">
        <v>5</v>
      </c>
    </row>
    <row r="56" spans="1:51" ht="12.75" customHeight="1" x14ac:dyDescent="0.2">
      <c r="A56" s="8">
        <v>55</v>
      </c>
      <c r="B56" s="10">
        <v>5</v>
      </c>
      <c r="C56" s="10">
        <v>5</v>
      </c>
      <c r="D56" s="10">
        <v>4</v>
      </c>
      <c r="E56" s="10">
        <v>2</v>
      </c>
      <c r="F56" s="10">
        <v>4</v>
      </c>
      <c r="G56" s="10">
        <v>4</v>
      </c>
      <c r="H56" s="10">
        <v>4</v>
      </c>
      <c r="I56" s="10">
        <v>4</v>
      </c>
      <c r="J56" s="10">
        <v>4</v>
      </c>
      <c r="K56" s="10">
        <v>4</v>
      </c>
      <c r="L56" s="10">
        <v>3</v>
      </c>
      <c r="M56" s="10">
        <v>4</v>
      </c>
      <c r="O56" s="10">
        <v>4</v>
      </c>
      <c r="P56" s="10">
        <v>4</v>
      </c>
      <c r="Q56" s="10">
        <v>2</v>
      </c>
      <c r="R56" s="10">
        <v>5</v>
      </c>
      <c r="S56" s="10">
        <v>5</v>
      </c>
      <c r="T56" s="10">
        <v>4</v>
      </c>
      <c r="U56" s="10">
        <v>3</v>
      </c>
      <c r="V56" s="12" t="s">
        <v>125</v>
      </c>
      <c r="W56" s="10">
        <v>4</v>
      </c>
      <c r="X56" s="9" t="s">
        <v>118</v>
      </c>
      <c r="Y56" s="9" t="s">
        <v>118</v>
      </c>
      <c r="Z56" s="9" t="s">
        <v>118</v>
      </c>
      <c r="AC56" s="9" t="s">
        <v>120</v>
      </c>
      <c r="AD56" s="15">
        <v>0.1</v>
      </c>
      <c r="AE56" s="10">
        <v>5</v>
      </c>
      <c r="AF56" s="10">
        <v>5</v>
      </c>
      <c r="AG56" s="10">
        <v>5</v>
      </c>
      <c r="AH56" s="10">
        <v>4</v>
      </c>
      <c r="AI56" s="10">
        <v>5</v>
      </c>
      <c r="AK56" s="10">
        <v>5</v>
      </c>
      <c r="AL56" s="10">
        <v>5</v>
      </c>
      <c r="AM56" s="10">
        <v>5</v>
      </c>
      <c r="AN56" s="10">
        <v>4</v>
      </c>
      <c r="AO56" s="10">
        <v>4</v>
      </c>
      <c r="AP56" s="10">
        <v>5</v>
      </c>
      <c r="AQ56" s="12" t="s">
        <v>246</v>
      </c>
      <c r="AR56" s="10">
        <v>4</v>
      </c>
      <c r="AT56" s="10">
        <v>3</v>
      </c>
      <c r="AU56" s="10" t="s">
        <v>247</v>
      </c>
      <c r="AV56" s="12" t="s">
        <v>249</v>
      </c>
      <c r="AW56" s="10">
        <v>1</v>
      </c>
      <c r="AX56" s="10">
        <v>3</v>
      </c>
      <c r="AY56" s="10">
        <v>4</v>
      </c>
    </row>
    <row r="57" spans="1:51" ht="12.75" customHeight="1" x14ac:dyDescent="0.2">
      <c r="A57" s="8">
        <v>56</v>
      </c>
      <c r="B57" s="10">
        <v>4</v>
      </c>
      <c r="C57" s="10">
        <v>4</v>
      </c>
      <c r="D57" s="10">
        <v>5</v>
      </c>
      <c r="E57" s="10">
        <v>5</v>
      </c>
      <c r="F57" s="10">
        <v>5</v>
      </c>
      <c r="G57" s="10">
        <v>4</v>
      </c>
      <c r="H57" s="10">
        <v>4</v>
      </c>
      <c r="I57" s="10">
        <v>4</v>
      </c>
      <c r="J57" s="10">
        <v>4</v>
      </c>
      <c r="K57" s="10">
        <v>2</v>
      </c>
      <c r="L57" s="10">
        <v>2</v>
      </c>
      <c r="M57" s="10">
        <v>2</v>
      </c>
      <c r="O57" s="10">
        <v>4</v>
      </c>
      <c r="P57" s="10">
        <v>4</v>
      </c>
      <c r="Q57" s="10">
        <v>2</v>
      </c>
      <c r="R57" s="10">
        <v>4</v>
      </c>
      <c r="S57" s="10">
        <v>4</v>
      </c>
      <c r="T57" s="10">
        <v>4</v>
      </c>
      <c r="U57" s="10">
        <v>3</v>
      </c>
      <c r="V57" s="12" t="s">
        <v>117</v>
      </c>
      <c r="W57" s="10">
        <v>4</v>
      </c>
      <c r="X57" s="9" t="s">
        <v>118</v>
      </c>
      <c r="Y57" s="9" t="s">
        <v>118</v>
      </c>
      <c r="Z57" s="9" t="s">
        <v>124</v>
      </c>
      <c r="AB57" s="10">
        <v>4</v>
      </c>
      <c r="AC57" s="9" t="s">
        <v>134</v>
      </c>
      <c r="AD57" s="15">
        <v>0.1</v>
      </c>
      <c r="AF57" s="10">
        <v>4</v>
      </c>
      <c r="AG57" s="10">
        <v>4</v>
      </c>
      <c r="AH57" s="10">
        <v>3</v>
      </c>
      <c r="AI57" s="10">
        <v>4</v>
      </c>
      <c r="AK57" s="10">
        <v>4</v>
      </c>
      <c r="AL57" s="10">
        <v>5</v>
      </c>
      <c r="AM57" s="10">
        <v>5</v>
      </c>
      <c r="AN57" s="10">
        <v>4</v>
      </c>
      <c r="AO57" s="10">
        <v>5</v>
      </c>
      <c r="AP57" s="10">
        <v>5</v>
      </c>
      <c r="AR57" s="10">
        <v>4</v>
      </c>
      <c r="AT57" s="10">
        <v>4</v>
      </c>
      <c r="AU57" s="10" t="s">
        <v>250</v>
      </c>
      <c r="AW57" s="10">
        <v>1</v>
      </c>
      <c r="AX57" s="10">
        <v>4</v>
      </c>
      <c r="AY57" s="10">
        <v>4</v>
      </c>
    </row>
    <row r="58" spans="1:51" ht="12.75" customHeight="1" x14ac:dyDescent="0.2">
      <c r="A58" s="8">
        <v>57</v>
      </c>
      <c r="B58" s="10">
        <v>5</v>
      </c>
      <c r="C58" s="10">
        <v>5</v>
      </c>
      <c r="D58" s="10">
        <v>5</v>
      </c>
      <c r="E58" s="10">
        <v>4</v>
      </c>
      <c r="F58" s="10">
        <v>5</v>
      </c>
      <c r="G58" s="10">
        <v>4</v>
      </c>
      <c r="H58" s="10">
        <v>4</v>
      </c>
      <c r="I58" s="10">
        <v>4</v>
      </c>
      <c r="J58" s="10">
        <v>3</v>
      </c>
      <c r="K58" s="10">
        <v>2</v>
      </c>
      <c r="L58" s="10">
        <v>2</v>
      </c>
      <c r="M58" s="10">
        <v>3</v>
      </c>
      <c r="O58" s="10">
        <v>4</v>
      </c>
      <c r="P58" s="10">
        <v>3</v>
      </c>
      <c r="Q58" s="10">
        <v>2</v>
      </c>
      <c r="R58" s="10">
        <v>4</v>
      </c>
      <c r="S58" s="10">
        <v>4</v>
      </c>
      <c r="T58" s="10">
        <v>4</v>
      </c>
      <c r="U58" s="10">
        <v>3</v>
      </c>
      <c r="V58" s="12" t="s">
        <v>117</v>
      </c>
      <c r="W58" s="10">
        <v>4</v>
      </c>
      <c r="X58" s="9" t="s">
        <v>118</v>
      </c>
      <c r="Y58" s="9" t="s">
        <v>127</v>
      </c>
      <c r="Z58" s="9" t="s">
        <v>127</v>
      </c>
      <c r="AB58" s="10">
        <v>4</v>
      </c>
      <c r="AC58" s="9" t="s">
        <v>120</v>
      </c>
      <c r="AD58" s="15">
        <v>0.05</v>
      </c>
      <c r="AE58" s="10">
        <v>3</v>
      </c>
      <c r="AF58" s="10">
        <v>4</v>
      </c>
      <c r="AG58" s="10">
        <v>4</v>
      </c>
      <c r="AH58" s="10">
        <v>3</v>
      </c>
      <c r="AI58" s="10">
        <v>3</v>
      </c>
      <c r="AK58" s="10">
        <v>5</v>
      </c>
      <c r="AL58" s="10">
        <v>4</v>
      </c>
      <c r="AM58" s="10">
        <v>4</v>
      </c>
      <c r="AN58" s="10">
        <v>4</v>
      </c>
      <c r="AO58" s="10">
        <v>4</v>
      </c>
      <c r="AP58" s="10">
        <v>4</v>
      </c>
      <c r="AR58" s="10">
        <v>4</v>
      </c>
      <c r="AT58" s="10">
        <v>4</v>
      </c>
      <c r="AU58" s="10" t="s">
        <v>251</v>
      </c>
      <c r="AW58" s="10">
        <v>1</v>
      </c>
      <c r="AX58" s="10">
        <v>1</v>
      </c>
      <c r="AY58" s="10">
        <v>4</v>
      </c>
    </row>
    <row r="59" spans="1:51" ht="12.75" customHeight="1" x14ac:dyDescent="0.2">
      <c r="A59" s="8">
        <v>58</v>
      </c>
      <c r="B59" s="10">
        <v>5</v>
      </c>
      <c r="C59" s="10">
        <v>5</v>
      </c>
      <c r="D59" s="10">
        <v>5</v>
      </c>
      <c r="E59" s="10">
        <v>4</v>
      </c>
      <c r="F59" s="10">
        <v>5</v>
      </c>
      <c r="G59" s="10">
        <v>5</v>
      </c>
      <c r="H59" s="10">
        <v>5</v>
      </c>
      <c r="I59" s="10">
        <v>5</v>
      </c>
      <c r="J59" s="10">
        <v>3</v>
      </c>
      <c r="K59" s="10">
        <v>3</v>
      </c>
      <c r="L59" s="10">
        <v>4</v>
      </c>
      <c r="M59" s="10">
        <v>3</v>
      </c>
      <c r="N59" s="12" t="s">
        <v>253</v>
      </c>
      <c r="O59" s="10">
        <v>4</v>
      </c>
      <c r="P59" s="10">
        <v>5</v>
      </c>
      <c r="Q59" s="10">
        <v>2</v>
      </c>
      <c r="R59" s="10">
        <v>5</v>
      </c>
      <c r="S59" s="10">
        <v>5</v>
      </c>
      <c r="T59" s="10">
        <v>4</v>
      </c>
      <c r="U59" s="10">
        <v>3</v>
      </c>
      <c r="V59" s="12" t="s">
        <v>117</v>
      </c>
      <c r="W59" s="10">
        <v>5</v>
      </c>
      <c r="X59" s="9" t="s">
        <v>124</v>
      </c>
      <c r="Y59" s="9" t="s">
        <v>124</v>
      </c>
      <c r="Z59" s="9" t="s">
        <v>124</v>
      </c>
      <c r="AB59" s="10">
        <v>5</v>
      </c>
      <c r="AC59" s="9" t="s">
        <v>134</v>
      </c>
      <c r="AD59" s="15">
        <v>0.1</v>
      </c>
      <c r="AE59" s="10">
        <v>5</v>
      </c>
      <c r="AF59" s="10">
        <v>5</v>
      </c>
      <c r="AG59" s="10">
        <v>5</v>
      </c>
      <c r="AH59" s="10">
        <v>3</v>
      </c>
      <c r="AI59" s="10">
        <v>5</v>
      </c>
      <c r="AK59" s="10">
        <v>5</v>
      </c>
      <c r="AL59" s="10">
        <v>5</v>
      </c>
      <c r="AM59" s="10">
        <v>5</v>
      </c>
      <c r="AN59" s="10">
        <v>3</v>
      </c>
      <c r="AO59" s="10">
        <v>3</v>
      </c>
      <c r="AR59" s="10">
        <v>5</v>
      </c>
      <c r="AT59" s="10">
        <v>4</v>
      </c>
      <c r="AU59" s="10" t="s">
        <v>244</v>
      </c>
      <c r="AW59" s="10">
        <v>1</v>
      </c>
      <c r="AX59" s="10">
        <v>4</v>
      </c>
      <c r="AY59" s="10">
        <v>4</v>
      </c>
    </row>
    <row r="60" spans="1:51" ht="12.75" customHeight="1" x14ac:dyDescent="0.2">
      <c r="A60" s="8">
        <v>59</v>
      </c>
      <c r="B60" s="10">
        <v>5</v>
      </c>
      <c r="C60" s="10">
        <v>5</v>
      </c>
      <c r="D60" s="10">
        <v>5</v>
      </c>
      <c r="E60" s="10">
        <v>4</v>
      </c>
      <c r="F60" s="10">
        <v>5</v>
      </c>
      <c r="G60" s="10">
        <v>5</v>
      </c>
      <c r="H60" s="10">
        <v>4</v>
      </c>
      <c r="I60" s="10">
        <v>4</v>
      </c>
      <c r="J60" s="10">
        <v>1</v>
      </c>
      <c r="K60" s="10">
        <v>1</v>
      </c>
      <c r="L60" s="10">
        <v>2</v>
      </c>
      <c r="M60" s="10">
        <v>3</v>
      </c>
      <c r="O60" s="10">
        <v>4</v>
      </c>
      <c r="P60" s="10">
        <v>2</v>
      </c>
      <c r="Q60" s="10">
        <v>2</v>
      </c>
      <c r="R60" s="10">
        <v>4</v>
      </c>
      <c r="S60" s="10">
        <v>3</v>
      </c>
      <c r="T60" s="10">
        <v>5</v>
      </c>
      <c r="U60" s="10">
        <v>5</v>
      </c>
      <c r="V60" s="12" t="s">
        <v>125</v>
      </c>
      <c r="X60" s="9" t="s">
        <v>124</v>
      </c>
      <c r="Y60" s="9" t="s">
        <v>124</v>
      </c>
      <c r="Z60" s="9" t="s">
        <v>124</v>
      </c>
      <c r="AA60" s="9" t="s">
        <v>255</v>
      </c>
      <c r="AB60" s="10">
        <v>4</v>
      </c>
      <c r="AC60" s="9" t="s">
        <v>134</v>
      </c>
      <c r="AD60" s="9" t="s">
        <v>256</v>
      </c>
      <c r="AE60" s="10">
        <v>1</v>
      </c>
      <c r="AF60" s="10">
        <v>5</v>
      </c>
      <c r="AG60" s="10">
        <v>4</v>
      </c>
      <c r="AH60" s="10">
        <v>4</v>
      </c>
      <c r="AI60" s="10">
        <v>5</v>
      </c>
      <c r="AK60" s="10">
        <v>5</v>
      </c>
      <c r="AL60" s="10">
        <v>4</v>
      </c>
      <c r="AM60" s="10">
        <v>4</v>
      </c>
      <c r="AN60" s="10">
        <v>3</v>
      </c>
      <c r="AO60" s="10">
        <v>5</v>
      </c>
      <c r="AQ60" s="12" t="s">
        <v>258</v>
      </c>
      <c r="AT60" s="10">
        <v>4</v>
      </c>
      <c r="AU60" s="10" t="s">
        <v>259</v>
      </c>
      <c r="AW60" s="10">
        <v>1</v>
      </c>
      <c r="AX60" s="10">
        <v>1</v>
      </c>
      <c r="AY60" s="10">
        <v>4</v>
      </c>
    </row>
    <row r="61" spans="1:51" ht="12.75" customHeight="1" x14ac:dyDescent="0.2">
      <c r="A61" s="8">
        <v>60</v>
      </c>
      <c r="B61" s="10">
        <v>4</v>
      </c>
      <c r="C61" s="10">
        <v>4</v>
      </c>
      <c r="D61" s="10">
        <v>4</v>
      </c>
      <c r="E61" s="10">
        <v>4</v>
      </c>
      <c r="F61" s="10">
        <v>4</v>
      </c>
      <c r="G61" s="10">
        <v>5</v>
      </c>
      <c r="H61" s="10">
        <v>4</v>
      </c>
      <c r="I61" s="10">
        <v>3</v>
      </c>
      <c r="J61" s="10">
        <v>4</v>
      </c>
      <c r="K61" s="10">
        <v>2</v>
      </c>
      <c r="L61" s="10"/>
      <c r="M61" s="10"/>
      <c r="O61" s="10">
        <v>4</v>
      </c>
      <c r="P61" s="10">
        <v>2</v>
      </c>
      <c r="Q61" s="10">
        <v>3</v>
      </c>
      <c r="R61" s="10">
        <v>4</v>
      </c>
      <c r="S61" s="10">
        <v>2</v>
      </c>
      <c r="T61" s="10">
        <v>4</v>
      </c>
      <c r="U61" s="10">
        <v>3</v>
      </c>
      <c r="V61" s="12" t="s">
        <v>117</v>
      </c>
      <c r="W61" s="10">
        <v>3</v>
      </c>
      <c r="X61" s="9" t="s">
        <v>124</v>
      </c>
      <c r="Y61" s="9" t="s">
        <v>124</v>
      </c>
      <c r="Z61" s="9" t="s">
        <v>118</v>
      </c>
      <c r="AB61" s="10">
        <v>4</v>
      </c>
      <c r="AC61" s="9" t="s">
        <v>120</v>
      </c>
      <c r="AD61" s="15">
        <v>0.05</v>
      </c>
      <c r="AE61" s="10">
        <v>4</v>
      </c>
      <c r="AF61" s="10">
        <v>2</v>
      </c>
      <c r="AG61" s="10">
        <v>5</v>
      </c>
      <c r="AH61" s="10">
        <v>4</v>
      </c>
      <c r="AI61" s="10">
        <v>4</v>
      </c>
      <c r="AK61" s="10">
        <v>4</v>
      </c>
      <c r="AL61" s="10">
        <v>5</v>
      </c>
      <c r="AM61" s="10">
        <v>4</v>
      </c>
      <c r="AN61" s="10">
        <v>5</v>
      </c>
      <c r="AO61" s="10">
        <v>4</v>
      </c>
      <c r="AP61" s="10">
        <v>3</v>
      </c>
      <c r="AR61" s="10">
        <v>5</v>
      </c>
      <c r="AT61" s="10">
        <v>4</v>
      </c>
      <c r="AU61" s="10" t="s">
        <v>199</v>
      </c>
      <c r="AW61" s="10">
        <v>2</v>
      </c>
      <c r="AX61" s="10">
        <v>2</v>
      </c>
      <c r="AY61" s="10">
        <v>3</v>
      </c>
    </row>
    <row r="62" spans="1:51" ht="12.75" customHeight="1" x14ac:dyDescent="0.2">
      <c r="A62" s="8">
        <v>61</v>
      </c>
      <c r="B62" s="10">
        <v>2</v>
      </c>
      <c r="C62" s="10">
        <v>2</v>
      </c>
      <c r="D62" s="10">
        <v>4</v>
      </c>
      <c r="E62" s="10">
        <v>1</v>
      </c>
      <c r="F62" s="10">
        <v>2</v>
      </c>
      <c r="G62" s="10">
        <v>2</v>
      </c>
      <c r="H62" s="10">
        <v>3</v>
      </c>
      <c r="I62" s="10">
        <v>3</v>
      </c>
      <c r="J62" s="10">
        <v>4</v>
      </c>
      <c r="K62" s="10">
        <v>3</v>
      </c>
      <c r="L62" s="10">
        <v>3</v>
      </c>
      <c r="M62" s="10">
        <v>4</v>
      </c>
      <c r="O62" s="10">
        <v>4</v>
      </c>
      <c r="P62" s="10">
        <v>2</v>
      </c>
      <c r="Q62" s="10">
        <v>3</v>
      </c>
      <c r="R62" s="10">
        <v>4</v>
      </c>
      <c r="S62" s="10">
        <v>1</v>
      </c>
      <c r="T62" s="10">
        <v>3</v>
      </c>
      <c r="U62" s="10">
        <v>4</v>
      </c>
      <c r="V62" s="12" t="s">
        <v>125</v>
      </c>
      <c r="W62" s="10">
        <v>3</v>
      </c>
      <c r="X62" s="9" t="s">
        <v>127</v>
      </c>
      <c r="Y62" s="9" t="s">
        <v>127</v>
      </c>
      <c r="Z62" s="9" t="s">
        <v>127</v>
      </c>
      <c r="AB62" s="10">
        <v>1</v>
      </c>
      <c r="AC62" s="9" t="s">
        <v>120</v>
      </c>
      <c r="AD62" s="9" t="s">
        <v>260</v>
      </c>
      <c r="AE62" s="10">
        <v>2</v>
      </c>
      <c r="AF62" s="10">
        <v>1</v>
      </c>
      <c r="AG62" s="10">
        <v>3</v>
      </c>
      <c r="AH62" s="10">
        <v>3</v>
      </c>
      <c r="AI62" s="10">
        <v>2</v>
      </c>
      <c r="AK62" s="10">
        <v>5</v>
      </c>
      <c r="AL62" s="10">
        <v>5</v>
      </c>
      <c r="AM62" s="10">
        <v>5</v>
      </c>
      <c r="AN62" s="10">
        <v>5</v>
      </c>
      <c r="AO62" s="10">
        <v>3</v>
      </c>
      <c r="AP62" s="10">
        <v>3</v>
      </c>
      <c r="AR62" s="10">
        <v>2</v>
      </c>
      <c r="AT62" s="10">
        <v>2</v>
      </c>
      <c r="AW62" s="10">
        <v>2</v>
      </c>
      <c r="AX62" s="10">
        <v>2</v>
      </c>
      <c r="AY62" s="10">
        <v>3</v>
      </c>
    </row>
    <row r="63" spans="1:51" ht="12.75" customHeight="1" x14ac:dyDescent="0.2">
      <c r="A63" s="8">
        <v>62</v>
      </c>
      <c r="B63" s="10">
        <v>3</v>
      </c>
      <c r="C63" s="10">
        <v>3</v>
      </c>
      <c r="D63" s="10">
        <v>3</v>
      </c>
      <c r="E63" s="10">
        <v>3</v>
      </c>
      <c r="F63" s="10">
        <v>3</v>
      </c>
      <c r="G63" s="10">
        <v>3</v>
      </c>
      <c r="H63" s="10">
        <v>4</v>
      </c>
      <c r="I63" s="10">
        <v>4</v>
      </c>
      <c r="J63" s="10">
        <v>2</v>
      </c>
      <c r="K63" s="10">
        <v>2</v>
      </c>
      <c r="L63" s="10">
        <v>2</v>
      </c>
      <c r="M63" s="10">
        <v>4</v>
      </c>
      <c r="N63" s="12" t="s">
        <v>262</v>
      </c>
      <c r="O63" s="10">
        <v>4</v>
      </c>
      <c r="P63" s="10">
        <v>3</v>
      </c>
      <c r="Q63" s="10">
        <v>4</v>
      </c>
      <c r="R63" s="10">
        <v>4</v>
      </c>
      <c r="S63" s="10">
        <v>2</v>
      </c>
      <c r="T63" s="10">
        <v>5</v>
      </c>
      <c r="U63" s="10">
        <v>4</v>
      </c>
      <c r="V63" s="12" t="s">
        <v>125</v>
      </c>
      <c r="W63" s="10">
        <v>2</v>
      </c>
      <c r="X63" s="9" t="s">
        <v>124</v>
      </c>
      <c r="Y63" s="9" t="s">
        <v>124</v>
      </c>
      <c r="Z63" s="9" t="s">
        <v>124</v>
      </c>
      <c r="AA63" s="9" t="s">
        <v>264</v>
      </c>
      <c r="AB63" s="10">
        <v>1</v>
      </c>
      <c r="AC63" s="9" t="s">
        <v>120</v>
      </c>
      <c r="AE63" s="10">
        <v>2</v>
      </c>
      <c r="AF63" s="10">
        <v>2</v>
      </c>
      <c r="AG63" s="10">
        <v>3</v>
      </c>
      <c r="AH63" s="10">
        <v>4</v>
      </c>
      <c r="AI63" s="10">
        <v>3</v>
      </c>
      <c r="AK63" s="10">
        <v>5</v>
      </c>
      <c r="AL63" s="10">
        <v>5</v>
      </c>
      <c r="AM63" s="10">
        <v>5</v>
      </c>
      <c r="AN63" s="10">
        <v>5</v>
      </c>
      <c r="AO63" s="10">
        <v>5</v>
      </c>
      <c r="AP63" s="10">
        <v>4</v>
      </c>
      <c r="AQ63" s="12" t="s">
        <v>266</v>
      </c>
      <c r="AR63" s="10">
        <v>3</v>
      </c>
      <c r="AT63" s="10">
        <v>2</v>
      </c>
      <c r="AU63" s="9" t="s">
        <v>267</v>
      </c>
      <c r="AW63" s="10">
        <v>1</v>
      </c>
      <c r="AX63" s="10">
        <v>2</v>
      </c>
      <c r="AY63" s="10">
        <v>4</v>
      </c>
    </row>
    <row r="64" spans="1:51" ht="12.75" customHeight="1" x14ac:dyDescent="0.2">
      <c r="A64" s="8">
        <v>63</v>
      </c>
      <c r="B64" s="10">
        <v>4</v>
      </c>
      <c r="C64" s="10">
        <v>5</v>
      </c>
      <c r="D64" s="10">
        <v>5</v>
      </c>
      <c r="E64" s="10">
        <v>3</v>
      </c>
      <c r="F64" s="10">
        <v>3</v>
      </c>
      <c r="G64" s="10">
        <v>3</v>
      </c>
      <c r="H64" s="10">
        <v>4</v>
      </c>
      <c r="I64" s="10">
        <v>4</v>
      </c>
      <c r="J64" s="10">
        <v>4</v>
      </c>
      <c r="K64" s="10">
        <v>3</v>
      </c>
      <c r="L64" s="10">
        <v>3</v>
      </c>
      <c r="M64" s="10">
        <v>3</v>
      </c>
      <c r="O64" s="10">
        <v>3</v>
      </c>
      <c r="P64" s="10">
        <v>3</v>
      </c>
      <c r="Q64" s="10">
        <v>3</v>
      </c>
      <c r="R64" s="10">
        <v>4</v>
      </c>
      <c r="S64" s="10">
        <v>3</v>
      </c>
      <c r="T64" s="10">
        <v>3</v>
      </c>
      <c r="U64" s="10">
        <v>3</v>
      </c>
      <c r="V64" s="12" t="s">
        <v>125</v>
      </c>
      <c r="W64" s="10">
        <v>3</v>
      </c>
      <c r="X64" s="9" t="s">
        <v>127</v>
      </c>
      <c r="Y64" s="9" t="s">
        <v>127</v>
      </c>
      <c r="Z64" s="9" t="s">
        <v>127</v>
      </c>
      <c r="AC64" s="9" t="s">
        <v>120</v>
      </c>
      <c r="AE64" s="10">
        <v>3</v>
      </c>
      <c r="AF64" s="10">
        <v>4</v>
      </c>
      <c r="AG64" s="10">
        <v>4</v>
      </c>
      <c r="AH64" s="10">
        <v>3</v>
      </c>
      <c r="AK64" s="10">
        <v>5</v>
      </c>
      <c r="AL64" s="10">
        <v>5</v>
      </c>
      <c r="AM64" s="10">
        <v>5</v>
      </c>
      <c r="AN64" s="10">
        <v>5</v>
      </c>
      <c r="AO64" s="10">
        <v>5</v>
      </c>
      <c r="AP64" s="10">
        <v>5</v>
      </c>
      <c r="AR64" s="10">
        <v>4</v>
      </c>
      <c r="AT64" s="10">
        <v>3</v>
      </c>
      <c r="AU64" s="9" t="s">
        <v>203</v>
      </c>
      <c r="AW64" s="10">
        <v>1</v>
      </c>
      <c r="AX64" s="10">
        <v>2</v>
      </c>
      <c r="AY64" s="10">
        <v>4</v>
      </c>
    </row>
    <row r="65" spans="1:51" ht="12.75" customHeight="1" x14ac:dyDescent="0.2">
      <c r="A65" s="8">
        <v>64</v>
      </c>
      <c r="B65" s="10">
        <v>5</v>
      </c>
      <c r="C65" s="10">
        <v>5</v>
      </c>
      <c r="D65" s="10">
        <v>5</v>
      </c>
      <c r="E65" s="10">
        <v>4</v>
      </c>
      <c r="F65" s="10">
        <v>5</v>
      </c>
      <c r="G65" s="10">
        <v>3</v>
      </c>
      <c r="H65" s="10">
        <v>5</v>
      </c>
      <c r="I65" s="10">
        <v>4</v>
      </c>
      <c r="J65" s="10">
        <v>5</v>
      </c>
      <c r="K65" s="10">
        <v>2</v>
      </c>
      <c r="L65" s="10">
        <v>2</v>
      </c>
      <c r="M65" s="10">
        <v>5</v>
      </c>
      <c r="N65" s="17" t="s">
        <v>268</v>
      </c>
      <c r="O65" s="10">
        <v>5</v>
      </c>
      <c r="P65" s="10">
        <v>4</v>
      </c>
      <c r="Q65" s="10">
        <v>2</v>
      </c>
      <c r="R65" s="10">
        <v>5</v>
      </c>
      <c r="S65" s="10">
        <v>5</v>
      </c>
      <c r="T65" s="10">
        <v>2</v>
      </c>
      <c r="U65" s="10">
        <v>2</v>
      </c>
      <c r="V65" s="12" t="s">
        <v>125</v>
      </c>
      <c r="W65" s="10">
        <v>4</v>
      </c>
      <c r="X65" s="9" t="s">
        <v>124</v>
      </c>
      <c r="Y65" s="9" t="s">
        <v>124</v>
      </c>
      <c r="Z65" s="9" t="s">
        <v>124</v>
      </c>
      <c r="AA65" s="9" t="s">
        <v>270</v>
      </c>
      <c r="AB65" s="10">
        <v>5</v>
      </c>
      <c r="AC65" s="9" t="s">
        <v>120</v>
      </c>
      <c r="AD65" s="15">
        <v>0.05</v>
      </c>
      <c r="AE65" s="18">
        <v>3</v>
      </c>
      <c r="AF65" s="10">
        <v>5</v>
      </c>
      <c r="AG65" s="10">
        <v>4</v>
      </c>
      <c r="AH65" s="10">
        <v>3</v>
      </c>
      <c r="AI65" s="10">
        <v>5</v>
      </c>
      <c r="AK65" s="10">
        <v>5</v>
      </c>
      <c r="AL65" s="10">
        <v>4</v>
      </c>
      <c r="AM65" s="10">
        <v>4</v>
      </c>
      <c r="AN65" s="10">
        <v>3</v>
      </c>
      <c r="AO65" s="10">
        <v>3</v>
      </c>
      <c r="AP65" s="10">
        <v>3</v>
      </c>
      <c r="AR65" s="10">
        <v>5</v>
      </c>
      <c r="AT65" s="10">
        <v>3</v>
      </c>
      <c r="AU65" s="9" t="s">
        <v>271</v>
      </c>
      <c r="AV65" s="12" t="s">
        <v>273</v>
      </c>
      <c r="AW65" s="10">
        <v>2</v>
      </c>
      <c r="AX65" s="10">
        <v>2</v>
      </c>
      <c r="AY65" s="10">
        <v>4</v>
      </c>
    </row>
    <row r="66" spans="1:51" ht="12.75" customHeight="1" x14ac:dyDescent="0.2">
      <c r="A66" s="8">
        <v>65</v>
      </c>
      <c r="B66" s="10">
        <v>4</v>
      </c>
      <c r="C66" s="10">
        <v>4</v>
      </c>
      <c r="D66" s="10">
        <v>4</v>
      </c>
      <c r="E66" s="10">
        <v>3</v>
      </c>
      <c r="F66" s="10">
        <v>3</v>
      </c>
      <c r="G66" s="10">
        <v>4</v>
      </c>
      <c r="H66" s="10">
        <v>4</v>
      </c>
      <c r="I66" s="10">
        <v>4</v>
      </c>
      <c r="J66" s="10">
        <v>3</v>
      </c>
      <c r="K66" s="10">
        <v>3</v>
      </c>
      <c r="L66" s="10">
        <v>3</v>
      </c>
      <c r="M66" s="10">
        <v>3</v>
      </c>
      <c r="O66" s="10">
        <v>4</v>
      </c>
      <c r="P66" s="10">
        <v>4</v>
      </c>
      <c r="Q66" s="10">
        <v>2</v>
      </c>
      <c r="R66" s="10">
        <v>4</v>
      </c>
      <c r="S66" s="10">
        <v>3</v>
      </c>
      <c r="T66" s="10">
        <v>4</v>
      </c>
      <c r="V66" s="12" t="s">
        <v>117</v>
      </c>
      <c r="W66" s="10">
        <v>4</v>
      </c>
      <c r="X66" s="9" t="s">
        <v>118</v>
      </c>
      <c r="Y66" s="9" t="s">
        <v>124</v>
      </c>
      <c r="Z66" s="9" t="s">
        <v>124</v>
      </c>
      <c r="AB66" s="10">
        <v>2</v>
      </c>
      <c r="AC66" s="9" t="s">
        <v>120</v>
      </c>
      <c r="AD66" s="15">
        <v>0.05</v>
      </c>
      <c r="AE66" s="10">
        <v>3</v>
      </c>
      <c r="AF66" s="10">
        <v>5</v>
      </c>
      <c r="AG66" s="10">
        <v>4</v>
      </c>
      <c r="AH66" s="10">
        <v>3</v>
      </c>
      <c r="AI66" s="10">
        <v>4</v>
      </c>
      <c r="AK66" s="10">
        <v>5</v>
      </c>
      <c r="AL66" s="10">
        <v>5</v>
      </c>
      <c r="AM66" s="10">
        <v>5</v>
      </c>
      <c r="AN66" s="10">
        <v>4</v>
      </c>
      <c r="AO66" s="10">
        <v>4</v>
      </c>
      <c r="AP66" s="10">
        <v>4</v>
      </c>
      <c r="AR66" s="10">
        <v>4</v>
      </c>
      <c r="AT66" s="10">
        <v>3</v>
      </c>
      <c r="AU66" s="9" t="s">
        <v>227</v>
      </c>
      <c r="AW66" s="10">
        <v>2</v>
      </c>
      <c r="AX66" s="10">
        <v>2</v>
      </c>
      <c r="AY66" s="10">
        <v>4</v>
      </c>
    </row>
    <row r="67" spans="1:51" ht="12.75" customHeight="1" x14ac:dyDescent="0.2">
      <c r="A67" s="8">
        <v>66</v>
      </c>
      <c r="B67" s="10">
        <v>3</v>
      </c>
      <c r="C67" s="10">
        <v>5</v>
      </c>
      <c r="D67" s="10">
        <v>4</v>
      </c>
      <c r="E67" s="10">
        <v>2</v>
      </c>
      <c r="F67" s="10">
        <v>2</v>
      </c>
      <c r="G67" s="10">
        <v>4</v>
      </c>
      <c r="H67" s="10">
        <v>4</v>
      </c>
      <c r="I67" s="10">
        <v>4</v>
      </c>
      <c r="J67" s="10">
        <v>3</v>
      </c>
      <c r="K67" s="10">
        <v>2</v>
      </c>
      <c r="L67" s="10">
        <v>2</v>
      </c>
      <c r="M67" s="10">
        <v>4</v>
      </c>
      <c r="N67" s="12" t="s">
        <v>275</v>
      </c>
      <c r="O67" s="10">
        <v>4</v>
      </c>
      <c r="P67" s="10">
        <v>4</v>
      </c>
      <c r="Q67" s="10">
        <v>4</v>
      </c>
      <c r="R67" s="10">
        <v>3</v>
      </c>
      <c r="S67" s="10">
        <v>3</v>
      </c>
      <c r="T67" s="10">
        <v>3</v>
      </c>
      <c r="U67" s="10">
        <v>5</v>
      </c>
      <c r="V67" s="12" t="s">
        <v>125</v>
      </c>
      <c r="W67" s="10">
        <v>3</v>
      </c>
      <c r="X67" s="9" t="s">
        <v>127</v>
      </c>
      <c r="Y67" s="9" t="s">
        <v>127</v>
      </c>
      <c r="Z67" s="9" t="s">
        <v>124</v>
      </c>
      <c r="AB67" s="10">
        <v>4</v>
      </c>
      <c r="AC67" s="9" t="s">
        <v>134</v>
      </c>
      <c r="AD67" s="15">
        <v>0.05</v>
      </c>
      <c r="AE67" s="10">
        <v>5</v>
      </c>
      <c r="AF67" s="10">
        <v>4</v>
      </c>
      <c r="AG67" s="10">
        <v>4</v>
      </c>
      <c r="AH67" s="10">
        <v>5</v>
      </c>
      <c r="AI67" s="10">
        <v>5</v>
      </c>
      <c r="AK67" s="10">
        <v>5</v>
      </c>
      <c r="AL67" s="10">
        <v>4</v>
      </c>
      <c r="AM67" s="10">
        <v>4</v>
      </c>
      <c r="AN67" s="10">
        <v>5</v>
      </c>
      <c r="AO67" s="10">
        <v>4</v>
      </c>
      <c r="AP67" s="10">
        <v>4</v>
      </c>
      <c r="AR67" s="10">
        <v>3</v>
      </c>
      <c r="AT67" s="10">
        <v>1</v>
      </c>
      <c r="AW67" s="10">
        <v>2</v>
      </c>
      <c r="AX67" s="10">
        <v>2</v>
      </c>
      <c r="AY67" s="10">
        <v>3</v>
      </c>
    </row>
    <row r="68" spans="1:51" ht="12.75" customHeight="1" x14ac:dyDescent="0.2">
      <c r="A68" s="8">
        <v>67</v>
      </c>
      <c r="B68" s="10">
        <v>5</v>
      </c>
      <c r="C68" s="10">
        <v>5</v>
      </c>
      <c r="D68" s="10">
        <v>4</v>
      </c>
      <c r="E68" s="10">
        <v>4</v>
      </c>
      <c r="F68" s="10">
        <v>4</v>
      </c>
      <c r="G68" s="10">
        <v>4</v>
      </c>
      <c r="H68" s="10">
        <v>4</v>
      </c>
      <c r="I68" s="10">
        <v>4</v>
      </c>
      <c r="J68" s="10">
        <v>5</v>
      </c>
      <c r="K68" s="10">
        <v>2</v>
      </c>
      <c r="L68" s="10">
        <v>2</v>
      </c>
      <c r="M68" s="10">
        <v>1</v>
      </c>
      <c r="O68" s="10">
        <v>4</v>
      </c>
      <c r="P68" s="10">
        <v>4</v>
      </c>
      <c r="Q68" s="10">
        <v>4</v>
      </c>
      <c r="R68" s="10">
        <v>3</v>
      </c>
      <c r="S68" s="10">
        <v>2</v>
      </c>
      <c r="T68" s="10">
        <v>3</v>
      </c>
      <c r="U68" s="10">
        <v>4</v>
      </c>
      <c r="W68" s="10">
        <v>3</v>
      </c>
      <c r="X68" s="9" t="s">
        <v>118</v>
      </c>
      <c r="Y68" s="9" t="s">
        <v>118</v>
      </c>
      <c r="Z68" s="9" t="s">
        <v>118</v>
      </c>
      <c r="AC68" s="9" t="s">
        <v>132</v>
      </c>
      <c r="AD68" s="15">
        <v>0.05</v>
      </c>
      <c r="AE68" s="10">
        <v>4</v>
      </c>
      <c r="AF68" s="10">
        <v>4</v>
      </c>
      <c r="AG68" s="10">
        <v>4</v>
      </c>
      <c r="AH68" s="10">
        <v>2</v>
      </c>
      <c r="AI68" s="10">
        <v>2</v>
      </c>
      <c r="AK68" s="10">
        <v>4</v>
      </c>
      <c r="AL68" s="10">
        <v>4</v>
      </c>
      <c r="AM68" s="10">
        <v>4</v>
      </c>
      <c r="AN68" s="10">
        <v>4</v>
      </c>
      <c r="AO68" s="10">
        <v>4</v>
      </c>
      <c r="AP68" s="10">
        <v>4</v>
      </c>
      <c r="AR68" s="10">
        <v>4</v>
      </c>
      <c r="AT68" s="10">
        <v>3</v>
      </c>
      <c r="AU68" s="9" t="s">
        <v>203</v>
      </c>
      <c r="AW68" s="10">
        <v>1</v>
      </c>
      <c r="AX68" s="10">
        <v>1</v>
      </c>
      <c r="AY68" s="10">
        <v>4</v>
      </c>
    </row>
    <row r="69" spans="1:51" ht="12.75" customHeight="1" x14ac:dyDescent="0.2">
      <c r="A69" s="8">
        <v>68</v>
      </c>
      <c r="B69" s="10">
        <v>4</v>
      </c>
      <c r="C69" s="10">
        <v>5</v>
      </c>
      <c r="D69" s="10">
        <v>5</v>
      </c>
      <c r="E69" s="10">
        <v>3</v>
      </c>
      <c r="F69" s="10">
        <v>4</v>
      </c>
      <c r="G69" s="10">
        <v>4</v>
      </c>
      <c r="H69" s="10">
        <v>4</v>
      </c>
      <c r="I69" s="10">
        <v>4</v>
      </c>
      <c r="J69" s="10">
        <v>5</v>
      </c>
      <c r="K69" s="10">
        <v>2</v>
      </c>
      <c r="L69" s="10">
        <v>3</v>
      </c>
      <c r="M69" s="10">
        <v>2</v>
      </c>
      <c r="O69" s="10">
        <v>5</v>
      </c>
      <c r="P69" s="10">
        <v>5</v>
      </c>
      <c r="Q69" s="10">
        <v>2</v>
      </c>
      <c r="R69" s="10">
        <v>5</v>
      </c>
      <c r="S69" s="10">
        <v>5</v>
      </c>
      <c r="T69" s="10">
        <v>5</v>
      </c>
      <c r="U69" s="10">
        <v>1</v>
      </c>
      <c r="V69" s="12" t="s">
        <v>117</v>
      </c>
      <c r="W69" s="10">
        <v>3</v>
      </c>
      <c r="X69" s="9" t="s">
        <v>127</v>
      </c>
      <c r="Y69" s="9" t="s">
        <v>118</v>
      </c>
      <c r="Z69" s="9" t="s">
        <v>124</v>
      </c>
      <c r="AB69" s="10">
        <v>5</v>
      </c>
      <c r="AC69" s="9" t="s">
        <v>120</v>
      </c>
      <c r="AD69" s="15">
        <v>0.1</v>
      </c>
      <c r="AE69" s="10">
        <v>3</v>
      </c>
      <c r="AF69" s="10">
        <v>5</v>
      </c>
      <c r="AG69" s="10">
        <v>5</v>
      </c>
      <c r="AH69" s="10">
        <v>5</v>
      </c>
      <c r="AI69" s="10">
        <v>5</v>
      </c>
      <c r="AK69" s="10">
        <v>5</v>
      </c>
      <c r="AL69" s="10">
        <v>5</v>
      </c>
      <c r="AM69" s="10">
        <v>5</v>
      </c>
      <c r="AN69" s="10">
        <v>4</v>
      </c>
      <c r="AO69" s="10">
        <v>5</v>
      </c>
      <c r="AP69" s="10">
        <v>5</v>
      </c>
      <c r="AR69" s="10">
        <v>5</v>
      </c>
      <c r="AT69" s="10">
        <v>3</v>
      </c>
      <c r="AU69" s="9" t="s">
        <v>276</v>
      </c>
      <c r="AW69" s="10">
        <v>1</v>
      </c>
      <c r="AX69" s="10">
        <v>2</v>
      </c>
      <c r="AY69" s="10">
        <v>2</v>
      </c>
    </row>
    <row r="70" spans="1:51" ht="12.75" customHeight="1" x14ac:dyDescent="0.2">
      <c r="A70" s="8">
        <v>69</v>
      </c>
      <c r="B70" s="10">
        <v>5</v>
      </c>
      <c r="C70" s="10">
        <v>5</v>
      </c>
      <c r="D70" s="10">
        <v>5</v>
      </c>
      <c r="E70" s="10">
        <v>4</v>
      </c>
      <c r="F70" s="10">
        <v>4</v>
      </c>
      <c r="G70" s="10">
        <v>4</v>
      </c>
      <c r="H70" s="10">
        <v>4</v>
      </c>
      <c r="I70" s="10">
        <v>4</v>
      </c>
      <c r="J70" s="10">
        <v>4</v>
      </c>
      <c r="K70" s="10">
        <v>3</v>
      </c>
      <c r="L70" s="10">
        <v>4</v>
      </c>
      <c r="M70" s="10">
        <v>3</v>
      </c>
      <c r="O70" s="10">
        <v>3</v>
      </c>
      <c r="P70" s="10">
        <v>4</v>
      </c>
      <c r="Q70" s="10">
        <v>3</v>
      </c>
      <c r="R70" s="10">
        <v>4</v>
      </c>
      <c r="S70" s="10">
        <v>4</v>
      </c>
      <c r="T70" s="10">
        <v>4</v>
      </c>
      <c r="U70" s="10">
        <v>4</v>
      </c>
      <c r="V70" s="12" t="s">
        <v>125</v>
      </c>
      <c r="W70" s="10">
        <v>4</v>
      </c>
      <c r="X70" s="9" t="s">
        <v>127</v>
      </c>
      <c r="Y70" s="9" t="s">
        <v>127</v>
      </c>
      <c r="Z70" s="9" t="s">
        <v>127</v>
      </c>
      <c r="AB70" s="10">
        <v>5</v>
      </c>
      <c r="AC70" s="9" t="s">
        <v>120</v>
      </c>
      <c r="AD70" s="15">
        <v>0.1</v>
      </c>
      <c r="AE70" s="10">
        <v>4</v>
      </c>
      <c r="AF70" s="10">
        <v>4</v>
      </c>
      <c r="AG70" s="10">
        <v>4</v>
      </c>
      <c r="AH70" s="10">
        <v>3</v>
      </c>
      <c r="AI70" s="10">
        <v>2</v>
      </c>
      <c r="AK70" s="10">
        <v>4</v>
      </c>
      <c r="AL70" s="10">
        <v>4</v>
      </c>
      <c r="AM70" s="10">
        <v>4</v>
      </c>
      <c r="AN70" s="10">
        <v>3</v>
      </c>
      <c r="AO70" s="10">
        <v>4</v>
      </c>
      <c r="AP70" s="10">
        <v>4</v>
      </c>
      <c r="AR70" s="10">
        <v>4</v>
      </c>
      <c r="AT70" s="10">
        <v>3</v>
      </c>
      <c r="AU70" s="9" t="s">
        <v>227</v>
      </c>
      <c r="AW70" s="10">
        <v>1</v>
      </c>
      <c r="AX70" s="10">
        <v>3</v>
      </c>
      <c r="AY70" s="10">
        <v>5</v>
      </c>
    </row>
    <row r="71" spans="1:51" ht="12.75" customHeight="1" x14ac:dyDescent="0.2">
      <c r="A71" s="8">
        <v>70</v>
      </c>
      <c r="B71" s="10">
        <v>4</v>
      </c>
      <c r="C71" s="10">
        <v>5</v>
      </c>
      <c r="D71" s="10">
        <v>5</v>
      </c>
      <c r="E71" s="10">
        <v>4</v>
      </c>
      <c r="F71" s="10">
        <v>4</v>
      </c>
      <c r="G71" s="10">
        <v>5</v>
      </c>
      <c r="H71" s="10">
        <v>4</v>
      </c>
      <c r="I71" s="10">
        <v>4</v>
      </c>
      <c r="J71" s="10">
        <v>3</v>
      </c>
      <c r="K71" s="10">
        <v>3</v>
      </c>
      <c r="L71" s="10">
        <v>3</v>
      </c>
      <c r="M71" s="10">
        <v>3</v>
      </c>
      <c r="N71" s="12" t="s">
        <v>278</v>
      </c>
      <c r="O71" s="10">
        <v>4</v>
      </c>
      <c r="P71" s="10">
        <v>4</v>
      </c>
      <c r="Q71" s="10">
        <v>3</v>
      </c>
      <c r="R71" s="10">
        <v>4</v>
      </c>
      <c r="S71" s="10">
        <v>3</v>
      </c>
      <c r="T71" s="10">
        <v>4</v>
      </c>
      <c r="U71" s="10">
        <v>5</v>
      </c>
      <c r="V71" s="12" t="s">
        <v>125</v>
      </c>
      <c r="W71" s="10">
        <v>3</v>
      </c>
      <c r="X71" s="9" t="s">
        <v>118</v>
      </c>
      <c r="Y71" s="9" t="s">
        <v>127</v>
      </c>
      <c r="Z71" s="9" t="s">
        <v>124</v>
      </c>
      <c r="AB71" s="10">
        <v>2</v>
      </c>
      <c r="AC71" s="9" t="s">
        <v>120</v>
      </c>
    </row>
    <row r="72" spans="1:51" ht="12.75" customHeight="1" x14ac:dyDescent="0.2">
      <c r="A72" s="8">
        <v>71</v>
      </c>
      <c r="B72" s="10">
        <v>5</v>
      </c>
      <c r="C72" s="10">
        <v>5</v>
      </c>
      <c r="D72" s="10">
        <v>5</v>
      </c>
      <c r="E72" s="10">
        <v>5</v>
      </c>
      <c r="F72" s="10">
        <v>5</v>
      </c>
      <c r="G72" s="10">
        <v>4</v>
      </c>
      <c r="H72" s="10">
        <v>4</v>
      </c>
      <c r="I72" s="10">
        <v>4</v>
      </c>
      <c r="J72" s="10">
        <v>4</v>
      </c>
      <c r="K72" s="10">
        <v>2</v>
      </c>
      <c r="L72" s="10">
        <v>3</v>
      </c>
      <c r="M72" s="10">
        <v>3</v>
      </c>
      <c r="O72" s="10">
        <v>4</v>
      </c>
      <c r="P72" s="10">
        <v>3</v>
      </c>
      <c r="Q72" s="10">
        <v>3</v>
      </c>
      <c r="R72" s="10">
        <v>5</v>
      </c>
      <c r="S72" s="10">
        <v>5</v>
      </c>
      <c r="T72" s="10">
        <v>5</v>
      </c>
      <c r="U72" s="10">
        <v>4</v>
      </c>
      <c r="V72" s="12" t="s">
        <v>117</v>
      </c>
      <c r="W72" s="10">
        <v>5</v>
      </c>
      <c r="X72" s="9" t="s">
        <v>118</v>
      </c>
      <c r="Y72" s="9" t="s">
        <v>124</v>
      </c>
      <c r="Z72" s="9" t="s">
        <v>118</v>
      </c>
      <c r="AB72" s="10">
        <v>5</v>
      </c>
      <c r="AC72" s="9" t="s">
        <v>120</v>
      </c>
      <c r="AD72" s="15">
        <v>0.1</v>
      </c>
      <c r="AE72" s="10">
        <v>5</v>
      </c>
      <c r="AF72" s="10">
        <v>5</v>
      </c>
      <c r="AG72" s="10">
        <v>5</v>
      </c>
      <c r="AH72" s="10">
        <v>5</v>
      </c>
      <c r="AI72" s="10">
        <v>3</v>
      </c>
      <c r="AK72" s="10">
        <v>5</v>
      </c>
      <c r="AL72" s="10">
        <v>4</v>
      </c>
      <c r="AM72" s="10">
        <v>3</v>
      </c>
      <c r="AN72" s="10">
        <v>3</v>
      </c>
      <c r="AO72" s="10">
        <v>3</v>
      </c>
      <c r="AP72" s="10">
        <v>4</v>
      </c>
      <c r="AR72" s="10">
        <v>4</v>
      </c>
      <c r="AT72" s="10">
        <v>3</v>
      </c>
      <c r="AU72" s="9" t="s">
        <v>126</v>
      </c>
      <c r="AW72" s="10">
        <v>1</v>
      </c>
      <c r="AX72" s="10">
        <v>2</v>
      </c>
      <c r="AY72" s="10">
        <v>5</v>
      </c>
    </row>
    <row r="73" spans="1:51" ht="12.75" customHeight="1" x14ac:dyDescent="0.2">
      <c r="A73" s="8">
        <v>72</v>
      </c>
      <c r="B73" s="10">
        <v>2</v>
      </c>
      <c r="C73" s="10">
        <v>4</v>
      </c>
      <c r="D73" s="10">
        <v>4</v>
      </c>
      <c r="E73" s="10">
        <v>2</v>
      </c>
      <c r="F73" s="10">
        <v>4</v>
      </c>
      <c r="G73" s="10">
        <v>4</v>
      </c>
      <c r="H73" s="10">
        <v>2</v>
      </c>
      <c r="I73" s="10">
        <v>2</v>
      </c>
      <c r="J73" s="10">
        <v>4</v>
      </c>
      <c r="K73" s="10">
        <v>4</v>
      </c>
      <c r="L73" s="10">
        <v>3</v>
      </c>
      <c r="M73" s="10">
        <v>2</v>
      </c>
      <c r="O73" s="10">
        <v>4</v>
      </c>
      <c r="P73" s="10">
        <v>4</v>
      </c>
      <c r="Q73" s="10">
        <v>4</v>
      </c>
      <c r="R73" s="10">
        <v>4</v>
      </c>
      <c r="S73" s="10">
        <v>2</v>
      </c>
      <c r="T73" s="10">
        <v>2</v>
      </c>
      <c r="U73" s="10">
        <v>3</v>
      </c>
      <c r="V73" s="12" t="s">
        <v>125</v>
      </c>
      <c r="W73" s="10">
        <v>2</v>
      </c>
      <c r="X73" s="9" t="s">
        <v>118</v>
      </c>
      <c r="Y73" s="9" t="s">
        <v>124</v>
      </c>
      <c r="Z73" s="9" t="s">
        <v>127</v>
      </c>
      <c r="AB73" s="10">
        <v>2</v>
      </c>
      <c r="AC73" s="9" t="s">
        <v>120</v>
      </c>
      <c r="AE73" s="10">
        <v>4</v>
      </c>
      <c r="AF73" s="10">
        <v>4</v>
      </c>
      <c r="AG73" s="10">
        <v>4</v>
      </c>
      <c r="AH73" s="10">
        <v>4</v>
      </c>
      <c r="AI73" s="10">
        <v>2</v>
      </c>
      <c r="AK73" s="10">
        <v>5</v>
      </c>
      <c r="AL73" s="10">
        <v>5</v>
      </c>
      <c r="AM73" s="10">
        <v>4</v>
      </c>
      <c r="AN73" s="10">
        <v>4</v>
      </c>
      <c r="AO73" s="10">
        <v>5</v>
      </c>
      <c r="AP73" s="10">
        <v>4</v>
      </c>
      <c r="AR73" s="10">
        <v>4</v>
      </c>
      <c r="AS73" s="10"/>
      <c r="AT73" s="10">
        <v>5</v>
      </c>
      <c r="AU73" s="9" t="s">
        <v>173</v>
      </c>
      <c r="AW73" s="10">
        <v>2</v>
      </c>
      <c r="AX73" s="10">
        <v>2</v>
      </c>
      <c r="AY73" s="10">
        <v>3</v>
      </c>
    </row>
    <row r="74" spans="1:51" ht="12.75" customHeight="1" x14ac:dyDescent="0.2">
      <c r="A74" s="8">
        <v>73</v>
      </c>
      <c r="B74" s="10">
        <v>3</v>
      </c>
      <c r="C74" s="10">
        <v>4</v>
      </c>
      <c r="D74" s="10">
        <v>5</v>
      </c>
      <c r="E74" s="10">
        <v>3</v>
      </c>
      <c r="F74" s="10">
        <v>4</v>
      </c>
      <c r="G74" s="10">
        <v>3</v>
      </c>
      <c r="H74" s="10">
        <v>4</v>
      </c>
      <c r="I74" s="10">
        <v>4</v>
      </c>
      <c r="J74" s="10">
        <v>5</v>
      </c>
      <c r="K74" s="10">
        <v>5</v>
      </c>
      <c r="L74" s="10">
        <v>3</v>
      </c>
      <c r="M74" s="10">
        <v>4</v>
      </c>
      <c r="O74" s="10">
        <v>4</v>
      </c>
      <c r="P74" s="10">
        <v>4</v>
      </c>
      <c r="Q74" s="10">
        <v>3</v>
      </c>
      <c r="R74" s="10">
        <v>5</v>
      </c>
      <c r="S74" s="10">
        <v>3</v>
      </c>
      <c r="T74" s="10">
        <v>5</v>
      </c>
      <c r="U74" s="10">
        <v>3</v>
      </c>
      <c r="V74" s="12" t="s">
        <v>125</v>
      </c>
      <c r="W74" s="10">
        <v>3</v>
      </c>
      <c r="X74" s="9" t="s">
        <v>127</v>
      </c>
      <c r="Y74" s="9" t="s">
        <v>124</v>
      </c>
      <c r="Z74" s="9" t="s">
        <v>124</v>
      </c>
      <c r="AB74" s="10">
        <v>3</v>
      </c>
      <c r="AC74" s="9" t="s">
        <v>120</v>
      </c>
      <c r="AD74" s="9" t="s">
        <v>279</v>
      </c>
      <c r="AE74" s="10">
        <v>4</v>
      </c>
      <c r="AH74" s="10">
        <v>4</v>
      </c>
      <c r="AI74" s="10">
        <v>4</v>
      </c>
      <c r="AK74" s="10">
        <v>5</v>
      </c>
      <c r="AL74" s="10">
        <v>5</v>
      </c>
      <c r="AM74" s="10">
        <v>5</v>
      </c>
      <c r="AN74" s="10">
        <v>5</v>
      </c>
      <c r="AR74" s="10">
        <v>5</v>
      </c>
      <c r="AT74" s="10">
        <v>2</v>
      </c>
      <c r="AU74" s="9" t="s">
        <v>280</v>
      </c>
      <c r="AW74" s="10">
        <v>2</v>
      </c>
      <c r="AX74" s="10">
        <v>2</v>
      </c>
      <c r="AY74" s="10">
        <v>4</v>
      </c>
    </row>
    <row r="75" spans="1:51" ht="12.75" customHeight="1" x14ac:dyDescent="0.2">
      <c r="A75" s="8">
        <v>74</v>
      </c>
      <c r="B75" s="10">
        <v>5</v>
      </c>
      <c r="C75" s="10">
        <v>5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>
        <v>4</v>
      </c>
      <c r="M75" s="10">
        <v>4</v>
      </c>
      <c r="O75" s="10">
        <v>2</v>
      </c>
      <c r="P75" s="10">
        <v>2</v>
      </c>
      <c r="Q75" s="10">
        <v>4</v>
      </c>
      <c r="R75" s="10"/>
      <c r="S75" s="10">
        <v>2</v>
      </c>
      <c r="U75" s="10">
        <v>4</v>
      </c>
      <c r="W75" s="10">
        <v>3</v>
      </c>
      <c r="X75" s="9" t="s">
        <v>127</v>
      </c>
      <c r="Y75" s="9" t="s">
        <v>127</v>
      </c>
      <c r="Z75" s="9" t="s">
        <v>127</v>
      </c>
      <c r="AB75" s="10">
        <v>2</v>
      </c>
      <c r="AE75" s="10">
        <v>4</v>
      </c>
      <c r="AF75" s="10">
        <v>3</v>
      </c>
      <c r="AG75" s="10">
        <v>3</v>
      </c>
      <c r="AH75" s="10">
        <v>4</v>
      </c>
      <c r="AI75" s="10">
        <v>3</v>
      </c>
      <c r="AK75" s="10">
        <v>4</v>
      </c>
      <c r="AL75" s="10">
        <v>4</v>
      </c>
      <c r="AM75" s="10">
        <v>4</v>
      </c>
      <c r="AN75" s="10">
        <v>4</v>
      </c>
      <c r="AO75" s="10">
        <v>4</v>
      </c>
      <c r="AP75" s="10">
        <v>4</v>
      </c>
      <c r="AR75" s="10">
        <v>2</v>
      </c>
      <c r="AT75" s="10">
        <v>3</v>
      </c>
      <c r="AU75" s="9" t="s">
        <v>173</v>
      </c>
    </row>
    <row r="76" spans="1:51" ht="12.75" customHeight="1" x14ac:dyDescent="0.2">
      <c r="A76" s="8">
        <v>75</v>
      </c>
      <c r="B76" s="10">
        <v>3</v>
      </c>
      <c r="C76" s="10">
        <v>3</v>
      </c>
      <c r="D76" s="10">
        <v>4</v>
      </c>
      <c r="E76" s="10">
        <v>3</v>
      </c>
      <c r="F76" s="10">
        <v>3</v>
      </c>
      <c r="G76" s="10">
        <v>2</v>
      </c>
      <c r="H76" s="10">
        <v>4</v>
      </c>
      <c r="I76" s="10">
        <v>4</v>
      </c>
      <c r="J76" s="10">
        <v>4</v>
      </c>
      <c r="K76" s="10">
        <v>2</v>
      </c>
      <c r="L76" s="10">
        <v>4</v>
      </c>
      <c r="M76" s="10">
        <v>3</v>
      </c>
      <c r="N76" s="12" t="s">
        <v>282</v>
      </c>
      <c r="O76" s="10">
        <v>4</v>
      </c>
      <c r="P76" s="10">
        <v>3</v>
      </c>
      <c r="Q76" s="10">
        <v>3</v>
      </c>
      <c r="R76" s="10">
        <v>4</v>
      </c>
      <c r="S76" s="10">
        <v>5</v>
      </c>
      <c r="T76" s="10">
        <v>4</v>
      </c>
      <c r="U76" s="10">
        <v>4</v>
      </c>
      <c r="V76" s="12" t="s">
        <v>125</v>
      </c>
      <c r="W76" s="10">
        <v>4</v>
      </c>
      <c r="X76" s="9" t="s">
        <v>118</v>
      </c>
      <c r="Y76" s="9" t="s">
        <v>118</v>
      </c>
      <c r="Z76" s="9" t="s">
        <v>118</v>
      </c>
      <c r="AC76" s="9" t="s">
        <v>120</v>
      </c>
      <c r="AD76" s="9" t="s">
        <v>283</v>
      </c>
      <c r="AE76" s="10">
        <v>5</v>
      </c>
      <c r="AF76" s="10">
        <v>4</v>
      </c>
      <c r="AG76" s="10">
        <v>4</v>
      </c>
      <c r="AH76" s="10">
        <v>5</v>
      </c>
      <c r="AI76" s="10">
        <v>3</v>
      </c>
      <c r="AK76" s="10">
        <v>5</v>
      </c>
      <c r="AL76" s="10">
        <v>4</v>
      </c>
      <c r="AM76" s="10">
        <v>4</v>
      </c>
      <c r="AN76" s="10">
        <v>4</v>
      </c>
      <c r="AO76" s="10">
        <v>5</v>
      </c>
      <c r="AP76" s="10">
        <v>3</v>
      </c>
      <c r="AR76" s="10">
        <v>3</v>
      </c>
      <c r="AS76" s="12" t="s">
        <v>285</v>
      </c>
      <c r="AU76" s="9" t="s">
        <v>208</v>
      </c>
      <c r="AW76" s="10">
        <v>1</v>
      </c>
      <c r="AX76" s="10">
        <v>3</v>
      </c>
      <c r="AY76" s="10">
        <v>4</v>
      </c>
    </row>
    <row r="77" spans="1:51" ht="12.75" customHeight="1" x14ac:dyDescent="0.2">
      <c r="A77" s="8">
        <v>76</v>
      </c>
      <c r="B77" s="10">
        <v>2</v>
      </c>
      <c r="C77" s="10">
        <v>4</v>
      </c>
      <c r="D77" s="10">
        <v>4</v>
      </c>
      <c r="E77" s="10">
        <v>2</v>
      </c>
      <c r="F77" s="10">
        <v>2</v>
      </c>
      <c r="G77" s="10">
        <v>2</v>
      </c>
      <c r="H77" s="10">
        <v>4</v>
      </c>
      <c r="I77" s="10">
        <v>4</v>
      </c>
      <c r="J77" s="10">
        <v>4</v>
      </c>
      <c r="K77" s="10">
        <v>4</v>
      </c>
      <c r="L77" s="10">
        <v>2</v>
      </c>
      <c r="M77" s="10">
        <v>4</v>
      </c>
      <c r="O77" s="10">
        <v>3</v>
      </c>
      <c r="P77" s="10">
        <v>4</v>
      </c>
      <c r="Q77" s="10">
        <v>4</v>
      </c>
      <c r="R77" s="10">
        <v>4</v>
      </c>
      <c r="S77" s="10">
        <v>5</v>
      </c>
      <c r="T77" s="10">
        <v>5</v>
      </c>
      <c r="U77" s="10">
        <v>2</v>
      </c>
      <c r="W77" s="10">
        <v>4</v>
      </c>
      <c r="X77" s="9" t="s">
        <v>118</v>
      </c>
      <c r="AC77" s="9" t="s">
        <v>134</v>
      </c>
      <c r="AD77" s="15">
        <v>0.1</v>
      </c>
      <c r="AF77" s="10">
        <v>5</v>
      </c>
      <c r="AK77" s="10">
        <v>5</v>
      </c>
      <c r="AL77" s="10">
        <v>4</v>
      </c>
      <c r="AM77" s="10">
        <v>3</v>
      </c>
      <c r="AN77" s="10">
        <v>3</v>
      </c>
      <c r="AO77" s="10">
        <v>3</v>
      </c>
      <c r="AP77" s="10">
        <v>4</v>
      </c>
      <c r="AR77" s="10">
        <v>2</v>
      </c>
      <c r="AT77" s="10">
        <v>1</v>
      </c>
      <c r="AU77" s="9" t="s">
        <v>191</v>
      </c>
      <c r="AW77" s="10">
        <v>1</v>
      </c>
      <c r="AX77" s="10">
        <v>2</v>
      </c>
      <c r="AY77" s="10">
        <v>3</v>
      </c>
    </row>
    <row r="78" spans="1:51" ht="12.75" customHeight="1" x14ac:dyDescent="0.2">
      <c r="A78" s="8">
        <v>77</v>
      </c>
      <c r="B78" s="10">
        <v>5</v>
      </c>
      <c r="C78" s="10">
        <v>5</v>
      </c>
      <c r="D78" s="10">
        <v>5</v>
      </c>
      <c r="E78" s="10">
        <v>5</v>
      </c>
      <c r="F78" s="10">
        <v>5</v>
      </c>
      <c r="G78" s="10">
        <v>3</v>
      </c>
      <c r="H78" s="10">
        <v>4</v>
      </c>
      <c r="I78" s="10">
        <v>4</v>
      </c>
      <c r="J78" s="10">
        <v>4</v>
      </c>
      <c r="K78" s="10">
        <v>3</v>
      </c>
      <c r="L78" s="10">
        <v>3</v>
      </c>
      <c r="M78" s="10">
        <v>5</v>
      </c>
      <c r="O78" s="10">
        <v>4</v>
      </c>
      <c r="P78" s="10">
        <v>2</v>
      </c>
      <c r="Q78" s="10">
        <v>4</v>
      </c>
      <c r="R78" s="10">
        <v>2</v>
      </c>
      <c r="S78" s="10">
        <v>2</v>
      </c>
      <c r="T78" s="10">
        <v>4</v>
      </c>
      <c r="U78" s="10">
        <v>4</v>
      </c>
      <c r="W78" s="10">
        <v>3</v>
      </c>
      <c r="X78" s="9" t="s">
        <v>118</v>
      </c>
      <c r="Y78" s="9" t="s">
        <v>118</v>
      </c>
      <c r="Z78" s="9" t="s">
        <v>118</v>
      </c>
      <c r="AB78" s="10">
        <v>2</v>
      </c>
    </row>
    <row r="79" spans="1:51" ht="12.75" customHeight="1" x14ac:dyDescent="0.2">
      <c r="A79" s="8">
        <v>78</v>
      </c>
      <c r="B79" s="10">
        <v>5</v>
      </c>
      <c r="C79" s="10">
        <v>4</v>
      </c>
      <c r="D79" s="10">
        <v>5</v>
      </c>
      <c r="E79" s="10">
        <v>2</v>
      </c>
      <c r="F79" s="10">
        <v>4</v>
      </c>
      <c r="G79" s="10">
        <v>4</v>
      </c>
      <c r="H79" s="10">
        <v>5</v>
      </c>
      <c r="I79" s="10">
        <v>4</v>
      </c>
      <c r="J79" s="10">
        <v>4</v>
      </c>
      <c r="K79" s="10">
        <v>3</v>
      </c>
      <c r="L79" s="10">
        <v>3</v>
      </c>
      <c r="M79" s="10">
        <v>3</v>
      </c>
      <c r="O79" s="10">
        <v>3</v>
      </c>
      <c r="P79" s="10">
        <v>5</v>
      </c>
      <c r="Q79" s="10">
        <v>4</v>
      </c>
      <c r="R79" s="10">
        <v>5</v>
      </c>
      <c r="S79" s="10">
        <v>4</v>
      </c>
      <c r="T79" s="10">
        <v>4</v>
      </c>
      <c r="U79" s="10">
        <v>4</v>
      </c>
      <c r="V79" s="12" t="s">
        <v>125</v>
      </c>
      <c r="W79" s="10">
        <v>5</v>
      </c>
      <c r="X79" s="9" t="s">
        <v>118</v>
      </c>
      <c r="Y79" s="9" t="s">
        <v>127</v>
      </c>
      <c r="Z79" s="9" t="s">
        <v>127</v>
      </c>
      <c r="AB79" s="10">
        <v>5</v>
      </c>
      <c r="AC79" s="9" t="s">
        <v>120</v>
      </c>
      <c r="AD79" s="15">
        <v>0.1</v>
      </c>
      <c r="AE79" s="10">
        <v>5</v>
      </c>
      <c r="AF79" s="10">
        <v>4</v>
      </c>
      <c r="AG79" s="10">
        <v>3</v>
      </c>
      <c r="AH79" s="10">
        <v>2</v>
      </c>
      <c r="AI79" s="10">
        <v>3</v>
      </c>
      <c r="AK79" s="10">
        <v>5</v>
      </c>
      <c r="AL79" s="10">
        <v>3</v>
      </c>
      <c r="AM79" s="10">
        <v>4</v>
      </c>
      <c r="AN79" s="10">
        <v>4</v>
      </c>
      <c r="AO79" s="10">
        <v>3</v>
      </c>
      <c r="AP79" s="10">
        <v>3</v>
      </c>
      <c r="AR79" s="10">
        <v>4</v>
      </c>
      <c r="AT79" s="10">
        <v>3</v>
      </c>
      <c r="AU79" s="9" t="s">
        <v>135</v>
      </c>
      <c r="AW79" s="10">
        <v>1</v>
      </c>
      <c r="AX79" s="10">
        <v>4</v>
      </c>
      <c r="AY79" s="10">
        <v>4</v>
      </c>
    </row>
    <row r="80" spans="1:51" ht="12.75" customHeight="1" x14ac:dyDescent="0.2">
      <c r="A80" s="8">
        <v>79</v>
      </c>
      <c r="B80" s="10">
        <v>4</v>
      </c>
      <c r="C80" s="10">
        <v>5</v>
      </c>
      <c r="D80" s="10">
        <v>5</v>
      </c>
      <c r="E80" s="10">
        <v>2</v>
      </c>
      <c r="F80" s="10">
        <v>3</v>
      </c>
      <c r="G80" s="10">
        <v>4</v>
      </c>
      <c r="H80" s="10">
        <v>3</v>
      </c>
      <c r="I80" s="10">
        <v>2</v>
      </c>
      <c r="J80" s="10">
        <v>4</v>
      </c>
      <c r="K80" s="10">
        <v>4</v>
      </c>
      <c r="L80" s="10">
        <v>3</v>
      </c>
      <c r="M80" s="10">
        <v>3</v>
      </c>
      <c r="N80" s="12" t="s">
        <v>287</v>
      </c>
      <c r="O80" s="10">
        <v>5</v>
      </c>
      <c r="P80" s="10">
        <v>3</v>
      </c>
      <c r="Q80" s="10">
        <v>1</v>
      </c>
      <c r="R80" s="10">
        <v>3</v>
      </c>
      <c r="S80" s="10">
        <v>3</v>
      </c>
      <c r="V80" s="12" t="s">
        <v>125</v>
      </c>
      <c r="W80" s="10">
        <v>2</v>
      </c>
      <c r="AB80" s="10">
        <v>4</v>
      </c>
      <c r="AC80" s="9" t="s">
        <v>134</v>
      </c>
      <c r="AD80" s="15">
        <v>0.05</v>
      </c>
      <c r="AE80" s="10">
        <v>5</v>
      </c>
      <c r="AK80" s="10">
        <v>5</v>
      </c>
      <c r="AO80" s="10">
        <v>5</v>
      </c>
      <c r="AR80" s="10">
        <v>5</v>
      </c>
      <c r="AT80">
        <v>4</v>
      </c>
      <c r="AU80" s="9" t="s">
        <v>276</v>
      </c>
      <c r="AW80" s="10">
        <v>2</v>
      </c>
      <c r="AX80" s="10">
        <v>2</v>
      </c>
      <c r="AY80" s="10">
        <v>4</v>
      </c>
    </row>
    <row r="81" spans="1:51" ht="12.75" customHeight="1" x14ac:dyDescent="0.2">
      <c r="A81" s="8">
        <v>80</v>
      </c>
      <c r="B81" s="10">
        <v>4</v>
      </c>
      <c r="C81" s="10">
        <v>4</v>
      </c>
      <c r="D81" s="10">
        <v>4</v>
      </c>
      <c r="E81" s="10">
        <v>3</v>
      </c>
      <c r="F81" s="10">
        <v>3</v>
      </c>
      <c r="G81" s="10">
        <v>3</v>
      </c>
      <c r="H81" s="10">
        <v>4</v>
      </c>
      <c r="I81" s="10">
        <v>4</v>
      </c>
      <c r="J81" s="10">
        <v>4</v>
      </c>
      <c r="K81" s="10">
        <v>4</v>
      </c>
      <c r="L81" s="10">
        <v>2</v>
      </c>
      <c r="M81" s="10">
        <v>3</v>
      </c>
      <c r="O81" s="10">
        <v>4</v>
      </c>
      <c r="P81" s="10">
        <v>4</v>
      </c>
      <c r="Q81" s="10">
        <v>4</v>
      </c>
      <c r="R81" s="10">
        <v>3</v>
      </c>
      <c r="S81" s="10">
        <v>2</v>
      </c>
      <c r="T81" s="10">
        <v>4</v>
      </c>
      <c r="U81" s="10">
        <v>5</v>
      </c>
      <c r="W81" s="10">
        <v>2</v>
      </c>
      <c r="Z81" s="9" t="s">
        <v>124</v>
      </c>
      <c r="AB81" s="10">
        <v>2</v>
      </c>
      <c r="AE81" s="10">
        <v>3</v>
      </c>
      <c r="AF81" s="10">
        <v>3</v>
      </c>
      <c r="AG81" s="10">
        <v>4</v>
      </c>
      <c r="AH81" s="10">
        <v>2</v>
      </c>
      <c r="AI81" s="10">
        <v>2</v>
      </c>
      <c r="AK81" s="10">
        <v>4</v>
      </c>
      <c r="AL81" s="10">
        <v>4</v>
      </c>
      <c r="AM81" s="10">
        <v>3</v>
      </c>
      <c r="AN81" s="10">
        <v>4</v>
      </c>
      <c r="AO81" s="10">
        <v>4</v>
      </c>
      <c r="AP81" s="10">
        <v>2</v>
      </c>
      <c r="AR81" s="10">
        <v>3</v>
      </c>
      <c r="AT81" s="10">
        <v>3</v>
      </c>
      <c r="AU81" s="9" t="s">
        <v>135</v>
      </c>
      <c r="AW81" s="10">
        <v>1</v>
      </c>
      <c r="AX81" s="10">
        <v>4</v>
      </c>
      <c r="AY81" s="10">
        <v>4</v>
      </c>
    </row>
    <row r="82" spans="1:51" ht="12.75" customHeight="1" x14ac:dyDescent="0.2">
      <c r="A82" s="8">
        <v>81</v>
      </c>
      <c r="B82" s="10">
        <v>4</v>
      </c>
      <c r="C82" s="10">
        <v>5</v>
      </c>
      <c r="D82" s="10">
        <v>5</v>
      </c>
      <c r="E82" s="10">
        <v>4</v>
      </c>
      <c r="F82" s="10">
        <v>5</v>
      </c>
      <c r="G82" s="10">
        <v>5</v>
      </c>
      <c r="H82" s="10">
        <v>5</v>
      </c>
      <c r="I82" s="10">
        <v>4</v>
      </c>
      <c r="J82" s="10">
        <v>4</v>
      </c>
      <c r="K82" s="10">
        <v>3</v>
      </c>
      <c r="N82" s="12" t="s">
        <v>289</v>
      </c>
      <c r="O82" s="10">
        <v>4</v>
      </c>
      <c r="P82" s="10">
        <v>4</v>
      </c>
      <c r="Q82" s="10">
        <v>4</v>
      </c>
      <c r="R82" s="10">
        <v>4</v>
      </c>
      <c r="S82" s="10">
        <v>4</v>
      </c>
      <c r="T82" s="10">
        <v>5</v>
      </c>
      <c r="U82" s="10">
        <v>4</v>
      </c>
      <c r="V82" s="12" t="s">
        <v>125</v>
      </c>
      <c r="W82" s="10">
        <v>4</v>
      </c>
      <c r="X82" s="9" t="s">
        <v>118</v>
      </c>
      <c r="Y82" s="12" t="s">
        <v>124</v>
      </c>
      <c r="Z82" s="9" t="s">
        <v>124</v>
      </c>
      <c r="AB82" s="10">
        <v>3</v>
      </c>
      <c r="AC82" s="9" t="s">
        <v>132</v>
      </c>
      <c r="AD82" s="15">
        <v>0.05</v>
      </c>
      <c r="AE82" s="10">
        <v>4</v>
      </c>
      <c r="AF82" s="10">
        <v>4</v>
      </c>
      <c r="AG82" s="10">
        <v>5</v>
      </c>
      <c r="AH82" s="10">
        <v>4</v>
      </c>
      <c r="AI82" s="10">
        <v>4</v>
      </c>
      <c r="AK82" s="10">
        <v>5</v>
      </c>
      <c r="AL82" s="10">
        <v>5</v>
      </c>
      <c r="AM82" s="10">
        <v>5</v>
      </c>
      <c r="AN82" s="10">
        <v>5</v>
      </c>
      <c r="AO82" s="10">
        <v>5</v>
      </c>
      <c r="AP82" s="10">
        <v>5</v>
      </c>
      <c r="AR82" s="10">
        <v>4</v>
      </c>
      <c r="AT82" s="10">
        <v>3</v>
      </c>
      <c r="AU82" s="9" t="s">
        <v>209</v>
      </c>
      <c r="AV82" s="12" t="s">
        <v>291</v>
      </c>
      <c r="AW82" s="10">
        <v>2</v>
      </c>
      <c r="AX82" s="10">
        <v>1</v>
      </c>
      <c r="AY82" s="10">
        <v>4</v>
      </c>
    </row>
    <row r="83" spans="1:51" ht="12.75" customHeight="1" x14ac:dyDescent="0.2">
      <c r="A83" s="8">
        <v>82</v>
      </c>
      <c r="B83" s="10">
        <v>4</v>
      </c>
      <c r="C83" s="10">
        <v>5</v>
      </c>
      <c r="D83" s="10">
        <v>5</v>
      </c>
      <c r="E83" s="10">
        <v>2</v>
      </c>
      <c r="F83" s="10">
        <v>4</v>
      </c>
      <c r="G83" s="10">
        <v>3</v>
      </c>
      <c r="H83" s="10">
        <v>5</v>
      </c>
      <c r="J83" s="10">
        <v>4</v>
      </c>
      <c r="K83" s="10">
        <v>2</v>
      </c>
      <c r="L83" s="10">
        <v>3</v>
      </c>
      <c r="M83" s="10">
        <v>4</v>
      </c>
      <c r="O83" s="10">
        <v>5</v>
      </c>
      <c r="P83" s="10">
        <v>4</v>
      </c>
      <c r="Q83" s="10">
        <v>3</v>
      </c>
      <c r="R83" s="10">
        <v>5</v>
      </c>
      <c r="S83" s="10">
        <v>4</v>
      </c>
      <c r="T83" s="10">
        <v>4</v>
      </c>
      <c r="U83" s="10">
        <v>3</v>
      </c>
      <c r="X83" s="9" t="s">
        <v>118</v>
      </c>
      <c r="Y83" s="12" t="s">
        <v>124</v>
      </c>
      <c r="Z83" s="9" t="s">
        <v>124</v>
      </c>
      <c r="AB83" s="10">
        <v>4</v>
      </c>
      <c r="AC83" s="9" t="s">
        <v>120</v>
      </c>
      <c r="AD83" s="15">
        <v>0.05</v>
      </c>
      <c r="AE83" s="10">
        <v>5</v>
      </c>
      <c r="AF83" s="10">
        <v>4</v>
      </c>
      <c r="AG83" s="10">
        <v>4</v>
      </c>
      <c r="AH83" s="10">
        <v>5</v>
      </c>
      <c r="AI83" s="10">
        <v>3</v>
      </c>
      <c r="AK83" s="10">
        <v>5</v>
      </c>
      <c r="AL83" s="10">
        <v>5</v>
      </c>
      <c r="AM83" s="10">
        <v>4</v>
      </c>
      <c r="AN83" s="10">
        <v>5</v>
      </c>
      <c r="AO83" s="10">
        <v>5</v>
      </c>
      <c r="AP83" s="10">
        <v>5</v>
      </c>
      <c r="AR83" s="10">
        <v>4</v>
      </c>
      <c r="AT83" s="10">
        <v>4</v>
      </c>
      <c r="AU83" s="9" t="s">
        <v>227</v>
      </c>
      <c r="AW83" s="10">
        <v>1</v>
      </c>
      <c r="AX83" s="10">
        <v>2</v>
      </c>
      <c r="AY83" s="10">
        <v>4</v>
      </c>
    </row>
    <row r="84" spans="1:51" ht="12.75" customHeight="1" x14ac:dyDescent="0.2">
      <c r="A84" s="8">
        <v>83</v>
      </c>
      <c r="B84" s="10">
        <v>4</v>
      </c>
      <c r="C84" s="10">
        <v>4</v>
      </c>
      <c r="D84" s="10">
        <v>4</v>
      </c>
      <c r="E84" s="10">
        <v>4</v>
      </c>
      <c r="F84" s="10">
        <v>4</v>
      </c>
      <c r="G84" s="10">
        <v>3</v>
      </c>
      <c r="H84" s="10">
        <v>5</v>
      </c>
      <c r="I84" s="10">
        <v>3</v>
      </c>
      <c r="J84" s="10">
        <v>5</v>
      </c>
      <c r="K84" s="10">
        <v>2</v>
      </c>
      <c r="L84" s="10">
        <v>2</v>
      </c>
      <c r="M84" s="10">
        <v>5</v>
      </c>
      <c r="O84" s="10">
        <v>4</v>
      </c>
      <c r="P84" s="10">
        <v>1</v>
      </c>
      <c r="Q84" s="10">
        <v>4</v>
      </c>
      <c r="R84" s="10">
        <v>4</v>
      </c>
      <c r="S84" s="10">
        <v>2</v>
      </c>
      <c r="T84" s="10">
        <v>3</v>
      </c>
      <c r="U84" s="10">
        <v>3</v>
      </c>
      <c r="V84" s="12" t="s">
        <v>125</v>
      </c>
      <c r="X84" s="9" t="s">
        <v>127</v>
      </c>
      <c r="Y84" s="12" t="s">
        <v>127</v>
      </c>
      <c r="Z84" s="9" t="s">
        <v>124</v>
      </c>
      <c r="AB84" s="10">
        <v>2</v>
      </c>
      <c r="AC84" s="9" t="s">
        <v>120</v>
      </c>
      <c r="AE84" s="10">
        <v>3</v>
      </c>
      <c r="AF84" s="10">
        <v>3</v>
      </c>
      <c r="AG84" s="10">
        <v>2</v>
      </c>
      <c r="AH84" s="10">
        <v>2</v>
      </c>
      <c r="AI84" s="10">
        <v>4</v>
      </c>
      <c r="AK84" s="10">
        <v>5</v>
      </c>
      <c r="AL84" s="10">
        <v>5</v>
      </c>
      <c r="AM84" s="10">
        <v>3</v>
      </c>
      <c r="AN84" s="10">
        <v>5</v>
      </c>
      <c r="AO84" s="10">
        <v>5</v>
      </c>
      <c r="AP84" s="10">
        <v>4</v>
      </c>
      <c r="AR84" s="10">
        <v>4</v>
      </c>
      <c r="AT84" s="10">
        <v>3</v>
      </c>
      <c r="AU84" s="9" t="s">
        <v>173</v>
      </c>
      <c r="AW84" s="10">
        <v>1</v>
      </c>
      <c r="AX84" s="10">
        <v>1</v>
      </c>
      <c r="AY84" s="10">
        <v>4</v>
      </c>
    </row>
    <row r="85" spans="1:51" ht="12.75" customHeight="1" x14ac:dyDescent="0.2">
      <c r="A85" s="8">
        <v>84</v>
      </c>
      <c r="B85" s="10">
        <v>3</v>
      </c>
      <c r="C85" s="10">
        <v>4</v>
      </c>
      <c r="D85" s="10">
        <v>4</v>
      </c>
      <c r="E85" s="10">
        <v>3</v>
      </c>
      <c r="F85" s="10">
        <v>3</v>
      </c>
      <c r="G85" s="10">
        <v>3</v>
      </c>
      <c r="H85" s="10">
        <v>4</v>
      </c>
      <c r="I85" s="10">
        <v>4</v>
      </c>
      <c r="J85" s="10">
        <v>5</v>
      </c>
      <c r="K85" s="10">
        <v>3</v>
      </c>
      <c r="L85" s="10">
        <v>2</v>
      </c>
      <c r="M85" s="10">
        <v>4</v>
      </c>
      <c r="O85" s="10">
        <v>3</v>
      </c>
      <c r="P85" s="10">
        <v>3</v>
      </c>
      <c r="Q85" s="10">
        <v>4</v>
      </c>
      <c r="R85" s="10">
        <v>4</v>
      </c>
      <c r="S85" s="10">
        <v>3</v>
      </c>
      <c r="T85" s="10">
        <v>3</v>
      </c>
      <c r="U85" s="10">
        <v>2</v>
      </c>
      <c r="V85" s="12" t="s">
        <v>117</v>
      </c>
      <c r="W85" s="10">
        <v>3</v>
      </c>
      <c r="X85" s="9" t="s">
        <v>127</v>
      </c>
      <c r="Y85" s="12" t="s">
        <v>127</v>
      </c>
      <c r="Z85" s="9" t="s">
        <v>124</v>
      </c>
      <c r="AB85" s="10">
        <v>3</v>
      </c>
      <c r="AC85" s="9" t="s">
        <v>120</v>
      </c>
      <c r="AD85" s="15">
        <v>0.05</v>
      </c>
      <c r="AE85" s="10">
        <v>3</v>
      </c>
      <c r="AF85" s="10">
        <v>4</v>
      </c>
      <c r="AG85" s="10">
        <v>4</v>
      </c>
      <c r="AH85" s="10">
        <v>3</v>
      </c>
      <c r="AI85" s="10">
        <v>4</v>
      </c>
      <c r="AK85" s="10">
        <v>4</v>
      </c>
      <c r="AL85" s="10">
        <v>4</v>
      </c>
      <c r="AM85" s="10">
        <v>3</v>
      </c>
      <c r="AN85" s="10">
        <v>3</v>
      </c>
      <c r="AO85" s="10">
        <v>3</v>
      </c>
      <c r="AP85" s="10">
        <v>3</v>
      </c>
      <c r="AR85" s="10">
        <v>4</v>
      </c>
      <c r="AT85" s="10">
        <v>3</v>
      </c>
      <c r="AU85" s="9" t="s">
        <v>209</v>
      </c>
    </row>
    <row r="86" spans="1:51" ht="12.75" customHeight="1" x14ac:dyDescent="0.2">
      <c r="A86" s="8">
        <v>85</v>
      </c>
      <c r="B86" s="10">
        <v>4</v>
      </c>
      <c r="C86" s="10">
        <v>4</v>
      </c>
      <c r="D86" s="10">
        <v>5</v>
      </c>
      <c r="E86" s="10">
        <v>3</v>
      </c>
      <c r="F86" s="10">
        <v>4</v>
      </c>
      <c r="G86" s="10">
        <v>4</v>
      </c>
      <c r="H86" s="10">
        <v>3</v>
      </c>
      <c r="I86" s="10">
        <v>3</v>
      </c>
      <c r="J86" s="10">
        <v>5</v>
      </c>
      <c r="K86" s="10">
        <v>5</v>
      </c>
      <c r="L86" s="10">
        <v>5</v>
      </c>
      <c r="M86" s="10">
        <v>3</v>
      </c>
      <c r="O86" s="10">
        <v>4</v>
      </c>
      <c r="P86" s="10">
        <v>4</v>
      </c>
      <c r="Q86" s="10">
        <v>4</v>
      </c>
      <c r="R86" s="10">
        <v>4</v>
      </c>
      <c r="S86" s="10">
        <v>3</v>
      </c>
      <c r="T86" s="10">
        <v>5</v>
      </c>
      <c r="U86" s="10">
        <v>4</v>
      </c>
      <c r="V86" s="12" t="s">
        <v>117</v>
      </c>
      <c r="W86" s="10">
        <v>4</v>
      </c>
      <c r="X86" s="9" t="s">
        <v>118</v>
      </c>
      <c r="Y86" s="12" t="s">
        <v>118</v>
      </c>
      <c r="Z86" s="9" t="s">
        <v>124</v>
      </c>
      <c r="AB86" s="10">
        <v>2</v>
      </c>
      <c r="AC86" s="9" t="s">
        <v>120</v>
      </c>
      <c r="AD86" s="15">
        <v>0.05</v>
      </c>
      <c r="AE86" s="10">
        <v>3</v>
      </c>
      <c r="AF86" s="10">
        <v>1</v>
      </c>
      <c r="AG86" s="10">
        <v>5</v>
      </c>
      <c r="AH86" s="10">
        <v>3</v>
      </c>
      <c r="AI86" s="10">
        <v>5</v>
      </c>
      <c r="AK86" s="10">
        <v>5</v>
      </c>
      <c r="AL86" s="10">
        <v>5</v>
      </c>
      <c r="AM86" s="10">
        <v>3</v>
      </c>
      <c r="AN86" s="10">
        <v>4</v>
      </c>
      <c r="AO86" s="10">
        <v>4</v>
      </c>
      <c r="AP86" s="10">
        <v>4</v>
      </c>
      <c r="AR86" s="10">
        <v>4</v>
      </c>
      <c r="AT86" s="10">
        <v>3</v>
      </c>
      <c r="AU86" s="9" t="s">
        <v>172</v>
      </c>
      <c r="AW86" s="10">
        <v>1</v>
      </c>
    </row>
    <row r="87" spans="1:51" ht="12.75" customHeight="1" x14ac:dyDescent="0.2">
      <c r="A87" s="8">
        <v>86</v>
      </c>
      <c r="B87" s="10">
        <v>4</v>
      </c>
      <c r="C87" s="10">
        <v>4</v>
      </c>
      <c r="D87" s="10">
        <v>4</v>
      </c>
      <c r="E87" s="10">
        <v>4</v>
      </c>
      <c r="F87" s="10">
        <v>4</v>
      </c>
      <c r="G87" s="10">
        <v>4</v>
      </c>
      <c r="H87" s="10">
        <v>4</v>
      </c>
      <c r="I87" s="10">
        <v>4</v>
      </c>
      <c r="J87" s="10">
        <v>4</v>
      </c>
      <c r="K87" s="10">
        <v>3</v>
      </c>
      <c r="L87" s="10">
        <v>4</v>
      </c>
      <c r="M87" s="10">
        <v>5</v>
      </c>
      <c r="O87" s="10">
        <v>4</v>
      </c>
      <c r="P87" s="10">
        <v>4</v>
      </c>
      <c r="Q87" s="10">
        <v>4</v>
      </c>
      <c r="R87" s="10">
        <v>4</v>
      </c>
      <c r="S87" s="10">
        <v>4</v>
      </c>
      <c r="T87" s="10">
        <v>4</v>
      </c>
      <c r="U87" s="10">
        <v>3</v>
      </c>
      <c r="V87" s="12" t="s">
        <v>117</v>
      </c>
      <c r="X87" s="9" t="s">
        <v>118</v>
      </c>
      <c r="Y87" s="12" t="s">
        <v>118</v>
      </c>
      <c r="Z87" s="9" t="s">
        <v>124</v>
      </c>
      <c r="AA87" s="12" t="s">
        <v>293</v>
      </c>
      <c r="AB87" s="10">
        <v>2</v>
      </c>
      <c r="AC87" s="9" t="s">
        <v>120</v>
      </c>
      <c r="AE87" s="10">
        <v>5</v>
      </c>
      <c r="AF87" s="10">
        <v>4</v>
      </c>
      <c r="AG87" s="10">
        <v>4</v>
      </c>
      <c r="AH87" s="10">
        <v>4</v>
      </c>
      <c r="AI87" s="10">
        <v>4</v>
      </c>
      <c r="AK87" s="10">
        <v>5</v>
      </c>
      <c r="AL87" s="10">
        <v>5</v>
      </c>
      <c r="AM87" s="10">
        <v>4</v>
      </c>
      <c r="AN87" s="10">
        <v>4</v>
      </c>
      <c r="AO87" s="10">
        <v>4</v>
      </c>
      <c r="AP87" s="10">
        <v>4</v>
      </c>
      <c r="AR87" s="10">
        <v>4</v>
      </c>
      <c r="AT87" s="10">
        <v>3</v>
      </c>
      <c r="AW87" s="10">
        <v>1</v>
      </c>
      <c r="AX87" s="10">
        <v>2</v>
      </c>
      <c r="AY87" s="10">
        <v>5</v>
      </c>
    </row>
    <row r="88" spans="1:51" ht="12.75" customHeight="1" x14ac:dyDescent="0.2">
      <c r="A88" s="8">
        <v>87</v>
      </c>
      <c r="B88" s="10">
        <v>4</v>
      </c>
      <c r="C88" s="10">
        <v>4</v>
      </c>
      <c r="D88" s="10">
        <v>4</v>
      </c>
      <c r="E88" s="10">
        <v>4</v>
      </c>
      <c r="F88" s="10">
        <v>4</v>
      </c>
      <c r="G88" s="10">
        <v>4</v>
      </c>
      <c r="H88" s="10">
        <v>4</v>
      </c>
      <c r="I88" s="10">
        <v>4</v>
      </c>
      <c r="J88" s="10">
        <v>3</v>
      </c>
      <c r="K88" s="10">
        <v>4</v>
      </c>
      <c r="L88" s="10">
        <v>4</v>
      </c>
      <c r="M88" s="10">
        <v>5</v>
      </c>
      <c r="O88" s="10">
        <v>4</v>
      </c>
      <c r="P88" s="10">
        <v>4</v>
      </c>
      <c r="Q88" s="10">
        <v>3</v>
      </c>
      <c r="R88" s="10">
        <v>5</v>
      </c>
      <c r="S88" s="10">
        <v>3</v>
      </c>
      <c r="T88" s="10">
        <v>5</v>
      </c>
      <c r="U88" s="10">
        <v>5</v>
      </c>
      <c r="V88" s="12" t="s">
        <v>117</v>
      </c>
      <c r="W88" s="10">
        <v>4</v>
      </c>
      <c r="X88" s="9" t="s">
        <v>118</v>
      </c>
      <c r="AB88" s="10">
        <v>3</v>
      </c>
      <c r="AC88" s="9" t="s">
        <v>120</v>
      </c>
      <c r="AE88" s="10">
        <v>3</v>
      </c>
      <c r="AF88" s="10">
        <v>5</v>
      </c>
      <c r="AG88" s="10">
        <v>5</v>
      </c>
      <c r="AH88" s="10">
        <v>5</v>
      </c>
      <c r="AI88" s="10">
        <v>1</v>
      </c>
      <c r="AK88" s="10">
        <v>5</v>
      </c>
      <c r="AL88" s="10">
        <v>5</v>
      </c>
      <c r="AM88" s="10">
        <v>1</v>
      </c>
      <c r="AN88" s="10">
        <v>5</v>
      </c>
      <c r="AO88" s="10">
        <v>5</v>
      </c>
      <c r="AP88" s="10">
        <v>5</v>
      </c>
      <c r="AR88" s="10">
        <v>4</v>
      </c>
      <c r="AT88" s="10">
        <v>3</v>
      </c>
      <c r="AW88" s="10">
        <v>1</v>
      </c>
      <c r="AX88" s="10">
        <v>2</v>
      </c>
      <c r="AY88" s="10">
        <v>4</v>
      </c>
    </row>
    <row r="89" spans="1:51" ht="12.75" customHeight="1" x14ac:dyDescent="0.2">
      <c r="A89" s="8">
        <v>88</v>
      </c>
      <c r="B89" s="10">
        <v>4</v>
      </c>
      <c r="C89" s="10">
        <v>5</v>
      </c>
      <c r="D89" s="10">
        <v>5</v>
      </c>
      <c r="E89" s="10">
        <v>4</v>
      </c>
      <c r="F89" s="10">
        <v>4</v>
      </c>
      <c r="H89" s="10">
        <v>5</v>
      </c>
      <c r="I89" s="10">
        <v>4</v>
      </c>
      <c r="J89" s="10">
        <v>4</v>
      </c>
      <c r="K89" s="10">
        <v>2</v>
      </c>
      <c r="L89" s="10">
        <v>3</v>
      </c>
      <c r="M89" s="10">
        <v>5</v>
      </c>
      <c r="O89" s="10">
        <v>4</v>
      </c>
      <c r="P89" s="10">
        <v>4</v>
      </c>
      <c r="Q89" s="10">
        <v>3</v>
      </c>
      <c r="R89" s="10">
        <v>4</v>
      </c>
      <c r="S89" s="10">
        <v>4</v>
      </c>
      <c r="T89" s="10">
        <v>4</v>
      </c>
      <c r="U89" s="10">
        <v>1</v>
      </c>
      <c r="V89" s="12" t="s">
        <v>125</v>
      </c>
      <c r="W89" s="10">
        <v>4</v>
      </c>
      <c r="X89" s="9" t="s">
        <v>124</v>
      </c>
      <c r="Y89" s="12" t="s">
        <v>124</v>
      </c>
      <c r="Z89" s="9" t="s">
        <v>127</v>
      </c>
      <c r="AB89" s="10">
        <v>4</v>
      </c>
      <c r="AC89" s="9" t="s">
        <v>120</v>
      </c>
      <c r="AD89" s="15">
        <v>7.0000000000000007E-2</v>
      </c>
      <c r="AE89" s="10">
        <v>4</v>
      </c>
      <c r="AF89" s="10">
        <v>4</v>
      </c>
      <c r="AG89" s="10">
        <v>4</v>
      </c>
      <c r="AH89" s="10">
        <v>5</v>
      </c>
      <c r="AI89" s="10">
        <v>2</v>
      </c>
      <c r="AW89" s="10">
        <v>2</v>
      </c>
      <c r="AX89" s="10">
        <v>2</v>
      </c>
      <c r="AY89" s="10">
        <v>5</v>
      </c>
    </row>
    <row r="90" spans="1:51" ht="12.75" customHeight="1" x14ac:dyDescent="0.2">
      <c r="A90" s="8">
        <v>89</v>
      </c>
      <c r="B90" s="10">
        <v>4</v>
      </c>
      <c r="C90" s="10">
        <v>4</v>
      </c>
      <c r="D90" s="10">
        <v>4</v>
      </c>
      <c r="E90" s="10">
        <v>2</v>
      </c>
      <c r="F90" s="10">
        <v>2</v>
      </c>
      <c r="G90" s="10">
        <v>2</v>
      </c>
      <c r="H90" s="10">
        <v>3</v>
      </c>
      <c r="I90" s="10">
        <v>3</v>
      </c>
      <c r="J90" s="10">
        <v>4</v>
      </c>
      <c r="K90" s="10">
        <v>3</v>
      </c>
      <c r="L90" s="10">
        <v>3</v>
      </c>
      <c r="M90" s="10">
        <v>3</v>
      </c>
      <c r="O90" s="10">
        <v>3</v>
      </c>
      <c r="P90" s="10">
        <v>3</v>
      </c>
      <c r="Q90" s="10">
        <v>4</v>
      </c>
      <c r="R90" s="10">
        <v>3</v>
      </c>
      <c r="S90" s="10">
        <v>3</v>
      </c>
      <c r="T90" s="10">
        <v>3</v>
      </c>
      <c r="V90" s="12" t="s">
        <v>125</v>
      </c>
      <c r="W90" s="10">
        <v>2</v>
      </c>
      <c r="X90" s="9" t="s">
        <v>118</v>
      </c>
      <c r="Y90" s="12" t="s">
        <v>127</v>
      </c>
      <c r="Z90" s="12" t="s">
        <v>127</v>
      </c>
      <c r="AB90" s="10">
        <v>2</v>
      </c>
      <c r="AE90" s="10">
        <v>1</v>
      </c>
      <c r="AF90" s="10">
        <v>1</v>
      </c>
      <c r="AG90" s="10">
        <v>1</v>
      </c>
      <c r="AH90" s="10">
        <v>1</v>
      </c>
      <c r="AI90" s="10">
        <v>1</v>
      </c>
      <c r="AK90" s="10">
        <v>5</v>
      </c>
      <c r="AL90" s="10">
        <v>5</v>
      </c>
      <c r="AM90" s="10">
        <v>5</v>
      </c>
      <c r="AN90" s="10">
        <v>5</v>
      </c>
      <c r="AO90" s="10">
        <v>5</v>
      </c>
      <c r="AP90" s="10">
        <v>5</v>
      </c>
      <c r="AR90" s="10">
        <v>3</v>
      </c>
      <c r="AT90" s="10">
        <v>3</v>
      </c>
      <c r="AU90" s="12" t="s">
        <v>171</v>
      </c>
    </row>
    <row r="91" spans="1:51" ht="12.75" customHeight="1" x14ac:dyDescent="0.2">
      <c r="A91" s="8">
        <v>90</v>
      </c>
      <c r="B91" s="10">
        <v>4</v>
      </c>
      <c r="C91" s="10">
        <v>4</v>
      </c>
      <c r="D91" s="10">
        <v>4</v>
      </c>
      <c r="E91" s="10">
        <v>4</v>
      </c>
      <c r="F91" s="10">
        <v>4</v>
      </c>
      <c r="G91" s="10">
        <v>4</v>
      </c>
      <c r="H91" s="10">
        <v>2</v>
      </c>
      <c r="I91" s="10">
        <v>3</v>
      </c>
      <c r="J91" s="10">
        <v>4</v>
      </c>
      <c r="K91" s="10">
        <v>2</v>
      </c>
      <c r="L91" s="10">
        <v>3</v>
      </c>
      <c r="M91" s="10">
        <v>4</v>
      </c>
      <c r="O91" s="10">
        <v>4</v>
      </c>
      <c r="P91" s="10">
        <v>3</v>
      </c>
      <c r="Q91" s="10">
        <v>3</v>
      </c>
      <c r="R91" s="10">
        <v>5</v>
      </c>
      <c r="S91" s="10">
        <v>3</v>
      </c>
      <c r="T91" s="10">
        <v>3</v>
      </c>
      <c r="U91" s="10">
        <v>3</v>
      </c>
      <c r="V91" s="12" t="s">
        <v>125</v>
      </c>
      <c r="X91" s="12" t="s">
        <v>127</v>
      </c>
      <c r="Y91" s="12" t="s">
        <v>124</v>
      </c>
      <c r="Z91" s="12" t="s">
        <v>124</v>
      </c>
      <c r="AB91" s="10">
        <v>3</v>
      </c>
      <c r="AC91" s="9" t="s">
        <v>120</v>
      </c>
      <c r="AD91" s="15">
        <v>0.05</v>
      </c>
      <c r="AE91" s="10">
        <v>4</v>
      </c>
      <c r="AF91" s="10">
        <v>3</v>
      </c>
      <c r="AG91" s="10">
        <v>4</v>
      </c>
      <c r="AH91" s="10">
        <v>2</v>
      </c>
      <c r="AI91" s="10">
        <v>1</v>
      </c>
      <c r="AK91" s="10">
        <v>5</v>
      </c>
      <c r="AL91" s="10">
        <v>5</v>
      </c>
      <c r="AM91" s="10">
        <v>5</v>
      </c>
      <c r="AN91" s="10">
        <v>5</v>
      </c>
      <c r="AO91" s="10">
        <v>4</v>
      </c>
      <c r="AP91" s="10">
        <v>4</v>
      </c>
      <c r="AQ91" s="12" t="s">
        <v>295</v>
      </c>
      <c r="AR91" s="10">
        <v>3</v>
      </c>
      <c r="AT91" s="10">
        <v>1</v>
      </c>
      <c r="AU91" s="12" t="s">
        <v>208</v>
      </c>
      <c r="AV91" s="12" t="s">
        <v>297</v>
      </c>
      <c r="AW91" s="10">
        <v>1</v>
      </c>
      <c r="AX91" s="10">
        <v>3</v>
      </c>
      <c r="AY91" s="10">
        <v>5</v>
      </c>
    </row>
    <row r="92" spans="1:51" ht="12.75" customHeight="1" x14ac:dyDescent="0.2">
      <c r="A92" s="8">
        <v>91</v>
      </c>
      <c r="B92" s="10">
        <v>4</v>
      </c>
      <c r="C92" s="10">
        <v>5</v>
      </c>
      <c r="D92" s="10">
        <v>5</v>
      </c>
      <c r="E92" s="10">
        <v>5</v>
      </c>
      <c r="F92" s="10">
        <v>5</v>
      </c>
      <c r="G92" s="10">
        <v>5</v>
      </c>
      <c r="H92" s="10">
        <v>5</v>
      </c>
      <c r="I92" s="10">
        <v>4</v>
      </c>
      <c r="J92" s="10">
        <v>5</v>
      </c>
      <c r="K92" s="10">
        <v>3</v>
      </c>
      <c r="L92" s="10">
        <v>2</v>
      </c>
      <c r="M92" s="10">
        <v>5</v>
      </c>
      <c r="N92" s="12" t="s">
        <v>299</v>
      </c>
      <c r="O92" s="10">
        <v>4</v>
      </c>
      <c r="P92" s="10">
        <v>3</v>
      </c>
      <c r="Q92" s="10">
        <v>2</v>
      </c>
      <c r="R92" s="10">
        <v>5</v>
      </c>
      <c r="S92" s="10">
        <v>4</v>
      </c>
      <c r="T92" s="10">
        <v>5</v>
      </c>
      <c r="U92" s="10">
        <v>4</v>
      </c>
      <c r="V92" s="12" t="s">
        <v>117</v>
      </c>
      <c r="W92" s="10">
        <v>3</v>
      </c>
      <c r="X92" s="9" t="s">
        <v>127</v>
      </c>
      <c r="Y92" s="12" t="s">
        <v>124</v>
      </c>
      <c r="Z92" s="9" t="s">
        <v>118</v>
      </c>
      <c r="AB92" s="10">
        <v>3</v>
      </c>
      <c r="AC92" s="9" t="s">
        <v>120</v>
      </c>
      <c r="AD92" s="15">
        <v>0.1</v>
      </c>
      <c r="AE92" s="10">
        <v>5</v>
      </c>
      <c r="AF92" s="10">
        <v>3</v>
      </c>
      <c r="AG92" s="10">
        <v>4</v>
      </c>
      <c r="AH92" s="10">
        <v>5</v>
      </c>
      <c r="AI92" s="10">
        <v>2</v>
      </c>
      <c r="AK92" s="10">
        <v>5</v>
      </c>
      <c r="AL92" s="10">
        <v>4</v>
      </c>
      <c r="AM92" s="10">
        <v>4</v>
      </c>
      <c r="AN92" s="10">
        <v>2</v>
      </c>
      <c r="AO92" s="10">
        <v>4</v>
      </c>
      <c r="AP92" s="10">
        <v>3</v>
      </c>
      <c r="AR92" s="10">
        <v>4</v>
      </c>
      <c r="AT92" s="10">
        <v>2</v>
      </c>
      <c r="AU92" s="12" t="s">
        <v>168</v>
      </c>
      <c r="AW92" s="10">
        <v>1</v>
      </c>
      <c r="AX92" s="10">
        <v>1</v>
      </c>
      <c r="AY92" s="10">
        <v>5</v>
      </c>
    </row>
    <row r="93" spans="1:51" ht="12.75" customHeight="1" x14ac:dyDescent="0.2">
      <c r="A93" s="8">
        <v>92</v>
      </c>
      <c r="B93" s="2">
        <v>4</v>
      </c>
      <c r="C93" s="2">
        <v>4</v>
      </c>
      <c r="D93" s="2">
        <v>4</v>
      </c>
      <c r="E93" s="2">
        <v>4</v>
      </c>
      <c r="F93" s="2">
        <v>4</v>
      </c>
      <c r="G93" s="2">
        <v>4</v>
      </c>
      <c r="H93" s="2">
        <v>4</v>
      </c>
      <c r="I93" s="2">
        <v>4</v>
      </c>
      <c r="J93" s="2">
        <v>2</v>
      </c>
      <c r="K93" s="2">
        <v>2</v>
      </c>
      <c r="L93" s="2">
        <v>2</v>
      </c>
      <c r="M93" s="2">
        <v>2</v>
      </c>
      <c r="O93" s="2">
        <v>5</v>
      </c>
      <c r="P93" s="2">
        <v>5</v>
      </c>
      <c r="Q93" s="2">
        <v>5</v>
      </c>
      <c r="R93" s="2">
        <v>5</v>
      </c>
      <c r="S93" s="2">
        <v>1</v>
      </c>
      <c r="T93" s="2">
        <v>3</v>
      </c>
      <c r="U93" s="2">
        <v>3</v>
      </c>
      <c r="V93" s="12" t="s">
        <v>125</v>
      </c>
      <c r="AB93" s="2">
        <v>2</v>
      </c>
      <c r="AD93" s="12"/>
      <c r="AE93" s="2">
        <v>3</v>
      </c>
      <c r="AF93" s="2">
        <v>3</v>
      </c>
      <c r="AG93" s="2">
        <v>3</v>
      </c>
      <c r="AH93" s="2">
        <v>3</v>
      </c>
      <c r="AI93" s="2">
        <v>3</v>
      </c>
      <c r="AL93" s="2">
        <v>4</v>
      </c>
      <c r="AM93" s="2">
        <v>4</v>
      </c>
      <c r="AN93" s="2">
        <v>4</v>
      </c>
      <c r="AO93" s="2">
        <v>4</v>
      </c>
      <c r="AR93" s="2">
        <v>4</v>
      </c>
      <c r="AT93" s="2">
        <v>3</v>
      </c>
      <c r="AW93" s="2">
        <v>1</v>
      </c>
      <c r="AX93" s="2">
        <v>4</v>
      </c>
      <c r="AY93" s="2">
        <v>2</v>
      </c>
    </row>
    <row r="94" spans="1:51" ht="12.75" customHeight="1" x14ac:dyDescent="0.2">
      <c r="A94" s="8">
        <v>93</v>
      </c>
      <c r="B94" s="2">
        <v>3</v>
      </c>
      <c r="C94" s="2">
        <v>3</v>
      </c>
      <c r="D94" s="2">
        <v>3</v>
      </c>
      <c r="E94" s="2">
        <v>3</v>
      </c>
      <c r="F94" s="2">
        <v>3</v>
      </c>
      <c r="G94" s="2">
        <v>3</v>
      </c>
      <c r="H94" s="2">
        <v>3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O94" s="2">
        <v>3</v>
      </c>
      <c r="P94" s="2">
        <v>3</v>
      </c>
      <c r="Q94" s="2">
        <v>3</v>
      </c>
      <c r="R94" s="2">
        <v>3</v>
      </c>
      <c r="S94" s="2">
        <v>3</v>
      </c>
      <c r="T94" s="2">
        <v>3</v>
      </c>
      <c r="U94" s="2">
        <v>3</v>
      </c>
      <c r="W94" s="2">
        <v>3</v>
      </c>
      <c r="AB94" s="2">
        <v>3</v>
      </c>
      <c r="AE94" s="2">
        <v>3</v>
      </c>
      <c r="AF94" s="2">
        <v>3</v>
      </c>
      <c r="AG94" s="2">
        <v>3</v>
      </c>
      <c r="AH94" s="2">
        <v>3</v>
      </c>
      <c r="AI94" s="2">
        <v>3</v>
      </c>
      <c r="AK94" s="2">
        <v>3</v>
      </c>
      <c r="AL94" s="2">
        <v>3</v>
      </c>
      <c r="AM94" s="2">
        <v>3</v>
      </c>
      <c r="AN94" s="2">
        <v>3</v>
      </c>
      <c r="AO94" s="2">
        <v>3</v>
      </c>
      <c r="AP94" s="2">
        <v>3</v>
      </c>
      <c r="AR94" s="2">
        <v>3</v>
      </c>
      <c r="AS94" s="2"/>
      <c r="AT94" s="2">
        <v>3</v>
      </c>
      <c r="AW94" s="2">
        <v>1</v>
      </c>
      <c r="AX94" s="2">
        <v>4</v>
      </c>
      <c r="AY94" s="2">
        <v>4</v>
      </c>
    </row>
    <row r="95" spans="1:51" ht="12.75" customHeight="1" x14ac:dyDescent="0.2">
      <c r="A95" s="8">
        <v>94</v>
      </c>
      <c r="B95" s="2">
        <v>4</v>
      </c>
      <c r="C95" s="2">
        <v>4</v>
      </c>
      <c r="D95" s="2">
        <v>4</v>
      </c>
      <c r="E95" s="2">
        <v>3</v>
      </c>
      <c r="F95" s="2">
        <v>4</v>
      </c>
      <c r="G95" s="2">
        <v>2</v>
      </c>
      <c r="H95" s="2">
        <v>4</v>
      </c>
      <c r="I95" s="2">
        <v>4</v>
      </c>
      <c r="J95" s="2">
        <v>4</v>
      </c>
      <c r="K95" s="2">
        <v>3</v>
      </c>
      <c r="L95" s="2">
        <v>3</v>
      </c>
      <c r="M95" s="2">
        <v>4</v>
      </c>
      <c r="O95" s="2">
        <v>3</v>
      </c>
      <c r="P95" s="2">
        <v>3</v>
      </c>
      <c r="Q95" s="2">
        <v>3</v>
      </c>
      <c r="R95" s="2">
        <v>4</v>
      </c>
      <c r="S95" s="2">
        <v>4</v>
      </c>
      <c r="T95" s="2">
        <v>4</v>
      </c>
      <c r="U95" s="2">
        <v>2</v>
      </c>
      <c r="V95" s="12" t="s">
        <v>125</v>
      </c>
      <c r="W95" s="2">
        <v>3</v>
      </c>
      <c r="X95" s="12" t="s">
        <v>118</v>
      </c>
      <c r="Y95" s="12" t="s">
        <v>127</v>
      </c>
      <c r="Z95" s="12" t="s">
        <v>127</v>
      </c>
      <c r="AB95" s="2">
        <v>3</v>
      </c>
      <c r="AC95" s="9" t="s">
        <v>120</v>
      </c>
      <c r="AD95" s="15">
        <v>0.05</v>
      </c>
      <c r="AE95" s="2">
        <v>3</v>
      </c>
      <c r="AF95" s="2">
        <v>4</v>
      </c>
      <c r="AG95" s="2">
        <v>4</v>
      </c>
      <c r="AH95" s="2">
        <v>4</v>
      </c>
      <c r="AI95" s="2">
        <v>4</v>
      </c>
      <c r="AK95" s="2">
        <v>5</v>
      </c>
      <c r="AL95" s="2">
        <v>4</v>
      </c>
      <c r="AM95" s="2">
        <v>4</v>
      </c>
      <c r="AN95" s="2">
        <v>4</v>
      </c>
      <c r="AO95" s="2">
        <v>4</v>
      </c>
      <c r="AP95" s="2">
        <v>4</v>
      </c>
      <c r="AR95" s="2">
        <v>4</v>
      </c>
      <c r="AS95" s="2"/>
      <c r="AT95" s="2">
        <v>3</v>
      </c>
      <c r="AU95" s="12" t="s">
        <v>126</v>
      </c>
      <c r="AW95" s="2">
        <v>1</v>
      </c>
      <c r="AX95" s="2">
        <v>4</v>
      </c>
      <c r="AY95" s="2">
        <v>2</v>
      </c>
    </row>
    <row r="96" spans="1:51" ht="12.75" customHeight="1" x14ac:dyDescent="0.2">
      <c r="A96" s="8">
        <v>95</v>
      </c>
      <c r="B96" s="2">
        <v>4</v>
      </c>
      <c r="C96" s="2">
        <v>4</v>
      </c>
      <c r="D96" s="2">
        <v>4</v>
      </c>
      <c r="E96" s="2">
        <v>4</v>
      </c>
      <c r="F96" s="2">
        <v>4</v>
      </c>
      <c r="G96" s="2">
        <v>4</v>
      </c>
      <c r="H96" s="2">
        <v>4</v>
      </c>
      <c r="I96" s="2">
        <v>4</v>
      </c>
      <c r="J96" s="2">
        <v>3</v>
      </c>
      <c r="K96" s="2">
        <v>3</v>
      </c>
      <c r="L96" s="2">
        <v>3</v>
      </c>
      <c r="M96" s="2">
        <v>3</v>
      </c>
      <c r="O96" s="2">
        <v>3</v>
      </c>
      <c r="P96" s="2">
        <v>3</v>
      </c>
      <c r="Q96" s="2">
        <v>3</v>
      </c>
      <c r="R96" s="2">
        <v>5</v>
      </c>
      <c r="S96" s="2">
        <v>4</v>
      </c>
      <c r="T96" s="2">
        <v>4</v>
      </c>
      <c r="U96" s="2">
        <v>5</v>
      </c>
      <c r="W96" s="2">
        <v>4</v>
      </c>
      <c r="X96" s="12" t="s">
        <v>118</v>
      </c>
      <c r="Y96" s="12" t="s">
        <v>118</v>
      </c>
      <c r="Z96" s="12" t="s">
        <v>118</v>
      </c>
      <c r="AC96" s="9" t="s">
        <v>134</v>
      </c>
      <c r="AD96" s="15">
        <v>7.0000000000000007E-2</v>
      </c>
      <c r="AE96" s="2">
        <v>5</v>
      </c>
      <c r="AF96" s="2">
        <v>3</v>
      </c>
      <c r="AG96" s="2">
        <v>3</v>
      </c>
      <c r="AH96" s="2">
        <v>3</v>
      </c>
      <c r="AI96" s="2">
        <v>3</v>
      </c>
      <c r="AK96" s="2">
        <v>5</v>
      </c>
      <c r="AL96" s="2">
        <v>5</v>
      </c>
      <c r="AM96" s="2">
        <v>5</v>
      </c>
      <c r="AN96" s="2">
        <v>5</v>
      </c>
      <c r="AO96" s="2">
        <v>5</v>
      </c>
      <c r="AP96" s="2">
        <v>5</v>
      </c>
      <c r="AR96" s="2">
        <v>3</v>
      </c>
      <c r="AT96" s="2">
        <v>3</v>
      </c>
      <c r="AU96" s="12" t="s">
        <v>367</v>
      </c>
      <c r="AW96" s="2">
        <v>1</v>
      </c>
      <c r="AX96" s="2">
        <v>4</v>
      </c>
      <c r="AY96" s="2">
        <v>4</v>
      </c>
    </row>
    <row r="97" spans="1:51" ht="12.75" customHeight="1" x14ac:dyDescent="0.2">
      <c r="A97" s="8">
        <v>96</v>
      </c>
      <c r="B97" s="2">
        <v>3</v>
      </c>
      <c r="C97" s="2">
        <v>5</v>
      </c>
      <c r="D97" s="2">
        <v>4</v>
      </c>
      <c r="E97" s="2">
        <v>3</v>
      </c>
      <c r="F97" s="2">
        <v>3</v>
      </c>
      <c r="G97" s="2">
        <v>4</v>
      </c>
      <c r="H97" s="2">
        <v>4</v>
      </c>
      <c r="I97" s="2">
        <v>4</v>
      </c>
      <c r="J97" s="2">
        <v>4</v>
      </c>
      <c r="K97" s="2">
        <v>3</v>
      </c>
      <c r="L97" s="2">
        <v>3</v>
      </c>
      <c r="M97" s="2">
        <v>3</v>
      </c>
      <c r="O97" s="2">
        <v>3</v>
      </c>
      <c r="P97" s="2">
        <v>4</v>
      </c>
      <c r="Q97" s="2">
        <v>3</v>
      </c>
      <c r="R97" s="2">
        <v>3</v>
      </c>
      <c r="S97" s="2">
        <v>2</v>
      </c>
      <c r="T97" s="2">
        <v>2</v>
      </c>
      <c r="U97" s="2">
        <v>4</v>
      </c>
      <c r="V97" s="12" t="s">
        <v>125</v>
      </c>
      <c r="W97" s="2">
        <v>3</v>
      </c>
      <c r="X97" s="12" t="s">
        <v>124</v>
      </c>
      <c r="Y97" s="12" t="s">
        <v>124</v>
      </c>
      <c r="Z97" s="12" t="s">
        <v>124</v>
      </c>
      <c r="AB97" s="2">
        <v>2</v>
      </c>
      <c r="AC97" s="9" t="s">
        <v>120</v>
      </c>
      <c r="AD97" s="12" t="s">
        <v>160</v>
      </c>
      <c r="AE97" s="2">
        <v>2</v>
      </c>
      <c r="AF97" s="2">
        <v>2</v>
      </c>
      <c r="AG97" s="2">
        <v>4</v>
      </c>
      <c r="AH97" s="2">
        <v>1</v>
      </c>
      <c r="AI97" s="2">
        <v>1</v>
      </c>
      <c r="AK97" s="2">
        <v>4</v>
      </c>
      <c r="AL97" s="2">
        <v>4</v>
      </c>
      <c r="AM97" s="2">
        <v>4</v>
      </c>
      <c r="AN97" s="2">
        <v>4</v>
      </c>
      <c r="AO97" s="2">
        <v>4</v>
      </c>
      <c r="AP97" s="2">
        <v>2</v>
      </c>
      <c r="AR97" s="2">
        <v>4</v>
      </c>
      <c r="AT97" s="2">
        <v>4</v>
      </c>
      <c r="AU97" s="12" t="s">
        <v>135</v>
      </c>
      <c r="AW97" s="2">
        <v>2</v>
      </c>
      <c r="AY97" s="2">
        <v>1</v>
      </c>
    </row>
    <row r="98" spans="1:51" ht="12.75" customHeight="1" x14ac:dyDescent="0.2">
      <c r="A98" s="8">
        <v>97</v>
      </c>
      <c r="B98" s="2">
        <v>4</v>
      </c>
      <c r="C98" s="2">
        <v>4</v>
      </c>
      <c r="D98" s="2">
        <v>4</v>
      </c>
      <c r="E98" s="2">
        <v>3</v>
      </c>
      <c r="F98" s="2">
        <v>4</v>
      </c>
      <c r="G98" s="2">
        <v>4</v>
      </c>
      <c r="H98" s="2">
        <v>4</v>
      </c>
      <c r="I98" s="2">
        <v>4</v>
      </c>
      <c r="J98" s="2">
        <v>4</v>
      </c>
      <c r="K98" s="2">
        <v>3</v>
      </c>
      <c r="L98" s="2">
        <v>3</v>
      </c>
      <c r="M98" s="2">
        <v>4</v>
      </c>
      <c r="N98" s="12" t="s">
        <v>371</v>
      </c>
      <c r="O98" s="2">
        <v>3</v>
      </c>
      <c r="P98" s="2">
        <v>3</v>
      </c>
      <c r="Q98" s="2">
        <v>3</v>
      </c>
      <c r="R98" s="2">
        <v>3</v>
      </c>
      <c r="S98" s="2">
        <v>3</v>
      </c>
      <c r="T98" s="2">
        <v>4</v>
      </c>
      <c r="U98" s="2">
        <v>4</v>
      </c>
      <c r="V98" s="12" t="s">
        <v>372</v>
      </c>
      <c r="W98" s="2">
        <v>3</v>
      </c>
      <c r="X98" s="12" t="s">
        <v>127</v>
      </c>
      <c r="Y98" s="12" t="s">
        <v>118</v>
      </c>
      <c r="Z98" s="12" t="s">
        <v>118</v>
      </c>
      <c r="AA98" s="12" t="s">
        <v>373</v>
      </c>
      <c r="AB98" s="2">
        <v>3</v>
      </c>
      <c r="AC98" s="9" t="s">
        <v>120</v>
      </c>
      <c r="AD98" s="15">
        <v>0.1</v>
      </c>
      <c r="AE98" s="2">
        <v>3</v>
      </c>
      <c r="AF98" s="2">
        <v>3</v>
      </c>
      <c r="AG98" s="2">
        <v>4</v>
      </c>
      <c r="AH98" s="2">
        <v>5</v>
      </c>
      <c r="AI98" s="2">
        <v>4</v>
      </c>
      <c r="AJ98" s="12" t="s">
        <v>375</v>
      </c>
      <c r="AK98" s="2">
        <v>4</v>
      </c>
      <c r="AL98" s="2">
        <v>3</v>
      </c>
      <c r="AM98" s="2">
        <v>4</v>
      </c>
      <c r="AN98" s="2">
        <v>4</v>
      </c>
      <c r="AO98" s="2">
        <v>4</v>
      </c>
      <c r="AP98" s="2">
        <v>3</v>
      </c>
      <c r="AQ98" s="12" t="s">
        <v>377</v>
      </c>
      <c r="AR98" s="2">
        <v>3</v>
      </c>
      <c r="AT98" s="2">
        <v>4</v>
      </c>
      <c r="AU98" s="12" t="s">
        <v>378</v>
      </c>
      <c r="AV98" s="12" t="s">
        <v>379</v>
      </c>
      <c r="AW98" s="2">
        <v>1</v>
      </c>
      <c r="AX98" s="2">
        <v>4</v>
      </c>
      <c r="AY98" s="2">
        <v>4</v>
      </c>
    </row>
    <row r="99" spans="1:51" ht="12.75" customHeight="1" x14ac:dyDescent="0.2">
      <c r="A99" s="8">
        <v>98</v>
      </c>
      <c r="B99" s="2">
        <v>5</v>
      </c>
      <c r="C99" s="2">
        <v>5</v>
      </c>
      <c r="D99" s="2">
        <v>5</v>
      </c>
      <c r="E99" s="2">
        <v>5</v>
      </c>
      <c r="F99" s="2">
        <v>5</v>
      </c>
      <c r="G99" s="2">
        <v>1</v>
      </c>
      <c r="H99" s="2">
        <v>5</v>
      </c>
      <c r="I99" s="2">
        <v>1</v>
      </c>
      <c r="J99" s="2">
        <v>3</v>
      </c>
      <c r="K99" s="2">
        <v>1</v>
      </c>
      <c r="L99" s="2">
        <v>1</v>
      </c>
      <c r="M99" s="2">
        <v>5</v>
      </c>
      <c r="N99" s="12" t="s">
        <v>381</v>
      </c>
      <c r="O99" s="2">
        <v>5</v>
      </c>
      <c r="P99" s="2">
        <v>1</v>
      </c>
      <c r="Q99" s="2">
        <v>3</v>
      </c>
      <c r="R99" s="2">
        <v>5</v>
      </c>
      <c r="S99" s="2">
        <v>1</v>
      </c>
      <c r="T99" s="2">
        <v>1</v>
      </c>
      <c r="U99" s="2">
        <v>3</v>
      </c>
      <c r="V99" s="12" t="s">
        <v>372</v>
      </c>
      <c r="W99" s="2">
        <v>1</v>
      </c>
      <c r="X99" s="12" t="s">
        <v>124</v>
      </c>
      <c r="Y99" s="12" t="s">
        <v>124</v>
      </c>
      <c r="Z99" s="12" t="s">
        <v>124</v>
      </c>
      <c r="AA99" s="12" t="s">
        <v>382</v>
      </c>
      <c r="AB99" s="2">
        <v>1</v>
      </c>
      <c r="AC99" s="9"/>
      <c r="AD99" s="9" t="s">
        <v>383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K99" s="2">
        <v>5</v>
      </c>
      <c r="AL99" s="2">
        <v>5</v>
      </c>
      <c r="AM99" s="2">
        <v>5</v>
      </c>
      <c r="AN99" s="2">
        <v>5</v>
      </c>
      <c r="AO99" s="2">
        <v>5</v>
      </c>
      <c r="AP99" s="2">
        <v>5</v>
      </c>
      <c r="AQ99" s="12" t="s">
        <v>385</v>
      </c>
      <c r="AR99" s="2">
        <v>5</v>
      </c>
      <c r="AT99" s="2">
        <v>3</v>
      </c>
      <c r="AU99" s="12" t="s">
        <v>386</v>
      </c>
      <c r="AV99" s="12" t="s">
        <v>387</v>
      </c>
      <c r="AW99" s="2">
        <v>1</v>
      </c>
      <c r="AX99" s="2">
        <v>4</v>
      </c>
      <c r="AY99" s="2">
        <v>4</v>
      </c>
    </row>
    <row r="100" spans="1:51" ht="12.75" customHeight="1" x14ac:dyDescent="0.2">
      <c r="A100" s="39" t="s">
        <v>392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3</v>
      </c>
      <c r="J100">
        <v>5</v>
      </c>
      <c r="K100">
        <v>2</v>
      </c>
      <c r="L100">
        <v>4</v>
      </c>
      <c r="M100">
        <v>4</v>
      </c>
      <c r="N100" t="s">
        <v>67</v>
      </c>
      <c r="O100">
        <v>4</v>
      </c>
      <c r="P100">
        <v>4</v>
      </c>
      <c r="Q100">
        <v>2</v>
      </c>
      <c r="R100">
        <v>5</v>
      </c>
      <c r="S100">
        <v>5</v>
      </c>
      <c r="T100">
        <v>5</v>
      </c>
      <c r="U100">
        <v>3</v>
      </c>
      <c r="V100" t="s">
        <v>56</v>
      </c>
      <c r="W100">
        <v>3</v>
      </c>
      <c r="X100" t="s">
        <v>69</v>
      </c>
      <c r="Y100" t="s">
        <v>69</v>
      </c>
      <c r="Z100" t="s">
        <v>69</v>
      </c>
      <c r="AB100">
        <v>5</v>
      </c>
      <c r="AC100" t="s">
        <v>119</v>
      </c>
      <c r="AD100" s="40">
        <v>0.1</v>
      </c>
      <c r="AE100">
        <v>4</v>
      </c>
      <c r="AF100">
        <v>5</v>
      </c>
      <c r="AG100">
        <v>5</v>
      </c>
      <c r="AH100">
        <v>5</v>
      </c>
      <c r="AI100">
        <v>4</v>
      </c>
      <c r="AJ100" t="s">
        <v>72</v>
      </c>
      <c r="AK100">
        <v>5</v>
      </c>
      <c r="AL100">
        <v>5</v>
      </c>
      <c r="AM100">
        <v>3</v>
      </c>
      <c r="AN100">
        <v>2</v>
      </c>
      <c r="AO100">
        <v>3</v>
      </c>
      <c r="AP100">
        <v>4</v>
      </c>
      <c r="AQ100" t="s">
        <v>75</v>
      </c>
      <c r="AR100">
        <v>5</v>
      </c>
      <c r="AS100" t="s">
        <v>76</v>
      </c>
      <c r="AT100">
        <v>4</v>
      </c>
      <c r="AU100" t="s">
        <v>77</v>
      </c>
      <c r="AW100">
        <v>1</v>
      </c>
      <c r="AX100">
        <v>1</v>
      </c>
      <c r="AY100">
        <v>4</v>
      </c>
    </row>
    <row r="101" spans="1:51" ht="12.75" customHeight="1" x14ac:dyDescent="0.2">
      <c r="A101" s="39" t="s">
        <v>393</v>
      </c>
      <c r="B101">
        <v>5</v>
      </c>
      <c r="C101">
        <v>5</v>
      </c>
      <c r="D101">
        <v>5</v>
      </c>
      <c r="E101">
        <v>3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5</v>
      </c>
      <c r="U101">
        <v>4</v>
      </c>
      <c r="V101" t="s">
        <v>79</v>
      </c>
      <c r="W101">
        <v>4</v>
      </c>
      <c r="X101" t="s">
        <v>58</v>
      </c>
      <c r="Y101" t="s">
        <v>58</v>
      </c>
      <c r="Z101" t="s">
        <v>58</v>
      </c>
      <c r="AB101">
        <v>4</v>
      </c>
      <c r="AC101" t="s">
        <v>131</v>
      </c>
      <c r="AD101" s="40">
        <v>0.1</v>
      </c>
      <c r="AE101">
        <v>2</v>
      </c>
      <c r="AF101">
        <v>4</v>
      </c>
      <c r="AG101">
        <v>4</v>
      </c>
      <c r="AH101">
        <v>4</v>
      </c>
      <c r="AI101">
        <v>4</v>
      </c>
      <c r="AK101">
        <v>5</v>
      </c>
      <c r="AL101">
        <v>4</v>
      </c>
      <c r="AM101">
        <v>4</v>
      </c>
      <c r="AN101">
        <v>4</v>
      </c>
      <c r="AO101">
        <v>4</v>
      </c>
      <c r="AP101">
        <v>4</v>
      </c>
      <c r="AR101">
        <v>4</v>
      </c>
      <c r="AT101">
        <v>3</v>
      </c>
      <c r="AU101" t="s">
        <v>82</v>
      </c>
      <c r="AW101">
        <v>1</v>
      </c>
      <c r="AX101">
        <v>1</v>
      </c>
      <c r="AY101">
        <v>4</v>
      </c>
    </row>
    <row r="102" spans="1:51" ht="12.75" customHeight="1" x14ac:dyDescent="0.2">
      <c r="A102" s="39" t="s">
        <v>394</v>
      </c>
      <c r="B102">
        <v>4</v>
      </c>
      <c r="C102">
        <v>5</v>
      </c>
      <c r="D102">
        <v>5</v>
      </c>
      <c r="E102">
        <v>4</v>
      </c>
      <c r="F102">
        <v>4</v>
      </c>
      <c r="G102">
        <v>5</v>
      </c>
      <c r="H102">
        <v>5</v>
      </c>
      <c r="I102">
        <v>4</v>
      </c>
      <c r="J102">
        <v>4</v>
      </c>
      <c r="K102">
        <v>4</v>
      </c>
      <c r="L102">
        <v>4</v>
      </c>
      <c r="M102">
        <v>5</v>
      </c>
      <c r="O102">
        <v>4</v>
      </c>
      <c r="P102">
        <v>4</v>
      </c>
      <c r="Q102">
        <v>2</v>
      </c>
      <c r="R102">
        <v>4</v>
      </c>
      <c r="S102">
        <v>3</v>
      </c>
      <c r="T102">
        <v>4</v>
      </c>
      <c r="U102">
        <v>2</v>
      </c>
      <c r="V102" t="s">
        <v>79</v>
      </c>
      <c r="W102">
        <v>2</v>
      </c>
      <c r="X102" t="s">
        <v>83</v>
      </c>
      <c r="Y102" t="s">
        <v>58</v>
      </c>
      <c r="Z102" t="s">
        <v>69</v>
      </c>
      <c r="AB102">
        <v>4</v>
      </c>
      <c r="AC102" t="s">
        <v>119</v>
      </c>
      <c r="AD102" s="40">
        <v>7.0000000000000007E-2</v>
      </c>
      <c r="AE102">
        <v>4</v>
      </c>
      <c r="AF102">
        <v>4</v>
      </c>
      <c r="AG102">
        <v>4</v>
      </c>
      <c r="AH102">
        <v>4</v>
      </c>
      <c r="AI102">
        <v>3</v>
      </c>
      <c r="AK102">
        <v>4</v>
      </c>
      <c r="AL102">
        <v>5</v>
      </c>
      <c r="AM102">
        <v>5</v>
      </c>
      <c r="AN102">
        <v>5</v>
      </c>
      <c r="AO102">
        <v>5</v>
      </c>
      <c r="AP102">
        <v>5</v>
      </c>
      <c r="AR102">
        <v>4</v>
      </c>
      <c r="AT102">
        <v>4</v>
      </c>
      <c r="AU102" t="s">
        <v>84</v>
      </c>
      <c r="AW102">
        <v>1</v>
      </c>
      <c r="AX102">
        <v>1</v>
      </c>
      <c r="AY102">
        <v>4</v>
      </c>
    </row>
    <row r="103" spans="1:51" ht="12.75" customHeight="1" x14ac:dyDescent="0.2">
      <c r="A103" s="39" t="s">
        <v>395</v>
      </c>
      <c r="B103">
        <v>3</v>
      </c>
      <c r="C103">
        <v>4</v>
      </c>
      <c r="D103">
        <v>4</v>
      </c>
      <c r="E103">
        <v>3</v>
      </c>
      <c r="F103">
        <v>3</v>
      </c>
      <c r="G103">
        <v>3</v>
      </c>
      <c r="H103">
        <v>4</v>
      </c>
      <c r="I103">
        <v>3</v>
      </c>
      <c r="J103">
        <v>4</v>
      </c>
      <c r="K103">
        <v>4</v>
      </c>
      <c r="L103">
        <v>3</v>
      </c>
      <c r="M103">
        <v>5</v>
      </c>
      <c r="O103">
        <v>4</v>
      </c>
      <c r="P103">
        <v>3</v>
      </c>
      <c r="Q103">
        <v>4</v>
      </c>
      <c r="R103">
        <v>3</v>
      </c>
      <c r="S103">
        <v>2</v>
      </c>
      <c r="T103">
        <v>2</v>
      </c>
      <c r="U103">
        <v>4</v>
      </c>
      <c r="V103" t="s">
        <v>79</v>
      </c>
      <c r="W103">
        <v>4</v>
      </c>
      <c r="X103" t="s">
        <v>83</v>
      </c>
      <c r="Y103" t="s">
        <v>69</v>
      </c>
      <c r="Z103" t="s">
        <v>69</v>
      </c>
      <c r="AB103">
        <v>2</v>
      </c>
      <c r="AC103" t="s">
        <v>119</v>
      </c>
      <c r="AD103" t="s">
        <v>85</v>
      </c>
      <c r="AE103">
        <v>2</v>
      </c>
      <c r="AF103">
        <v>3</v>
      </c>
      <c r="AG103">
        <v>4</v>
      </c>
      <c r="AH103">
        <v>4</v>
      </c>
      <c r="AI103">
        <v>2</v>
      </c>
      <c r="AJ103" t="s">
        <v>86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R103">
        <v>3</v>
      </c>
      <c r="AT103">
        <v>3</v>
      </c>
      <c r="AU103" t="s">
        <v>84</v>
      </c>
      <c r="AW103">
        <v>1</v>
      </c>
      <c r="AX103">
        <v>3</v>
      </c>
      <c r="AY103">
        <v>3</v>
      </c>
    </row>
    <row r="104" spans="1:51" ht="12.75" customHeight="1" x14ac:dyDescent="0.2">
      <c r="A104" s="39" t="s">
        <v>396</v>
      </c>
      <c r="B104">
        <v>4</v>
      </c>
      <c r="C104">
        <v>4</v>
      </c>
      <c r="D104">
        <v>5</v>
      </c>
      <c r="E104">
        <v>3</v>
      </c>
      <c r="F104">
        <v>4</v>
      </c>
      <c r="G104">
        <v>4</v>
      </c>
      <c r="H104">
        <v>3</v>
      </c>
      <c r="I104">
        <v>4</v>
      </c>
      <c r="J104">
        <v>3</v>
      </c>
      <c r="K104">
        <v>5</v>
      </c>
      <c r="L104">
        <v>5</v>
      </c>
      <c r="M104">
        <v>3</v>
      </c>
      <c r="O104">
        <v>4</v>
      </c>
      <c r="P104">
        <v>5</v>
      </c>
      <c r="Q104">
        <v>4</v>
      </c>
      <c r="R104">
        <v>3</v>
      </c>
      <c r="S104">
        <v>3</v>
      </c>
      <c r="T104">
        <v>5</v>
      </c>
      <c r="U104">
        <v>4</v>
      </c>
      <c r="V104" t="s">
        <v>79</v>
      </c>
      <c r="W104">
        <v>4</v>
      </c>
      <c r="X104" t="s">
        <v>58</v>
      </c>
      <c r="Y104" t="s">
        <v>58</v>
      </c>
      <c r="Z104" t="s">
        <v>58</v>
      </c>
      <c r="AB104">
        <v>3</v>
      </c>
      <c r="AC104" t="s">
        <v>131</v>
      </c>
      <c r="AD104" s="40">
        <v>7.0000000000000007E-2</v>
      </c>
      <c r="AE104">
        <v>5</v>
      </c>
      <c r="AF104">
        <v>4</v>
      </c>
      <c r="AG104">
        <v>4</v>
      </c>
      <c r="AH104">
        <v>3</v>
      </c>
      <c r="AI104">
        <v>3</v>
      </c>
      <c r="AK104">
        <v>5</v>
      </c>
      <c r="AL104">
        <v>5</v>
      </c>
      <c r="AM104">
        <v>5</v>
      </c>
      <c r="AN104">
        <v>4</v>
      </c>
      <c r="AO104">
        <v>3</v>
      </c>
      <c r="AP104">
        <v>5</v>
      </c>
      <c r="AR104">
        <v>3</v>
      </c>
      <c r="AT104">
        <v>3</v>
      </c>
      <c r="AU104" t="s">
        <v>77</v>
      </c>
      <c r="AW104">
        <v>1</v>
      </c>
      <c r="AX104">
        <v>2</v>
      </c>
      <c r="AY104">
        <v>4</v>
      </c>
    </row>
    <row r="105" spans="1:51" ht="12.75" customHeight="1" x14ac:dyDescent="0.2">
      <c r="A105" s="39" t="s">
        <v>397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3</v>
      </c>
      <c r="L105">
        <v>3</v>
      </c>
      <c r="M105">
        <v>1</v>
      </c>
      <c r="O105">
        <v>5</v>
      </c>
      <c r="P105">
        <v>3</v>
      </c>
      <c r="Q105">
        <v>3</v>
      </c>
      <c r="R105">
        <v>4</v>
      </c>
      <c r="S105">
        <v>4</v>
      </c>
      <c r="T105">
        <v>5</v>
      </c>
      <c r="U105">
        <v>2</v>
      </c>
      <c r="V105" t="s">
        <v>56</v>
      </c>
      <c r="W105">
        <v>4</v>
      </c>
      <c r="X105" t="s">
        <v>58</v>
      </c>
      <c r="Y105" t="s">
        <v>83</v>
      </c>
      <c r="Z105" t="s">
        <v>58</v>
      </c>
      <c r="AB105">
        <v>4</v>
      </c>
      <c r="AC105" t="s">
        <v>119</v>
      </c>
      <c r="AD105" s="40">
        <v>7.0000000000000007E-2</v>
      </c>
      <c r="AE105">
        <v>5</v>
      </c>
      <c r="AF105">
        <v>5</v>
      </c>
      <c r="AG105">
        <v>5</v>
      </c>
      <c r="AH105">
        <v>5</v>
      </c>
      <c r="AI105">
        <v>5</v>
      </c>
      <c r="AK105">
        <v>5</v>
      </c>
      <c r="AL105">
        <v>5</v>
      </c>
      <c r="AM105">
        <v>5</v>
      </c>
      <c r="AN105">
        <v>5</v>
      </c>
      <c r="AO105">
        <v>5</v>
      </c>
      <c r="AP105">
        <v>4</v>
      </c>
      <c r="AR105">
        <v>5</v>
      </c>
      <c r="AT105">
        <v>3</v>
      </c>
      <c r="AU105" t="s">
        <v>84</v>
      </c>
      <c r="AW105">
        <v>1</v>
      </c>
      <c r="AX105">
        <v>2</v>
      </c>
      <c r="AY105">
        <v>3</v>
      </c>
    </row>
    <row r="106" spans="1:51" ht="12.75" customHeight="1" x14ac:dyDescent="0.2">
      <c r="A106" s="39" t="s">
        <v>398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5</v>
      </c>
      <c r="I106">
        <v>5</v>
      </c>
      <c r="J106">
        <v>3</v>
      </c>
      <c r="K106">
        <v>2</v>
      </c>
      <c r="L106">
        <v>3</v>
      </c>
      <c r="M106">
        <v>5</v>
      </c>
      <c r="O106">
        <v>4</v>
      </c>
      <c r="P106">
        <v>3</v>
      </c>
      <c r="Q106">
        <v>5</v>
      </c>
      <c r="R106">
        <v>4</v>
      </c>
      <c r="S106">
        <v>1</v>
      </c>
      <c r="T106">
        <v>2</v>
      </c>
      <c r="U106">
        <v>5</v>
      </c>
      <c r="V106" t="s">
        <v>56</v>
      </c>
      <c r="W106">
        <v>4</v>
      </c>
      <c r="X106" t="s">
        <v>83</v>
      </c>
      <c r="Y106" t="s">
        <v>83</v>
      </c>
      <c r="Z106" t="s">
        <v>69</v>
      </c>
      <c r="AB106">
        <v>2</v>
      </c>
      <c r="AC106" t="s">
        <v>131</v>
      </c>
      <c r="AD106" s="40">
        <v>0.03</v>
      </c>
      <c r="AE106">
        <v>2</v>
      </c>
      <c r="AF106">
        <v>3</v>
      </c>
      <c r="AG106">
        <v>4</v>
      </c>
      <c r="AH106">
        <v>2</v>
      </c>
      <c r="AI106">
        <v>3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5</v>
      </c>
      <c r="AQ106" t="s">
        <v>92</v>
      </c>
      <c r="AR106">
        <v>4</v>
      </c>
      <c r="AT106">
        <v>3</v>
      </c>
      <c r="AU106" t="s">
        <v>93</v>
      </c>
      <c r="AW106">
        <v>1</v>
      </c>
      <c r="AX106">
        <v>1</v>
      </c>
      <c r="AY106">
        <v>5</v>
      </c>
    </row>
    <row r="107" spans="1:51" ht="12.75" customHeight="1" x14ac:dyDescent="0.2">
      <c r="A107" s="39" t="s">
        <v>399</v>
      </c>
      <c r="B107">
        <v>5</v>
      </c>
      <c r="C107">
        <v>5</v>
      </c>
      <c r="D107">
        <v>5</v>
      </c>
      <c r="E107">
        <v>4</v>
      </c>
      <c r="F107">
        <v>5</v>
      </c>
      <c r="G107">
        <v>4</v>
      </c>
      <c r="H107">
        <v>5</v>
      </c>
      <c r="I107">
        <v>4</v>
      </c>
      <c r="J107">
        <v>4</v>
      </c>
      <c r="K107">
        <v>3</v>
      </c>
      <c r="L107">
        <v>4</v>
      </c>
      <c r="M107">
        <v>4</v>
      </c>
      <c r="O107">
        <v>4</v>
      </c>
      <c r="P107">
        <v>4</v>
      </c>
      <c r="Q107">
        <v>2</v>
      </c>
      <c r="R107">
        <v>5</v>
      </c>
      <c r="S107">
        <v>4</v>
      </c>
      <c r="T107">
        <v>4</v>
      </c>
      <c r="U107">
        <v>4</v>
      </c>
      <c r="V107" t="s">
        <v>79</v>
      </c>
      <c r="W107">
        <v>3</v>
      </c>
      <c r="X107" t="s">
        <v>69</v>
      </c>
      <c r="Y107" t="s">
        <v>83</v>
      </c>
      <c r="Z107" t="s">
        <v>83</v>
      </c>
      <c r="AB107">
        <v>4</v>
      </c>
      <c r="AC107" t="s">
        <v>119</v>
      </c>
      <c r="AD107" s="40">
        <v>0.1</v>
      </c>
      <c r="AE107">
        <v>4</v>
      </c>
      <c r="AF107">
        <v>5</v>
      </c>
      <c r="AG107">
        <v>3</v>
      </c>
      <c r="AH107">
        <v>5</v>
      </c>
      <c r="AI107">
        <v>5</v>
      </c>
      <c r="AK107">
        <v>5</v>
      </c>
      <c r="AL107">
        <v>5</v>
      </c>
      <c r="AM107">
        <v>4</v>
      </c>
      <c r="AN107">
        <v>3</v>
      </c>
      <c r="AO107">
        <v>1</v>
      </c>
      <c r="AP107">
        <v>3</v>
      </c>
      <c r="AR107">
        <v>3</v>
      </c>
      <c r="AT107">
        <v>3</v>
      </c>
      <c r="AU107" t="s">
        <v>77</v>
      </c>
      <c r="AW107">
        <v>1</v>
      </c>
      <c r="AX107">
        <v>2</v>
      </c>
      <c r="AY107">
        <v>3</v>
      </c>
    </row>
    <row r="108" spans="1:51" ht="12.75" customHeight="1" x14ac:dyDescent="0.2">
      <c r="A108" s="39" t="s">
        <v>400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5</v>
      </c>
      <c r="L108">
        <v>5</v>
      </c>
      <c r="M108">
        <v>3</v>
      </c>
      <c r="O108">
        <v>3</v>
      </c>
      <c r="P108">
        <v>4</v>
      </c>
      <c r="Q108">
        <v>3</v>
      </c>
      <c r="R108">
        <v>4</v>
      </c>
      <c r="S108">
        <v>3</v>
      </c>
      <c r="T108">
        <v>4</v>
      </c>
      <c r="U108">
        <v>2</v>
      </c>
      <c r="V108" t="s">
        <v>56</v>
      </c>
      <c r="W108">
        <v>3</v>
      </c>
      <c r="X108" t="s">
        <v>58</v>
      </c>
      <c r="Z108" t="s">
        <v>69</v>
      </c>
      <c r="AB108">
        <v>3</v>
      </c>
      <c r="AC108" t="s">
        <v>119</v>
      </c>
      <c r="AD108" s="40">
        <v>0.05</v>
      </c>
      <c r="AE108">
        <v>5</v>
      </c>
      <c r="AF108">
        <v>3</v>
      </c>
      <c r="AG108">
        <v>3</v>
      </c>
      <c r="AH108">
        <v>4</v>
      </c>
      <c r="AI108">
        <v>2</v>
      </c>
      <c r="AK108">
        <v>5</v>
      </c>
      <c r="AL108">
        <v>3</v>
      </c>
      <c r="AM108">
        <v>4</v>
      </c>
      <c r="AN108">
        <v>3</v>
      </c>
      <c r="AO108">
        <v>4</v>
      </c>
      <c r="AP108">
        <v>3</v>
      </c>
      <c r="AR108">
        <v>4</v>
      </c>
      <c r="AT108">
        <v>1</v>
      </c>
      <c r="AU108" t="s">
        <v>97</v>
      </c>
      <c r="AW108">
        <v>2</v>
      </c>
      <c r="AX108">
        <v>3</v>
      </c>
      <c r="AY108">
        <v>4</v>
      </c>
    </row>
    <row r="109" spans="1:51" ht="12.75" customHeight="1" x14ac:dyDescent="0.2">
      <c r="A109" s="39" t="s">
        <v>401</v>
      </c>
      <c r="B109">
        <v>5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4</v>
      </c>
      <c r="L109">
        <v>5</v>
      </c>
      <c r="M109">
        <v>4</v>
      </c>
      <c r="N109" t="s">
        <v>99</v>
      </c>
      <c r="O109">
        <v>5</v>
      </c>
      <c r="P109">
        <v>5</v>
      </c>
      <c r="Q109">
        <v>3</v>
      </c>
      <c r="R109">
        <v>5</v>
      </c>
      <c r="S109">
        <v>5</v>
      </c>
      <c r="T109">
        <v>5</v>
      </c>
      <c r="U109">
        <v>4</v>
      </c>
      <c r="V109" t="s">
        <v>79</v>
      </c>
      <c r="W109">
        <v>2</v>
      </c>
      <c r="X109" t="s">
        <v>58</v>
      </c>
      <c r="Y109" t="s">
        <v>58</v>
      </c>
      <c r="Z109" t="s">
        <v>58</v>
      </c>
      <c r="AB109">
        <v>4</v>
      </c>
      <c r="AC109" t="s">
        <v>131</v>
      </c>
      <c r="AD109" s="40">
        <v>0.1</v>
      </c>
      <c r="AE109">
        <v>5</v>
      </c>
      <c r="AF109">
        <v>5</v>
      </c>
      <c r="AG109">
        <v>5</v>
      </c>
      <c r="AH109">
        <v>4</v>
      </c>
      <c r="AI109">
        <v>4</v>
      </c>
      <c r="AJ109" t="s">
        <v>100</v>
      </c>
      <c r="AK109">
        <v>5</v>
      </c>
      <c r="AL109">
        <v>5</v>
      </c>
      <c r="AM109">
        <v>5</v>
      </c>
      <c r="AN109">
        <v>4</v>
      </c>
      <c r="AO109">
        <v>5</v>
      </c>
      <c r="AP109">
        <v>4</v>
      </c>
      <c r="AQ109" t="s">
        <v>101</v>
      </c>
      <c r="AR109">
        <v>4</v>
      </c>
      <c r="AS109" t="s">
        <v>102</v>
      </c>
      <c r="AT109">
        <v>4</v>
      </c>
      <c r="AU109" t="s">
        <v>84</v>
      </c>
      <c r="AV109" t="s">
        <v>103</v>
      </c>
      <c r="AW109">
        <v>1</v>
      </c>
      <c r="AX109">
        <v>1</v>
      </c>
      <c r="AY109">
        <v>5</v>
      </c>
    </row>
    <row r="110" spans="1:51" ht="12.75" customHeight="1" x14ac:dyDescent="0.2">
      <c r="A110" s="39" t="s">
        <v>402</v>
      </c>
      <c r="B110">
        <v>3</v>
      </c>
      <c r="C110">
        <v>5</v>
      </c>
      <c r="D110">
        <v>5</v>
      </c>
      <c r="E110">
        <v>3</v>
      </c>
      <c r="F110">
        <v>3</v>
      </c>
      <c r="G110">
        <v>4</v>
      </c>
      <c r="H110">
        <v>4</v>
      </c>
      <c r="I110">
        <v>5</v>
      </c>
      <c r="J110">
        <v>4</v>
      </c>
      <c r="K110">
        <v>2</v>
      </c>
      <c r="L110">
        <v>3</v>
      </c>
      <c r="M110">
        <v>4</v>
      </c>
      <c r="O110">
        <v>4</v>
      </c>
      <c r="P110">
        <v>3</v>
      </c>
      <c r="Q110">
        <v>4</v>
      </c>
      <c r="R110">
        <v>3</v>
      </c>
      <c r="S110">
        <v>3</v>
      </c>
      <c r="T110">
        <v>4</v>
      </c>
      <c r="U110">
        <v>2</v>
      </c>
      <c r="V110" t="s">
        <v>56</v>
      </c>
      <c r="W110">
        <v>2</v>
      </c>
      <c r="X110" t="s">
        <v>69</v>
      </c>
      <c r="Y110" t="s">
        <v>58</v>
      </c>
      <c r="Z110" t="s">
        <v>69</v>
      </c>
      <c r="AB110">
        <v>3</v>
      </c>
      <c r="AC110" t="s">
        <v>119</v>
      </c>
      <c r="AD110" s="40">
        <v>0.05</v>
      </c>
      <c r="AE110">
        <v>5</v>
      </c>
      <c r="AF110">
        <v>3</v>
      </c>
      <c r="AG110">
        <v>5</v>
      </c>
      <c r="AH110">
        <v>3</v>
      </c>
      <c r="AI110">
        <v>3</v>
      </c>
      <c r="AK110">
        <v>5</v>
      </c>
      <c r="AL110">
        <v>5</v>
      </c>
      <c r="AM110">
        <v>5</v>
      </c>
      <c r="AN110">
        <v>5</v>
      </c>
      <c r="AO110">
        <v>5</v>
      </c>
      <c r="AP110">
        <v>4</v>
      </c>
      <c r="AR110">
        <v>4</v>
      </c>
      <c r="AT110">
        <v>4</v>
      </c>
      <c r="AU110" t="s">
        <v>97</v>
      </c>
      <c r="AW110">
        <v>2</v>
      </c>
      <c r="AX110">
        <v>2</v>
      </c>
      <c r="AY110">
        <v>4</v>
      </c>
    </row>
    <row r="111" spans="1:51" ht="12.75" customHeight="1" x14ac:dyDescent="0.2">
      <c r="A111" s="39" t="s">
        <v>403</v>
      </c>
      <c r="B111">
        <v>4</v>
      </c>
      <c r="C111">
        <v>4</v>
      </c>
      <c r="D111">
        <v>4</v>
      </c>
      <c r="E111">
        <v>2</v>
      </c>
      <c r="F111">
        <v>2</v>
      </c>
      <c r="G111">
        <v>3</v>
      </c>
      <c r="H111">
        <v>5</v>
      </c>
      <c r="I111">
        <v>5</v>
      </c>
      <c r="J111">
        <v>4</v>
      </c>
      <c r="K111">
        <v>4</v>
      </c>
      <c r="L111">
        <v>4</v>
      </c>
      <c r="M111">
        <v>5</v>
      </c>
      <c r="N111" t="s">
        <v>104</v>
      </c>
      <c r="O111">
        <v>5</v>
      </c>
      <c r="P111">
        <v>3</v>
      </c>
      <c r="Q111">
        <v>5</v>
      </c>
      <c r="R111">
        <v>1</v>
      </c>
      <c r="S111">
        <v>1</v>
      </c>
      <c r="T111">
        <v>5</v>
      </c>
      <c r="U111">
        <v>3</v>
      </c>
      <c r="V111" t="s">
        <v>79</v>
      </c>
      <c r="W111">
        <v>5</v>
      </c>
      <c r="X111" t="s">
        <v>58</v>
      </c>
      <c r="Y111" t="s">
        <v>58</v>
      </c>
      <c r="Z111" t="s">
        <v>58</v>
      </c>
      <c r="AB111">
        <v>1</v>
      </c>
      <c r="AC111" t="s">
        <v>119</v>
      </c>
      <c r="AD111" s="40">
        <v>0.05</v>
      </c>
      <c r="AE111">
        <v>5</v>
      </c>
      <c r="AF111">
        <v>4</v>
      </c>
      <c r="AG111">
        <v>2</v>
      </c>
      <c r="AH111">
        <v>1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4</v>
      </c>
      <c r="AQ111" t="s">
        <v>106</v>
      </c>
      <c r="AR111">
        <v>3</v>
      </c>
      <c r="AS111" t="s">
        <v>107</v>
      </c>
      <c r="AT111">
        <v>2</v>
      </c>
      <c r="AU111" t="s">
        <v>108</v>
      </c>
      <c r="AV111" t="s">
        <v>109</v>
      </c>
      <c r="AW111">
        <v>1</v>
      </c>
      <c r="AX111">
        <v>1</v>
      </c>
      <c r="AY111">
        <v>4</v>
      </c>
    </row>
    <row r="112" spans="1:51" ht="12.75" customHeight="1" x14ac:dyDescent="0.2">
      <c r="A112" s="39" t="s">
        <v>404</v>
      </c>
      <c r="B112">
        <v>5</v>
      </c>
      <c r="C112">
        <v>5</v>
      </c>
      <c r="D112">
        <v>5</v>
      </c>
      <c r="E112">
        <v>2</v>
      </c>
      <c r="F112">
        <v>2</v>
      </c>
      <c r="G112">
        <v>4</v>
      </c>
      <c r="H112">
        <v>5</v>
      </c>
      <c r="I112">
        <v>2</v>
      </c>
      <c r="J112">
        <v>4</v>
      </c>
      <c r="K112">
        <v>2</v>
      </c>
      <c r="L112">
        <v>2</v>
      </c>
      <c r="M112">
        <v>4</v>
      </c>
      <c r="O112">
        <v>4</v>
      </c>
      <c r="P112">
        <v>3</v>
      </c>
      <c r="Q112">
        <v>3</v>
      </c>
      <c r="R112">
        <v>5</v>
      </c>
      <c r="S112">
        <v>5</v>
      </c>
      <c r="T112">
        <v>3</v>
      </c>
      <c r="U112">
        <v>5</v>
      </c>
      <c r="V112" t="s">
        <v>79</v>
      </c>
      <c r="W112">
        <v>3</v>
      </c>
      <c r="X112" t="s">
        <v>69</v>
      </c>
      <c r="Y112" t="s">
        <v>69</v>
      </c>
      <c r="Z112" t="s">
        <v>69</v>
      </c>
      <c r="AB112">
        <v>5</v>
      </c>
      <c r="AC112" t="s">
        <v>119</v>
      </c>
      <c r="AD112" s="40">
        <v>0.1</v>
      </c>
      <c r="AE112">
        <v>5</v>
      </c>
      <c r="AF112">
        <v>5</v>
      </c>
      <c r="AG112">
        <v>5</v>
      </c>
      <c r="AH112">
        <v>3</v>
      </c>
      <c r="AI112">
        <v>2</v>
      </c>
      <c r="AK112">
        <v>5</v>
      </c>
      <c r="AL112">
        <v>5</v>
      </c>
      <c r="AM112">
        <v>4</v>
      </c>
      <c r="AN112">
        <v>4</v>
      </c>
      <c r="AO112">
        <v>4</v>
      </c>
      <c r="AP112">
        <v>4</v>
      </c>
      <c r="AR112">
        <v>5</v>
      </c>
      <c r="AT112">
        <v>5</v>
      </c>
      <c r="AU112" t="s">
        <v>93</v>
      </c>
      <c r="AW112">
        <v>2</v>
      </c>
      <c r="AX112">
        <v>4</v>
      </c>
      <c r="AY112">
        <v>3</v>
      </c>
    </row>
    <row r="113" spans="1:51" ht="12.75" customHeight="1" x14ac:dyDescent="0.2">
      <c r="A113" s="39" t="s">
        <v>405</v>
      </c>
      <c r="B113">
        <v>4</v>
      </c>
      <c r="C113">
        <v>4</v>
      </c>
      <c r="D113">
        <v>4</v>
      </c>
      <c r="E113">
        <v>3</v>
      </c>
      <c r="F113">
        <v>3</v>
      </c>
      <c r="G113">
        <v>2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4</v>
      </c>
      <c r="O113">
        <v>3</v>
      </c>
      <c r="P113">
        <v>3</v>
      </c>
      <c r="Q113">
        <v>3</v>
      </c>
      <c r="R113">
        <v>3</v>
      </c>
      <c r="S113">
        <v>2</v>
      </c>
      <c r="T113">
        <v>3</v>
      </c>
      <c r="U113">
        <v>3</v>
      </c>
      <c r="V113" t="s">
        <v>79</v>
      </c>
      <c r="W113">
        <v>3</v>
      </c>
      <c r="X113" t="s">
        <v>83</v>
      </c>
      <c r="Y113" t="s">
        <v>83</v>
      </c>
      <c r="Z113" t="s">
        <v>83</v>
      </c>
      <c r="AB113">
        <v>3</v>
      </c>
      <c r="AR113">
        <v>3</v>
      </c>
      <c r="AW113">
        <v>2</v>
      </c>
      <c r="AX113">
        <v>1</v>
      </c>
      <c r="AY113">
        <v>5</v>
      </c>
    </row>
    <row r="114" spans="1:51" ht="12.75" customHeight="1" x14ac:dyDescent="0.2">
      <c r="A114" s="39" t="s">
        <v>406</v>
      </c>
      <c r="B114">
        <v>3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5</v>
      </c>
      <c r="K114">
        <v>5</v>
      </c>
      <c r="L114">
        <v>5</v>
      </c>
      <c r="M114">
        <v>3</v>
      </c>
      <c r="N114" t="s">
        <v>110</v>
      </c>
      <c r="O114">
        <v>5</v>
      </c>
      <c r="P114">
        <v>2</v>
      </c>
      <c r="Q114">
        <v>3</v>
      </c>
      <c r="R114">
        <v>2</v>
      </c>
      <c r="S114">
        <v>1</v>
      </c>
      <c r="T114">
        <v>5</v>
      </c>
      <c r="U114">
        <v>4</v>
      </c>
      <c r="V114" t="s">
        <v>79</v>
      </c>
      <c r="W114">
        <v>5</v>
      </c>
      <c r="X114" t="s">
        <v>58</v>
      </c>
      <c r="Y114" t="s">
        <v>58</v>
      </c>
      <c r="Z114" t="s">
        <v>58</v>
      </c>
      <c r="AB114">
        <v>2</v>
      </c>
      <c r="AC114" t="s">
        <v>131</v>
      </c>
      <c r="AD114" s="41">
        <v>2.5000000000000001E-2</v>
      </c>
      <c r="AE114">
        <v>2</v>
      </c>
      <c r="AF114">
        <v>4</v>
      </c>
      <c r="AG114">
        <v>5</v>
      </c>
      <c r="AH114">
        <v>3</v>
      </c>
      <c r="AI114">
        <v>2</v>
      </c>
      <c r="AJ114" t="s">
        <v>111</v>
      </c>
      <c r="AK114">
        <v>4</v>
      </c>
      <c r="AL114">
        <v>4</v>
      </c>
      <c r="AM114">
        <v>5</v>
      </c>
      <c r="AN114">
        <v>5</v>
      </c>
      <c r="AO114">
        <v>3</v>
      </c>
      <c r="AP114">
        <v>3</v>
      </c>
      <c r="AQ114" t="s">
        <v>112</v>
      </c>
      <c r="AR114">
        <v>2</v>
      </c>
      <c r="AS114" t="s">
        <v>113</v>
      </c>
      <c r="AT114">
        <v>2</v>
      </c>
      <c r="AU114" t="s">
        <v>114</v>
      </c>
      <c r="AV114" t="s">
        <v>115</v>
      </c>
      <c r="AW114">
        <v>1</v>
      </c>
      <c r="AX114">
        <v>1</v>
      </c>
      <c r="AY114">
        <v>5</v>
      </c>
    </row>
    <row r="115" spans="1:51" ht="12.75" customHeight="1" x14ac:dyDescent="0.2">
      <c r="A115" s="39" t="s">
        <v>407</v>
      </c>
      <c r="B115">
        <v>3</v>
      </c>
      <c r="C115">
        <v>4</v>
      </c>
      <c r="D115">
        <v>4</v>
      </c>
      <c r="E115">
        <v>3</v>
      </c>
      <c r="F115">
        <v>4</v>
      </c>
      <c r="G115">
        <v>3</v>
      </c>
      <c r="H115">
        <v>4</v>
      </c>
      <c r="I115">
        <v>4</v>
      </c>
      <c r="J115">
        <v>4</v>
      </c>
      <c r="K115">
        <v>3</v>
      </c>
      <c r="L115">
        <v>3</v>
      </c>
      <c r="M115">
        <v>3</v>
      </c>
      <c r="O115">
        <v>4</v>
      </c>
      <c r="P115">
        <v>4</v>
      </c>
      <c r="Q115">
        <v>4</v>
      </c>
      <c r="R115">
        <v>4</v>
      </c>
      <c r="S115">
        <v>4</v>
      </c>
      <c r="T115">
        <v>4</v>
      </c>
      <c r="U115">
        <v>4</v>
      </c>
      <c r="V115" t="s">
        <v>56</v>
      </c>
      <c r="W115">
        <v>4</v>
      </c>
      <c r="X115" t="s">
        <v>58</v>
      </c>
      <c r="Y115" t="s">
        <v>58</v>
      </c>
      <c r="Z115" t="s">
        <v>58</v>
      </c>
      <c r="AB115">
        <v>4</v>
      </c>
      <c r="AC115" t="s">
        <v>119</v>
      </c>
      <c r="AD115" s="42">
        <v>0.05</v>
      </c>
      <c r="AE115">
        <v>4</v>
      </c>
      <c r="AF115">
        <v>4</v>
      </c>
      <c r="AG115">
        <v>4</v>
      </c>
      <c r="AH115">
        <v>4</v>
      </c>
      <c r="AI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R115">
        <v>4</v>
      </c>
      <c r="AT115">
        <v>4</v>
      </c>
      <c r="AU115" t="s">
        <v>116</v>
      </c>
      <c r="AW115">
        <v>1</v>
      </c>
      <c r="AX115">
        <v>3</v>
      </c>
      <c r="AY115">
        <v>5</v>
      </c>
    </row>
    <row r="116" spans="1:51" ht="12.75" customHeight="1" x14ac:dyDescent="0.2">
      <c r="A116" s="39" t="s">
        <v>408</v>
      </c>
      <c r="B116">
        <v>4</v>
      </c>
      <c r="C116">
        <v>4</v>
      </c>
      <c r="D116">
        <v>4</v>
      </c>
      <c r="E116">
        <v>3</v>
      </c>
      <c r="F116">
        <v>3</v>
      </c>
      <c r="G116">
        <v>4</v>
      </c>
      <c r="H116">
        <v>4</v>
      </c>
      <c r="I116">
        <v>4</v>
      </c>
      <c r="J116">
        <v>4</v>
      </c>
      <c r="K116">
        <v>2</v>
      </c>
      <c r="L116">
        <v>3</v>
      </c>
      <c r="M116">
        <v>4</v>
      </c>
      <c r="O116">
        <v>4</v>
      </c>
      <c r="P116">
        <v>4</v>
      </c>
      <c r="Q116">
        <v>4</v>
      </c>
      <c r="R116">
        <v>4</v>
      </c>
      <c r="S116">
        <v>3</v>
      </c>
      <c r="T116">
        <v>4</v>
      </c>
      <c r="U116">
        <v>4</v>
      </c>
      <c r="V116" t="s">
        <v>79</v>
      </c>
      <c r="W116">
        <v>4</v>
      </c>
      <c r="X116" t="s">
        <v>58</v>
      </c>
      <c r="Y116" t="s">
        <v>58</v>
      </c>
      <c r="Z116" t="s">
        <v>58</v>
      </c>
      <c r="AB116">
        <v>4</v>
      </c>
      <c r="AC116" t="s">
        <v>131</v>
      </c>
      <c r="AD116" s="42">
        <v>0.05</v>
      </c>
      <c r="AE116">
        <v>3</v>
      </c>
      <c r="AF116">
        <v>3</v>
      </c>
      <c r="AG116">
        <v>3</v>
      </c>
      <c r="AH116">
        <v>3</v>
      </c>
      <c r="AI116">
        <v>2</v>
      </c>
      <c r="AK116">
        <v>5</v>
      </c>
      <c r="AL116">
        <v>4</v>
      </c>
      <c r="AM116">
        <v>4</v>
      </c>
      <c r="AN116">
        <v>4</v>
      </c>
      <c r="AO116">
        <v>5</v>
      </c>
      <c r="AP116">
        <v>4</v>
      </c>
      <c r="AR116">
        <v>3</v>
      </c>
      <c r="AT116">
        <v>2</v>
      </c>
      <c r="AU116" t="s">
        <v>116</v>
      </c>
      <c r="AW116">
        <v>1</v>
      </c>
      <c r="AX116">
        <v>1</v>
      </c>
      <c r="AY116">
        <v>5</v>
      </c>
    </row>
    <row r="117" spans="1:51" ht="12.75" customHeight="1" x14ac:dyDescent="0.2">
      <c r="A117" s="39" t="s">
        <v>409</v>
      </c>
      <c r="B117">
        <v>5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2</v>
      </c>
      <c r="L117">
        <v>5</v>
      </c>
      <c r="M117">
        <v>4</v>
      </c>
      <c r="O117">
        <v>5</v>
      </c>
      <c r="P117">
        <v>2</v>
      </c>
      <c r="Q117">
        <v>1</v>
      </c>
      <c r="R117">
        <v>5</v>
      </c>
      <c r="S117">
        <v>5</v>
      </c>
      <c r="T117">
        <v>5</v>
      </c>
      <c r="U117">
        <v>2</v>
      </c>
      <c r="V117" t="s">
        <v>56</v>
      </c>
      <c r="W117">
        <v>3</v>
      </c>
      <c r="X117" t="s">
        <v>69</v>
      </c>
      <c r="Y117" t="s">
        <v>69</v>
      </c>
      <c r="Z117" t="s">
        <v>69</v>
      </c>
      <c r="AB117">
        <v>5</v>
      </c>
      <c r="AC117" t="s">
        <v>119</v>
      </c>
      <c r="AD117" s="42">
        <v>0.1</v>
      </c>
      <c r="AE117">
        <v>5</v>
      </c>
      <c r="AF117">
        <v>5</v>
      </c>
      <c r="AG117">
        <v>5</v>
      </c>
      <c r="AH117">
        <v>1</v>
      </c>
      <c r="AI117">
        <v>1</v>
      </c>
      <c r="AK117">
        <v>5</v>
      </c>
      <c r="AL117">
        <v>5</v>
      </c>
      <c r="AM117">
        <v>5</v>
      </c>
      <c r="AN117">
        <v>3</v>
      </c>
      <c r="AO117">
        <v>2</v>
      </c>
      <c r="AP117">
        <v>3</v>
      </c>
      <c r="AR117">
        <v>4</v>
      </c>
      <c r="AT117">
        <v>3</v>
      </c>
      <c r="AU117" t="s">
        <v>339</v>
      </c>
      <c r="AW117">
        <v>2</v>
      </c>
      <c r="AX117">
        <v>4</v>
      </c>
      <c r="AY117">
        <v>4</v>
      </c>
    </row>
    <row r="118" spans="1:51" ht="12.75" customHeight="1" x14ac:dyDescent="0.2">
      <c r="A118" s="39" t="s">
        <v>410</v>
      </c>
      <c r="B118">
        <v>3</v>
      </c>
      <c r="C118">
        <v>4</v>
      </c>
      <c r="D118">
        <v>5</v>
      </c>
      <c r="E118">
        <v>3</v>
      </c>
      <c r="F118">
        <v>3</v>
      </c>
      <c r="G118">
        <v>3</v>
      </c>
      <c r="H118">
        <v>4</v>
      </c>
      <c r="I118">
        <v>3</v>
      </c>
      <c r="J118">
        <v>4</v>
      </c>
      <c r="K118">
        <v>4</v>
      </c>
      <c r="L118">
        <v>3</v>
      </c>
      <c r="M118">
        <v>3</v>
      </c>
      <c r="N118" t="s">
        <v>340</v>
      </c>
      <c r="O118">
        <v>3</v>
      </c>
      <c r="P118">
        <v>3</v>
      </c>
      <c r="Q118">
        <v>3</v>
      </c>
      <c r="R118">
        <v>4</v>
      </c>
      <c r="S118">
        <v>2</v>
      </c>
      <c r="T118">
        <v>3</v>
      </c>
      <c r="U118">
        <v>3</v>
      </c>
      <c r="V118" t="s">
        <v>79</v>
      </c>
      <c r="W118">
        <v>4</v>
      </c>
      <c r="X118" t="s">
        <v>83</v>
      </c>
      <c r="Y118" t="s">
        <v>83</v>
      </c>
      <c r="Z118" t="s">
        <v>83</v>
      </c>
      <c r="AB118">
        <v>2</v>
      </c>
      <c r="AC118" t="s">
        <v>131</v>
      </c>
      <c r="AD118" s="42">
        <v>0.05</v>
      </c>
      <c r="AE118">
        <v>2</v>
      </c>
      <c r="AF118">
        <v>2</v>
      </c>
      <c r="AG118">
        <v>3</v>
      </c>
      <c r="AH118">
        <v>4</v>
      </c>
      <c r="AI118">
        <v>3</v>
      </c>
      <c r="AJ118" t="s">
        <v>341</v>
      </c>
      <c r="AK118">
        <v>5</v>
      </c>
      <c r="AL118">
        <v>4</v>
      </c>
      <c r="AM118">
        <v>4</v>
      </c>
      <c r="AN118">
        <v>5</v>
      </c>
      <c r="AO118">
        <v>4</v>
      </c>
      <c r="AP118">
        <v>2</v>
      </c>
      <c r="AR118">
        <v>1</v>
      </c>
      <c r="AT118">
        <v>1</v>
      </c>
      <c r="AU118" t="s">
        <v>342</v>
      </c>
      <c r="AW118">
        <v>1</v>
      </c>
      <c r="AX118">
        <v>4</v>
      </c>
      <c r="AY118">
        <v>4</v>
      </c>
    </row>
    <row r="119" spans="1:51" ht="12.75" customHeight="1" x14ac:dyDescent="0.2">
      <c r="A119" s="39" t="s">
        <v>411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2</v>
      </c>
      <c r="J119">
        <v>4</v>
      </c>
      <c r="K119">
        <v>2</v>
      </c>
      <c r="L119">
        <v>2</v>
      </c>
      <c r="M119">
        <v>4</v>
      </c>
      <c r="O119">
        <v>4</v>
      </c>
      <c r="P119">
        <v>3</v>
      </c>
      <c r="Q119">
        <v>4</v>
      </c>
      <c r="R119">
        <v>5</v>
      </c>
      <c r="S119">
        <v>3</v>
      </c>
      <c r="T119">
        <v>4</v>
      </c>
      <c r="U119">
        <v>2</v>
      </c>
      <c r="V119" t="s">
        <v>79</v>
      </c>
      <c r="W119">
        <v>2</v>
      </c>
      <c r="X119" t="s">
        <v>69</v>
      </c>
      <c r="Y119" t="s">
        <v>83</v>
      </c>
      <c r="Z119" t="s">
        <v>69</v>
      </c>
      <c r="AB119">
        <v>2</v>
      </c>
      <c r="AC119" t="s">
        <v>133</v>
      </c>
      <c r="AD119" s="42">
        <v>0.05</v>
      </c>
      <c r="AE119">
        <v>5</v>
      </c>
      <c r="AF119">
        <v>5</v>
      </c>
      <c r="AG119">
        <v>5</v>
      </c>
      <c r="AH119">
        <v>5</v>
      </c>
      <c r="AI119">
        <v>1</v>
      </c>
      <c r="AK119">
        <v>5</v>
      </c>
      <c r="AL119">
        <v>5</v>
      </c>
      <c r="AM119">
        <v>3</v>
      </c>
      <c r="AN119">
        <v>4</v>
      </c>
      <c r="AO119">
        <v>4</v>
      </c>
      <c r="AP119">
        <v>4</v>
      </c>
      <c r="AR119">
        <v>4</v>
      </c>
      <c r="AT119">
        <v>4</v>
      </c>
      <c r="AU119" t="s">
        <v>344</v>
      </c>
      <c r="AW119">
        <v>2</v>
      </c>
      <c r="AX119">
        <v>2</v>
      </c>
      <c r="AY119">
        <v>4</v>
      </c>
    </row>
    <row r="120" spans="1:51" ht="12.75" customHeight="1" x14ac:dyDescent="0.2">
      <c r="A120" s="39" t="s">
        <v>412</v>
      </c>
      <c r="B120">
        <v>4</v>
      </c>
      <c r="C120">
        <v>4</v>
      </c>
      <c r="D120">
        <v>4</v>
      </c>
      <c r="E120">
        <v>3</v>
      </c>
      <c r="F120">
        <v>3</v>
      </c>
      <c r="G120">
        <v>4</v>
      </c>
      <c r="H120">
        <v>3</v>
      </c>
      <c r="I120">
        <v>2</v>
      </c>
      <c r="J120">
        <v>4</v>
      </c>
      <c r="K120">
        <v>4</v>
      </c>
      <c r="L120">
        <v>2</v>
      </c>
      <c r="M120">
        <v>2</v>
      </c>
      <c r="O120">
        <v>3</v>
      </c>
      <c r="P120">
        <v>3</v>
      </c>
      <c r="Q120">
        <v>3</v>
      </c>
      <c r="R120">
        <v>3</v>
      </c>
      <c r="S120">
        <v>2</v>
      </c>
      <c r="T120">
        <v>4</v>
      </c>
      <c r="U120">
        <v>4</v>
      </c>
      <c r="V120" t="s">
        <v>79</v>
      </c>
      <c r="W120">
        <v>3</v>
      </c>
      <c r="X120" t="s">
        <v>83</v>
      </c>
      <c r="Y120" t="s">
        <v>83</v>
      </c>
      <c r="Z120" t="s">
        <v>83</v>
      </c>
      <c r="AB120">
        <v>3</v>
      </c>
      <c r="AC120" t="s">
        <v>119</v>
      </c>
      <c r="AE120">
        <v>4</v>
      </c>
      <c r="AF120">
        <v>2</v>
      </c>
      <c r="AG120">
        <v>2</v>
      </c>
      <c r="AH120">
        <v>3</v>
      </c>
      <c r="AI120">
        <v>3</v>
      </c>
      <c r="AK120">
        <v>5</v>
      </c>
      <c r="AL120">
        <v>4</v>
      </c>
      <c r="AM120">
        <v>4</v>
      </c>
      <c r="AN120">
        <v>4</v>
      </c>
      <c r="AO120">
        <v>4</v>
      </c>
      <c r="AP120">
        <v>4</v>
      </c>
      <c r="AR120">
        <v>3</v>
      </c>
      <c r="AT120">
        <v>3</v>
      </c>
      <c r="AU120" t="s">
        <v>77</v>
      </c>
      <c r="AW120">
        <v>2</v>
      </c>
      <c r="AX120">
        <v>3</v>
      </c>
      <c r="AY120">
        <v>4</v>
      </c>
    </row>
    <row r="121" spans="1:51" ht="12.75" customHeight="1" x14ac:dyDescent="0.2">
      <c r="A121" s="39" t="s">
        <v>413</v>
      </c>
      <c r="B121">
        <v>5</v>
      </c>
      <c r="C121">
        <v>5</v>
      </c>
      <c r="D121">
        <v>5</v>
      </c>
      <c r="E121">
        <v>2</v>
      </c>
      <c r="F121">
        <v>4</v>
      </c>
      <c r="G121">
        <v>2</v>
      </c>
      <c r="H121">
        <v>3</v>
      </c>
      <c r="I121">
        <v>2</v>
      </c>
      <c r="J121">
        <v>5</v>
      </c>
      <c r="K121">
        <v>5</v>
      </c>
      <c r="L121">
        <v>5</v>
      </c>
      <c r="M121">
        <v>1</v>
      </c>
      <c r="N121" t="s">
        <v>345</v>
      </c>
      <c r="O121">
        <v>2</v>
      </c>
      <c r="P121">
        <v>2</v>
      </c>
      <c r="Q121">
        <v>3</v>
      </c>
      <c r="R121">
        <v>5</v>
      </c>
      <c r="S121">
        <v>4</v>
      </c>
      <c r="T121">
        <v>5</v>
      </c>
      <c r="U121">
        <v>4</v>
      </c>
      <c r="V121" t="s">
        <v>79</v>
      </c>
      <c r="W121">
        <v>5</v>
      </c>
      <c r="X121" t="s">
        <v>58</v>
      </c>
      <c r="Y121" t="s">
        <v>58</v>
      </c>
      <c r="Z121" t="s">
        <v>69</v>
      </c>
      <c r="AB121">
        <v>5</v>
      </c>
      <c r="AC121" t="s">
        <v>119</v>
      </c>
      <c r="AD121" t="s">
        <v>346</v>
      </c>
      <c r="AE121">
        <v>5</v>
      </c>
      <c r="AF121">
        <v>5</v>
      </c>
      <c r="AG121">
        <v>5</v>
      </c>
      <c r="AH121">
        <v>2</v>
      </c>
      <c r="AI121">
        <v>1</v>
      </c>
      <c r="AJ121" t="s">
        <v>347</v>
      </c>
      <c r="AK121">
        <v>5</v>
      </c>
      <c r="AL121">
        <v>4</v>
      </c>
      <c r="AM121">
        <v>5</v>
      </c>
      <c r="AN121">
        <v>5</v>
      </c>
      <c r="AO121">
        <v>2</v>
      </c>
      <c r="AP121">
        <v>2</v>
      </c>
      <c r="AR121">
        <v>3</v>
      </c>
      <c r="AT121">
        <v>2</v>
      </c>
      <c r="AU121" t="s">
        <v>77</v>
      </c>
      <c r="AW121">
        <v>2</v>
      </c>
      <c r="AX121">
        <v>2</v>
      </c>
      <c r="AY121">
        <v>4</v>
      </c>
    </row>
    <row r="122" spans="1:51" ht="12.75" customHeight="1" x14ac:dyDescent="0.2">
      <c r="A122" s="39" t="s">
        <v>414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2</v>
      </c>
      <c r="H122">
        <v>4</v>
      </c>
      <c r="I122">
        <v>2</v>
      </c>
      <c r="J122">
        <v>4</v>
      </c>
      <c r="K122">
        <v>5</v>
      </c>
      <c r="L122">
        <v>5</v>
      </c>
      <c r="M122">
        <v>3</v>
      </c>
      <c r="N122" t="s">
        <v>348</v>
      </c>
      <c r="O122">
        <v>4</v>
      </c>
      <c r="P122">
        <v>1</v>
      </c>
      <c r="Q122">
        <v>5</v>
      </c>
      <c r="R122">
        <v>2</v>
      </c>
      <c r="S122">
        <v>2</v>
      </c>
      <c r="T122">
        <v>4</v>
      </c>
      <c r="U122">
        <v>1</v>
      </c>
      <c r="V122" t="s">
        <v>79</v>
      </c>
      <c r="W122">
        <v>1</v>
      </c>
      <c r="X122" t="s">
        <v>69</v>
      </c>
      <c r="Y122" t="s">
        <v>69</v>
      </c>
      <c r="Z122" t="s">
        <v>69</v>
      </c>
      <c r="AB122">
        <v>1</v>
      </c>
      <c r="AC122" t="s">
        <v>119</v>
      </c>
      <c r="AD122" t="s">
        <v>349</v>
      </c>
      <c r="AE122">
        <v>1</v>
      </c>
      <c r="AF122">
        <v>2</v>
      </c>
      <c r="AG122">
        <v>4</v>
      </c>
      <c r="AH122">
        <v>3</v>
      </c>
      <c r="AI122">
        <v>1</v>
      </c>
      <c r="AJ122" t="s">
        <v>350</v>
      </c>
      <c r="AK122">
        <v>5</v>
      </c>
      <c r="AL122">
        <v>5</v>
      </c>
      <c r="AM122">
        <v>4</v>
      </c>
      <c r="AN122">
        <v>5</v>
      </c>
      <c r="AO122">
        <v>5</v>
      </c>
      <c r="AP122">
        <v>4</v>
      </c>
      <c r="AQ122" t="s">
        <v>351</v>
      </c>
      <c r="AR122">
        <v>1</v>
      </c>
      <c r="AS122" t="s">
        <v>352</v>
      </c>
      <c r="AT122">
        <v>1</v>
      </c>
      <c r="AU122" t="s">
        <v>353</v>
      </c>
      <c r="AV122" t="s">
        <v>354</v>
      </c>
      <c r="AW122">
        <v>1</v>
      </c>
      <c r="AX122">
        <v>2</v>
      </c>
      <c r="AY122">
        <v>4</v>
      </c>
    </row>
    <row r="123" spans="1:51" ht="12.75" customHeight="1" x14ac:dyDescent="0.2">
      <c r="A123" s="39" t="s">
        <v>415</v>
      </c>
      <c r="B123">
        <v>4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2</v>
      </c>
      <c r="J123">
        <v>4</v>
      </c>
      <c r="K123">
        <v>4</v>
      </c>
      <c r="L123">
        <v>4</v>
      </c>
      <c r="M123">
        <v>4</v>
      </c>
      <c r="N123" t="s">
        <v>355</v>
      </c>
      <c r="O123">
        <v>4</v>
      </c>
      <c r="P123">
        <v>4</v>
      </c>
      <c r="Q123">
        <v>4</v>
      </c>
      <c r="R123">
        <v>4</v>
      </c>
      <c r="S123">
        <v>2</v>
      </c>
      <c r="T123">
        <v>3</v>
      </c>
      <c r="U123">
        <v>4</v>
      </c>
      <c r="V123" t="s">
        <v>79</v>
      </c>
      <c r="W123">
        <v>3</v>
      </c>
      <c r="X123" t="s">
        <v>69</v>
      </c>
      <c r="Y123" t="s">
        <v>69</v>
      </c>
      <c r="Z123" t="s">
        <v>69</v>
      </c>
      <c r="AB123">
        <v>2</v>
      </c>
      <c r="AC123" t="s">
        <v>119</v>
      </c>
      <c r="AD123" s="42">
        <v>0.05</v>
      </c>
      <c r="AE123">
        <v>3</v>
      </c>
      <c r="AF123">
        <v>1</v>
      </c>
      <c r="AG123">
        <v>3</v>
      </c>
      <c r="AH123">
        <v>3</v>
      </c>
      <c r="AI123">
        <v>2</v>
      </c>
      <c r="AK123">
        <v>4</v>
      </c>
      <c r="AL123">
        <v>5</v>
      </c>
      <c r="AM123">
        <v>4</v>
      </c>
      <c r="AN123">
        <v>5</v>
      </c>
      <c r="AO123">
        <v>4</v>
      </c>
      <c r="AP123">
        <v>4</v>
      </c>
      <c r="AR123">
        <v>2</v>
      </c>
      <c r="AT123">
        <v>1</v>
      </c>
      <c r="AU123" t="s">
        <v>356</v>
      </c>
      <c r="AV123" t="s">
        <v>357</v>
      </c>
      <c r="AW123">
        <v>1</v>
      </c>
      <c r="AX123">
        <v>2</v>
      </c>
      <c r="AY123">
        <v>3</v>
      </c>
    </row>
    <row r="124" spans="1:51" ht="12.75" customHeight="1" x14ac:dyDescent="0.2">
      <c r="A124" s="39" t="s">
        <v>416</v>
      </c>
      <c r="B124">
        <v>4</v>
      </c>
      <c r="C124">
        <v>5</v>
      </c>
      <c r="D124">
        <v>5</v>
      </c>
      <c r="E124">
        <v>3</v>
      </c>
      <c r="F124">
        <v>4</v>
      </c>
      <c r="G124">
        <v>5</v>
      </c>
      <c r="H124">
        <v>4</v>
      </c>
      <c r="I124">
        <v>4</v>
      </c>
      <c r="J124">
        <v>4</v>
      </c>
      <c r="K124">
        <v>3</v>
      </c>
      <c r="L124">
        <v>4</v>
      </c>
      <c r="M124">
        <v>2</v>
      </c>
      <c r="N124" t="s">
        <v>358</v>
      </c>
      <c r="O124">
        <v>5</v>
      </c>
      <c r="P124">
        <v>5</v>
      </c>
      <c r="Q124">
        <v>3</v>
      </c>
      <c r="R124">
        <v>5</v>
      </c>
      <c r="S124">
        <v>5</v>
      </c>
      <c r="T124">
        <v>5</v>
      </c>
      <c r="U124">
        <v>2</v>
      </c>
      <c r="V124" t="s">
        <v>56</v>
      </c>
      <c r="W124">
        <v>5</v>
      </c>
      <c r="X124" t="s">
        <v>58</v>
      </c>
      <c r="Y124" t="s">
        <v>83</v>
      </c>
      <c r="Z124" t="s">
        <v>58</v>
      </c>
      <c r="AB124">
        <v>5</v>
      </c>
      <c r="AC124" t="s">
        <v>119</v>
      </c>
      <c r="AD124" s="42">
        <v>0.05</v>
      </c>
      <c r="AE124">
        <v>5</v>
      </c>
      <c r="AF124">
        <v>5</v>
      </c>
      <c r="AG124">
        <v>4</v>
      </c>
      <c r="AH124">
        <v>1</v>
      </c>
      <c r="AI124">
        <v>1</v>
      </c>
      <c r="AJ124" t="s">
        <v>359</v>
      </c>
      <c r="AK124">
        <v>5</v>
      </c>
      <c r="AL124">
        <v>5</v>
      </c>
      <c r="AM124">
        <v>4</v>
      </c>
      <c r="AN124">
        <v>4</v>
      </c>
      <c r="AO124">
        <v>4</v>
      </c>
      <c r="AP124">
        <v>4</v>
      </c>
      <c r="AR124">
        <v>4</v>
      </c>
      <c r="AT124">
        <v>3</v>
      </c>
      <c r="AU124" t="s">
        <v>82</v>
      </c>
      <c r="AW124">
        <v>2</v>
      </c>
      <c r="AX124">
        <v>2</v>
      </c>
      <c r="AY124">
        <v>4</v>
      </c>
    </row>
    <row r="125" spans="1:51" ht="12.75" customHeight="1" x14ac:dyDescent="0.2">
      <c r="A125" s="39" t="s">
        <v>417</v>
      </c>
      <c r="B125">
        <v>4</v>
      </c>
      <c r="C125">
        <v>5</v>
      </c>
      <c r="D125">
        <v>5</v>
      </c>
      <c r="E125">
        <v>2</v>
      </c>
      <c r="F125">
        <v>3</v>
      </c>
      <c r="G125">
        <v>4</v>
      </c>
      <c r="H125">
        <v>5</v>
      </c>
      <c r="I125">
        <v>4</v>
      </c>
      <c r="J125">
        <v>4</v>
      </c>
      <c r="K125">
        <v>2</v>
      </c>
      <c r="L125">
        <v>2</v>
      </c>
      <c r="M125">
        <v>2</v>
      </c>
      <c r="O125">
        <v>4</v>
      </c>
      <c r="P125">
        <v>2</v>
      </c>
      <c r="Q125">
        <v>3</v>
      </c>
      <c r="R125">
        <v>4</v>
      </c>
      <c r="S125">
        <v>3</v>
      </c>
      <c r="T125">
        <v>4</v>
      </c>
      <c r="U125">
        <v>3</v>
      </c>
      <c r="V125" t="s">
        <v>79</v>
      </c>
      <c r="W125">
        <v>3</v>
      </c>
      <c r="X125" t="s">
        <v>83</v>
      </c>
      <c r="Y125" t="s">
        <v>83</v>
      </c>
      <c r="Z125" t="s">
        <v>83</v>
      </c>
      <c r="AB125">
        <v>4</v>
      </c>
      <c r="AC125" t="s">
        <v>119</v>
      </c>
      <c r="AD125" s="42">
        <v>0.05</v>
      </c>
      <c r="AE125">
        <v>3</v>
      </c>
      <c r="AF125">
        <v>3</v>
      </c>
      <c r="AG125">
        <v>3</v>
      </c>
      <c r="AH125">
        <v>3</v>
      </c>
      <c r="AI125">
        <v>3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R125">
        <v>4</v>
      </c>
      <c r="AT125">
        <v>3</v>
      </c>
      <c r="AU125" t="s">
        <v>344</v>
      </c>
      <c r="AW125">
        <v>1</v>
      </c>
      <c r="AX125">
        <v>1</v>
      </c>
      <c r="AY125">
        <v>4</v>
      </c>
    </row>
    <row r="126" spans="1:51" ht="12.75" customHeight="1" x14ac:dyDescent="0.2">
      <c r="A126" s="39" t="s">
        <v>418</v>
      </c>
      <c r="B126">
        <v>2</v>
      </c>
      <c r="C126">
        <v>4</v>
      </c>
      <c r="D126">
        <v>4</v>
      </c>
      <c r="E126">
        <v>2</v>
      </c>
      <c r="F126">
        <v>3</v>
      </c>
      <c r="G126">
        <v>2</v>
      </c>
      <c r="H126">
        <v>3</v>
      </c>
      <c r="I126">
        <v>2</v>
      </c>
      <c r="J126">
        <v>4</v>
      </c>
      <c r="K126">
        <v>2</v>
      </c>
      <c r="L126">
        <v>2</v>
      </c>
      <c r="M126">
        <v>4</v>
      </c>
      <c r="O126">
        <v>4</v>
      </c>
      <c r="P126">
        <v>4</v>
      </c>
      <c r="Q126">
        <v>4</v>
      </c>
      <c r="R126">
        <v>4</v>
      </c>
      <c r="S126">
        <v>3</v>
      </c>
      <c r="T126">
        <v>4</v>
      </c>
      <c r="U126">
        <v>3</v>
      </c>
      <c r="V126" t="s">
        <v>79</v>
      </c>
      <c r="W126">
        <v>4</v>
      </c>
      <c r="X126" t="s">
        <v>58</v>
      </c>
      <c r="Y126" t="s">
        <v>83</v>
      </c>
      <c r="Z126" t="s">
        <v>83</v>
      </c>
      <c r="AB126">
        <v>3</v>
      </c>
      <c r="AC126" t="s">
        <v>131</v>
      </c>
      <c r="AD126" s="42">
        <v>0.05</v>
      </c>
      <c r="AE126">
        <v>3</v>
      </c>
      <c r="AF126">
        <v>3</v>
      </c>
      <c r="AG126">
        <v>3</v>
      </c>
      <c r="AH126">
        <v>1</v>
      </c>
      <c r="AI126">
        <v>3</v>
      </c>
      <c r="AK126">
        <v>5</v>
      </c>
      <c r="AL126">
        <v>3</v>
      </c>
      <c r="AM126">
        <v>2</v>
      </c>
      <c r="AN126">
        <v>4</v>
      </c>
      <c r="AO126">
        <v>4</v>
      </c>
      <c r="AP126">
        <v>4</v>
      </c>
      <c r="AR126">
        <v>3</v>
      </c>
      <c r="AT126">
        <v>3</v>
      </c>
      <c r="AU126" t="s">
        <v>93</v>
      </c>
      <c r="AW126">
        <v>1</v>
      </c>
      <c r="AX126">
        <v>1</v>
      </c>
      <c r="AY126">
        <v>4</v>
      </c>
    </row>
    <row r="127" spans="1:51" ht="12.75" customHeight="1" x14ac:dyDescent="0.2">
      <c r="A127" s="47" t="s">
        <v>419</v>
      </c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</row>
    <row r="128" spans="1:51" ht="12.75" customHeight="1" x14ac:dyDescent="0.2">
      <c r="A128" s="39" t="s">
        <v>420</v>
      </c>
      <c r="B128">
        <v>4</v>
      </c>
      <c r="C128">
        <v>5</v>
      </c>
      <c r="D128">
        <v>4</v>
      </c>
      <c r="E128">
        <v>3</v>
      </c>
      <c r="F128">
        <v>5</v>
      </c>
      <c r="G128">
        <v>5</v>
      </c>
      <c r="H128">
        <v>4</v>
      </c>
      <c r="I128">
        <v>4</v>
      </c>
      <c r="J128">
        <v>4</v>
      </c>
      <c r="K128">
        <v>4</v>
      </c>
      <c r="L128">
        <v>5</v>
      </c>
      <c r="M128">
        <v>3</v>
      </c>
      <c r="O128">
        <v>5</v>
      </c>
      <c r="P128">
        <v>5</v>
      </c>
      <c r="Q128">
        <v>3</v>
      </c>
      <c r="R128">
        <v>4</v>
      </c>
      <c r="S128">
        <v>4</v>
      </c>
      <c r="T128">
        <v>5</v>
      </c>
      <c r="U128">
        <v>4</v>
      </c>
      <c r="V128" t="s">
        <v>79</v>
      </c>
      <c r="W128">
        <v>4</v>
      </c>
      <c r="X128" t="s">
        <v>58</v>
      </c>
      <c r="Y128" t="s">
        <v>83</v>
      </c>
      <c r="Z128" t="s">
        <v>69</v>
      </c>
      <c r="AB128">
        <v>3</v>
      </c>
      <c r="AC128" t="s">
        <v>133</v>
      </c>
      <c r="AD128" s="42">
        <v>0.05</v>
      </c>
      <c r="AE128">
        <v>3</v>
      </c>
      <c r="AF128">
        <v>3</v>
      </c>
      <c r="AG128">
        <v>4</v>
      </c>
      <c r="AH128">
        <v>3</v>
      </c>
      <c r="AI128">
        <v>5</v>
      </c>
      <c r="AK128">
        <v>5</v>
      </c>
      <c r="AL128">
        <v>5</v>
      </c>
      <c r="AM128">
        <v>4</v>
      </c>
      <c r="AN128">
        <v>4</v>
      </c>
      <c r="AO128">
        <v>5</v>
      </c>
      <c r="AP128">
        <v>5</v>
      </c>
      <c r="AR128">
        <v>3</v>
      </c>
      <c r="AT128">
        <v>3</v>
      </c>
      <c r="AU128" t="s">
        <v>77</v>
      </c>
      <c r="AW128">
        <v>1</v>
      </c>
      <c r="AX128">
        <v>1</v>
      </c>
      <c r="AY128">
        <v>4</v>
      </c>
    </row>
    <row r="129" spans="1:51" ht="12.75" customHeight="1" x14ac:dyDescent="0.2">
      <c r="A129" s="39" t="s">
        <v>421</v>
      </c>
      <c r="B129">
        <v>4</v>
      </c>
      <c r="C129">
        <v>4</v>
      </c>
      <c r="D129">
        <v>4</v>
      </c>
      <c r="E129">
        <v>2</v>
      </c>
      <c r="F129">
        <v>4</v>
      </c>
      <c r="G129">
        <v>4</v>
      </c>
      <c r="H129">
        <v>4</v>
      </c>
      <c r="I129">
        <v>3</v>
      </c>
      <c r="J129">
        <v>4</v>
      </c>
      <c r="K129">
        <v>3</v>
      </c>
      <c r="L129">
        <v>3</v>
      </c>
      <c r="M129">
        <v>3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4</v>
      </c>
      <c r="U129">
        <v>4</v>
      </c>
      <c r="V129" t="s">
        <v>79</v>
      </c>
      <c r="W129">
        <v>3</v>
      </c>
      <c r="X129" t="s">
        <v>58</v>
      </c>
      <c r="Y129" t="s">
        <v>58</v>
      </c>
      <c r="Z129" t="s">
        <v>58</v>
      </c>
      <c r="AB129">
        <v>4</v>
      </c>
      <c r="AC129" t="s">
        <v>133</v>
      </c>
      <c r="AD129" s="42">
        <v>0.05</v>
      </c>
      <c r="AE129">
        <v>3</v>
      </c>
      <c r="AF129">
        <v>4</v>
      </c>
      <c r="AG129">
        <v>5</v>
      </c>
      <c r="AH129">
        <v>3</v>
      </c>
      <c r="AI129">
        <v>3</v>
      </c>
      <c r="AK129">
        <v>5</v>
      </c>
      <c r="AL129">
        <v>5</v>
      </c>
      <c r="AM129">
        <v>4</v>
      </c>
      <c r="AN129">
        <v>4</v>
      </c>
      <c r="AO129">
        <v>4</v>
      </c>
      <c r="AP129">
        <v>4</v>
      </c>
      <c r="AR129">
        <v>4</v>
      </c>
      <c r="AT129">
        <v>4</v>
      </c>
      <c r="AU129" t="s">
        <v>108</v>
      </c>
      <c r="AW129">
        <v>2</v>
      </c>
      <c r="AX129">
        <v>4</v>
      </c>
      <c r="AY129">
        <v>3</v>
      </c>
    </row>
    <row r="130" spans="1:51" ht="12.75" customHeight="1" x14ac:dyDescent="0.2">
      <c r="A130" s="39" t="s">
        <v>422</v>
      </c>
      <c r="B130">
        <v>5</v>
      </c>
      <c r="C130">
        <v>5</v>
      </c>
      <c r="D130">
        <v>5</v>
      </c>
      <c r="E130">
        <v>3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3</v>
      </c>
      <c r="L130">
        <v>4</v>
      </c>
      <c r="M130">
        <v>4</v>
      </c>
      <c r="N130" t="s">
        <v>369</v>
      </c>
      <c r="O130">
        <v>4</v>
      </c>
      <c r="P130">
        <v>3</v>
      </c>
      <c r="Q130">
        <v>4</v>
      </c>
      <c r="R130">
        <v>1</v>
      </c>
      <c r="S130">
        <v>1</v>
      </c>
      <c r="T130">
        <v>4</v>
      </c>
      <c r="U130">
        <v>5</v>
      </c>
      <c r="V130" t="s">
        <v>56</v>
      </c>
      <c r="W130">
        <v>4</v>
      </c>
      <c r="X130" t="s">
        <v>58</v>
      </c>
      <c r="Y130" t="s">
        <v>58</v>
      </c>
      <c r="Z130" t="s">
        <v>69</v>
      </c>
      <c r="AB130">
        <v>1</v>
      </c>
      <c r="AD130" s="42">
        <v>0</v>
      </c>
      <c r="AE130">
        <v>2</v>
      </c>
      <c r="AF130">
        <v>1</v>
      </c>
      <c r="AG130">
        <v>4</v>
      </c>
      <c r="AH130">
        <v>4</v>
      </c>
      <c r="AI130">
        <v>3</v>
      </c>
      <c r="AK130">
        <v>5</v>
      </c>
      <c r="AL130">
        <v>1</v>
      </c>
      <c r="AM130">
        <v>4</v>
      </c>
      <c r="AN130">
        <v>4</v>
      </c>
      <c r="AO130">
        <v>4</v>
      </c>
      <c r="AP130">
        <v>4</v>
      </c>
      <c r="AR130">
        <v>3</v>
      </c>
      <c r="AT130">
        <v>2</v>
      </c>
      <c r="AX130">
        <v>1</v>
      </c>
      <c r="AY130">
        <v>4</v>
      </c>
    </row>
    <row r="131" spans="1:51" ht="12.75" customHeight="1" x14ac:dyDescent="0.2">
      <c r="A131" s="39" t="s">
        <v>423</v>
      </c>
      <c r="B131">
        <v>3</v>
      </c>
      <c r="C131">
        <v>5</v>
      </c>
      <c r="D131">
        <v>5</v>
      </c>
      <c r="E131">
        <v>4</v>
      </c>
      <c r="F131">
        <v>3</v>
      </c>
      <c r="G131">
        <v>3</v>
      </c>
      <c r="H131">
        <v>4</v>
      </c>
      <c r="I131">
        <v>4</v>
      </c>
      <c r="J131">
        <v>5</v>
      </c>
      <c r="K131">
        <v>3</v>
      </c>
      <c r="L131">
        <v>4</v>
      </c>
      <c r="M131">
        <v>2</v>
      </c>
      <c r="O131">
        <v>5</v>
      </c>
      <c r="P131">
        <v>4</v>
      </c>
      <c r="Q131">
        <v>3</v>
      </c>
      <c r="R131">
        <v>4</v>
      </c>
      <c r="S131">
        <v>3</v>
      </c>
      <c r="T131">
        <v>4</v>
      </c>
      <c r="U131">
        <v>3</v>
      </c>
      <c r="V131" t="s">
        <v>79</v>
      </c>
      <c r="W131">
        <v>4</v>
      </c>
      <c r="X131" t="s">
        <v>58</v>
      </c>
      <c r="Y131" t="s">
        <v>83</v>
      </c>
      <c r="Z131" t="s">
        <v>69</v>
      </c>
      <c r="AB131">
        <v>3</v>
      </c>
      <c r="AC131" t="s">
        <v>119</v>
      </c>
      <c r="AD131" s="42">
        <v>0.05</v>
      </c>
      <c r="AE131">
        <v>4</v>
      </c>
      <c r="AF131">
        <v>3</v>
      </c>
      <c r="AG131">
        <v>3</v>
      </c>
      <c r="AH131">
        <v>3</v>
      </c>
      <c r="AI131">
        <v>3</v>
      </c>
      <c r="AK131">
        <v>5</v>
      </c>
      <c r="AL131">
        <v>4</v>
      </c>
      <c r="AM131">
        <v>5</v>
      </c>
      <c r="AN131">
        <v>4</v>
      </c>
      <c r="AO131">
        <v>3</v>
      </c>
      <c r="AP131">
        <v>5</v>
      </c>
      <c r="AR131">
        <v>3</v>
      </c>
      <c r="AT131">
        <v>3</v>
      </c>
      <c r="AW131">
        <v>2</v>
      </c>
      <c r="AX131">
        <v>4</v>
      </c>
      <c r="AY131">
        <v>3</v>
      </c>
    </row>
    <row r="132" spans="1:51" ht="12.75" customHeight="1" x14ac:dyDescent="0.2">
      <c r="A132" s="39" t="s">
        <v>424</v>
      </c>
      <c r="B132">
        <v>4</v>
      </c>
      <c r="C132">
        <v>5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2</v>
      </c>
      <c r="L132">
        <v>3</v>
      </c>
      <c r="M132">
        <v>3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4</v>
      </c>
      <c r="U132">
        <v>4</v>
      </c>
      <c r="V132" t="s">
        <v>79</v>
      </c>
      <c r="W132">
        <v>3</v>
      </c>
      <c r="X132" t="s">
        <v>69</v>
      </c>
      <c r="Y132" t="s">
        <v>69</v>
      </c>
      <c r="Z132" t="s">
        <v>83</v>
      </c>
      <c r="AB132">
        <v>3</v>
      </c>
      <c r="AC132" t="s">
        <v>131</v>
      </c>
      <c r="AD132" s="42">
        <v>0.05</v>
      </c>
      <c r="AE132">
        <v>3</v>
      </c>
      <c r="AF132">
        <v>4</v>
      </c>
      <c r="AG132">
        <v>4</v>
      </c>
      <c r="AH132">
        <v>2</v>
      </c>
      <c r="AI132">
        <v>4</v>
      </c>
      <c r="AK132">
        <v>4</v>
      </c>
      <c r="AL132">
        <v>5</v>
      </c>
      <c r="AM132">
        <v>4</v>
      </c>
      <c r="AN132">
        <v>4</v>
      </c>
      <c r="AO132">
        <v>4</v>
      </c>
      <c r="AP132">
        <v>4</v>
      </c>
      <c r="AR132">
        <v>3</v>
      </c>
      <c r="AT132">
        <v>2</v>
      </c>
      <c r="AU132" t="s">
        <v>116</v>
      </c>
      <c r="AW132">
        <v>1</v>
      </c>
      <c r="AX132">
        <v>1</v>
      </c>
      <c r="AY132">
        <v>4</v>
      </c>
    </row>
    <row r="133" spans="1:51" ht="12.75" x14ac:dyDescent="0.2">
      <c r="A133" s="39" t="s">
        <v>428</v>
      </c>
      <c r="B133">
        <v>3</v>
      </c>
      <c r="C133">
        <v>3</v>
      </c>
      <c r="D133">
        <v>3</v>
      </c>
      <c r="E133">
        <v>2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3</v>
      </c>
      <c r="V133" t="s">
        <v>79</v>
      </c>
      <c r="W133">
        <v>3</v>
      </c>
      <c r="X133" t="s">
        <v>83</v>
      </c>
      <c r="Y133" t="s">
        <v>83</v>
      </c>
      <c r="Z133" t="s">
        <v>83</v>
      </c>
      <c r="AB133">
        <v>1</v>
      </c>
      <c r="AC133" t="s">
        <v>119</v>
      </c>
      <c r="AE133">
        <v>3</v>
      </c>
      <c r="AF133">
        <v>1</v>
      </c>
      <c r="AG133">
        <v>3</v>
      </c>
      <c r="AH133">
        <v>3</v>
      </c>
      <c r="AI133">
        <v>3</v>
      </c>
      <c r="AK133">
        <v>5</v>
      </c>
      <c r="AL133">
        <v>5</v>
      </c>
      <c r="AM133">
        <v>5</v>
      </c>
      <c r="AN133">
        <v>5</v>
      </c>
      <c r="AO133">
        <v>5</v>
      </c>
      <c r="AP133">
        <v>4</v>
      </c>
      <c r="AR133">
        <v>3</v>
      </c>
      <c r="AT133">
        <v>3</v>
      </c>
      <c r="AU133" t="s">
        <v>116</v>
      </c>
      <c r="AW133">
        <v>1</v>
      </c>
      <c r="AX133">
        <v>2</v>
      </c>
      <c r="AY133">
        <v>3</v>
      </c>
    </row>
    <row r="134" spans="1:51" ht="12.75" x14ac:dyDescent="0.2">
      <c r="A134" s="39" t="s">
        <v>429</v>
      </c>
      <c r="B134">
        <v>3</v>
      </c>
      <c r="C134">
        <v>5</v>
      </c>
      <c r="D134">
        <v>5</v>
      </c>
      <c r="E134">
        <v>3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3</v>
      </c>
      <c r="M134">
        <v>5</v>
      </c>
      <c r="O134">
        <v>3</v>
      </c>
      <c r="P134">
        <v>3</v>
      </c>
      <c r="Q134">
        <v>4</v>
      </c>
      <c r="R134">
        <v>4</v>
      </c>
      <c r="S134">
        <v>2</v>
      </c>
      <c r="T134">
        <v>3</v>
      </c>
      <c r="U134">
        <v>4</v>
      </c>
      <c r="V134" t="s">
        <v>79</v>
      </c>
      <c r="W134">
        <v>4</v>
      </c>
      <c r="X134" t="s">
        <v>58</v>
      </c>
      <c r="Y134" t="s">
        <v>83</v>
      </c>
      <c r="Z134" t="s">
        <v>83</v>
      </c>
      <c r="AB134">
        <v>2</v>
      </c>
      <c r="AC134" t="s">
        <v>119</v>
      </c>
      <c r="AD134" s="42">
        <v>0.05</v>
      </c>
      <c r="AE134">
        <v>4</v>
      </c>
      <c r="AF134">
        <v>2</v>
      </c>
      <c r="AG134">
        <v>4</v>
      </c>
      <c r="AH134">
        <v>5</v>
      </c>
      <c r="AI134">
        <v>4</v>
      </c>
      <c r="AK134">
        <v>5</v>
      </c>
      <c r="AL134">
        <v>4</v>
      </c>
      <c r="AM134">
        <v>4</v>
      </c>
      <c r="AN134">
        <v>5</v>
      </c>
      <c r="AO134">
        <v>4</v>
      </c>
      <c r="AP134">
        <v>4</v>
      </c>
      <c r="AR134">
        <v>3</v>
      </c>
      <c r="AT134">
        <v>2</v>
      </c>
      <c r="AU134" t="s">
        <v>427</v>
      </c>
      <c r="AW134">
        <v>1</v>
      </c>
      <c r="AX134">
        <v>4</v>
      </c>
      <c r="AY134">
        <v>4</v>
      </c>
    </row>
    <row r="135" spans="1:51" ht="12.75" x14ac:dyDescent="0.2">
      <c r="A135" s="39" t="s">
        <v>442</v>
      </c>
      <c r="B135">
        <v>4</v>
      </c>
      <c r="C135">
        <v>5</v>
      </c>
      <c r="D135">
        <v>5</v>
      </c>
      <c r="E135">
        <v>3</v>
      </c>
      <c r="F135">
        <v>3</v>
      </c>
      <c r="G135">
        <v>3</v>
      </c>
      <c r="H135">
        <v>2</v>
      </c>
      <c r="I135">
        <v>2</v>
      </c>
      <c r="J135">
        <v>5</v>
      </c>
      <c r="K135">
        <v>4</v>
      </c>
      <c r="L135">
        <v>3</v>
      </c>
      <c r="M135">
        <v>2</v>
      </c>
      <c r="N135" t="s">
        <v>431</v>
      </c>
      <c r="O135">
        <v>3</v>
      </c>
      <c r="P135">
        <v>4</v>
      </c>
      <c r="Q135">
        <v>3</v>
      </c>
      <c r="R135">
        <v>5</v>
      </c>
      <c r="S135">
        <v>5</v>
      </c>
      <c r="T135">
        <v>3</v>
      </c>
      <c r="U135">
        <v>3</v>
      </c>
      <c r="V135" t="s">
        <v>56</v>
      </c>
      <c r="W135">
        <v>3</v>
      </c>
      <c r="X135" t="s">
        <v>83</v>
      </c>
      <c r="Y135" t="s">
        <v>83</v>
      </c>
      <c r="Z135" t="s">
        <v>69</v>
      </c>
      <c r="AB135">
        <v>5</v>
      </c>
      <c r="AC135" t="s">
        <v>133</v>
      </c>
      <c r="AD135" s="42" t="s">
        <v>432</v>
      </c>
      <c r="AE135">
        <v>5</v>
      </c>
      <c r="AF135">
        <v>4</v>
      </c>
      <c r="AG135">
        <v>3</v>
      </c>
      <c r="AH135">
        <v>5</v>
      </c>
      <c r="AI135">
        <v>1</v>
      </c>
      <c r="AK135">
        <v>5</v>
      </c>
      <c r="AL135">
        <v>5</v>
      </c>
      <c r="AM135">
        <v>3</v>
      </c>
      <c r="AN135">
        <v>3</v>
      </c>
      <c r="AO135">
        <v>5</v>
      </c>
      <c r="AP135">
        <v>3</v>
      </c>
      <c r="AR135">
        <v>2</v>
      </c>
      <c r="AS135" t="s">
        <v>433</v>
      </c>
      <c r="AT135">
        <v>3</v>
      </c>
      <c r="AU135" t="s">
        <v>97</v>
      </c>
      <c r="AW135">
        <v>2</v>
      </c>
      <c r="AX135">
        <v>3</v>
      </c>
      <c r="AY135">
        <v>4</v>
      </c>
    </row>
    <row r="136" spans="1:51" ht="12.75" x14ac:dyDescent="0.2">
      <c r="A136" s="39" t="s">
        <v>443</v>
      </c>
      <c r="B136">
        <v>4</v>
      </c>
      <c r="C136">
        <v>4</v>
      </c>
      <c r="D136">
        <v>4</v>
      </c>
      <c r="E136">
        <v>4</v>
      </c>
      <c r="F136">
        <v>3</v>
      </c>
      <c r="G136">
        <v>4</v>
      </c>
      <c r="H136">
        <v>2</v>
      </c>
      <c r="I136">
        <v>2</v>
      </c>
      <c r="J136">
        <v>4</v>
      </c>
      <c r="K136">
        <v>3</v>
      </c>
      <c r="L136">
        <v>3</v>
      </c>
      <c r="M136">
        <v>3</v>
      </c>
      <c r="N136" t="s">
        <v>434</v>
      </c>
      <c r="O136">
        <v>3</v>
      </c>
      <c r="P136">
        <v>5</v>
      </c>
      <c r="Q136">
        <v>4</v>
      </c>
      <c r="R136">
        <v>4</v>
      </c>
      <c r="S136">
        <v>5</v>
      </c>
      <c r="T136">
        <v>4</v>
      </c>
      <c r="U136">
        <v>1</v>
      </c>
      <c r="V136" t="s">
        <v>56</v>
      </c>
      <c r="W136">
        <v>3</v>
      </c>
      <c r="X136" t="s">
        <v>83</v>
      </c>
      <c r="Y136" t="s">
        <v>83</v>
      </c>
      <c r="Z136" t="s">
        <v>83</v>
      </c>
      <c r="AB136">
        <v>5</v>
      </c>
      <c r="AC136" t="s">
        <v>119</v>
      </c>
      <c r="AD136" s="42" t="s">
        <v>435</v>
      </c>
      <c r="AE136">
        <v>5</v>
      </c>
      <c r="AF136">
        <v>5</v>
      </c>
      <c r="AG136">
        <v>4</v>
      </c>
      <c r="AH136">
        <v>5</v>
      </c>
      <c r="AI136">
        <v>3</v>
      </c>
      <c r="AK136">
        <v>3</v>
      </c>
      <c r="AL136">
        <v>3</v>
      </c>
      <c r="AN136">
        <v>4</v>
      </c>
      <c r="AO136">
        <v>4</v>
      </c>
      <c r="AP136">
        <v>2</v>
      </c>
      <c r="AQ136" t="s">
        <v>435</v>
      </c>
      <c r="AR136">
        <v>4</v>
      </c>
      <c r="AT136">
        <v>3</v>
      </c>
      <c r="AU136" t="s">
        <v>437</v>
      </c>
      <c r="AW136">
        <v>2</v>
      </c>
      <c r="AX136">
        <v>3</v>
      </c>
      <c r="AY136">
        <v>3</v>
      </c>
    </row>
    <row r="137" spans="1:51" ht="12.75" x14ac:dyDescent="0.2">
      <c r="A137" s="39" t="s">
        <v>444</v>
      </c>
      <c r="B137">
        <v>3</v>
      </c>
      <c r="C137">
        <v>4</v>
      </c>
      <c r="D137">
        <v>5</v>
      </c>
      <c r="E137">
        <v>4</v>
      </c>
      <c r="F137">
        <v>4</v>
      </c>
      <c r="G137">
        <v>3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5</v>
      </c>
      <c r="N137" t="s">
        <v>439</v>
      </c>
      <c r="O137">
        <v>4</v>
      </c>
      <c r="P137">
        <v>5</v>
      </c>
      <c r="Q137">
        <v>2</v>
      </c>
      <c r="R137">
        <v>4</v>
      </c>
      <c r="S137">
        <v>5</v>
      </c>
      <c r="T137">
        <v>5</v>
      </c>
      <c r="U137">
        <v>2</v>
      </c>
      <c r="V137" t="s">
        <v>79</v>
      </c>
      <c r="W137">
        <v>4</v>
      </c>
      <c r="X137" t="s">
        <v>58</v>
      </c>
      <c r="Y137" t="s">
        <v>69</v>
      </c>
      <c r="Z137" t="s">
        <v>69</v>
      </c>
      <c r="AB137">
        <v>5</v>
      </c>
      <c r="AC137" t="s">
        <v>133</v>
      </c>
      <c r="AD137" s="42" t="s">
        <v>440</v>
      </c>
      <c r="AE137">
        <v>4</v>
      </c>
      <c r="AF137">
        <v>4</v>
      </c>
      <c r="AG137">
        <v>5</v>
      </c>
      <c r="AH137">
        <v>4</v>
      </c>
      <c r="AI137">
        <v>1</v>
      </c>
      <c r="AK137">
        <v>5</v>
      </c>
      <c r="AL137">
        <v>5</v>
      </c>
      <c r="AM137">
        <v>4</v>
      </c>
      <c r="AN137">
        <v>4</v>
      </c>
      <c r="AO137">
        <v>4</v>
      </c>
      <c r="AP137">
        <v>4</v>
      </c>
      <c r="AR137">
        <v>3</v>
      </c>
      <c r="AT137">
        <v>2</v>
      </c>
      <c r="AU137" t="s">
        <v>93</v>
      </c>
      <c r="AW137">
        <v>2</v>
      </c>
      <c r="AX137">
        <v>3</v>
      </c>
      <c r="AY137">
        <v>4</v>
      </c>
    </row>
    <row r="138" spans="1:51" ht="12.75" x14ac:dyDescent="0.2">
      <c r="A138" s="39" t="s">
        <v>445</v>
      </c>
      <c r="B138">
        <v>3</v>
      </c>
      <c r="C138">
        <v>4</v>
      </c>
      <c r="D138">
        <v>5</v>
      </c>
      <c r="E138">
        <v>2</v>
      </c>
      <c r="F138">
        <v>3</v>
      </c>
      <c r="G138">
        <v>2</v>
      </c>
      <c r="H138">
        <v>4</v>
      </c>
      <c r="I138">
        <v>4</v>
      </c>
      <c r="J138">
        <v>4</v>
      </c>
      <c r="K138">
        <v>3</v>
      </c>
      <c r="L138">
        <v>3</v>
      </c>
      <c r="M138">
        <v>2</v>
      </c>
      <c r="N138" t="s">
        <v>441</v>
      </c>
      <c r="O138">
        <v>4</v>
      </c>
      <c r="P138">
        <v>4</v>
      </c>
      <c r="Q138">
        <v>3</v>
      </c>
      <c r="R138">
        <v>4</v>
      </c>
      <c r="S138">
        <v>4</v>
      </c>
      <c r="T138">
        <v>4</v>
      </c>
      <c r="U138">
        <v>2</v>
      </c>
      <c r="V138" t="s">
        <v>56</v>
      </c>
      <c r="W138">
        <v>2</v>
      </c>
      <c r="X138" t="s">
        <v>58</v>
      </c>
      <c r="Y138" t="s">
        <v>69</v>
      </c>
      <c r="Z138" t="s">
        <v>69</v>
      </c>
      <c r="AB138">
        <v>4</v>
      </c>
      <c r="AC138" t="s">
        <v>119</v>
      </c>
      <c r="AD138" s="42">
        <v>0.05</v>
      </c>
      <c r="AE138">
        <v>3</v>
      </c>
      <c r="AF138">
        <v>4</v>
      </c>
      <c r="AG138">
        <v>4</v>
      </c>
      <c r="AH138">
        <v>4</v>
      </c>
      <c r="AI138">
        <v>3</v>
      </c>
      <c r="AK138">
        <v>5</v>
      </c>
      <c r="AL138">
        <v>5</v>
      </c>
      <c r="AM138">
        <v>4</v>
      </c>
      <c r="AN138">
        <v>3</v>
      </c>
      <c r="AO138">
        <v>2</v>
      </c>
      <c r="AP138">
        <v>4</v>
      </c>
      <c r="AR138">
        <v>4</v>
      </c>
      <c r="AT138">
        <v>3</v>
      </c>
      <c r="AU138" t="s">
        <v>97</v>
      </c>
      <c r="AW138">
        <v>2</v>
      </c>
      <c r="AX138">
        <v>3</v>
      </c>
      <c r="AY138">
        <v>4</v>
      </c>
    </row>
    <row r="139" spans="1:51" ht="12.75" x14ac:dyDescent="0.2">
      <c r="A139" s="39" t="s">
        <v>449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2</v>
      </c>
      <c r="L139">
        <v>2</v>
      </c>
      <c r="M139">
        <v>3</v>
      </c>
      <c r="O139">
        <v>3</v>
      </c>
      <c r="P139">
        <v>4</v>
      </c>
      <c r="Q139">
        <v>4</v>
      </c>
      <c r="R139">
        <v>4</v>
      </c>
      <c r="S139">
        <v>4</v>
      </c>
      <c r="T139">
        <v>3</v>
      </c>
      <c r="U139">
        <v>2</v>
      </c>
      <c r="V139" t="s">
        <v>79</v>
      </c>
      <c r="W139">
        <v>3</v>
      </c>
      <c r="X139" t="s">
        <v>69</v>
      </c>
      <c r="Y139" t="s">
        <v>83</v>
      </c>
      <c r="Z139" t="s">
        <v>69</v>
      </c>
      <c r="AB139">
        <v>4</v>
      </c>
      <c r="AC139" t="s">
        <v>133</v>
      </c>
      <c r="AD139" s="42">
        <v>0.05</v>
      </c>
      <c r="AE139">
        <v>4</v>
      </c>
      <c r="AF139">
        <v>3</v>
      </c>
      <c r="AG139">
        <v>4</v>
      </c>
      <c r="AH139">
        <v>4</v>
      </c>
      <c r="AI139">
        <v>3</v>
      </c>
      <c r="AK139">
        <v>5</v>
      </c>
      <c r="AL139">
        <v>5</v>
      </c>
      <c r="AM139">
        <v>4</v>
      </c>
      <c r="AN139">
        <v>4</v>
      </c>
      <c r="AO139">
        <v>4</v>
      </c>
      <c r="AP139">
        <v>4</v>
      </c>
      <c r="AR139">
        <v>4</v>
      </c>
      <c r="AT139">
        <v>3</v>
      </c>
      <c r="AU139" t="s">
        <v>116</v>
      </c>
      <c r="AW139">
        <v>2</v>
      </c>
      <c r="AX139">
        <v>3</v>
      </c>
      <c r="AY139">
        <v>4</v>
      </c>
    </row>
    <row r="140" spans="1:51" ht="12.75" x14ac:dyDescent="0.2">
      <c r="A140" s="39" t="s">
        <v>450</v>
      </c>
      <c r="B140">
        <v>2</v>
      </c>
      <c r="C140">
        <v>4</v>
      </c>
      <c r="D140">
        <v>4</v>
      </c>
      <c r="E140">
        <v>3</v>
      </c>
      <c r="F140">
        <v>2</v>
      </c>
      <c r="G140">
        <v>2</v>
      </c>
      <c r="H140">
        <v>4</v>
      </c>
      <c r="I140">
        <v>4</v>
      </c>
      <c r="J140">
        <v>4</v>
      </c>
      <c r="K140">
        <v>4</v>
      </c>
      <c r="L140">
        <v>3</v>
      </c>
      <c r="M140">
        <v>5</v>
      </c>
      <c r="O140">
        <v>4</v>
      </c>
      <c r="P140">
        <v>4</v>
      </c>
      <c r="Q140">
        <v>4</v>
      </c>
      <c r="R140">
        <v>4</v>
      </c>
      <c r="S140">
        <v>4</v>
      </c>
      <c r="T140">
        <v>2</v>
      </c>
      <c r="U140">
        <v>2</v>
      </c>
      <c r="V140" t="s">
        <v>79</v>
      </c>
      <c r="W140">
        <v>2</v>
      </c>
      <c r="X140" t="s">
        <v>83</v>
      </c>
      <c r="Y140" t="s">
        <v>83</v>
      </c>
      <c r="Z140" t="s">
        <v>69</v>
      </c>
      <c r="AB140">
        <v>5</v>
      </c>
      <c r="AC140" t="s">
        <v>133</v>
      </c>
      <c r="AD140" s="42">
        <v>0.1</v>
      </c>
      <c r="AE140">
        <v>4</v>
      </c>
      <c r="AF140">
        <v>4</v>
      </c>
      <c r="AG140">
        <v>4</v>
      </c>
      <c r="AH140">
        <v>4</v>
      </c>
      <c r="AI140">
        <v>4</v>
      </c>
      <c r="AK140">
        <v>4</v>
      </c>
      <c r="AL140">
        <v>4</v>
      </c>
      <c r="AM140">
        <v>3</v>
      </c>
      <c r="AN140">
        <v>4</v>
      </c>
      <c r="AO140">
        <v>3</v>
      </c>
      <c r="AP140">
        <v>3</v>
      </c>
      <c r="AR140">
        <v>2</v>
      </c>
      <c r="AT140">
        <v>2</v>
      </c>
      <c r="AU140" t="s">
        <v>116</v>
      </c>
      <c r="AW140">
        <v>2</v>
      </c>
      <c r="AX140">
        <v>3</v>
      </c>
      <c r="AY140">
        <v>4</v>
      </c>
    </row>
    <row r="141" spans="1:51" ht="12.75" x14ac:dyDescent="0.2">
      <c r="A141" s="39" t="s">
        <v>451</v>
      </c>
      <c r="B141">
        <v>3</v>
      </c>
      <c r="C141">
        <v>4</v>
      </c>
      <c r="D141">
        <v>4</v>
      </c>
      <c r="E141">
        <v>4</v>
      </c>
      <c r="F141">
        <v>4</v>
      </c>
      <c r="G141">
        <v>3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2</v>
      </c>
      <c r="N141" t="s">
        <v>446</v>
      </c>
      <c r="O141">
        <v>3</v>
      </c>
      <c r="P141">
        <v>4</v>
      </c>
      <c r="Q141">
        <v>3</v>
      </c>
      <c r="R141">
        <v>4</v>
      </c>
      <c r="S141">
        <v>4</v>
      </c>
      <c r="T141">
        <v>3</v>
      </c>
      <c r="U141">
        <v>2</v>
      </c>
      <c r="V141" t="s">
        <v>56</v>
      </c>
      <c r="W141">
        <v>4</v>
      </c>
      <c r="X141" t="s">
        <v>83</v>
      </c>
      <c r="Y141" t="s">
        <v>83</v>
      </c>
      <c r="Z141" t="s">
        <v>69</v>
      </c>
      <c r="AB141">
        <v>4</v>
      </c>
      <c r="AC141" t="s">
        <v>119</v>
      </c>
      <c r="AD141" t="s">
        <v>447</v>
      </c>
      <c r="AE141">
        <v>5</v>
      </c>
      <c r="AF141">
        <v>4</v>
      </c>
      <c r="AG141">
        <v>3</v>
      </c>
      <c r="AH141">
        <v>4</v>
      </c>
      <c r="AI141">
        <v>1</v>
      </c>
      <c r="AK141">
        <v>4</v>
      </c>
      <c r="AL141">
        <v>4</v>
      </c>
      <c r="AM141">
        <v>4</v>
      </c>
      <c r="AN141">
        <v>4</v>
      </c>
      <c r="AO141">
        <v>4</v>
      </c>
      <c r="AP141">
        <v>4</v>
      </c>
      <c r="AR141">
        <v>3</v>
      </c>
      <c r="AT141">
        <v>2</v>
      </c>
      <c r="AU141" t="s">
        <v>93</v>
      </c>
      <c r="AW141">
        <v>2</v>
      </c>
      <c r="AX141">
        <v>3</v>
      </c>
      <c r="AY141">
        <v>4</v>
      </c>
    </row>
    <row r="142" spans="1:51" ht="12.75" x14ac:dyDescent="0.2">
      <c r="A142" s="39" t="s">
        <v>452</v>
      </c>
      <c r="B142">
        <v>4</v>
      </c>
      <c r="C142">
        <v>5</v>
      </c>
      <c r="D142">
        <v>5</v>
      </c>
      <c r="E142">
        <v>2</v>
      </c>
      <c r="F142">
        <v>3</v>
      </c>
      <c r="G142">
        <v>2</v>
      </c>
      <c r="H142">
        <v>2</v>
      </c>
      <c r="I142">
        <v>2</v>
      </c>
      <c r="J142">
        <v>4</v>
      </c>
      <c r="K142">
        <v>2</v>
      </c>
      <c r="L142">
        <v>4</v>
      </c>
      <c r="M142">
        <v>4</v>
      </c>
      <c r="O142">
        <v>3</v>
      </c>
      <c r="P142">
        <v>4</v>
      </c>
      <c r="Q142">
        <v>2</v>
      </c>
      <c r="R142">
        <v>4</v>
      </c>
      <c r="S142">
        <v>4</v>
      </c>
      <c r="T142">
        <v>4</v>
      </c>
      <c r="U142">
        <v>3</v>
      </c>
      <c r="V142" t="s">
        <v>79</v>
      </c>
      <c r="W142">
        <v>4</v>
      </c>
      <c r="X142" t="s">
        <v>58</v>
      </c>
      <c r="Y142" t="s">
        <v>69</v>
      </c>
      <c r="Z142" t="s">
        <v>69</v>
      </c>
      <c r="AB142">
        <v>4</v>
      </c>
      <c r="AC142" t="s">
        <v>119</v>
      </c>
      <c r="AD142" s="42">
        <v>0.05</v>
      </c>
      <c r="AE142">
        <v>4</v>
      </c>
      <c r="AF142">
        <v>5</v>
      </c>
      <c r="AG142">
        <v>4</v>
      </c>
      <c r="AH142">
        <v>4</v>
      </c>
      <c r="AI142">
        <v>4</v>
      </c>
      <c r="AK142">
        <v>5</v>
      </c>
      <c r="AL142">
        <v>4</v>
      </c>
      <c r="AM142">
        <v>4</v>
      </c>
      <c r="AN142">
        <v>3</v>
      </c>
      <c r="AO142">
        <v>5</v>
      </c>
      <c r="AP142">
        <v>4</v>
      </c>
      <c r="AR142">
        <v>2</v>
      </c>
      <c r="AT142">
        <v>2</v>
      </c>
      <c r="AU142" t="s">
        <v>114</v>
      </c>
      <c r="AW142">
        <v>2</v>
      </c>
      <c r="AX142">
        <v>2</v>
      </c>
      <c r="AY142">
        <v>3</v>
      </c>
    </row>
    <row r="145" spans="1:51" s="20" customFormat="1" ht="15.75" customHeight="1" x14ac:dyDescent="0.2">
      <c r="A145" s="19">
        <v>5</v>
      </c>
      <c r="B145" s="20">
        <f>COUNTIFS(B$2:B$144,$A145)</f>
        <v>34</v>
      </c>
      <c r="C145" s="20">
        <f t="shared" ref="C145:M145" si="0">COUNTIFS(C$2:C$144,$A145)</f>
        <v>70</v>
      </c>
      <c r="D145" s="20">
        <f t="shared" si="0"/>
        <v>67</v>
      </c>
      <c r="E145" s="20">
        <f t="shared" si="0"/>
        <v>15</v>
      </c>
      <c r="F145" s="20">
        <f t="shared" si="0"/>
        <v>25</v>
      </c>
      <c r="G145" s="20">
        <f t="shared" si="0"/>
        <v>25</v>
      </c>
      <c r="H145" s="20">
        <f t="shared" si="0"/>
        <v>33</v>
      </c>
      <c r="I145" s="20">
        <f t="shared" si="0"/>
        <v>17</v>
      </c>
      <c r="J145" s="20">
        <f t="shared" si="0"/>
        <v>34</v>
      </c>
      <c r="K145" s="20">
        <f t="shared" si="0"/>
        <v>13</v>
      </c>
      <c r="L145" s="20">
        <f t="shared" si="0"/>
        <v>21</v>
      </c>
      <c r="M145" s="20">
        <f t="shared" si="0"/>
        <v>25</v>
      </c>
      <c r="O145" s="20">
        <f>COUNTIFS(O$2:O$144,$A145)</f>
        <v>23</v>
      </c>
      <c r="P145" s="20">
        <f t="shared" ref="P145:W145" si="1">COUNTIFS(P$2:P$144,$A145)</f>
        <v>18</v>
      </c>
      <c r="Q145" s="20">
        <f t="shared" si="1"/>
        <v>7</v>
      </c>
      <c r="R145" s="20">
        <f t="shared" si="1"/>
        <v>35</v>
      </c>
      <c r="S145" s="20">
        <f t="shared" si="1"/>
        <v>23</v>
      </c>
      <c r="T145" s="20">
        <f t="shared" si="1"/>
        <v>37</v>
      </c>
      <c r="U145" s="20">
        <f t="shared" si="1"/>
        <v>16</v>
      </c>
      <c r="V145" s="20">
        <f>COUNTIFS($V$2:$V$144,U154)</f>
        <v>47</v>
      </c>
      <c r="W145" s="20">
        <f t="shared" si="1"/>
        <v>14</v>
      </c>
      <c r="X145" s="20">
        <f>COUNTIFS(X$2:X$144,$W154)</f>
        <v>62</v>
      </c>
      <c r="Y145" s="20">
        <f>COUNTIFS(Y$2:Y$144,$W154)</f>
        <v>38</v>
      </c>
      <c r="Z145" s="20">
        <f>COUNTIFS(Z$2:Z$144,$W154)</f>
        <v>30</v>
      </c>
      <c r="AB145" s="20">
        <f>COUNTIFS(AB$2:AB$144,$A145)</f>
        <v>25</v>
      </c>
      <c r="AC145" s="20">
        <f>COUNTIFS($AC$2:$AC$144,AB154)</f>
        <v>26</v>
      </c>
      <c r="AD145" s="20">
        <f>COUNTIFS($AD$2:$AD$144,AC154)</f>
        <v>47</v>
      </c>
      <c r="AE145" s="20">
        <f>COUNTIFS(AE$2:AE$144,$A145)</f>
        <v>34</v>
      </c>
      <c r="AF145" s="20">
        <f t="shared" ref="AF145:AR145" si="2">COUNTIFS(AF$2:AF$144,$A145)</f>
        <v>30</v>
      </c>
      <c r="AG145" s="20">
        <f t="shared" si="2"/>
        <v>37</v>
      </c>
      <c r="AH145" s="20">
        <f t="shared" si="2"/>
        <v>22</v>
      </c>
      <c r="AI145" s="20">
        <f t="shared" si="2"/>
        <v>16</v>
      </c>
      <c r="AK145" s="20">
        <f t="shared" si="2"/>
        <v>104</v>
      </c>
      <c r="AL145" s="20">
        <f t="shared" si="2"/>
        <v>82</v>
      </c>
      <c r="AM145" s="20">
        <f t="shared" si="2"/>
        <v>50</v>
      </c>
      <c r="AN145" s="20">
        <f t="shared" si="2"/>
        <v>49</v>
      </c>
      <c r="AO145" s="20">
        <f t="shared" si="2"/>
        <v>52</v>
      </c>
      <c r="AP145" s="20">
        <f t="shared" si="2"/>
        <v>35</v>
      </c>
      <c r="AR145" s="20">
        <f t="shared" si="2"/>
        <v>22</v>
      </c>
      <c r="AT145" s="20">
        <f>COUNTIFS(AT$2:AT$144,$A145)</f>
        <v>4</v>
      </c>
      <c r="AW145" s="20">
        <f>COUNTIFS($AW$2:$AW$144,AV153)</f>
        <v>91</v>
      </c>
      <c r="AX145" s="20">
        <f>COUNTIFS($AX$2:$AX$144,AV153)</f>
        <v>23</v>
      </c>
      <c r="AY145" s="20">
        <f>COUNTIFS($AY$2:$AY$144,AV153)</f>
        <v>2</v>
      </c>
    </row>
    <row r="146" spans="1:51" s="20" customFormat="1" ht="15.75" customHeight="1" x14ac:dyDescent="0.2">
      <c r="A146" s="19">
        <v>4</v>
      </c>
      <c r="B146" s="20">
        <f>COUNTIFS(B$2:B$144,$A146)</f>
        <v>75</v>
      </c>
      <c r="C146" s="20">
        <f>COUNTIFS(C$2:C$144,$A146)</f>
        <v>61</v>
      </c>
      <c r="D146" s="20">
        <f>COUNTIFS(D$2:D$144,$A146)</f>
        <v>65</v>
      </c>
      <c r="E146" s="20">
        <f>COUNTIFS(E$2:E$144,$A146)</f>
        <v>48</v>
      </c>
      <c r="F146" s="20">
        <f>COUNTIFS(F$2:F$144,$A146)</f>
        <v>69</v>
      </c>
      <c r="G146" s="20">
        <f>COUNTIFS(G$2:G$144,$A146)</f>
        <v>61</v>
      </c>
      <c r="H146" s="20">
        <f>COUNTIFS(H$2:H$144,$A146)</f>
        <v>78</v>
      </c>
      <c r="I146" s="20">
        <f>COUNTIFS(I$2:I$144,$A146)</f>
        <v>75</v>
      </c>
      <c r="J146" s="20">
        <f>COUNTIFS(J$2:J$144,$A146)</f>
        <v>81</v>
      </c>
      <c r="K146" s="20">
        <f>COUNTIFS(K$2:K$144,$A146)</f>
        <v>34</v>
      </c>
      <c r="L146" s="20">
        <f>COUNTIFS(L$2:L$144,$A146)</f>
        <v>25</v>
      </c>
      <c r="M146" s="20">
        <f>COUNTIFS(M$2:M$144,$A146)</f>
        <v>46</v>
      </c>
      <c r="O146" s="20">
        <f>COUNTIFS(O$2:O$144,$A146)</f>
        <v>79</v>
      </c>
      <c r="P146" s="20">
        <f>COUNTIFS(P$2:P$144,$A146)</f>
        <v>56</v>
      </c>
      <c r="Q146" s="20">
        <f>COUNTIFS(Q$2:Q$144,$A146)</f>
        <v>46</v>
      </c>
      <c r="R146" s="20">
        <f>COUNTIFS(R$2:R$144,$A146)</f>
        <v>68</v>
      </c>
      <c r="S146" s="20">
        <f>COUNTIFS(S$2:S$144,$A146)</f>
        <v>36</v>
      </c>
      <c r="T146" s="20">
        <f>COUNTIFS(T$2:T$144,$A146)</f>
        <v>51</v>
      </c>
      <c r="U146" s="20">
        <f>COUNTIFS(U$2:U$144,$A146)</f>
        <v>52</v>
      </c>
      <c r="V146" s="20">
        <f>COUNTIFS($V$2:$V$144,U155)</f>
        <v>78</v>
      </c>
      <c r="W146" s="20">
        <f>COUNTIFS(W$2:W$144,$A146)</f>
        <v>45</v>
      </c>
      <c r="X146" s="20">
        <f>COUNTIFS(X$2:X$144,$W155)</f>
        <v>36</v>
      </c>
      <c r="Y146" s="20">
        <f>COUNTIFS(Y$2:Y$144,$W155)</f>
        <v>48</v>
      </c>
      <c r="Z146" s="20">
        <f>COUNTIFS(Z$2:Z$144,$W155)</f>
        <v>35</v>
      </c>
      <c r="AB146" s="20">
        <f>COUNTIFS(AB$2:AB$144,$A146)</f>
        <v>31</v>
      </c>
      <c r="AC146" s="20">
        <f>COUNTIFS($AC$2:$AC$144,AB155)</f>
        <v>12</v>
      </c>
      <c r="AD146" s="20">
        <f>COUNTIFS($AD$2:$AD$144,AC155)</f>
        <v>10</v>
      </c>
      <c r="AE146" s="20">
        <f>COUNTIFS(AE$2:AE$144,$A146)</f>
        <v>37</v>
      </c>
      <c r="AF146" s="20">
        <f>COUNTIFS(AF$2:AF$144,$A146)</f>
        <v>42</v>
      </c>
      <c r="AG146" s="20">
        <f>COUNTIFS(AG$2:AG$144,$A146)</f>
        <v>51</v>
      </c>
      <c r="AH146" s="20">
        <f>COUNTIFS(AH$2:AH$144,$A146)</f>
        <v>41</v>
      </c>
      <c r="AI146" s="20">
        <f>COUNTIFS(AI$2:AI$144,$A146)</f>
        <v>34</v>
      </c>
      <c r="AK146" s="20">
        <f>COUNTIFS(AK$2:AK$144,$A146)</f>
        <v>27</v>
      </c>
      <c r="AL146" s="20">
        <f>COUNTIFS(AL$2:AL$144,$A146)</f>
        <v>38</v>
      </c>
      <c r="AM146" s="20">
        <f>COUNTIFS(AM$2:AM$144,$A146)</f>
        <v>59</v>
      </c>
      <c r="AN146" s="20">
        <f>COUNTIFS(AN$2:AN$144,$A146)</f>
        <v>57</v>
      </c>
      <c r="AO146" s="20">
        <f>COUNTIFS(AO$2:AO$144,$A146)</f>
        <v>55</v>
      </c>
      <c r="AP146" s="20">
        <f>COUNTIFS(AP$2:AP$144,$A146)</f>
        <v>55</v>
      </c>
      <c r="AR146" s="20">
        <f>COUNTIFS(AR$2:AR$144,$A146)</f>
        <v>53</v>
      </c>
      <c r="AT146" s="20">
        <f>COUNTIFS(AT$2:AT$144,$A146)</f>
        <v>35</v>
      </c>
      <c r="AW146" s="20">
        <f>COUNTIFS($AW$2:$AW$144,AV154)</f>
        <v>43</v>
      </c>
      <c r="AX146" s="20">
        <f>COUNTIFS($AX$2:$AX$144,AV154)</f>
        <v>30</v>
      </c>
      <c r="AY146" s="20">
        <f>COUNTIFS($AY$2:$AY$144,AV154)</f>
        <v>6</v>
      </c>
    </row>
    <row r="147" spans="1:51" s="20" customFormat="1" ht="15.75" customHeight="1" x14ac:dyDescent="0.2">
      <c r="A147" s="19">
        <v>3</v>
      </c>
      <c r="B147" s="20">
        <f>COUNTIFS(B$2:B$144,$A147)</f>
        <v>23</v>
      </c>
      <c r="C147" s="20">
        <f>COUNTIFS(C$2:C$144,$A147)</f>
        <v>5</v>
      </c>
      <c r="D147" s="20">
        <f>COUNTIFS(D$2:D$144,$A147)</f>
        <v>5</v>
      </c>
      <c r="E147" s="20">
        <f>COUNTIFS(E$2:E$144,$A147)</f>
        <v>41</v>
      </c>
      <c r="F147" s="20">
        <f>COUNTIFS(F$2:F$144,$A147)</f>
        <v>30</v>
      </c>
      <c r="G147" s="20">
        <f>COUNTIFS(G$2:G$144,$A147)</f>
        <v>26</v>
      </c>
      <c r="H147" s="20">
        <f>COUNTIFS(H$2:H$144,$A147)</f>
        <v>19</v>
      </c>
      <c r="I147" s="20">
        <f>COUNTIFS(I$2:I$144,$A147)</f>
        <v>25</v>
      </c>
      <c r="J147" s="20">
        <f>COUNTIFS(J$2:J$144,$A147)</f>
        <v>18</v>
      </c>
      <c r="K147" s="20">
        <f>COUNTIFS(K$2:K$144,$A147)</f>
        <v>43</v>
      </c>
      <c r="L147" s="20">
        <f>COUNTIFS(L$2:L$144,$A147)</f>
        <v>53</v>
      </c>
      <c r="M147" s="20">
        <f>COUNTIFS(M$2:M$144,$A147)</f>
        <v>42</v>
      </c>
      <c r="O147" s="20">
        <f>COUNTIFS(O$2:O$144,$A147)</f>
        <v>36</v>
      </c>
      <c r="P147" s="20">
        <f>COUNTIFS(P$2:P$144,$A147)</f>
        <v>47</v>
      </c>
      <c r="Q147" s="20">
        <f>COUNTIFS(Q$2:Q$144,$A147)</f>
        <v>55</v>
      </c>
      <c r="R147" s="20">
        <f>COUNTIFS(R$2:R$144,$A147)</f>
        <v>24</v>
      </c>
      <c r="S147" s="20">
        <f>COUNTIFS(S$2:S$144,$A147)</f>
        <v>40</v>
      </c>
      <c r="T147" s="20">
        <f>COUNTIFS(T$2:T$144,$A147)</f>
        <v>32</v>
      </c>
      <c r="U147" s="20">
        <f>COUNTIFS(U$2:U$144,$A147)</f>
        <v>41</v>
      </c>
      <c r="W147" s="20">
        <f>COUNTIFS(W$2:W$144,$A147)</f>
        <v>48</v>
      </c>
      <c r="X147" s="20">
        <f>COUNTIFS(X$2:X$144,$W156)</f>
        <v>38</v>
      </c>
      <c r="Y147" s="20">
        <f>COUNTIFS(Y$2:Y$144,$W156)</f>
        <v>46</v>
      </c>
      <c r="Z147" s="20">
        <f>COUNTIFS(Z$2:Z$144,$W156)</f>
        <v>69</v>
      </c>
      <c r="AB147" s="20">
        <f>COUNTIFS(AB$2:AB$144,$A147)</f>
        <v>30</v>
      </c>
      <c r="AC147" s="20">
        <f>COUNTIFS($AC$2:$AC$144,AB156)</f>
        <v>76</v>
      </c>
      <c r="AD147" s="20">
        <f>COUNTIFS($AD$2:$AD$144,AC156)</f>
        <v>28</v>
      </c>
      <c r="AE147" s="20">
        <f>COUNTIFS(AE$2:AE$144,$A147)</f>
        <v>34</v>
      </c>
      <c r="AF147" s="20">
        <f>COUNTIFS(AF$2:AF$144,$A147)</f>
        <v>30</v>
      </c>
      <c r="AG147" s="20">
        <f>COUNTIFS(AG$2:AG$144,$A147)</f>
        <v>33</v>
      </c>
      <c r="AH147" s="20">
        <f>COUNTIFS(AH$2:AH$144,$A147)</f>
        <v>45</v>
      </c>
      <c r="AI147" s="20">
        <f>COUNTIFS(AI$2:AI$144,$A147)</f>
        <v>37</v>
      </c>
      <c r="AK147" s="20">
        <f>COUNTIFS(AK$2:AK$144,$A147)</f>
        <v>3</v>
      </c>
      <c r="AL147" s="20">
        <f>COUNTIFS(AL$2:AL$144,$A147)</f>
        <v>12</v>
      </c>
      <c r="AM147" s="20">
        <f>COUNTIFS(AM$2:AM$144,$A147)</f>
        <v>19</v>
      </c>
      <c r="AN147" s="20">
        <f>COUNTIFS(AN$2:AN$144,$A147)</f>
        <v>24</v>
      </c>
      <c r="AO147" s="20">
        <f>COUNTIFS(AO$2:AO$144,$A147)</f>
        <v>21</v>
      </c>
      <c r="AP147" s="20">
        <f>COUNTIFS(AP$2:AP$144,$A147)</f>
        <v>30</v>
      </c>
      <c r="AR147" s="20">
        <f>COUNTIFS(AR$2:AR$144,$A147)</f>
        <v>39</v>
      </c>
      <c r="AT147" s="20">
        <f>COUNTIFS(AT$2:AT$144,$A147)</f>
        <v>57</v>
      </c>
      <c r="AX147" s="20">
        <f>COUNTIFS($AX$2:$AX$144,AV155)</f>
        <v>15</v>
      </c>
      <c r="AY147" s="20">
        <f>COUNTIFS($AY$2:$AY$144,AV155)</f>
        <v>27</v>
      </c>
    </row>
    <row r="148" spans="1:51" s="20" customFormat="1" ht="15.75" customHeight="1" x14ac:dyDescent="0.2">
      <c r="A148" s="19">
        <v>2</v>
      </c>
      <c r="B148" s="20">
        <f>COUNTIFS(B$2:B$144,$A148)</f>
        <v>7</v>
      </c>
      <c r="C148" s="20">
        <f>COUNTIFS(C$2:C$144,$A148)</f>
        <v>3</v>
      </c>
      <c r="D148" s="20">
        <f>COUNTIFS(D$2:D$144,$A148)</f>
        <v>2</v>
      </c>
      <c r="E148" s="20">
        <f>COUNTIFS(E$2:E$144,$A148)</f>
        <v>31</v>
      </c>
      <c r="F148" s="20">
        <f>COUNTIFS(F$2:F$144,$A148)</f>
        <v>15</v>
      </c>
      <c r="G148" s="20">
        <f>COUNTIFS(G$2:G$144,$A148)</f>
        <v>24</v>
      </c>
      <c r="H148" s="20">
        <f>COUNTIFS(H$2:H$144,$A148)</f>
        <v>7</v>
      </c>
      <c r="I148" s="20">
        <f>COUNTIFS(I$2:I$144,$A148)</f>
        <v>18</v>
      </c>
      <c r="J148" s="20">
        <f>COUNTIFS(J$2:J$144,$A148)</f>
        <v>5</v>
      </c>
      <c r="K148" s="20">
        <f>COUNTIFS(K$2:K$144,$A148)</f>
        <v>45</v>
      </c>
      <c r="L148" s="20">
        <f>COUNTIFS(L$2:L$144,$A148)</f>
        <v>35</v>
      </c>
      <c r="M148" s="20">
        <f>COUNTIFS(M$2:M$144,$A148)</f>
        <v>21</v>
      </c>
      <c r="O148" s="20">
        <f>COUNTIFS(O$2:O$144,$A148)</f>
        <v>2</v>
      </c>
      <c r="P148" s="20">
        <f>COUNTIFS(P$2:P$144,$A148)</f>
        <v>13</v>
      </c>
      <c r="Q148" s="20">
        <f>COUNTIFS(Q$2:Q$144,$A148)</f>
        <v>23</v>
      </c>
      <c r="R148" s="20">
        <f>COUNTIFS(R$2:R$144,$A148)</f>
        <v>5</v>
      </c>
      <c r="S148" s="20">
        <f>COUNTIFS(S$2:S$144,$A148)</f>
        <v>26</v>
      </c>
      <c r="T148" s="20">
        <f>COUNTIFS(T$2:T$144,$A148)</f>
        <v>13</v>
      </c>
      <c r="U148" s="20">
        <f>COUNTIFS(U$2:U$144,$A148)</f>
        <v>22</v>
      </c>
      <c r="W148" s="20">
        <f>COUNTIFS(W$2:W$144,$A148)</f>
        <v>18</v>
      </c>
      <c r="AB148" s="20">
        <f>COUNTIFS(AB$2:AB$144,$A148)</f>
        <v>26</v>
      </c>
      <c r="AD148" s="20">
        <f>COUNTIFS($AD$2:$AD$144,AC157)</f>
        <v>0</v>
      </c>
      <c r="AE148" s="20">
        <f>COUNTIFS(AE$2:AE$144,$A148)</f>
        <v>14</v>
      </c>
      <c r="AF148" s="20">
        <f>COUNTIFS(AF$2:AF$144,$A148)</f>
        <v>15</v>
      </c>
      <c r="AG148" s="20">
        <f>COUNTIFS(AG$2:AG$144,$A148)</f>
        <v>4</v>
      </c>
      <c r="AH148" s="20">
        <f>COUNTIFS(AH$2:AH$144,$A148)</f>
        <v>15</v>
      </c>
      <c r="AI148" s="20">
        <f>COUNTIFS(AI$2:AI$144,$A148)</f>
        <v>22</v>
      </c>
      <c r="AK148" s="20">
        <f>COUNTIFS(AK$2:AK$144,$A148)</f>
        <v>1</v>
      </c>
      <c r="AL148" s="20">
        <f>COUNTIFS(AL$2:AL$144,$A148)</f>
        <v>1</v>
      </c>
      <c r="AM148" s="20">
        <f>COUNTIFS(AM$2:AM$144,$A148)</f>
        <v>4</v>
      </c>
      <c r="AN148" s="20">
        <f>COUNTIFS(AN$2:AN$144,$A148)</f>
        <v>4</v>
      </c>
      <c r="AO148" s="20">
        <f>COUNTIFS(AO$2:AO$144,$A148)</f>
        <v>6</v>
      </c>
      <c r="AP148" s="20">
        <f>COUNTIFS(AP$2:AP$144,$A148)</f>
        <v>8</v>
      </c>
      <c r="AR148" s="20">
        <f>COUNTIFS(AR$2:AR$144,$A148)</f>
        <v>13</v>
      </c>
      <c r="AT148" s="20">
        <f>COUNTIFS(AT$2:AT$144,$A148)</f>
        <v>21</v>
      </c>
      <c r="AX148" s="20">
        <f>COUNTIFS($AX$2:$AX$144,AV156)</f>
        <v>64</v>
      </c>
      <c r="AY148" s="20">
        <f>COUNTIFS($AY$2:$AY$144,AV156)</f>
        <v>84</v>
      </c>
    </row>
    <row r="149" spans="1:51" s="20" customFormat="1" ht="15.75" customHeight="1" x14ac:dyDescent="0.2">
      <c r="A149" s="19">
        <v>1</v>
      </c>
      <c r="B149" s="20">
        <f>COUNTIFS(B$2:B$144,$A149)</f>
        <v>1</v>
      </c>
      <c r="C149" s="20">
        <f>COUNTIFS(C$2:C$144,$A149)</f>
        <v>1</v>
      </c>
      <c r="D149" s="20">
        <f>COUNTIFS(D$2:D$144,$A149)</f>
        <v>1</v>
      </c>
      <c r="E149" s="20">
        <f>COUNTIFS(E$2:E$144,$A149)</f>
        <v>5</v>
      </c>
      <c r="F149" s="20">
        <f>COUNTIFS(F$2:F$144,$A149)</f>
        <v>1</v>
      </c>
      <c r="G149" s="20">
        <f>COUNTIFS(G$2:G$144,$A149)</f>
        <v>2</v>
      </c>
      <c r="H149" s="20">
        <f>COUNTIFS(H$2:H$144,$A149)</f>
        <v>3</v>
      </c>
      <c r="I149" s="20">
        <f>COUNTIFS(I$2:I$144,$A149)</f>
        <v>4</v>
      </c>
      <c r="J149" s="20">
        <f>COUNTIFS(J$2:J$144,$A149)</f>
        <v>2</v>
      </c>
      <c r="K149" s="20">
        <f>COUNTIFS(K$2:K$144,$A149)</f>
        <v>5</v>
      </c>
      <c r="L149" s="20">
        <f>COUNTIFS(L$2:L$144,$A149)</f>
        <v>4</v>
      </c>
      <c r="M149" s="20">
        <f>COUNTIFS(M$2:M$144,$A149)</f>
        <v>4</v>
      </c>
      <c r="O149" s="20">
        <f>COUNTIFS(O$2:O$144,$A149)</f>
        <v>0</v>
      </c>
      <c r="P149" s="20">
        <f>COUNTIFS(P$2:P$144,$A149)</f>
        <v>6</v>
      </c>
      <c r="Q149" s="20">
        <f>COUNTIFS(Q$2:Q$144,$A149)</f>
        <v>9</v>
      </c>
      <c r="R149" s="20">
        <f>COUNTIFS(R$2:R$144,$A149)</f>
        <v>7</v>
      </c>
      <c r="S149" s="20">
        <f>COUNTIFS(S$2:S$144,$A149)</f>
        <v>15</v>
      </c>
      <c r="T149" s="20">
        <f>COUNTIFS(T$2:T$144,$A149)</f>
        <v>5</v>
      </c>
      <c r="U149" s="20">
        <f>COUNTIFS(U$2:U$144,$A149)</f>
        <v>6</v>
      </c>
      <c r="W149" s="20">
        <f>COUNTIFS(W$2:W$144,$A149)</f>
        <v>6</v>
      </c>
      <c r="AB149" s="20">
        <f>COUNTIFS(AB$2:AB$144,$A149)</f>
        <v>18</v>
      </c>
      <c r="AD149" s="20">
        <v>24</v>
      </c>
      <c r="AE149" s="20">
        <f>COUNTIFS(AE$2:AE$144,$A149)</f>
        <v>14</v>
      </c>
      <c r="AF149" s="20">
        <f>COUNTIFS(AF$2:AF$144,$A149)</f>
        <v>16</v>
      </c>
      <c r="AG149" s="20">
        <f>COUNTIFS(AG$2:AG$144,$A149)</f>
        <v>7</v>
      </c>
      <c r="AH149" s="20">
        <f>COUNTIFS(AH$2:AH$144,$A149)</f>
        <v>12</v>
      </c>
      <c r="AI149" s="20">
        <f>COUNTIFS(AI$2:AI$144,$A149)</f>
        <v>23</v>
      </c>
      <c r="AK149" s="20">
        <f>COUNTIFS(AK$2:AK$144,$A149)</f>
        <v>0</v>
      </c>
      <c r="AL149" s="20">
        <f>COUNTIFS(AL$2:AL$144,$A149)</f>
        <v>1</v>
      </c>
      <c r="AM149" s="20">
        <f>COUNTIFS(AM$2:AM$144,$A149)</f>
        <v>1</v>
      </c>
      <c r="AN149" s="20">
        <f>COUNTIFS(AN$2:AN$144,$A149)</f>
        <v>1</v>
      </c>
      <c r="AO149" s="20">
        <f>COUNTIFS(AO$2:AO$144,$A149)</f>
        <v>1</v>
      </c>
      <c r="AP149" s="20">
        <f>COUNTIFS(AP$2:AP$144,$A149)</f>
        <v>3</v>
      </c>
      <c r="AR149" s="20">
        <f>COUNTIFS(AR$2:AR$144,$A149)</f>
        <v>9</v>
      </c>
      <c r="AT149" s="20">
        <f>COUNTIFS(AT$2:AT$144,$A149)</f>
        <v>18</v>
      </c>
      <c r="AY149" s="20">
        <f>COUNTIFS($AY$2:$AY$144,AV157)</f>
        <v>14</v>
      </c>
    </row>
    <row r="150" spans="1:51" s="20" customFormat="1" ht="15.75" customHeight="1" x14ac:dyDescent="0.2">
      <c r="A150" s="19"/>
    </row>
    <row r="151" spans="1:51" s="20" customFormat="1" ht="15.75" customHeight="1" x14ac:dyDescent="0.2">
      <c r="A151" s="19"/>
      <c r="B151" s="20">
        <f>SUM(B145:B149)</f>
        <v>140</v>
      </c>
      <c r="C151" s="20">
        <f t="shared" ref="C151:AI151" si="3">SUM(C145:C149)</f>
        <v>140</v>
      </c>
      <c r="D151" s="20">
        <f t="shared" si="3"/>
        <v>140</v>
      </c>
      <c r="E151" s="20">
        <f t="shared" si="3"/>
        <v>140</v>
      </c>
      <c r="F151" s="20">
        <f t="shared" si="3"/>
        <v>140</v>
      </c>
      <c r="G151" s="20">
        <f t="shared" si="3"/>
        <v>138</v>
      </c>
      <c r="H151" s="20">
        <f t="shared" si="3"/>
        <v>140</v>
      </c>
      <c r="I151" s="20">
        <f t="shared" si="3"/>
        <v>139</v>
      </c>
      <c r="J151" s="20">
        <f t="shared" si="3"/>
        <v>140</v>
      </c>
      <c r="K151" s="20">
        <f t="shared" si="3"/>
        <v>140</v>
      </c>
      <c r="L151" s="20">
        <f t="shared" si="3"/>
        <v>138</v>
      </c>
      <c r="M151" s="20">
        <f t="shared" si="3"/>
        <v>138</v>
      </c>
      <c r="O151" s="20">
        <f t="shared" si="3"/>
        <v>140</v>
      </c>
      <c r="P151" s="20">
        <f t="shared" si="3"/>
        <v>140</v>
      </c>
      <c r="Q151" s="20">
        <f t="shared" si="3"/>
        <v>140</v>
      </c>
      <c r="R151" s="20">
        <f t="shared" si="3"/>
        <v>139</v>
      </c>
      <c r="S151" s="20">
        <f t="shared" si="3"/>
        <v>140</v>
      </c>
      <c r="T151" s="20">
        <f t="shared" si="3"/>
        <v>138</v>
      </c>
      <c r="U151" s="20">
        <f t="shared" si="3"/>
        <v>137</v>
      </c>
      <c r="W151" s="20">
        <f t="shared" si="3"/>
        <v>131</v>
      </c>
      <c r="X151" s="20">
        <f t="shared" si="3"/>
        <v>136</v>
      </c>
      <c r="Y151" s="20">
        <f t="shared" si="3"/>
        <v>132</v>
      </c>
      <c r="Z151" s="20">
        <f t="shared" si="3"/>
        <v>134</v>
      </c>
      <c r="AB151" s="20">
        <f t="shared" si="3"/>
        <v>130</v>
      </c>
      <c r="AC151" s="20">
        <f t="shared" si="3"/>
        <v>114</v>
      </c>
      <c r="AD151" s="20">
        <f t="shared" si="3"/>
        <v>109</v>
      </c>
      <c r="AE151" s="20">
        <f t="shared" si="3"/>
        <v>133</v>
      </c>
      <c r="AF151" s="20">
        <f t="shared" si="3"/>
        <v>133</v>
      </c>
      <c r="AG151" s="20">
        <f t="shared" si="3"/>
        <v>132</v>
      </c>
      <c r="AH151" s="20">
        <f t="shared" si="3"/>
        <v>135</v>
      </c>
      <c r="AI151" s="20">
        <f t="shared" si="3"/>
        <v>132</v>
      </c>
      <c r="AK151" s="20">
        <f t="shared" ref="AK151:AP151" si="4">SUM(AK145:AK149)</f>
        <v>135</v>
      </c>
      <c r="AL151" s="20">
        <f t="shared" si="4"/>
        <v>134</v>
      </c>
      <c r="AM151" s="20">
        <f t="shared" si="4"/>
        <v>133</v>
      </c>
      <c r="AN151" s="20">
        <f t="shared" si="4"/>
        <v>135</v>
      </c>
      <c r="AO151" s="20">
        <f t="shared" si="4"/>
        <v>135</v>
      </c>
      <c r="AP151" s="20">
        <f t="shared" si="4"/>
        <v>131</v>
      </c>
      <c r="AR151" s="20">
        <f t="shared" ref="AR151:AT151" si="5">SUM(AR145:AR149)</f>
        <v>136</v>
      </c>
      <c r="AT151" s="20">
        <f t="shared" si="5"/>
        <v>135</v>
      </c>
    </row>
    <row r="152" spans="1:51" s="20" customFormat="1" ht="15.75" customHeight="1" x14ac:dyDescent="0.2">
      <c r="A152" s="19"/>
    </row>
    <row r="153" spans="1:51" s="20" customFormat="1" ht="15.75" customHeight="1" x14ac:dyDescent="0.2">
      <c r="A153" s="19"/>
      <c r="AT153" s="21" t="s">
        <v>135</v>
      </c>
      <c r="AU153">
        <v>55</v>
      </c>
      <c r="AV153" s="20">
        <v>1</v>
      </c>
    </row>
    <row r="154" spans="1:51" s="20" customFormat="1" ht="15.75" customHeight="1" x14ac:dyDescent="0.2">
      <c r="A154" s="19"/>
      <c r="U154" s="21" t="s">
        <v>117</v>
      </c>
      <c r="W154" s="21" t="s">
        <v>118</v>
      </c>
      <c r="AB154" s="21" t="s">
        <v>133</v>
      </c>
      <c r="AC154" s="22">
        <v>0.05</v>
      </c>
      <c r="AT154" s="21" t="s">
        <v>325</v>
      </c>
      <c r="AU154">
        <v>65</v>
      </c>
      <c r="AV154" s="20">
        <v>2</v>
      </c>
    </row>
    <row r="155" spans="1:51" s="20" customFormat="1" ht="15.75" customHeight="1" x14ac:dyDescent="0.2">
      <c r="A155" s="19"/>
      <c r="U155" s="21" t="s">
        <v>125</v>
      </c>
      <c r="W155" s="21" t="s">
        <v>127</v>
      </c>
      <c r="AB155" s="21" t="s">
        <v>131</v>
      </c>
      <c r="AC155" s="22">
        <v>7.0000000000000007E-2</v>
      </c>
      <c r="AT155" s="25" t="s">
        <v>326</v>
      </c>
      <c r="AU155">
        <v>42</v>
      </c>
      <c r="AV155" s="20">
        <v>3</v>
      </c>
    </row>
    <row r="156" spans="1:51" s="20" customFormat="1" ht="15.75" customHeight="1" x14ac:dyDescent="0.2">
      <c r="A156" s="19"/>
      <c r="W156" s="21" t="s">
        <v>124</v>
      </c>
      <c r="AB156" s="21" t="s">
        <v>119</v>
      </c>
      <c r="AC156" s="22">
        <v>0.1</v>
      </c>
      <c r="AT156" s="21" t="s">
        <v>327</v>
      </c>
      <c r="AU156">
        <v>58</v>
      </c>
      <c r="AV156" s="20">
        <v>4</v>
      </c>
    </row>
    <row r="157" spans="1:51" s="20" customFormat="1" ht="15.75" customHeight="1" x14ac:dyDescent="0.2">
      <c r="A157" s="19"/>
      <c r="AC157" s="22">
        <v>0.15</v>
      </c>
      <c r="AT157" s="21" t="s">
        <v>314</v>
      </c>
      <c r="AU157">
        <v>3</v>
      </c>
      <c r="AV157" s="20">
        <v>5</v>
      </c>
    </row>
    <row r="158" spans="1:51" s="20" customFormat="1" ht="15.75" customHeight="1" x14ac:dyDescent="0.2">
      <c r="A158" s="19"/>
      <c r="AC158" s="21" t="s">
        <v>314</v>
      </c>
    </row>
    <row r="160" spans="1:51" ht="15.75" customHeight="1" x14ac:dyDescent="0.2">
      <c r="AB160" s="12"/>
    </row>
    <row r="161" spans="28:28" ht="15.75" customHeight="1" x14ac:dyDescent="0.2">
      <c r="AB161" s="12"/>
    </row>
    <row r="162" spans="28:28" ht="15.75" customHeight="1" x14ac:dyDescent="0.2">
      <c r="AB162" s="12"/>
    </row>
  </sheetData>
  <autoFilter ref="A1:AY142"/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230"/>
  <sheetViews>
    <sheetView topLeftCell="Q1" workbookViewId="0">
      <selection activeCell="AT26" sqref="AT26:AT32"/>
    </sheetView>
  </sheetViews>
  <sheetFormatPr defaultRowHeight="12.75" x14ac:dyDescent="0.2"/>
  <cols>
    <col min="1" max="1" width="62.5703125" customWidth="1"/>
  </cols>
  <sheetData>
    <row r="1" spans="1:7" x14ac:dyDescent="0.2">
      <c r="A1" s="33" t="s">
        <v>425</v>
      </c>
      <c r="B1">
        <v>5</v>
      </c>
      <c r="C1">
        <v>4</v>
      </c>
      <c r="D1">
        <v>3</v>
      </c>
      <c r="E1">
        <v>2</v>
      </c>
      <c r="F1">
        <v>1</v>
      </c>
    </row>
    <row r="2" spans="1:7" x14ac:dyDescent="0.2">
      <c r="B2" s="12" t="s">
        <v>300</v>
      </c>
      <c r="C2" s="12" t="s">
        <v>301</v>
      </c>
      <c r="D2" s="12" t="s">
        <v>302</v>
      </c>
      <c r="E2" s="12" t="s">
        <v>303</v>
      </c>
      <c r="F2" s="12" t="s">
        <v>304</v>
      </c>
      <c r="G2" s="12"/>
    </row>
    <row r="3" spans="1:7" x14ac:dyDescent="0.2">
      <c r="A3" s="1" t="s">
        <v>1</v>
      </c>
      <c r="B3">
        <v>9</v>
      </c>
      <c r="C3">
        <v>12</v>
      </c>
      <c r="D3">
        <v>1</v>
      </c>
      <c r="E3">
        <v>1</v>
      </c>
      <c r="F3">
        <v>0</v>
      </c>
    </row>
    <row r="4" spans="1:7" x14ac:dyDescent="0.2">
      <c r="A4" s="1" t="s">
        <v>2</v>
      </c>
      <c r="B4">
        <v>16</v>
      </c>
      <c r="C4">
        <v>6</v>
      </c>
      <c r="D4">
        <v>0</v>
      </c>
      <c r="E4">
        <v>1</v>
      </c>
      <c r="F4">
        <v>0</v>
      </c>
    </row>
    <row r="5" spans="1:7" x14ac:dyDescent="0.2">
      <c r="A5" s="1" t="s">
        <v>3</v>
      </c>
      <c r="B5">
        <v>12</v>
      </c>
      <c r="C5">
        <v>10</v>
      </c>
      <c r="D5">
        <v>0</v>
      </c>
      <c r="E5">
        <v>1</v>
      </c>
      <c r="F5">
        <v>0</v>
      </c>
    </row>
    <row r="6" spans="1:7" x14ac:dyDescent="0.2">
      <c r="A6" s="1" t="s">
        <v>4</v>
      </c>
      <c r="B6">
        <v>3</v>
      </c>
      <c r="C6">
        <v>11</v>
      </c>
      <c r="D6">
        <v>5</v>
      </c>
      <c r="E6">
        <v>4</v>
      </c>
      <c r="F6">
        <v>0</v>
      </c>
    </row>
    <row r="7" spans="1:7" x14ac:dyDescent="0.2">
      <c r="A7" s="1" t="s">
        <v>5</v>
      </c>
      <c r="B7">
        <v>7</v>
      </c>
      <c r="C7">
        <v>10</v>
      </c>
      <c r="D7">
        <v>4</v>
      </c>
      <c r="E7">
        <v>2</v>
      </c>
      <c r="F7">
        <v>0</v>
      </c>
    </row>
    <row r="8" spans="1:7" x14ac:dyDescent="0.2">
      <c r="A8" s="1" t="s">
        <v>6</v>
      </c>
      <c r="B8">
        <v>8</v>
      </c>
      <c r="C8">
        <v>10</v>
      </c>
      <c r="D8">
        <v>2</v>
      </c>
      <c r="E8">
        <v>3</v>
      </c>
      <c r="F8">
        <v>0</v>
      </c>
    </row>
    <row r="9" spans="1:7" x14ac:dyDescent="0.2">
      <c r="A9" s="1" t="s">
        <v>7</v>
      </c>
      <c r="B9">
        <v>10</v>
      </c>
      <c r="C9">
        <v>10</v>
      </c>
      <c r="D9">
        <v>2</v>
      </c>
      <c r="E9">
        <v>1</v>
      </c>
      <c r="F9">
        <v>0</v>
      </c>
    </row>
    <row r="10" spans="1:7" x14ac:dyDescent="0.2">
      <c r="A10" s="1" t="s">
        <v>8</v>
      </c>
      <c r="B10">
        <v>4</v>
      </c>
      <c r="C10">
        <v>14</v>
      </c>
      <c r="D10">
        <v>3</v>
      </c>
      <c r="E10">
        <v>2</v>
      </c>
      <c r="F10">
        <v>0</v>
      </c>
    </row>
    <row r="11" spans="1:7" x14ac:dyDescent="0.2">
      <c r="A11" s="1"/>
    </row>
    <row r="12" spans="1:7" x14ac:dyDescent="0.2">
      <c r="A12" s="1"/>
      <c r="B12" s="12" t="s">
        <v>305</v>
      </c>
      <c r="C12" s="12" t="s">
        <v>306</v>
      </c>
      <c r="D12" s="12" t="s">
        <v>302</v>
      </c>
      <c r="E12" s="12" t="s">
        <v>307</v>
      </c>
      <c r="F12" s="12" t="s">
        <v>308</v>
      </c>
    </row>
    <row r="13" spans="1:7" x14ac:dyDescent="0.2">
      <c r="A13" s="1" t="s">
        <v>9</v>
      </c>
      <c r="B13">
        <v>6</v>
      </c>
      <c r="C13">
        <v>12</v>
      </c>
      <c r="D13">
        <v>3</v>
      </c>
      <c r="E13">
        <v>1</v>
      </c>
      <c r="F13">
        <v>1</v>
      </c>
    </row>
    <row r="14" spans="1:7" x14ac:dyDescent="0.2">
      <c r="A14" s="1" t="s">
        <v>10</v>
      </c>
      <c r="B14">
        <v>1</v>
      </c>
      <c r="C14">
        <v>5</v>
      </c>
      <c r="D14">
        <v>5</v>
      </c>
      <c r="E14">
        <v>11</v>
      </c>
      <c r="F14">
        <v>1</v>
      </c>
    </row>
    <row r="15" spans="1:7" x14ac:dyDescent="0.2">
      <c r="A15" s="1" t="s">
        <v>11</v>
      </c>
      <c r="B15">
        <v>3</v>
      </c>
      <c r="C15">
        <v>5</v>
      </c>
      <c r="D15">
        <v>4</v>
      </c>
      <c r="E15">
        <v>10</v>
      </c>
      <c r="F15">
        <v>0</v>
      </c>
    </row>
    <row r="16" spans="1:7" x14ac:dyDescent="0.2">
      <c r="A16" s="1" t="s">
        <v>12</v>
      </c>
      <c r="B16">
        <v>6</v>
      </c>
      <c r="C16">
        <v>7</v>
      </c>
      <c r="D16">
        <v>6</v>
      </c>
      <c r="E16">
        <v>2</v>
      </c>
      <c r="F16">
        <v>1</v>
      </c>
    </row>
    <row r="17" spans="1:46" x14ac:dyDescent="0.2">
      <c r="A17" s="10" t="s">
        <v>13</v>
      </c>
    </row>
    <row r="19" spans="1:46" x14ac:dyDescent="0.2">
      <c r="B19" s="12" t="s">
        <v>310</v>
      </c>
      <c r="C19" s="12" t="s">
        <v>311</v>
      </c>
      <c r="D19" s="12" t="s">
        <v>302</v>
      </c>
      <c r="E19" s="12" t="s">
        <v>312</v>
      </c>
      <c r="F19" s="12" t="s">
        <v>313</v>
      </c>
    </row>
    <row r="20" spans="1:46" x14ac:dyDescent="0.2">
      <c r="A20" s="1" t="s">
        <v>14</v>
      </c>
      <c r="B20">
        <v>4</v>
      </c>
      <c r="C20">
        <v>17</v>
      </c>
      <c r="D20">
        <v>2</v>
      </c>
      <c r="E20">
        <v>0</v>
      </c>
      <c r="F20">
        <v>0</v>
      </c>
    </row>
    <row r="21" spans="1:46" x14ac:dyDescent="0.2">
      <c r="A21" s="1" t="s">
        <v>15</v>
      </c>
      <c r="B21">
        <v>2</v>
      </c>
      <c r="C21">
        <v>9</v>
      </c>
      <c r="D21">
        <v>8</v>
      </c>
      <c r="E21">
        <v>3</v>
      </c>
      <c r="F21">
        <v>1</v>
      </c>
      <c r="AT21" s="17" t="s">
        <v>43</v>
      </c>
    </row>
    <row r="22" spans="1:46" x14ac:dyDescent="0.2">
      <c r="A22" s="1" t="s">
        <v>16</v>
      </c>
      <c r="B22">
        <v>3</v>
      </c>
      <c r="C22">
        <v>7</v>
      </c>
      <c r="D22">
        <v>8</v>
      </c>
      <c r="E22">
        <v>5</v>
      </c>
      <c r="F22">
        <v>0</v>
      </c>
      <c r="AT22" t="s">
        <v>76</v>
      </c>
    </row>
    <row r="23" spans="1:46" x14ac:dyDescent="0.2">
      <c r="A23" s="1" t="s">
        <v>17</v>
      </c>
      <c r="B23">
        <v>3</v>
      </c>
      <c r="C23">
        <v>14</v>
      </c>
      <c r="D23">
        <v>3</v>
      </c>
      <c r="E23">
        <v>1</v>
      </c>
      <c r="F23">
        <v>2</v>
      </c>
      <c r="AT23" t="s">
        <v>102</v>
      </c>
    </row>
    <row r="24" spans="1:46" x14ac:dyDescent="0.2">
      <c r="A24" s="1" t="s">
        <v>18</v>
      </c>
      <c r="B24">
        <v>2</v>
      </c>
      <c r="C24">
        <v>7</v>
      </c>
      <c r="D24">
        <v>7</v>
      </c>
      <c r="E24">
        <v>3</v>
      </c>
      <c r="F24">
        <v>4</v>
      </c>
      <c r="AT24" t="s">
        <v>107</v>
      </c>
    </row>
    <row r="25" spans="1:46" x14ac:dyDescent="0.2">
      <c r="A25" s="1" t="s">
        <v>19</v>
      </c>
      <c r="B25">
        <v>10</v>
      </c>
      <c r="C25">
        <v>9</v>
      </c>
      <c r="D25">
        <v>3</v>
      </c>
      <c r="E25">
        <v>1</v>
      </c>
      <c r="F25">
        <v>0</v>
      </c>
      <c r="AT25" t="s">
        <v>113</v>
      </c>
    </row>
    <row r="26" spans="1:46" x14ac:dyDescent="0.2">
      <c r="A26" s="1" t="s">
        <v>20</v>
      </c>
      <c r="B26">
        <v>4</v>
      </c>
      <c r="C26">
        <v>11</v>
      </c>
      <c r="D26">
        <v>7</v>
      </c>
      <c r="E26">
        <v>1</v>
      </c>
      <c r="F26">
        <v>0</v>
      </c>
    </row>
    <row r="27" spans="1:46" x14ac:dyDescent="0.2">
      <c r="B27" s="12" t="s">
        <v>117</v>
      </c>
      <c r="C27" s="12" t="s">
        <v>125</v>
      </c>
    </row>
    <row r="28" spans="1:46" x14ac:dyDescent="0.2">
      <c r="A28" s="1" t="s">
        <v>21</v>
      </c>
      <c r="B28">
        <v>7</v>
      </c>
      <c r="C28">
        <v>15</v>
      </c>
    </row>
    <row r="29" spans="1:46" x14ac:dyDescent="0.2">
      <c r="B29" s="12"/>
      <c r="C29" s="12"/>
    </row>
    <row r="30" spans="1:46" x14ac:dyDescent="0.2">
      <c r="A30" s="1"/>
      <c r="B30" s="12" t="s">
        <v>310</v>
      </c>
      <c r="C30" s="12" t="s">
        <v>311</v>
      </c>
      <c r="D30" s="12" t="s">
        <v>302</v>
      </c>
      <c r="E30" s="12" t="s">
        <v>312</v>
      </c>
      <c r="F30" s="12" t="s">
        <v>313</v>
      </c>
    </row>
    <row r="31" spans="1:46" x14ac:dyDescent="0.2">
      <c r="A31" s="2" t="s">
        <v>22</v>
      </c>
      <c r="B31">
        <v>3</v>
      </c>
      <c r="C31">
        <v>8</v>
      </c>
      <c r="D31">
        <v>8</v>
      </c>
      <c r="E31">
        <v>2</v>
      </c>
      <c r="F31">
        <v>0</v>
      </c>
    </row>
    <row r="32" spans="1:46" x14ac:dyDescent="0.2">
      <c r="A32" s="1"/>
      <c r="B32" s="12" t="s">
        <v>118</v>
      </c>
      <c r="C32" s="12" t="s">
        <v>127</v>
      </c>
      <c r="D32" s="12" t="s">
        <v>124</v>
      </c>
    </row>
    <row r="33" spans="1:6" x14ac:dyDescent="0.2">
      <c r="A33" s="1" t="s">
        <v>23</v>
      </c>
      <c r="B33">
        <v>12</v>
      </c>
      <c r="C33">
        <v>7</v>
      </c>
      <c r="D33">
        <v>4</v>
      </c>
    </row>
    <row r="34" spans="1:6" x14ac:dyDescent="0.2">
      <c r="A34" s="1" t="s">
        <v>24</v>
      </c>
      <c r="B34">
        <v>9</v>
      </c>
      <c r="C34">
        <v>8</v>
      </c>
      <c r="D34">
        <v>6</v>
      </c>
    </row>
    <row r="35" spans="1:6" x14ac:dyDescent="0.2">
      <c r="A35" s="1" t="s">
        <v>25</v>
      </c>
      <c r="B35">
        <v>7</v>
      </c>
      <c r="C35">
        <v>5</v>
      </c>
      <c r="D35">
        <v>11</v>
      </c>
    </row>
    <row r="36" spans="1:6" x14ac:dyDescent="0.2">
      <c r="A36" s="11" t="s">
        <v>128</v>
      </c>
    </row>
    <row r="37" spans="1:6" x14ac:dyDescent="0.2">
      <c r="A37" s="1"/>
      <c r="B37" s="12" t="s">
        <v>310</v>
      </c>
      <c r="C37" s="12" t="s">
        <v>311</v>
      </c>
      <c r="D37" s="12" t="s">
        <v>302</v>
      </c>
      <c r="E37" s="12" t="s">
        <v>312</v>
      </c>
      <c r="F37" s="12" t="s">
        <v>313</v>
      </c>
    </row>
    <row r="38" spans="1:6" x14ac:dyDescent="0.2">
      <c r="A38" s="1" t="s">
        <v>26</v>
      </c>
      <c r="B38">
        <v>1</v>
      </c>
      <c r="C38" s="12">
        <v>9</v>
      </c>
      <c r="D38" s="12">
        <v>7</v>
      </c>
      <c r="E38" s="12">
        <v>3</v>
      </c>
      <c r="F38">
        <v>2</v>
      </c>
    </row>
    <row r="39" spans="1:6" x14ac:dyDescent="0.2">
      <c r="A39" s="1"/>
      <c r="B39" s="12" t="s">
        <v>133</v>
      </c>
      <c r="C39" s="12" t="s">
        <v>131</v>
      </c>
      <c r="D39" s="12" t="s">
        <v>119</v>
      </c>
    </row>
    <row r="40" spans="1:6" x14ac:dyDescent="0.2">
      <c r="A40" s="1" t="s">
        <v>27</v>
      </c>
      <c r="B40">
        <v>2</v>
      </c>
      <c r="C40">
        <v>9</v>
      </c>
      <c r="D40">
        <v>10</v>
      </c>
    </row>
    <row r="41" spans="1:6" x14ac:dyDescent="0.2">
      <c r="A41" s="1"/>
      <c r="B41" s="23">
        <v>0.05</v>
      </c>
      <c r="C41" s="23">
        <v>7.0000000000000007E-2</v>
      </c>
      <c r="D41" s="23">
        <v>0.1</v>
      </c>
      <c r="E41" s="23">
        <v>0.15</v>
      </c>
      <c r="F41" s="24" t="s">
        <v>314</v>
      </c>
    </row>
    <row r="42" spans="1:6" x14ac:dyDescent="0.2">
      <c r="A42" s="1" t="s">
        <v>28</v>
      </c>
      <c r="B42">
        <v>10</v>
      </c>
      <c r="C42">
        <v>2</v>
      </c>
      <c r="D42">
        <v>5</v>
      </c>
      <c r="E42">
        <v>0</v>
      </c>
      <c r="F42">
        <v>4</v>
      </c>
    </row>
    <row r="43" spans="1:6" x14ac:dyDescent="0.2">
      <c r="B43" s="12" t="s">
        <v>315</v>
      </c>
      <c r="C43" s="12" t="s">
        <v>316</v>
      </c>
      <c r="D43" s="12" t="s">
        <v>302</v>
      </c>
      <c r="E43" s="12" t="s">
        <v>317</v>
      </c>
      <c r="F43" s="12" t="s">
        <v>318</v>
      </c>
    </row>
    <row r="44" spans="1:6" x14ac:dyDescent="0.2">
      <c r="A44" s="1" t="s">
        <v>29</v>
      </c>
      <c r="B44">
        <v>4</v>
      </c>
      <c r="C44">
        <v>5</v>
      </c>
      <c r="D44">
        <v>8</v>
      </c>
      <c r="E44">
        <v>4</v>
      </c>
      <c r="F44">
        <v>1</v>
      </c>
    </row>
    <row r="45" spans="1:6" x14ac:dyDescent="0.2">
      <c r="A45" s="1" t="s">
        <v>30</v>
      </c>
      <c r="B45">
        <v>3</v>
      </c>
      <c r="C45">
        <v>9</v>
      </c>
      <c r="D45">
        <v>8</v>
      </c>
      <c r="E45">
        <v>1</v>
      </c>
      <c r="F45">
        <v>1</v>
      </c>
    </row>
    <row r="46" spans="1:6" x14ac:dyDescent="0.2">
      <c r="A46" s="1" t="s">
        <v>31</v>
      </c>
      <c r="B46">
        <v>6</v>
      </c>
      <c r="C46">
        <v>11</v>
      </c>
      <c r="D46">
        <v>3</v>
      </c>
      <c r="E46">
        <v>2</v>
      </c>
      <c r="F46">
        <v>0</v>
      </c>
    </row>
    <row r="47" spans="1:6" x14ac:dyDescent="0.2">
      <c r="A47" s="1" t="s">
        <v>32</v>
      </c>
      <c r="B47">
        <v>2</v>
      </c>
      <c r="C47">
        <v>6</v>
      </c>
      <c r="D47">
        <v>8</v>
      </c>
      <c r="E47">
        <v>4</v>
      </c>
      <c r="F47">
        <v>2</v>
      </c>
    </row>
    <row r="48" spans="1:6" x14ac:dyDescent="0.2">
      <c r="A48" s="2" t="s">
        <v>33</v>
      </c>
      <c r="B48">
        <v>2</v>
      </c>
      <c r="C48">
        <v>7</v>
      </c>
      <c r="D48">
        <v>8</v>
      </c>
      <c r="E48">
        <v>4</v>
      </c>
      <c r="F48">
        <v>0</v>
      </c>
    </row>
    <row r="49" spans="1:6" x14ac:dyDescent="0.2">
      <c r="A49" s="1" t="s">
        <v>34</v>
      </c>
    </row>
    <row r="50" spans="1:6" x14ac:dyDescent="0.2">
      <c r="B50" s="12" t="s">
        <v>319</v>
      </c>
      <c r="C50" s="12" t="s">
        <v>320</v>
      </c>
      <c r="D50" s="12" t="s">
        <v>302</v>
      </c>
      <c r="E50" s="12" t="s">
        <v>321</v>
      </c>
      <c r="F50" s="12" t="s">
        <v>322</v>
      </c>
    </row>
    <row r="51" spans="1:6" x14ac:dyDescent="0.2">
      <c r="A51" s="1" t="s">
        <v>35</v>
      </c>
      <c r="B51">
        <v>18</v>
      </c>
      <c r="C51">
        <v>4</v>
      </c>
      <c r="D51">
        <v>0</v>
      </c>
      <c r="E51">
        <v>0</v>
      </c>
      <c r="F51">
        <v>0</v>
      </c>
    </row>
    <row r="52" spans="1:6" x14ac:dyDescent="0.2">
      <c r="A52" s="1" t="s">
        <v>36</v>
      </c>
      <c r="B52">
        <v>13</v>
      </c>
      <c r="C52">
        <v>7</v>
      </c>
      <c r="D52">
        <v>1</v>
      </c>
      <c r="E52">
        <v>0</v>
      </c>
      <c r="F52">
        <v>1</v>
      </c>
    </row>
    <row r="53" spans="1:6" x14ac:dyDescent="0.2">
      <c r="A53" s="1" t="s">
        <v>37</v>
      </c>
      <c r="B53">
        <v>8</v>
      </c>
      <c r="C53">
        <v>11</v>
      </c>
      <c r="D53">
        <v>2</v>
      </c>
      <c r="E53">
        <v>1</v>
      </c>
      <c r="F53">
        <v>0</v>
      </c>
    </row>
    <row r="54" spans="1:6" x14ac:dyDescent="0.2">
      <c r="A54" s="1" t="s">
        <v>38</v>
      </c>
      <c r="B54">
        <v>7</v>
      </c>
      <c r="C54">
        <v>12</v>
      </c>
      <c r="D54">
        <v>1</v>
      </c>
      <c r="E54">
        <v>2</v>
      </c>
      <c r="F54">
        <v>0</v>
      </c>
    </row>
    <row r="55" spans="1:6" x14ac:dyDescent="0.2">
      <c r="A55" s="1" t="s">
        <v>39</v>
      </c>
      <c r="B55">
        <v>11</v>
      </c>
      <c r="C55">
        <v>9</v>
      </c>
      <c r="D55">
        <v>2</v>
      </c>
      <c r="E55">
        <v>0</v>
      </c>
      <c r="F55">
        <v>0</v>
      </c>
    </row>
    <row r="56" spans="1:6" x14ac:dyDescent="0.2">
      <c r="A56" s="1" t="s">
        <v>40</v>
      </c>
      <c r="B56">
        <v>6</v>
      </c>
      <c r="C56">
        <v>12</v>
      </c>
      <c r="D56">
        <v>3</v>
      </c>
      <c r="E56">
        <v>0</v>
      </c>
      <c r="F56">
        <v>0</v>
      </c>
    </row>
    <row r="57" spans="1:6" x14ac:dyDescent="0.2">
      <c r="A57" s="1" t="s">
        <v>41</v>
      </c>
    </row>
    <row r="59" spans="1:6" x14ac:dyDescent="0.2">
      <c r="B59" s="12" t="s">
        <v>305</v>
      </c>
      <c r="C59" s="12" t="s">
        <v>306</v>
      </c>
      <c r="D59" s="12" t="s">
        <v>302</v>
      </c>
      <c r="E59" s="12" t="s">
        <v>323</v>
      </c>
      <c r="F59" s="12" t="s">
        <v>324</v>
      </c>
    </row>
    <row r="60" spans="1:6" x14ac:dyDescent="0.2">
      <c r="A60" s="1" t="s">
        <v>42</v>
      </c>
      <c r="B60">
        <v>2</v>
      </c>
      <c r="C60">
        <v>12</v>
      </c>
      <c r="D60">
        <v>7</v>
      </c>
      <c r="E60">
        <v>1</v>
      </c>
      <c r="F60">
        <v>0</v>
      </c>
    </row>
    <row r="61" spans="1:6" x14ac:dyDescent="0.2">
      <c r="A61" s="2" t="s">
        <v>43</v>
      </c>
    </row>
    <row r="62" spans="1:6" x14ac:dyDescent="0.2">
      <c r="A62" s="1" t="s">
        <v>44</v>
      </c>
      <c r="B62">
        <v>0</v>
      </c>
      <c r="C62">
        <v>8</v>
      </c>
      <c r="D62">
        <v>8</v>
      </c>
      <c r="E62">
        <v>6</v>
      </c>
      <c r="F62">
        <v>0</v>
      </c>
    </row>
    <row r="63" spans="1:6" x14ac:dyDescent="0.2">
      <c r="A63" s="2"/>
      <c r="B63" s="24" t="s">
        <v>135</v>
      </c>
      <c r="C63" s="24" t="s">
        <v>325</v>
      </c>
      <c r="D63" s="27" t="s">
        <v>326</v>
      </c>
      <c r="E63" s="24" t="s">
        <v>327</v>
      </c>
      <c r="F63" s="24" t="s">
        <v>314</v>
      </c>
    </row>
    <row r="64" spans="1:6" x14ac:dyDescent="0.2">
      <c r="A64" s="2" t="s">
        <v>45</v>
      </c>
      <c r="B64">
        <v>10</v>
      </c>
      <c r="C64">
        <v>12</v>
      </c>
      <c r="D64">
        <v>5</v>
      </c>
      <c r="E64">
        <v>10</v>
      </c>
      <c r="F64">
        <v>0</v>
      </c>
    </row>
    <row r="65" spans="1:46" x14ac:dyDescent="0.2">
      <c r="A65" s="1" t="s">
        <v>46</v>
      </c>
    </row>
    <row r="67" spans="1:46" x14ac:dyDescent="0.2">
      <c r="B67" s="12" t="s">
        <v>123</v>
      </c>
      <c r="C67" s="12" t="s">
        <v>329</v>
      </c>
    </row>
    <row r="68" spans="1:46" x14ac:dyDescent="0.2">
      <c r="A68" s="1" t="s">
        <v>47</v>
      </c>
      <c r="B68">
        <v>19</v>
      </c>
      <c r="C68">
        <v>3</v>
      </c>
    </row>
    <row r="69" spans="1:46" x14ac:dyDescent="0.2">
      <c r="A69" s="1"/>
      <c r="B69" s="12" t="s">
        <v>330</v>
      </c>
      <c r="C69" s="12" t="s">
        <v>331</v>
      </c>
      <c r="D69" s="12" t="s">
        <v>332</v>
      </c>
      <c r="E69" s="12" t="s">
        <v>333</v>
      </c>
    </row>
    <row r="70" spans="1:46" x14ac:dyDescent="0.2">
      <c r="A70" s="1" t="s">
        <v>48</v>
      </c>
      <c r="B70">
        <v>23</v>
      </c>
      <c r="C70">
        <v>0</v>
      </c>
      <c r="D70">
        <v>0</v>
      </c>
      <c r="E70">
        <v>0</v>
      </c>
    </row>
    <row r="71" spans="1:46" x14ac:dyDescent="0.2">
      <c r="A71" s="1"/>
      <c r="B71" s="17" t="s">
        <v>334</v>
      </c>
      <c r="C71" s="17" t="s">
        <v>335</v>
      </c>
      <c r="D71" s="17" t="s">
        <v>336</v>
      </c>
      <c r="E71" s="17" t="s">
        <v>337</v>
      </c>
      <c r="F71" s="17" t="s">
        <v>338</v>
      </c>
    </row>
    <row r="72" spans="1:46" x14ac:dyDescent="0.2">
      <c r="A72" s="1" t="s">
        <v>49</v>
      </c>
      <c r="B72">
        <v>0</v>
      </c>
      <c r="C72">
        <v>0</v>
      </c>
      <c r="D72">
        <v>0</v>
      </c>
      <c r="E72">
        <v>16</v>
      </c>
      <c r="F72">
        <v>7</v>
      </c>
    </row>
    <row r="73" spans="1:46" x14ac:dyDescent="0.2">
      <c r="O73" s="10" t="s">
        <v>13</v>
      </c>
      <c r="AE73" s="11" t="s">
        <v>328</v>
      </c>
    </row>
    <row r="74" spans="1:46" x14ac:dyDescent="0.2">
      <c r="O74" t="s">
        <v>233</v>
      </c>
      <c r="AE74" t="s">
        <v>223</v>
      </c>
    </row>
    <row r="75" spans="1:46" x14ac:dyDescent="0.2">
      <c r="O75" t="s">
        <v>288</v>
      </c>
      <c r="AE75" t="s">
        <v>235</v>
      </c>
    </row>
    <row r="76" spans="1:46" x14ac:dyDescent="0.2">
      <c r="O76" t="s">
        <v>298</v>
      </c>
      <c r="AE76" t="s">
        <v>254</v>
      </c>
    </row>
    <row r="77" spans="1:46" x14ac:dyDescent="0.2">
      <c r="O77" t="s">
        <v>67</v>
      </c>
      <c r="AT77" t="s">
        <v>46</v>
      </c>
    </row>
    <row r="78" spans="1:46" x14ac:dyDescent="0.2">
      <c r="O78" t="s">
        <v>99</v>
      </c>
      <c r="AT78" t="s">
        <v>242</v>
      </c>
    </row>
    <row r="79" spans="1:46" x14ac:dyDescent="0.2">
      <c r="O79" t="s">
        <v>104</v>
      </c>
      <c r="AT79" t="s">
        <v>290</v>
      </c>
    </row>
    <row r="80" spans="1:46" x14ac:dyDescent="0.2">
      <c r="O80" t="s">
        <v>110</v>
      </c>
      <c r="AT80" t="s">
        <v>103</v>
      </c>
    </row>
    <row r="81" spans="15:46" x14ac:dyDescent="0.2">
      <c r="O81" t="s">
        <v>369</v>
      </c>
      <c r="AT81" t="s">
        <v>109</v>
      </c>
    </row>
    <row r="82" spans="15:46" x14ac:dyDescent="0.2">
      <c r="AT82" t="s">
        <v>115</v>
      </c>
    </row>
    <row r="106" spans="38:38" x14ac:dyDescent="0.2">
      <c r="AL106" s="17" t="s">
        <v>41</v>
      </c>
    </row>
    <row r="107" spans="38:38" x14ac:dyDescent="0.2">
      <c r="AL107" t="s">
        <v>239</v>
      </c>
    </row>
    <row r="108" spans="38:38" x14ac:dyDescent="0.2">
      <c r="AL108" t="s">
        <v>257</v>
      </c>
    </row>
    <row r="109" spans="38:38" x14ac:dyDescent="0.2">
      <c r="AL109" t="s">
        <v>75</v>
      </c>
    </row>
    <row r="110" spans="38:38" x14ac:dyDescent="0.2">
      <c r="AL110" t="s">
        <v>92</v>
      </c>
    </row>
    <row r="111" spans="38:38" x14ac:dyDescent="0.2">
      <c r="AL111" t="s">
        <v>101</v>
      </c>
    </row>
    <row r="112" spans="38:38" x14ac:dyDescent="0.2">
      <c r="AL112" t="s">
        <v>106</v>
      </c>
    </row>
    <row r="113" spans="38:38" x14ac:dyDescent="0.2">
      <c r="AL113" t="s">
        <v>112</v>
      </c>
    </row>
    <row r="226" spans="31:31" x14ac:dyDescent="0.2">
      <c r="AE226" s="17" t="s">
        <v>34</v>
      </c>
    </row>
    <row r="227" spans="31:31" x14ac:dyDescent="0.2">
      <c r="AE227" t="s">
        <v>237</v>
      </c>
    </row>
    <row r="228" spans="31:31" x14ac:dyDescent="0.2">
      <c r="AE228" t="s">
        <v>72</v>
      </c>
    </row>
    <row r="229" spans="31:31" x14ac:dyDescent="0.2">
      <c r="AE229" t="s">
        <v>100</v>
      </c>
    </row>
    <row r="230" spans="31:31" x14ac:dyDescent="0.2">
      <c r="AE230" t="s">
        <v>111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47"/>
  <sheetViews>
    <sheetView topLeftCell="AG1" zoomScaleNormal="100" workbookViewId="0">
      <pane ySplit="1" topLeftCell="A2" activePane="bottomLeft" state="frozen"/>
      <selection pane="bottomLeft" activeCell="AS18" activeCellId="3" sqref="AS11 AS15 AS16 AS18"/>
    </sheetView>
  </sheetViews>
  <sheetFormatPr defaultColWidth="12.5703125" defaultRowHeight="15.75" customHeight="1" x14ac:dyDescent="0.2"/>
  <cols>
    <col min="1" max="1" width="10.5703125" style="8" customWidth="1"/>
    <col min="2" max="57" width="18.85546875" customWidth="1"/>
  </cols>
  <sheetData>
    <row r="1" spans="1:51" ht="12.75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1" t="s">
        <v>128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1" t="s">
        <v>44</v>
      </c>
      <c r="AU1" s="2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ht="12.75" customHeight="1" x14ac:dyDescent="0.2">
      <c r="A2" s="8">
        <v>49</v>
      </c>
      <c r="B2" s="10">
        <v>4</v>
      </c>
      <c r="C2" s="10">
        <v>5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2</v>
      </c>
      <c r="K2" s="10">
        <v>2</v>
      </c>
      <c r="L2" s="10">
        <v>2</v>
      </c>
      <c r="M2" s="10">
        <v>2</v>
      </c>
      <c r="O2" s="10">
        <v>4</v>
      </c>
      <c r="P2" s="10">
        <v>3</v>
      </c>
      <c r="Q2" s="10">
        <v>3</v>
      </c>
      <c r="R2" s="10">
        <v>4</v>
      </c>
      <c r="S2" s="10">
        <v>3</v>
      </c>
      <c r="T2" s="10">
        <v>5</v>
      </c>
      <c r="U2" s="10">
        <v>4</v>
      </c>
      <c r="V2" s="12" t="s">
        <v>117</v>
      </c>
      <c r="W2" s="10">
        <v>3</v>
      </c>
      <c r="X2" s="9" t="s">
        <v>124</v>
      </c>
      <c r="Y2" s="9" t="s">
        <v>124</v>
      </c>
      <c r="Z2" s="9" t="s">
        <v>124</v>
      </c>
      <c r="AA2" s="9" t="s">
        <v>224</v>
      </c>
      <c r="AB2" s="10">
        <v>3</v>
      </c>
      <c r="AC2" s="9" t="s">
        <v>120</v>
      </c>
      <c r="AD2" s="15">
        <v>7.0000000000000007E-2</v>
      </c>
      <c r="AE2" s="10">
        <v>4</v>
      </c>
      <c r="AF2" s="10">
        <v>2</v>
      </c>
      <c r="AG2" s="10">
        <v>5</v>
      </c>
      <c r="AH2" s="10">
        <v>3</v>
      </c>
      <c r="AI2" s="10">
        <v>4</v>
      </c>
      <c r="AK2" s="10">
        <v>5</v>
      </c>
      <c r="AL2" s="10">
        <v>5</v>
      </c>
      <c r="AM2" s="10">
        <v>5</v>
      </c>
      <c r="AN2" s="10">
        <v>4</v>
      </c>
      <c r="AO2" s="10">
        <v>5</v>
      </c>
      <c r="AP2" s="10">
        <v>3</v>
      </c>
      <c r="AR2" s="10">
        <v>5</v>
      </c>
      <c r="AS2" s="10"/>
      <c r="AT2" s="10">
        <v>4</v>
      </c>
      <c r="AU2" s="10" t="s">
        <v>121</v>
      </c>
      <c r="AW2" s="10">
        <v>2</v>
      </c>
      <c r="AX2" s="10">
        <v>1</v>
      </c>
      <c r="AY2" s="10">
        <v>4</v>
      </c>
    </row>
    <row r="3" spans="1:51" ht="12.75" customHeight="1" x14ac:dyDescent="0.2">
      <c r="A3" s="8">
        <v>53</v>
      </c>
      <c r="B3" s="10">
        <v>5</v>
      </c>
      <c r="C3" s="10">
        <v>5</v>
      </c>
      <c r="D3" s="10">
        <v>5</v>
      </c>
      <c r="E3" s="10">
        <v>4</v>
      </c>
      <c r="F3" s="10">
        <v>4</v>
      </c>
      <c r="G3" s="10">
        <v>5</v>
      </c>
      <c r="H3" s="10">
        <v>4</v>
      </c>
      <c r="I3" s="10">
        <v>4</v>
      </c>
      <c r="J3" s="10">
        <v>4</v>
      </c>
      <c r="K3" s="10">
        <v>2</v>
      </c>
      <c r="L3" s="10">
        <v>2</v>
      </c>
      <c r="M3" s="10">
        <v>3</v>
      </c>
      <c r="N3" s="12" t="s">
        <v>234</v>
      </c>
      <c r="O3" s="10">
        <v>4</v>
      </c>
      <c r="P3" s="10">
        <v>4</v>
      </c>
      <c r="Q3" s="10">
        <v>3</v>
      </c>
      <c r="R3" s="10">
        <v>4</v>
      </c>
      <c r="S3" s="10">
        <v>4</v>
      </c>
      <c r="T3" s="10">
        <v>4</v>
      </c>
      <c r="U3" s="10">
        <v>5</v>
      </c>
      <c r="V3" s="12" t="s">
        <v>117</v>
      </c>
      <c r="W3" s="10">
        <v>5</v>
      </c>
      <c r="X3" s="9" t="s">
        <v>118</v>
      </c>
      <c r="Y3" s="9" t="s">
        <v>118</v>
      </c>
      <c r="Z3" s="9" t="s">
        <v>124</v>
      </c>
      <c r="AA3" s="9" t="s">
        <v>236</v>
      </c>
      <c r="AB3" s="10">
        <v>4</v>
      </c>
      <c r="AC3" s="9" t="s">
        <v>120</v>
      </c>
      <c r="AD3" s="15">
        <v>0.1</v>
      </c>
      <c r="AE3" s="10">
        <v>5</v>
      </c>
      <c r="AF3" s="10">
        <v>4</v>
      </c>
      <c r="AG3" s="10">
        <v>4</v>
      </c>
      <c r="AH3" s="10">
        <v>3</v>
      </c>
      <c r="AI3" s="10">
        <v>3</v>
      </c>
      <c r="AJ3" s="12" t="s">
        <v>238</v>
      </c>
      <c r="AK3" s="10">
        <v>5</v>
      </c>
      <c r="AL3" s="10">
        <v>5</v>
      </c>
      <c r="AM3" s="10">
        <v>4</v>
      </c>
      <c r="AN3" s="10">
        <v>4</v>
      </c>
      <c r="AO3" s="10">
        <v>4</v>
      </c>
      <c r="AP3" s="10">
        <v>5</v>
      </c>
      <c r="AQ3" s="12" t="s">
        <v>240</v>
      </c>
      <c r="AR3" s="10">
        <v>4</v>
      </c>
      <c r="AT3" s="10">
        <v>4</v>
      </c>
      <c r="AU3" s="10" t="s">
        <v>241</v>
      </c>
      <c r="AV3" s="12" t="s">
        <v>243</v>
      </c>
      <c r="AW3" s="10">
        <v>1</v>
      </c>
      <c r="AX3" s="10">
        <v>1</v>
      </c>
      <c r="AY3" s="10">
        <v>4</v>
      </c>
    </row>
    <row r="4" spans="1:51" ht="12.75" customHeight="1" x14ac:dyDescent="0.2">
      <c r="A4" s="8">
        <v>54</v>
      </c>
      <c r="B4" s="10">
        <v>5</v>
      </c>
      <c r="C4" s="10">
        <v>5</v>
      </c>
      <c r="D4" s="10">
        <v>5</v>
      </c>
      <c r="E4" s="10">
        <v>4</v>
      </c>
      <c r="F4" s="10">
        <v>4</v>
      </c>
      <c r="G4" s="10">
        <v>4</v>
      </c>
      <c r="H4" s="10">
        <v>5</v>
      </c>
      <c r="I4" s="10">
        <v>5</v>
      </c>
      <c r="J4" s="10">
        <v>4</v>
      </c>
      <c r="K4" s="10">
        <v>3</v>
      </c>
      <c r="L4" s="10">
        <v>2</v>
      </c>
      <c r="M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4</v>
      </c>
      <c r="T4" s="10">
        <v>4</v>
      </c>
      <c r="U4" s="10">
        <v>4</v>
      </c>
      <c r="V4" s="12" t="s">
        <v>125</v>
      </c>
      <c r="W4" s="10">
        <v>3</v>
      </c>
      <c r="X4" s="9" t="s">
        <v>127</v>
      </c>
      <c r="Y4" s="9" t="s">
        <v>127</v>
      </c>
      <c r="Z4" s="9" t="s">
        <v>124</v>
      </c>
      <c r="AB4" s="10">
        <v>4</v>
      </c>
      <c r="AC4" s="9" t="s">
        <v>120</v>
      </c>
      <c r="AD4" s="15">
        <v>0.05</v>
      </c>
      <c r="AE4" s="10">
        <v>3</v>
      </c>
      <c r="AF4" s="10">
        <v>3</v>
      </c>
      <c r="AG4" s="10">
        <v>5</v>
      </c>
      <c r="AH4" s="10">
        <v>3</v>
      </c>
      <c r="AI4" s="10">
        <v>3</v>
      </c>
      <c r="AK4" s="10">
        <v>5</v>
      </c>
      <c r="AL4" s="10">
        <v>5</v>
      </c>
      <c r="AM4" s="10">
        <v>4</v>
      </c>
      <c r="AN4" s="10">
        <v>4</v>
      </c>
      <c r="AO4" s="10">
        <v>4</v>
      </c>
      <c r="AP4" s="10">
        <v>4</v>
      </c>
      <c r="AR4" s="10">
        <v>4</v>
      </c>
      <c r="AT4" s="10">
        <v>4</v>
      </c>
      <c r="AU4" s="10" t="s">
        <v>244</v>
      </c>
      <c r="AW4" s="10">
        <v>1</v>
      </c>
      <c r="AX4" s="10">
        <v>1</v>
      </c>
      <c r="AY4" s="10">
        <v>5</v>
      </c>
    </row>
    <row r="5" spans="1:51" ht="12.75" customHeight="1" x14ac:dyDescent="0.2">
      <c r="A5" s="8">
        <v>57</v>
      </c>
      <c r="B5" s="10">
        <v>5</v>
      </c>
      <c r="C5" s="10">
        <v>5</v>
      </c>
      <c r="D5" s="10">
        <v>5</v>
      </c>
      <c r="E5" s="10">
        <v>4</v>
      </c>
      <c r="F5" s="10">
        <v>5</v>
      </c>
      <c r="G5" s="10">
        <v>4</v>
      </c>
      <c r="H5" s="10">
        <v>4</v>
      </c>
      <c r="I5" s="10">
        <v>4</v>
      </c>
      <c r="J5" s="10">
        <v>3</v>
      </c>
      <c r="K5" s="10">
        <v>2</v>
      </c>
      <c r="L5" s="10">
        <v>2</v>
      </c>
      <c r="M5" s="10">
        <v>3</v>
      </c>
      <c r="O5" s="10">
        <v>4</v>
      </c>
      <c r="P5" s="10">
        <v>3</v>
      </c>
      <c r="Q5" s="10">
        <v>2</v>
      </c>
      <c r="R5" s="10">
        <v>4</v>
      </c>
      <c r="S5" s="10">
        <v>4</v>
      </c>
      <c r="T5" s="10">
        <v>4</v>
      </c>
      <c r="U5" s="10">
        <v>3</v>
      </c>
      <c r="V5" s="12" t="s">
        <v>117</v>
      </c>
      <c r="W5" s="10">
        <v>4</v>
      </c>
      <c r="X5" s="9" t="s">
        <v>118</v>
      </c>
      <c r="Y5" s="9" t="s">
        <v>127</v>
      </c>
      <c r="Z5" s="9" t="s">
        <v>127</v>
      </c>
      <c r="AB5" s="10">
        <v>4</v>
      </c>
      <c r="AC5" s="9" t="s">
        <v>120</v>
      </c>
      <c r="AD5" s="15">
        <v>0.05</v>
      </c>
      <c r="AE5" s="10">
        <v>3</v>
      </c>
      <c r="AF5" s="10">
        <v>4</v>
      </c>
      <c r="AG5" s="10">
        <v>4</v>
      </c>
      <c r="AH5" s="10">
        <v>3</v>
      </c>
      <c r="AI5" s="10">
        <v>3</v>
      </c>
      <c r="AK5" s="10">
        <v>5</v>
      </c>
      <c r="AL5" s="10">
        <v>4</v>
      </c>
      <c r="AM5" s="10">
        <v>4</v>
      </c>
      <c r="AN5" s="10">
        <v>4</v>
      </c>
      <c r="AO5" s="10">
        <v>4</v>
      </c>
      <c r="AP5" s="10">
        <v>4</v>
      </c>
      <c r="AR5" s="10">
        <v>4</v>
      </c>
      <c r="AT5" s="10">
        <v>4</v>
      </c>
      <c r="AU5" s="10" t="s">
        <v>251</v>
      </c>
      <c r="AW5" s="10">
        <v>1</v>
      </c>
      <c r="AX5" s="10">
        <v>1</v>
      </c>
      <c r="AY5" s="10">
        <v>4</v>
      </c>
    </row>
    <row r="6" spans="1:51" ht="12.75" customHeight="1" x14ac:dyDescent="0.2">
      <c r="A6" s="8">
        <v>59</v>
      </c>
      <c r="B6" s="10">
        <v>5</v>
      </c>
      <c r="C6" s="10">
        <v>5</v>
      </c>
      <c r="D6" s="10">
        <v>5</v>
      </c>
      <c r="E6" s="10">
        <v>4</v>
      </c>
      <c r="F6" s="10">
        <v>5</v>
      </c>
      <c r="G6" s="10">
        <v>5</v>
      </c>
      <c r="H6" s="10">
        <v>4</v>
      </c>
      <c r="I6" s="10">
        <v>4</v>
      </c>
      <c r="J6" s="10">
        <v>1</v>
      </c>
      <c r="K6" s="10">
        <v>1</v>
      </c>
      <c r="L6" s="10">
        <v>2</v>
      </c>
      <c r="M6" s="10">
        <v>3</v>
      </c>
      <c r="O6" s="10">
        <v>4</v>
      </c>
      <c r="P6" s="10">
        <v>2</v>
      </c>
      <c r="Q6" s="10">
        <v>2</v>
      </c>
      <c r="R6" s="10">
        <v>4</v>
      </c>
      <c r="S6" s="10">
        <v>3</v>
      </c>
      <c r="T6" s="10">
        <v>5</v>
      </c>
      <c r="U6" s="10">
        <v>5</v>
      </c>
      <c r="V6" s="12" t="s">
        <v>125</v>
      </c>
      <c r="X6" s="9" t="s">
        <v>124</v>
      </c>
      <c r="Y6" s="9" t="s">
        <v>124</v>
      </c>
      <c r="Z6" s="9" t="s">
        <v>124</v>
      </c>
      <c r="AA6" s="9" t="s">
        <v>255</v>
      </c>
      <c r="AB6" s="10">
        <v>4</v>
      </c>
      <c r="AC6" s="9" t="s">
        <v>134</v>
      </c>
      <c r="AD6" s="9" t="s">
        <v>256</v>
      </c>
      <c r="AE6" s="10">
        <v>1</v>
      </c>
      <c r="AF6" s="10">
        <v>5</v>
      </c>
      <c r="AG6" s="10">
        <v>4</v>
      </c>
      <c r="AH6" s="10">
        <v>4</v>
      </c>
      <c r="AI6" s="10">
        <v>5</v>
      </c>
      <c r="AK6" s="10">
        <v>5</v>
      </c>
      <c r="AL6" s="10">
        <v>4</v>
      </c>
      <c r="AM6" s="10">
        <v>4</v>
      </c>
      <c r="AN6" s="10">
        <v>3</v>
      </c>
      <c r="AO6" s="10">
        <v>5</v>
      </c>
      <c r="AQ6" s="12" t="s">
        <v>258</v>
      </c>
      <c r="AT6" s="10">
        <v>4</v>
      </c>
      <c r="AU6" s="10" t="s">
        <v>259</v>
      </c>
      <c r="AW6" s="10">
        <v>1</v>
      </c>
      <c r="AX6" s="10">
        <v>1</v>
      </c>
      <c r="AY6" s="10">
        <v>4</v>
      </c>
    </row>
    <row r="7" spans="1:51" ht="12.75" customHeight="1" x14ac:dyDescent="0.2">
      <c r="A7" s="8">
        <v>67</v>
      </c>
      <c r="B7" s="10">
        <v>5</v>
      </c>
      <c r="C7" s="10">
        <v>5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5</v>
      </c>
      <c r="K7" s="10">
        <v>2</v>
      </c>
      <c r="L7" s="10">
        <v>2</v>
      </c>
      <c r="M7" s="10">
        <v>1</v>
      </c>
      <c r="O7" s="10">
        <v>4</v>
      </c>
      <c r="P7" s="10">
        <v>4</v>
      </c>
      <c r="Q7" s="10">
        <v>4</v>
      </c>
      <c r="R7" s="10">
        <v>3</v>
      </c>
      <c r="S7" s="10">
        <v>2</v>
      </c>
      <c r="T7" s="10">
        <v>3</v>
      </c>
      <c r="U7" s="10">
        <v>4</v>
      </c>
      <c r="W7" s="10">
        <v>3</v>
      </c>
      <c r="X7" s="9" t="s">
        <v>118</v>
      </c>
      <c r="Y7" s="9" t="s">
        <v>118</v>
      </c>
      <c r="Z7" s="9" t="s">
        <v>118</v>
      </c>
      <c r="AC7" s="9" t="s">
        <v>132</v>
      </c>
      <c r="AD7" s="15">
        <v>0.05</v>
      </c>
      <c r="AE7" s="10">
        <v>4</v>
      </c>
      <c r="AF7" s="10">
        <v>4</v>
      </c>
      <c r="AG7" s="10">
        <v>4</v>
      </c>
      <c r="AH7" s="10">
        <v>2</v>
      </c>
      <c r="AI7" s="10">
        <v>2</v>
      </c>
      <c r="AK7" s="10">
        <v>4</v>
      </c>
      <c r="AL7" s="10">
        <v>4</v>
      </c>
      <c r="AM7" s="10">
        <v>4</v>
      </c>
      <c r="AN7" s="10">
        <v>4</v>
      </c>
      <c r="AO7" s="10">
        <v>4</v>
      </c>
      <c r="AP7" s="10">
        <v>4</v>
      </c>
      <c r="AR7" s="10">
        <v>4</v>
      </c>
      <c r="AT7" s="10">
        <v>3</v>
      </c>
      <c r="AU7" s="9" t="s">
        <v>203</v>
      </c>
      <c r="AW7" s="10">
        <v>1</v>
      </c>
      <c r="AX7" s="10">
        <v>1</v>
      </c>
      <c r="AY7" s="10">
        <v>4</v>
      </c>
    </row>
    <row r="8" spans="1:51" ht="12.75" customHeight="1" x14ac:dyDescent="0.2">
      <c r="A8" s="8">
        <v>81</v>
      </c>
      <c r="B8" s="10">
        <v>4</v>
      </c>
      <c r="C8" s="10">
        <v>5</v>
      </c>
      <c r="D8" s="10">
        <v>5</v>
      </c>
      <c r="E8" s="10">
        <v>4</v>
      </c>
      <c r="F8" s="10">
        <v>5</v>
      </c>
      <c r="G8" s="10">
        <v>5</v>
      </c>
      <c r="H8" s="10">
        <v>5</v>
      </c>
      <c r="I8" s="10">
        <v>4</v>
      </c>
      <c r="J8" s="10">
        <v>4</v>
      </c>
      <c r="K8" s="10">
        <v>3</v>
      </c>
      <c r="N8" s="12" t="s">
        <v>289</v>
      </c>
      <c r="O8" s="10">
        <v>4</v>
      </c>
      <c r="P8" s="10">
        <v>4</v>
      </c>
      <c r="Q8" s="10">
        <v>4</v>
      </c>
      <c r="R8" s="10">
        <v>4</v>
      </c>
      <c r="S8" s="10">
        <v>4</v>
      </c>
      <c r="T8" s="10">
        <v>5</v>
      </c>
      <c r="U8" s="10">
        <v>4</v>
      </c>
      <c r="V8" s="12" t="s">
        <v>125</v>
      </c>
      <c r="W8" s="10">
        <v>4</v>
      </c>
      <c r="X8" s="9" t="s">
        <v>118</v>
      </c>
      <c r="Y8" s="12" t="s">
        <v>124</v>
      </c>
      <c r="Z8" s="9" t="s">
        <v>124</v>
      </c>
      <c r="AB8" s="10">
        <v>3</v>
      </c>
      <c r="AC8" s="9" t="s">
        <v>132</v>
      </c>
      <c r="AD8" s="15">
        <v>0.05</v>
      </c>
      <c r="AE8" s="10">
        <v>4</v>
      </c>
      <c r="AF8" s="10">
        <v>4</v>
      </c>
      <c r="AG8" s="10">
        <v>5</v>
      </c>
      <c r="AH8" s="10">
        <v>4</v>
      </c>
      <c r="AI8" s="10">
        <v>4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R8" s="10">
        <v>4</v>
      </c>
      <c r="AT8" s="10">
        <v>3</v>
      </c>
      <c r="AU8" s="9" t="s">
        <v>209</v>
      </c>
      <c r="AV8" s="12" t="s">
        <v>291</v>
      </c>
      <c r="AW8" s="10">
        <v>2</v>
      </c>
      <c r="AX8" s="10">
        <v>1</v>
      </c>
      <c r="AY8" s="10">
        <v>4</v>
      </c>
    </row>
    <row r="9" spans="1:51" ht="12.75" customHeight="1" x14ac:dyDescent="0.2">
      <c r="A9" s="8">
        <v>83</v>
      </c>
      <c r="B9" s="10">
        <v>4</v>
      </c>
      <c r="C9" s="10">
        <v>4</v>
      </c>
      <c r="D9" s="10">
        <v>4</v>
      </c>
      <c r="E9" s="10">
        <v>4</v>
      </c>
      <c r="F9" s="10">
        <v>4</v>
      </c>
      <c r="G9" s="10">
        <v>3</v>
      </c>
      <c r="H9" s="10">
        <v>5</v>
      </c>
      <c r="I9" s="10">
        <v>3</v>
      </c>
      <c r="J9" s="10">
        <v>5</v>
      </c>
      <c r="K9" s="10">
        <v>2</v>
      </c>
      <c r="L9" s="10">
        <v>2</v>
      </c>
      <c r="M9" s="10">
        <v>5</v>
      </c>
      <c r="O9" s="10">
        <v>4</v>
      </c>
      <c r="P9" s="10">
        <v>1</v>
      </c>
      <c r="Q9" s="10">
        <v>4</v>
      </c>
      <c r="R9" s="10">
        <v>4</v>
      </c>
      <c r="S9" s="10">
        <v>2</v>
      </c>
      <c r="T9" s="10">
        <v>3</v>
      </c>
      <c r="U9" s="10">
        <v>3</v>
      </c>
      <c r="V9" s="12" t="s">
        <v>125</v>
      </c>
      <c r="X9" s="9" t="s">
        <v>127</v>
      </c>
      <c r="Y9" s="12" t="s">
        <v>127</v>
      </c>
      <c r="Z9" s="9" t="s">
        <v>124</v>
      </c>
      <c r="AB9" s="10">
        <v>2</v>
      </c>
      <c r="AC9" s="9" t="s">
        <v>120</v>
      </c>
      <c r="AE9" s="10">
        <v>3</v>
      </c>
      <c r="AF9" s="10">
        <v>3</v>
      </c>
      <c r="AG9" s="10">
        <v>2</v>
      </c>
      <c r="AH9" s="10">
        <v>2</v>
      </c>
      <c r="AI9" s="10">
        <v>4</v>
      </c>
      <c r="AK9" s="10">
        <v>5</v>
      </c>
      <c r="AL9" s="10">
        <v>5</v>
      </c>
      <c r="AM9" s="10">
        <v>3</v>
      </c>
      <c r="AN9" s="10">
        <v>5</v>
      </c>
      <c r="AO9" s="10">
        <v>5</v>
      </c>
      <c r="AP9" s="10">
        <v>4</v>
      </c>
      <c r="AR9" s="10">
        <v>4</v>
      </c>
      <c r="AT9" s="10">
        <v>3</v>
      </c>
      <c r="AU9" s="9" t="s">
        <v>173</v>
      </c>
      <c r="AW9" s="10">
        <v>1</v>
      </c>
      <c r="AX9" s="10">
        <v>1</v>
      </c>
      <c r="AY9" s="10">
        <v>4</v>
      </c>
    </row>
    <row r="10" spans="1:51" ht="12.75" customHeight="1" x14ac:dyDescent="0.2">
      <c r="A10" s="8">
        <v>91</v>
      </c>
      <c r="B10" s="10">
        <v>4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4</v>
      </c>
      <c r="J10" s="10">
        <v>5</v>
      </c>
      <c r="K10" s="10">
        <v>3</v>
      </c>
      <c r="L10" s="10">
        <v>2</v>
      </c>
      <c r="M10" s="10">
        <v>5</v>
      </c>
      <c r="N10" s="12" t="s">
        <v>299</v>
      </c>
      <c r="O10" s="10">
        <v>4</v>
      </c>
      <c r="P10" s="10">
        <v>3</v>
      </c>
      <c r="Q10" s="10">
        <v>2</v>
      </c>
      <c r="R10" s="10">
        <v>5</v>
      </c>
      <c r="S10" s="10">
        <v>4</v>
      </c>
      <c r="T10" s="10">
        <v>5</v>
      </c>
      <c r="U10" s="10">
        <v>4</v>
      </c>
      <c r="V10" s="12" t="s">
        <v>117</v>
      </c>
      <c r="W10" s="10">
        <v>3</v>
      </c>
      <c r="X10" s="9" t="s">
        <v>127</v>
      </c>
      <c r="Y10" s="12" t="s">
        <v>124</v>
      </c>
      <c r="Z10" s="9" t="s">
        <v>118</v>
      </c>
      <c r="AB10" s="10">
        <v>3</v>
      </c>
      <c r="AC10" s="9" t="s">
        <v>120</v>
      </c>
      <c r="AD10" s="15">
        <v>0.1</v>
      </c>
      <c r="AE10" s="10">
        <v>5</v>
      </c>
      <c r="AF10" s="10">
        <v>3</v>
      </c>
      <c r="AG10" s="10">
        <v>4</v>
      </c>
      <c r="AH10" s="10">
        <v>5</v>
      </c>
      <c r="AI10" s="10">
        <v>2</v>
      </c>
      <c r="AK10" s="10">
        <v>5</v>
      </c>
      <c r="AL10" s="10">
        <v>4</v>
      </c>
      <c r="AM10" s="10">
        <v>4</v>
      </c>
      <c r="AN10" s="10">
        <v>2</v>
      </c>
      <c r="AO10" s="10">
        <v>4</v>
      </c>
      <c r="AP10" s="10">
        <v>3</v>
      </c>
      <c r="AR10" s="10">
        <v>4</v>
      </c>
      <c r="AT10" s="10">
        <v>2</v>
      </c>
      <c r="AU10" s="12" t="s">
        <v>168</v>
      </c>
      <c r="AW10" s="10">
        <v>1</v>
      </c>
      <c r="AX10" s="10">
        <v>1</v>
      </c>
      <c r="AY10" s="10">
        <v>5</v>
      </c>
    </row>
    <row r="11" spans="1:51" ht="12.75" customHeight="1" x14ac:dyDescent="0.2">
      <c r="A11" s="39" t="s">
        <v>392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3</v>
      </c>
      <c r="J11">
        <v>5</v>
      </c>
      <c r="K11">
        <v>2</v>
      </c>
      <c r="L11">
        <v>4</v>
      </c>
      <c r="M11">
        <v>4</v>
      </c>
      <c r="N11" t="s">
        <v>67</v>
      </c>
      <c r="O11">
        <v>4</v>
      </c>
      <c r="P11">
        <v>4</v>
      </c>
      <c r="Q11">
        <v>2</v>
      </c>
      <c r="R11">
        <v>5</v>
      </c>
      <c r="S11">
        <v>5</v>
      </c>
      <c r="T11">
        <v>5</v>
      </c>
      <c r="U11">
        <v>3</v>
      </c>
      <c r="V11" t="s">
        <v>56</v>
      </c>
      <c r="W11">
        <v>3</v>
      </c>
      <c r="X11" t="s">
        <v>69</v>
      </c>
      <c r="Y11" t="s">
        <v>69</v>
      </c>
      <c r="Z11" t="s">
        <v>69</v>
      </c>
      <c r="AB11">
        <v>5</v>
      </c>
      <c r="AC11" t="s">
        <v>119</v>
      </c>
      <c r="AD11" s="40">
        <v>0.1</v>
      </c>
      <c r="AE11">
        <v>4</v>
      </c>
      <c r="AF11">
        <v>5</v>
      </c>
      <c r="AG11">
        <v>5</v>
      </c>
      <c r="AH11">
        <v>5</v>
      </c>
      <c r="AI11">
        <v>4</v>
      </c>
      <c r="AJ11" t="s">
        <v>72</v>
      </c>
      <c r="AK11">
        <v>5</v>
      </c>
      <c r="AL11">
        <v>5</v>
      </c>
      <c r="AM11">
        <v>3</v>
      </c>
      <c r="AN11">
        <v>2</v>
      </c>
      <c r="AO11">
        <v>3</v>
      </c>
      <c r="AP11">
        <v>4</v>
      </c>
      <c r="AQ11" t="s">
        <v>75</v>
      </c>
      <c r="AR11">
        <v>5</v>
      </c>
      <c r="AS11" t="s">
        <v>76</v>
      </c>
      <c r="AT11">
        <v>4</v>
      </c>
      <c r="AU11" t="s">
        <v>77</v>
      </c>
      <c r="AW11">
        <v>1</v>
      </c>
      <c r="AX11">
        <v>1</v>
      </c>
      <c r="AY11">
        <v>4</v>
      </c>
    </row>
    <row r="12" spans="1:51" ht="12.75" customHeight="1" x14ac:dyDescent="0.2">
      <c r="A12" s="39" t="s">
        <v>393</v>
      </c>
      <c r="B12">
        <v>5</v>
      </c>
      <c r="C12">
        <v>5</v>
      </c>
      <c r="D12">
        <v>5</v>
      </c>
      <c r="E12">
        <v>3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5</v>
      </c>
      <c r="U12">
        <v>4</v>
      </c>
      <c r="V12" t="s">
        <v>79</v>
      </c>
      <c r="W12">
        <v>4</v>
      </c>
      <c r="X12" t="s">
        <v>58</v>
      </c>
      <c r="Y12" t="s">
        <v>58</v>
      </c>
      <c r="Z12" t="s">
        <v>58</v>
      </c>
      <c r="AB12">
        <v>4</v>
      </c>
      <c r="AC12" t="s">
        <v>131</v>
      </c>
      <c r="AD12" s="40">
        <v>0.1</v>
      </c>
      <c r="AE12">
        <v>2</v>
      </c>
      <c r="AF12">
        <v>4</v>
      </c>
      <c r="AG12">
        <v>4</v>
      </c>
      <c r="AH12">
        <v>4</v>
      </c>
      <c r="AI12">
        <v>4</v>
      </c>
      <c r="AK12">
        <v>5</v>
      </c>
      <c r="AL12">
        <v>4</v>
      </c>
      <c r="AM12">
        <v>4</v>
      </c>
      <c r="AN12">
        <v>4</v>
      </c>
      <c r="AO12">
        <v>4</v>
      </c>
      <c r="AP12">
        <v>4</v>
      </c>
      <c r="AR12">
        <v>4</v>
      </c>
      <c r="AT12">
        <v>3</v>
      </c>
      <c r="AU12" t="s">
        <v>82</v>
      </c>
      <c r="AW12">
        <v>1</v>
      </c>
      <c r="AX12">
        <v>1</v>
      </c>
      <c r="AY12">
        <v>4</v>
      </c>
    </row>
    <row r="13" spans="1:51" ht="12.75" customHeight="1" x14ac:dyDescent="0.2">
      <c r="A13" s="39" t="s">
        <v>394</v>
      </c>
      <c r="B13">
        <v>4</v>
      </c>
      <c r="C13">
        <v>5</v>
      </c>
      <c r="D13">
        <v>5</v>
      </c>
      <c r="E13">
        <v>4</v>
      </c>
      <c r="F13">
        <v>4</v>
      </c>
      <c r="G13">
        <v>5</v>
      </c>
      <c r="H13">
        <v>5</v>
      </c>
      <c r="I13">
        <v>4</v>
      </c>
      <c r="J13">
        <v>4</v>
      </c>
      <c r="K13">
        <v>4</v>
      </c>
      <c r="L13">
        <v>4</v>
      </c>
      <c r="M13">
        <v>5</v>
      </c>
      <c r="O13">
        <v>4</v>
      </c>
      <c r="P13">
        <v>4</v>
      </c>
      <c r="Q13">
        <v>2</v>
      </c>
      <c r="R13">
        <v>4</v>
      </c>
      <c r="S13">
        <v>3</v>
      </c>
      <c r="T13">
        <v>4</v>
      </c>
      <c r="U13">
        <v>2</v>
      </c>
      <c r="V13" t="s">
        <v>79</v>
      </c>
      <c r="W13">
        <v>2</v>
      </c>
      <c r="X13" t="s">
        <v>83</v>
      </c>
      <c r="Y13" t="s">
        <v>58</v>
      </c>
      <c r="Z13" t="s">
        <v>69</v>
      </c>
      <c r="AB13">
        <v>4</v>
      </c>
      <c r="AC13" t="s">
        <v>119</v>
      </c>
      <c r="AD13" s="40">
        <v>7.0000000000000007E-2</v>
      </c>
      <c r="AE13">
        <v>4</v>
      </c>
      <c r="AF13">
        <v>4</v>
      </c>
      <c r="AG13">
        <v>4</v>
      </c>
      <c r="AH13">
        <v>4</v>
      </c>
      <c r="AI13">
        <v>3</v>
      </c>
      <c r="AK13">
        <v>4</v>
      </c>
      <c r="AL13">
        <v>5</v>
      </c>
      <c r="AM13">
        <v>5</v>
      </c>
      <c r="AN13">
        <v>5</v>
      </c>
      <c r="AO13">
        <v>5</v>
      </c>
      <c r="AP13">
        <v>5</v>
      </c>
      <c r="AR13">
        <v>4</v>
      </c>
      <c r="AT13">
        <v>4</v>
      </c>
      <c r="AU13" t="s">
        <v>84</v>
      </c>
      <c r="AW13">
        <v>1</v>
      </c>
      <c r="AX13">
        <v>1</v>
      </c>
      <c r="AY13">
        <v>4</v>
      </c>
    </row>
    <row r="14" spans="1:51" ht="12.75" customHeight="1" x14ac:dyDescent="0.2">
      <c r="A14" s="39" t="s">
        <v>398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5</v>
      </c>
      <c r="I14">
        <v>5</v>
      </c>
      <c r="J14">
        <v>3</v>
      </c>
      <c r="K14">
        <v>2</v>
      </c>
      <c r="L14">
        <v>3</v>
      </c>
      <c r="M14">
        <v>5</v>
      </c>
      <c r="O14">
        <v>4</v>
      </c>
      <c r="P14">
        <v>3</v>
      </c>
      <c r="Q14">
        <v>5</v>
      </c>
      <c r="R14">
        <v>4</v>
      </c>
      <c r="S14">
        <v>1</v>
      </c>
      <c r="T14">
        <v>2</v>
      </c>
      <c r="U14">
        <v>5</v>
      </c>
      <c r="V14" t="s">
        <v>56</v>
      </c>
      <c r="W14">
        <v>4</v>
      </c>
      <c r="X14" t="s">
        <v>83</v>
      </c>
      <c r="Y14" t="s">
        <v>83</v>
      </c>
      <c r="Z14" t="s">
        <v>69</v>
      </c>
      <c r="AB14">
        <v>2</v>
      </c>
      <c r="AC14" t="s">
        <v>131</v>
      </c>
      <c r="AD14" s="40">
        <v>0.03</v>
      </c>
      <c r="AE14">
        <v>2</v>
      </c>
      <c r="AF14">
        <v>3</v>
      </c>
      <c r="AG14">
        <v>4</v>
      </c>
      <c r="AH14">
        <v>2</v>
      </c>
      <c r="AI14">
        <v>3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 t="s">
        <v>92</v>
      </c>
      <c r="AR14">
        <v>4</v>
      </c>
      <c r="AT14">
        <v>3</v>
      </c>
      <c r="AU14" t="s">
        <v>93</v>
      </c>
      <c r="AW14">
        <v>1</v>
      </c>
      <c r="AX14">
        <v>1</v>
      </c>
      <c r="AY14">
        <v>5</v>
      </c>
    </row>
    <row r="15" spans="1:51" ht="12.75" customHeight="1" x14ac:dyDescent="0.2">
      <c r="A15" s="39" t="s">
        <v>401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4</v>
      </c>
      <c r="L15">
        <v>5</v>
      </c>
      <c r="M15">
        <v>4</v>
      </c>
      <c r="N15" t="s">
        <v>99</v>
      </c>
      <c r="O15">
        <v>5</v>
      </c>
      <c r="P15">
        <v>5</v>
      </c>
      <c r="Q15">
        <v>3</v>
      </c>
      <c r="R15">
        <v>5</v>
      </c>
      <c r="S15">
        <v>5</v>
      </c>
      <c r="T15">
        <v>5</v>
      </c>
      <c r="U15">
        <v>4</v>
      </c>
      <c r="V15" t="s">
        <v>79</v>
      </c>
      <c r="W15">
        <v>2</v>
      </c>
      <c r="X15" t="s">
        <v>58</v>
      </c>
      <c r="Y15" t="s">
        <v>58</v>
      </c>
      <c r="Z15" t="s">
        <v>58</v>
      </c>
      <c r="AB15">
        <v>4</v>
      </c>
      <c r="AC15" t="s">
        <v>131</v>
      </c>
      <c r="AD15" s="40">
        <v>0.1</v>
      </c>
      <c r="AE15">
        <v>5</v>
      </c>
      <c r="AF15">
        <v>5</v>
      </c>
      <c r="AG15">
        <v>5</v>
      </c>
      <c r="AH15">
        <v>4</v>
      </c>
      <c r="AI15">
        <v>4</v>
      </c>
      <c r="AJ15" t="s">
        <v>100</v>
      </c>
      <c r="AK15">
        <v>5</v>
      </c>
      <c r="AL15">
        <v>5</v>
      </c>
      <c r="AM15">
        <v>5</v>
      </c>
      <c r="AN15">
        <v>4</v>
      </c>
      <c r="AO15">
        <v>5</v>
      </c>
      <c r="AP15">
        <v>4</v>
      </c>
      <c r="AQ15" t="s">
        <v>101</v>
      </c>
      <c r="AR15">
        <v>4</v>
      </c>
      <c r="AS15" t="s">
        <v>102</v>
      </c>
      <c r="AT15">
        <v>4</v>
      </c>
      <c r="AU15" t="s">
        <v>84</v>
      </c>
      <c r="AV15" t="s">
        <v>103</v>
      </c>
      <c r="AW15">
        <v>1</v>
      </c>
      <c r="AX15">
        <v>1</v>
      </c>
      <c r="AY15">
        <v>5</v>
      </c>
    </row>
    <row r="16" spans="1:51" ht="12.75" customHeight="1" x14ac:dyDescent="0.2">
      <c r="A16" s="39" t="s">
        <v>403</v>
      </c>
      <c r="B16">
        <v>4</v>
      </c>
      <c r="C16">
        <v>4</v>
      </c>
      <c r="D16">
        <v>4</v>
      </c>
      <c r="E16">
        <v>2</v>
      </c>
      <c r="F16">
        <v>2</v>
      </c>
      <c r="G16">
        <v>3</v>
      </c>
      <c r="H16">
        <v>5</v>
      </c>
      <c r="I16">
        <v>5</v>
      </c>
      <c r="J16">
        <v>4</v>
      </c>
      <c r="K16">
        <v>4</v>
      </c>
      <c r="L16">
        <v>4</v>
      </c>
      <c r="M16">
        <v>5</v>
      </c>
      <c r="N16" t="s">
        <v>104</v>
      </c>
      <c r="O16">
        <v>5</v>
      </c>
      <c r="P16">
        <v>3</v>
      </c>
      <c r="Q16">
        <v>5</v>
      </c>
      <c r="R16">
        <v>1</v>
      </c>
      <c r="S16">
        <v>1</v>
      </c>
      <c r="T16">
        <v>5</v>
      </c>
      <c r="U16">
        <v>3</v>
      </c>
      <c r="V16" t="s">
        <v>79</v>
      </c>
      <c r="W16">
        <v>5</v>
      </c>
      <c r="X16" t="s">
        <v>58</v>
      </c>
      <c r="Y16" t="s">
        <v>58</v>
      </c>
      <c r="Z16" t="s">
        <v>58</v>
      </c>
      <c r="AB16">
        <v>1</v>
      </c>
      <c r="AC16" t="s">
        <v>119</v>
      </c>
      <c r="AD16" s="40">
        <v>0.05</v>
      </c>
      <c r="AE16">
        <v>5</v>
      </c>
      <c r="AF16">
        <v>4</v>
      </c>
      <c r="AG16">
        <v>2</v>
      </c>
      <c r="AH16">
        <v>1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4</v>
      </c>
      <c r="AQ16" t="s">
        <v>106</v>
      </c>
      <c r="AR16">
        <v>3</v>
      </c>
      <c r="AS16" t="s">
        <v>107</v>
      </c>
      <c r="AT16">
        <v>2</v>
      </c>
      <c r="AU16" t="s">
        <v>108</v>
      </c>
      <c r="AV16" t="s">
        <v>109</v>
      </c>
      <c r="AW16">
        <v>1</v>
      </c>
      <c r="AX16">
        <v>1</v>
      </c>
      <c r="AY16">
        <v>4</v>
      </c>
    </row>
    <row r="17" spans="1:51" ht="12.75" customHeight="1" x14ac:dyDescent="0.2">
      <c r="A17" s="39" t="s">
        <v>405</v>
      </c>
      <c r="B17">
        <v>4</v>
      </c>
      <c r="C17">
        <v>4</v>
      </c>
      <c r="D17">
        <v>4</v>
      </c>
      <c r="E17">
        <v>3</v>
      </c>
      <c r="F17">
        <v>3</v>
      </c>
      <c r="G17">
        <v>2</v>
      </c>
      <c r="H17">
        <v>3</v>
      </c>
      <c r="I17">
        <v>3</v>
      </c>
      <c r="J17">
        <v>3</v>
      </c>
      <c r="K17">
        <v>3</v>
      </c>
      <c r="L17">
        <v>3</v>
      </c>
      <c r="M17">
        <v>4</v>
      </c>
      <c r="O17">
        <v>3</v>
      </c>
      <c r="P17">
        <v>3</v>
      </c>
      <c r="Q17">
        <v>3</v>
      </c>
      <c r="R17">
        <v>3</v>
      </c>
      <c r="S17">
        <v>2</v>
      </c>
      <c r="T17">
        <v>3</v>
      </c>
      <c r="U17">
        <v>3</v>
      </c>
      <c r="V17" t="s">
        <v>79</v>
      </c>
      <c r="W17">
        <v>3</v>
      </c>
      <c r="X17" t="s">
        <v>83</v>
      </c>
      <c r="Y17" t="s">
        <v>83</v>
      </c>
      <c r="Z17" t="s">
        <v>83</v>
      </c>
      <c r="AB17">
        <v>3</v>
      </c>
      <c r="AR17">
        <v>3</v>
      </c>
      <c r="AW17">
        <v>2</v>
      </c>
      <c r="AX17">
        <v>1</v>
      </c>
      <c r="AY17">
        <v>5</v>
      </c>
    </row>
    <row r="18" spans="1:51" ht="12.75" customHeight="1" x14ac:dyDescent="0.2">
      <c r="A18" s="39" t="s">
        <v>406</v>
      </c>
      <c r="B18">
        <v>3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5</v>
      </c>
      <c r="K18">
        <v>5</v>
      </c>
      <c r="L18">
        <v>5</v>
      </c>
      <c r="M18">
        <v>3</v>
      </c>
      <c r="N18" t="s">
        <v>110</v>
      </c>
      <c r="O18">
        <v>5</v>
      </c>
      <c r="P18">
        <v>2</v>
      </c>
      <c r="Q18">
        <v>3</v>
      </c>
      <c r="R18">
        <v>2</v>
      </c>
      <c r="S18">
        <v>1</v>
      </c>
      <c r="T18">
        <v>5</v>
      </c>
      <c r="U18">
        <v>4</v>
      </c>
      <c r="V18" t="s">
        <v>79</v>
      </c>
      <c r="W18">
        <v>5</v>
      </c>
      <c r="X18" t="s">
        <v>58</v>
      </c>
      <c r="Y18" t="s">
        <v>58</v>
      </c>
      <c r="Z18" t="s">
        <v>58</v>
      </c>
      <c r="AB18">
        <v>2</v>
      </c>
      <c r="AC18" t="s">
        <v>131</v>
      </c>
      <c r="AD18" s="41">
        <v>2.5000000000000001E-2</v>
      </c>
      <c r="AE18">
        <v>2</v>
      </c>
      <c r="AF18">
        <v>4</v>
      </c>
      <c r="AG18">
        <v>5</v>
      </c>
      <c r="AH18">
        <v>3</v>
      </c>
      <c r="AI18">
        <v>2</v>
      </c>
      <c r="AJ18" t="s">
        <v>111</v>
      </c>
      <c r="AK18">
        <v>4</v>
      </c>
      <c r="AL18">
        <v>4</v>
      </c>
      <c r="AM18">
        <v>5</v>
      </c>
      <c r="AN18">
        <v>5</v>
      </c>
      <c r="AO18">
        <v>3</v>
      </c>
      <c r="AP18">
        <v>3</v>
      </c>
      <c r="AQ18" t="s">
        <v>112</v>
      </c>
      <c r="AR18">
        <v>2</v>
      </c>
      <c r="AS18" t="s">
        <v>113</v>
      </c>
      <c r="AT18">
        <v>2</v>
      </c>
      <c r="AU18" t="s">
        <v>114</v>
      </c>
      <c r="AV18" t="s">
        <v>115</v>
      </c>
      <c r="AW18">
        <v>1</v>
      </c>
      <c r="AX18">
        <v>1</v>
      </c>
      <c r="AY18">
        <v>5</v>
      </c>
    </row>
    <row r="19" spans="1:51" ht="12.75" customHeight="1" x14ac:dyDescent="0.2">
      <c r="A19" s="39" t="s">
        <v>408</v>
      </c>
      <c r="B19">
        <v>4</v>
      </c>
      <c r="C19">
        <v>4</v>
      </c>
      <c r="D19">
        <v>4</v>
      </c>
      <c r="E19">
        <v>3</v>
      </c>
      <c r="F19">
        <v>3</v>
      </c>
      <c r="G19">
        <v>4</v>
      </c>
      <c r="H19">
        <v>4</v>
      </c>
      <c r="I19">
        <v>4</v>
      </c>
      <c r="J19">
        <v>4</v>
      </c>
      <c r="K19">
        <v>2</v>
      </c>
      <c r="L19">
        <v>3</v>
      </c>
      <c r="M19">
        <v>4</v>
      </c>
      <c r="O19">
        <v>4</v>
      </c>
      <c r="P19">
        <v>4</v>
      </c>
      <c r="Q19">
        <v>4</v>
      </c>
      <c r="R19">
        <v>4</v>
      </c>
      <c r="S19">
        <v>3</v>
      </c>
      <c r="T19">
        <v>4</v>
      </c>
      <c r="U19">
        <v>4</v>
      </c>
      <c r="V19" t="s">
        <v>79</v>
      </c>
      <c r="W19">
        <v>4</v>
      </c>
      <c r="X19" t="s">
        <v>58</v>
      </c>
      <c r="Y19" t="s">
        <v>58</v>
      </c>
      <c r="Z19" t="s">
        <v>58</v>
      </c>
      <c r="AB19">
        <v>4</v>
      </c>
      <c r="AC19" t="s">
        <v>131</v>
      </c>
      <c r="AD19" s="42">
        <v>0.05</v>
      </c>
      <c r="AE19">
        <v>3</v>
      </c>
      <c r="AF19">
        <v>3</v>
      </c>
      <c r="AG19">
        <v>3</v>
      </c>
      <c r="AH19">
        <v>3</v>
      </c>
      <c r="AI19">
        <v>2</v>
      </c>
      <c r="AK19">
        <v>5</v>
      </c>
      <c r="AL19">
        <v>4</v>
      </c>
      <c r="AM19">
        <v>4</v>
      </c>
      <c r="AN19">
        <v>4</v>
      </c>
      <c r="AO19">
        <v>5</v>
      </c>
      <c r="AP19">
        <v>4</v>
      </c>
      <c r="AR19">
        <v>3</v>
      </c>
      <c r="AT19">
        <v>2</v>
      </c>
      <c r="AU19" t="s">
        <v>116</v>
      </c>
      <c r="AW19">
        <v>1</v>
      </c>
      <c r="AX19">
        <v>1</v>
      </c>
      <c r="AY19">
        <v>5</v>
      </c>
    </row>
    <row r="20" spans="1:51" ht="12.75" customHeight="1" x14ac:dyDescent="0.2">
      <c r="A20" s="39" t="s">
        <v>417</v>
      </c>
      <c r="B20">
        <v>4</v>
      </c>
      <c r="C20">
        <v>5</v>
      </c>
      <c r="D20">
        <v>5</v>
      </c>
      <c r="E20">
        <v>2</v>
      </c>
      <c r="F20">
        <v>3</v>
      </c>
      <c r="G20">
        <v>4</v>
      </c>
      <c r="H20">
        <v>5</v>
      </c>
      <c r="I20">
        <v>4</v>
      </c>
      <c r="J20">
        <v>4</v>
      </c>
      <c r="K20">
        <v>2</v>
      </c>
      <c r="L20">
        <v>2</v>
      </c>
      <c r="M20">
        <v>2</v>
      </c>
      <c r="O20">
        <v>4</v>
      </c>
      <c r="P20">
        <v>2</v>
      </c>
      <c r="Q20">
        <v>3</v>
      </c>
      <c r="R20">
        <v>4</v>
      </c>
      <c r="S20">
        <v>3</v>
      </c>
      <c r="T20">
        <v>4</v>
      </c>
      <c r="U20">
        <v>3</v>
      </c>
      <c r="V20" t="s">
        <v>79</v>
      </c>
      <c r="W20">
        <v>3</v>
      </c>
      <c r="X20" t="s">
        <v>83</v>
      </c>
      <c r="Y20" t="s">
        <v>83</v>
      </c>
      <c r="Z20" t="s">
        <v>83</v>
      </c>
      <c r="AB20">
        <v>4</v>
      </c>
      <c r="AC20" t="s">
        <v>119</v>
      </c>
      <c r="AD20" s="42">
        <v>0.05</v>
      </c>
      <c r="AE20">
        <v>3</v>
      </c>
      <c r="AF20">
        <v>3</v>
      </c>
      <c r="AG20">
        <v>3</v>
      </c>
      <c r="AH20">
        <v>3</v>
      </c>
      <c r="AI20">
        <v>3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R20">
        <v>4</v>
      </c>
      <c r="AT20">
        <v>3</v>
      </c>
      <c r="AU20" t="s">
        <v>344</v>
      </c>
      <c r="AW20">
        <v>1</v>
      </c>
      <c r="AX20">
        <v>1</v>
      </c>
      <c r="AY20">
        <v>4</v>
      </c>
    </row>
    <row r="21" spans="1:51" ht="12.75" customHeight="1" x14ac:dyDescent="0.2">
      <c r="A21" s="39" t="s">
        <v>418</v>
      </c>
      <c r="B21">
        <v>2</v>
      </c>
      <c r="C21">
        <v>4</v>
      </c>
      <c r="D21">
        <v>4</v>
      </c>
      <c r="E21">
        <v>2</v>
      </c>
      <c r="F21">
        <v>3</v>
      </c>
      <c r="G21">
        <v>2</v>
      </c>
      <c r="H21">
        <v>3</v>
      </c>
      <c r="I21">
        <v>2</v>
      </c>
      <c r="J21">
        <v>4</v>
      </c>
      <c r="K21">
        <v>2</v>
      </c>
      <c r="L21">
        <v>2</v>
      </c>
      <c r="M21">
        <v>4</v>
      </c>
      <c r="O21">
        <v>4</v>
      </c>
      <c r="P21">
        <v>4</v>
      </c>
      <c r="Q21">
        <v>4</v>
      </c>
      <c r="R21">
        <v>4</v>
      </c>
      <c r="S21">
        <v>3</v>
      </c>
      <c r="T21">
        <v>4</v>
      </c>
      <c r="U21">
        <v>3</v>
      </c>
      <c r="V21" t="s">
        <v>79</v>
      </c>
      <c r="W21">
        <v>4</v>
      </c>
      <c r="X21" t="s">
        <v>58</v>
      </c>
      <c r="Y21" t="s">
        <v>83</v>
      </c>
      <c r="Z21" t="s">
        <v>83</v>
      </c>
      <c r="AB21">
        <v>3</v>
      </c>
      <c r="AC21" t="s">
        <v>131</v>
      </c>
      <c r="AD21" s="42">
        <v>0.05</v>
      </c>
      <c r="AE21">
        <v>3</v>
      </c>
      <c r="AF21">
        <v>3</v>
      </c>
      <c r="AG21">
        <v>3</v>
      </c>
      <c r="AH21">
        <v>1</v>
      </c>
      <c r="AI21">
        <v>3</v>
      </c>
      <c r="AK21">
        <v>5</v>
      </c>
      <c r="AL21">
        <v>3</v>
      </c>
      <c r="AM21">
        <v>2</v>
      </c>
      <c r="AN21">
        <v>4</v>
      </c>
      <c r="AO21">
        <v>4</v>
      </c>
      <c r="AP21">
        <v>4</v>
      </c>
      <c r="AR21">
        <v>3</v>
      </c>
      <c r="AT21">
        <v>3</v>
      </c>
      <c r="AU21" t="s">
        <v>93</v>
      </c>
      <c r="AW21">
        <v>1</v>
      </c>
      <c r="AX21">
        <v>1</v>
      </c>
      <c r="AY21">
        <v>4</v>
      </c>
    </row>
    <row r="22" spans="1:51" ht="12.75" customHeight="1" x14ac:dyDescent="0.2">
      <c r="A22" s="39" t="s">
        <v>420</v>
      </c>
      <c r="B22">
        <v>4</v>
      </c>
      <c r="C22">
        <v>5</v>
      </c>
      <c r="D22">
        <v>4</v>
      </c>
      <c r="E22">
        <v>3</v>
      </c>
      <c r="F22">
        <v>5</v>
      </c>
      <c r="G22">
        <v>5</v>
      </c>
      <c r="H22">
        <v>4</v>
      </c>
      <c r="I22">
        <v>4</v>
      </c>
      <c r="J22">
        <v>4</v>
      </c>
      <c r="K22">
        <v>4</v>
      </c>
      <c r="L22">
        <v>5</v>
      </c>
      <c r="M22">
        <v>3</v>
      </c>
      <c r="O22">
        <v>5</v>
      </c>
      <c r="P22">
        <v>5</v>
      </c>
      <c r="Q22">
        <v>3</v>
      </c>
      <c r="R22">
        <v>4</v>
      </c>
      <c r="S22">
        <v>4</v>
      </c>
      <c r="T22">
        <v>5</v>
      </c>
      <c r="U22">
        <v>4</v>
      </c>
      <c r="V22" t="s">
        <v>79</v>
      </c>
      <c r="W22">
        <v>4</v>
      </c>
      <c r="X22" t="s">
        <v>58</v>
      </c>
      <c r="Y22" t="s">
        <v>83</v>
      </c>
      <c r="Z22" t="s">
        <v>69</v>
      </c>
      <c r="AB22">
        <v>3</v>
      </c>
      <c r="AC22" t="s">
        <v>133</v>
      </c>
      <c r="AD22" s="42">
        <v>0.05</v>
      </c>
      <c r="AE22">
        <v>3</v>
      </c>
      <c r="AF22">
        <v>3</v>
      </c>
      <c r="AG22">
        <v>4</v>
      </c>
      <c r="AH22">
        <v>3</v>
      </c>
      <c r="AI22">
        <v>5</v>
      </c>
      <c r="AK22">
        <v>5</v>
      </c>
      <c r="AL22">
        <v>5</v>
      </c>
      <c r="AM22">
        <v>4</v>
      </c>
      <c r="AN22">
        <v>4</v>
      </c>
      <c r="AO22">
        <v>5</v>
      </c>
      <c r="AP22">
        <v>5</v>
      </c>
      <c r="AR22">
        <v>3</v>
      </c>
      <c r="AT22">
        <v>3</v>
      </c>
      <c r="AU22" t="s">
        <v>77</v>
      </c>
      <c r="AW22">
        <v>1</v>
      </c>
      <c r="AX22">
        <v>1</v>
      </c>
      <c r="AY22">
        <v>4</v>
      </c>
    </row>
    <row r="23" spans="1:51" ht="12.75" customHeight="1" x14ac:dyDescent="0.2">
      <c r="A23" s="39" t="s">
        <v>422</v>
      </c>
      <c r="B23">
        <v>5</v>
      </c>
      <c r="C23">
        <v>5</v>
      </c>
      <c r="D23">
        <v>5</v>
      </c>
      <c r="E23">
        <v>3</v>
      </c>
      <c r="F23">
        <v>4</v>
      </c>
      <c r="G23">
        <v>4</v>
      </c>
      <c r="H23">
        <v>4</v>
      </c>
      <c r="I23">
        <v>4</v>
      </c>
      <c r="J23">
        <v>4</v>
      </c>
      <c r="K23">
        <v>3</v>
      </c>
      <c r="L23">
        <v>4</v>
      </c>
      <c r="M23">
        <v>4</v>
      </c>
      <c r="N23" t="s">
        <v>369</v>
      </c>
      <c r="O23">
        <v>4</v>
      </c>
      <c r="P23">
        <v>3</v>
      </c>
      <c r="Q23">
        <v>4</v>
      </c>
      <c r="R23">
        <v>1</v>
      </c>
      <c r="S23">
        <v>1</v>
      </c>
      <c r="T23">
        <v>4</v>
      </c>
      <c r="U23">
        <v>5</v>
      </c>
      <c r="V23" t="s">
        <v>56</v>
      </c>
      <c r="W23">
        <v>4</v>
      </c>
      <c r="X23" t="s">
        <v>58</v>
      </c>
      <c r="Y23" t="s">
        <v>58</v>
      </c>
      <c r="Z23" t="s">
        <v>69</v>
      </c>
      <c r="AB23">
        <v>1</v>
      </c>
      <c r="AD23" s="42">
        <v>0</v>
      </c>
      <c r="AE23">
        <v>2</v>
      </c>
      <c r="AF23">
        <v>1</v>
      </c>
      <c r="AG23">
        <v>4</v>
      </c>
      <c r="AH23">
        <v>4</v>
      </c>
      <c r="AI23">
        <v>3</v>
      </c>
      <c r="AK23">
        <v>5</v>
      </c>
      <c r="AL23">
        <v>1</v>
      </c>
      <c r="AM23">
        <v>4</v>
      </c>
      <c r="AN23">
        <v>4</v>
      </c>
      <c r="AO23">
        <v>4</v>
      </c>
      <c r="AP23">
        <v>4</v>
      </c>
      <c r="AR23">
        <v>3</v>
      </c>
      <c r="AT23">
        <v>2</v>
      </c>
      <c r="AX23">
        <v>1</v>
      </c>
      <c r="AY23">
        <v>4</v>
      </c>
    </row>
    <row r="24" spans="1:51" ht="12.75" customHeight="1" x14ac:dyDescent="0.2">
      <c r="A24" s="39" t="s">
        <v>424</v>
      </c>
      <c r="B24">
        <v>4</v>
      </c>
      <c r="C24">
        <v>5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2</v>
      </c>
      <c r="L24">
        <v>3</v>
      </c>
      <c r="M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4</v>
      </c>
      <c r="U24">
        <v>4</v>
      </c>
      <c r="V24" t="s">
        <v>79</v>
      </c>
      <c r="W24">
        <v>3</v>
      </c>
      <c r="X24" t="s">
        <v>69</v>
      </c>
      <c r="Y24" t="s">
        <v>69</v>
      </c>
      <c r="Z24" t="s">
        <v>83</v>
      </c>
      <c r="AB24">
        <v>3</v>
      </c>
      <c r="AC24" t="s">
        <v>131</v>
      </c>
      <c r="AD24" s="42">
        <v>0.05</v>
      </c>
      <c r="AE24">
        <v>3</v>
      </c>
      <c r="AF24">
        <v>4</v>
      </c>
      <c r="AG24">
        <v>4</v>
      </c>
      <c r="AH24">
        <v>2</v>
      </c>
      <c r="AI24">
        <v>4</v>
      </c>
      <c r="AK24">
        <v>4</v>
      </c>
      <c r="AL24">
        <v>5</v>
      </c>
      <c r="AM24">
        <v>4</v>
      </c>
      <c r="AN24">
        <v>4</v>
      </c>
      <c r="AO24">
        <v>4</v>
      </c>
      <c r="AP24">
        <v>4</v>
      </c>
      <c r="AR24">
        <v>3</v>
      </c>
      <c r="AT24">
        <v>2</v>
      </c>
      <c r="AU24" t="s">
        <v>116</v>
      </c>
      <c r="AW24">
        <v>1</v>
      </c>
      <c r="AX24">
        <v>1</v>
      </c>
      <c r="AY24">
        <v>4</v>
      </c>
    </row>
    <row r="25" spans="1:51" ht="15.75" customHeight="1" x14ac:dyDescent="0.2">
      <c r="A25" s="39"/>
    </row>
    <row r="26" spans="1:51" ht="15.75" customHeight="1" x14ac:dyDescent="0.2">
      <c r="A26" s="39"/>
    </row>
    <row r="29" spans="1:51" s="20" customFormat="1" ht="15.75" customHeight="1" x14ac:dyDescent="0.2">
      <c r="A29" s="19">
        <v>5</v>
      </c>
      <c r="B29" s="20">
        <f t="shared" ref="B29:M33" si="0">COUNTIFS(B$2:B$28,$A29)</f>
        <v>9</v>
      </c>
      <c r="C29" s="20">
        <f t="shared" si="0"/>
        <v>16</v>
      </c>
      <c r="D29" s="20">
        <f t="shared" si="0"/>
        <v>12</v>
      </c>
      <c r="E29" s="20">
        <f t="shared" si="0"/>
        <v>3</v>
      </c>
      <c r="F29" s="20">
        <f t="shared" si="0"/>
        <v>7</v>
      </c>
      <c r="G29" s="20">
        <f t="shared" si="0"/>
        <v>8</v>
      </c>
      <c r="H29" s="20">
        <f t="shared" si="0"/>
        <v>10</v>
      </c>
      <c r="I29" s="20">
        <f t="shared" si="0"/>
        <v>4</v>
      </c>
      <c r="J29" s="20">
        <f t="shared" si="0"/>
        <v>6</v>
      </c>
      <c r="K29" s="20">
        <f t="shared" si="0"/>
        <v>1</v>
      </c>
      <c r="L29" s="20">
        <f t="shared" si="0"/>
        <v>3</v>
      </c>
      <c r="M29" s="20">
        <f t="shared" si="0"/>
        <v>6</v>
      </c>
      <c r="O29" s="20">
        <f t="shared" ref="O29:U33" si="1">COUNTIFS(O$2:O$28,$A29)</f>
        <v>4</v>
      </c>
      <c r="P29" s="20">
        <f t="shared" si="1"/>
        <v>2</v>
      </c>
      <c r="Q29" s="20">
        <f t="shared" si="1"/>
        <v>3</v>
      </c>
      <c r="R29" s="20">
        <f t="shared" si="1"/>
        <v>3</v>
      </c>
      <c r="S29" s="20">
        <f t="shared" si="1"/>
        <v>2</v>
      </c>
      <c r="T29" s="20">
        <f t="shared" si="1"/>
        <v>10</v>
      </c>
      <c r="U29" s="20">
        <f t="shared" si="1"/>
        <v>4</v>
      </c>
      <c r="V29" s="20">
        <f>COUNTIFS($V$2:$V$28,U38)</f>
        <v>7</v>
      </c>
      <c r="W29" s="20">
        <f>COUNTIFS(W$2:W$28,$A29)</f>
        <v>3</v>
      </c>
      <c r="X29" s="20">
        <f t="shared" ref="X29:Z31" si="2">COUNTIFS(X$2:X$28,$W38)</f>
        <v>12</v>
      </c>
      <c r="Y29" s="20">
        <f t="shared" si="2"/>
        <v>9</v>
      </c>
      <c r="Z29" s="20">
        <f t="shared" si="2"/>
        <v>7</v>
      </c>
      <c r="AB29" s="20">
        <f>COUNTIFS(AB$2:AB$28,$A29)</f>
        <v>1</v>
      </c>
      <c r="AC29" s="20">
        <f>COUNTIFS($AC$2:$AC$28,AB38)</f>
        <v>2</v>
      </c>
      <c r="AD29" s="20">
        <f>COUNTIFS($AD$2:$AD$28,AC38)</f>
        <v>10</v>
      </c>
      <c r="AE29" s="20">
        <f t="shared" ref="AE29:AI33" si="3">COUNTIFS(AE$2:AE$28,$A29)</f>
        <v>4</v>
      </c>
      <c r="AF29" s="20">
        <f t="shared" si="3"/>
        <v>3</v>
      </c>
      <c r="AG29" s="20">
        <f t="shared" si="3"/>
        <v>6</v>
      </c>
      <c r="AH29" s="20">
        <f t="shared" si="3"/>
        <v>2</v>
      </c>
      <c r="AI29" s="20">
        <f t="shared" si="3"/>
        <v>2</v>
      </c>
      <c r="AK29" s="20">
        <f t="shared" ref="AK29:AP33" si="4">COUNTIFS(AK$2:AK$28,$A29)</f>
        <v>18</v>
      </c>
      <c r="AL29" s="20">
        <f t="shared" si="4"/>
        <v>13</v>
      </c>
      <c r="AM29" s="20">
        <f t="shared" si="4"/>
        <v>8</v>
      </c>
      <c r="AN29" s="20">
        <f t="shared" si="4"/>
        <v>7</v>
      </c>
      <c r="AO29" s="20">
        <f t="shared" si="4"/>
        <v>11</v>
      </c>
      <c r="AP29" s="20">
        <f t="shared" si="4"/>
        <v>6</v>
      </c>
      <c r="AR29" s="20">
        <f>COUNTIFS(AR$2:AR$28,$A29)</f>
        <v>2</v>
      </c>
      <c r="AT29" s="20">
        <f>COUNTIFS(AT$2:AT$28,$A29)</f>
        <v>0</v>
      </c>
      <c r="AW29" s="20">
        <f>COUNTIFS($AW$2:$AW$28,AV37)</f>
        <v>19</v>
      </c>
      <c r="AX29" s="20">
        <f>COUNTIFS($AX$2:$AX$28,AV37)</f>
        <v>23</v>
      </c>
      <c r="AY29" s="20">
        <f>COUNTIFS($AY$2:$AY$28,AV37)</f>
        <v>0</v>
      </c>
    </row>
    <row r="30" spans="1:51" s="20" customFormat="1" ht="15.75" customHeight="1" x14ac:dyDescent="0.2">
      <c r="A30" s="19">
        <v>4</v>
      </c>
      <c r="B30" s="20">
        <f t="shared" si="0"/>
        <v>12</v>
      </c>
      <c r="C30" s="20">
        <f t="shared" si="0"/>
        <v>6</v>
      </c>
      <c r="D30" s="20">
        <f t="shared" si="0"/>
        <v>10</v>
      </c>
      <c r="E30" s="20">
        <f t="shared" si="0"/>
        <v>11</v>
      </c>
      <c r="F30" s="20">
        <f t="shared" si="0"/>
        <v>10</v>
      </c>
      <c r="G30" s="20">
        <f t="shared" si="0"/>
        <v>10</v>
      </c>
      <c r="H30" s="20">
        <f t="shared" si="0"/>
        <v>10</v>
      </c>
      <c r="I30" s="20">
        <f t="shared" si="0"/>
        <v>14</v>
      </c>
      <c r="J30" s="20">
        <f t="shared" si="0"/>
        <v>12</v>
      </c>
      <c r="K30" s="20">
        <f t="shared" si="0"/>
        <v>5</v>
      </c>
      <c r="L30" s="20">
        <f t="shared" si="0"/>
        <v>5</v>
      </c>
      <c r="M30" s="20">
        <f t="shared" si="0"/>
        <v>7</v>
      </c>
      <c r="O30" s="20">
        <f t="shared" si="1"/>
        <v>17</v>
      </c>
      <c r="P30" s="20">
        <f t="shared" si="1"/>
        <v>9</v>
      </c>
      <c r="Q30" s="20">
        <f t="shared" si="1"/>
        <v>7</v>
      </c>
      <c r="R30" s="20">
        <f t="shared" si="1"/>
        <v>14</v>
      </c>
      <c r="S30" s="20">
        <f t="shared" si="1"/>
        <v>7</v>
      </c>
      <c r="T30" s="20">
        <f t="shared" si="1"/>
        <v>9</v>
      </c>
      <c r="U30" s="20">
        <f t="shared" si="1"/>
        <v>11</v>
      </c>
      <c r="V30" s="20">
        <f>COUNTIFS($V$2:$V$28,U39)</f>
        <v>15</v>
      </c>
      <c r="W30" s="20">
        <f>COUNTIFS(W$2:W$28,$A30)</f>
        <v>8</v>
      </c>
      <c r="X30" s="20">
        <f t="shared" si="2"/>
        <v>7</v>
      </c>
      <c r="Y30" s="20">
        <f t="shared" si="2"/>
        <v>8</v>
      </c>
      <c r="Z30" s="20">
        <f t="shared" si="2"/>
        <v>5</v>
      </c>
      <c r="AB30" s="20">
        <f>COUNTIFS(AB$2:AB$28,$A30)</f>
        <v>9</v>
      </c>
      <c r="AC30" s="20">
        <f>COUNTIFS($AC$2:$AC$28,AB39)</f>
        <v>9</v>
      </c>
      <c r="AD30" s="20">
        <f>COUNTIFS($AD$2:$AD$28,AC39)</f>
        <v>2</v>
      </c>
      <c r="AE30" s="20">
        <f t="shared" si="3"/>
        <v>5</v>
      </c>
      <c r="AF30" s="20">
        <f t="shared" si="3"/>
        <v>9</v>
      </c>
      <c r="AG30" s="20">
        <f t="shared" si="3"/>
        <v>11</v>
      </c>
      <c r="AH30" s="20">
        <f t="shared" si="3"/>
        <v>6</v>
      </c>
      <c r="AI30" s="20">
        <f t="shared" si="3"/>
        <v>7</v>
      </c>
      <c r="AK30" s="20">
        <f t="shared" si="4"/>
        <v>4</v>
      </c>
      <c r="AL30" s="20">
        <f t="shared" si="4"/>
        <v>7</v>
      </c>
      <c r="AM30" s="20">
        <f t="shared" si="4"/>
        <v>11</v>
      </c>
      <c r="AN30" s="20">
        <f t="shared" si="4"/>
        <v>12</v>
      </c>
      <c r="AO30" s="20">
        <f t="shared" si="4"/>
        <v>9</v>
      </c>
      <c r="AP30" s="20">
        <f t="shared" si="4"/>
        <v>12</v>
      </c>
      <c r="AR30" s="20">
        <f>COUNTIFS(AR$2:AR$28,$A30)</f>
        <v>12</v>
      </c>
      <c r="AT30" s="20">
        <f>COUNTIFS(AT$2:AT$28,$A30)</f>
        <v>8</v>
      </c>
      <c r="AW30" s="20">
        <f>COUNTIFS($AW$2:$AW$28,AV38)</f>
        <v>3</v>
      </c>
      <c r="AX30" s="20">
        <f>COUNTIFS($AX$2:$AX$28,AV38)</f>
        <v>0</v>
      </c>
      <c r="AY30" s="20">
        <f>COUNTIFS($AY$2:$AY$28,AV38)</f>
        <v>0</v>
      </c>
    </row>
    <row r="31" spans="1:51" s="20" customFormat="1" ht="15.75" customHeight="1" x14ac:dyDescent="0.2">
      <c r="A31" s="19">
        <v>3</v>
      </c>
      <c r="B31" s="20">
        <f t="shared" si="0"/>
        <v>1</v>
      </c>
      <c r="C31" s="20">
        <f t="shared" si="0"/>
        <v>0</v>
      </c>
      <c r="D31" s="20">
        <f t="shared" si="0"/>
        <v>0</v>
      </c>
      <c r="E31" s="20">
        <f t="shared" si="0"/>
        <v>5</v>
      </c>
      <c r="F31" s="20">
        <f t="shared" si="0"/>
        <v>4</v>
      </c>
      <c r="G31" s="20">
        <f t="shared" si="0"/>
        <v>2</v>
      </c>
      <c r="H31" s="20">
        <f t="shared" si="0"/>
        <v>2</v>
      </c>
      <c r="I31" s="20">
        <f t="shared" si="0"/>
        <v>3</v>
      </c>
      <c r="J31" s="20">
        <f t="shared" si="0"/>
        <v>3</v>
      </c>
      <c r="K31" s="20">
        <f t="shared" si="0"/>
        <v>5</v>
      </c>
      <c r="L31" s="20">
        <f t="shared" si="0"/>
        <v>4</v>
      </c>
      <c r="M31" s="20">
        <f t="shared" si="0"/>
        <v>6</v>
      </c>
      <c r="O31" s="20">
        <f t="shared" si="1"/>
        <v>2</v>
      </c>
      <c r="P31" s="20">
        <f t="shared" si="1"/>
        <v>8</v>
      </c>
      <c r="Q31" s="20">
        <f t="shared" si="1"/>
        <v>8</v>
      </c>
      <c r="R31" s="20">
        <f t="shared" si="1"/>
        <v>3</v>
      </c>
      <c r="S31" s="20">
        <f t="shared" si="1"/>
        <v>7</v>
      </c>
      <c r="T31" s="20">
        <f t="shared" si="1"/>
        <v>3</v>
      </c>
      <c r="U31" s="20">
        <f t="shared" si="1"/>
        <v>7</v>
      </c>
      <c r="W31" s="20">
        <f>COUNTIFS(W$2:W$28,$A31)</f>
        <v>8</v>
      </c>
      <c r="X31" s="20">
        <f t="shared" si="2"/>
        <v>4</v>
      </c>
      <c r="Y31" s="20">
        <f t="shared" si="2"/>
        <v>6</v>
      </c>
      <c r="Z31" s="20">
        <f t="shared" si="2"/>
        <v>11</v>
      </c>
      <c r="AB31" s="20">
        <f>COUNTIFS(AB$2:AB$28,$A31)</f>
        <v>7</v>
      </c>
      <c r="AC31" s="20">
        <f>COUNTIFS($AC$2:$AC$28,AB40)</f>
        <v>10</v>
      </c>
      <c r="AD31" s="20">
        <f>COUNTIFS($AD$2:$AD$28,AC40)</f>
        <v>5</v>
      </c>
      <c r="AE31" s="20">
        <f t="shared" si="3"/>
        <v>8</v>
      </c>
      <c r="AF31" s="20">
        <f t="shared" si="3"/>
        <v>8</v>
      </c>
      <c r="AG31" s="20">
        <f t="shared" si="3"/>
        <v>3</v>
      </c>
      <c r="AH31" s="20">
        <f t="shared" si="3"/>
        <v>8</v>
      </c>
      <c r="AI31" s="20">
        <f t="shared" si="3"/>
        <v>8</v>
      </c>
      <c r="AK31" s="20">
        <f t="shared" si="4"/>
        <v>0</v>
      </c>
      <c r="AL31" s="20">
        <f t="shared" si="4"/>
        <v>1</v>
      </c>
      <c r="AM31" s="20">
        <f t="shared" si="4"/>
        <v>2</v>
      </c>
      <c r="AN31" s="20">
        <f t="shared" si="4"/>
        <v>1</v>
      </c>
      <c r="AO31" s="20">
        <f t="shared" si="4"/>
        <v>2</v>
      </c>
      <c r="AP31" s="20">
        <f t="shared" si="4"/>
        <v>3</v>
      </c>
      <c r="AR31" s="20">
        <f>COUNTIFS(AR$2:AR$28,$A31)</f>
        <v>7</v>
      </c>
      <c r="AT31" s="20">
        <f>COUNTIFS(AT$2:AT$28,$A31)</f>
        <v>8</v>
      </c>
      <c r="AX31" s="20">
        <f>COUNTIFS($AX$2:$AX$28,AV39)</f>
        <v>0</v>
      </c>
      <c r="AY31" s="20">
        <f>COUNTIFS($AY$2:$AY$28,AV39)</f>
        <v>0</v>
      </c>
    </row>
    <row r="32" spans="1:51" s="20" customFormat="1" ht="15.75" customHeight="1" x14ac:dyDescent="0.2">
      <c r="A32" s="19">
        <v>2</v>
      </c>
      <c r="B32" s="20">
        <f t="shared" si="0"/>
        <v>1</v>
      </c>
      <c r="C32" s="20">
        <f t="shared" si="0"/>
        <v>1</v>
      </c>
      <c r="D32" s="20">
        <f t="shared" si="0"/>
        <v>1</v>
      </c>
      <c r="E32" s="20">
        <f t="shared" si="0"/>
        <v>4</v>
      </c>
      <c r="F32" s="20">
        <f t="shared" si="0"/>
        <v>2</v>
      </c>
      <c r="G32" s="20">
        <f t="shared" si="0"/>
        <v>3</v>
      </c>
      <c r="H32" s="20">
        <f t="shared" si="0"/>
        <v>1</v>
      </c>
      <c r="I32" s="20">
        <f t="shared" si="0"/>
        <v>2</v>
      </c>
      <c r="J32" s="20">
        <f t="shared" si="0"/>
        <v>1</v>
      </c>
      <c r="K32" s="20">
        <f t="shared" si="0"/>
        <v>11</v>
      </c>
      <c r="L32" s="20">
        <f t="shared" si="0"/>
        <v>10</v>
      </c>
      <c r="M32" s="20">
        <f t="shared" si="0"/>
        <v>2</v>
      </c>
      <c r="O32" s="20">
        <f t="shared" si="1"/>
        <v>0</v>
      </c>
      <c r="P32" s="20">
        <f t="shared" si="1"/>
        <v>3</v>
      </c>
      <c r="Q32" s="20">
        <f t="shared" si="1"/>
        <v>5</v>
      </c>
      <c r="R32" s="20">
        <f t="shared" si="1"/>
        <v>1</v>
      </c>
      <c r="S32" s="20">
        <f t="shared" si="1"/>
        <v>3</v>
      </c>
      <c r="T32" s="20">
        <f t="shared" si="1"/>
        <v>1</v>
      </c>
      <c r="U32" s="20">
        <f t="shared" si="1"/>
        <v>1</v>
      </c>
      <c r="W32" s="20">
        <f>COUNTIFS(W$2:W$28,$A32)</f>
        <v>2</v>
      </c>
      <c r="AB32" s="20">
        <f>COUNTIFS(AB$2:AB$28,$A32)</f>
        <v>3</v>
      </c>
      <c r="AD32" s="20">
        <f>COUNTIFS($AD$2:$AD$28,AC41)</f>
        <v>0</v>
      </c>
      <c r="AE32" s="20">
        <f t="shared" si="3"/>
        <v>4</v>
      </c>
      <c r="AF32" s="20">
        <f t="shared" si="3"/>
        <v>1</v>
      </c>
      <c r="AG32" s="20">
        <f t="shared" si="3"/>
        <v>2</v>
      </c>
      <c r="AH32" s="20">
        <f t="shared" si="3"/>
        <v>4</v>
      </c>
      <c r="AI32" s="20">
        <f t="shared" si="3"/>
        <v>4</v>
      </c>
      <c r="AK32" s="20">
        <f t="shared" si="4"/>
        <v>0</v>
      </c>
      <c r="AL32" s="20">
        <f t="shared" si="4"/>
        <v>0</v>
      </c>
      <c r="AM32" s="20">
        <f t="shared" si="4"/>
        <v>1</v>
      </c>
      <c r="AN32" s="20">
        <f t="shared" si="4"/>
        <v>2</v>
      </c>
      <c r="AO32" s="20">
        <f t="shared" si="4"/>
        <v>0</v>
      </c>
      <c r="AP32" s="20">
        <f t="shared" si="4"/>
        <v>0</v>
      </c>
      <c r="AR32" s="20">
        <f>COUNTIFS(AR$2:AR$28,$A32)</f>
        <v>1</v>
      </c>
      <c r="AT32" s="20">
        <f>COUNTIFS(AT$2:AT$28,$A32)</f>
        <v>6</v>
      </c>
      <c r="AX32" s="20">
        <f>COUNTIFS($AX$2:$AX$28,AV40)</f>
        <v>0</v>
      </c>
      <c r="AY32" s="20">
        <f>COUNTIFS($AY$2:$AY$28,AV40)</f>
        <v>16</v>
      </c>
    </row>
    <row r="33" spans="1:51" s="20" customFormat="1" ht="15.75" customHeight="1" x14ac:dyDescent="0.2">
      <c r="A33" s="19">
        <v>1</v>
      </c>
      <c r="B33" s="20">
        <f t="shared" si="0"/>
        <v>0</v>
      </c>
      <c r="C33" s="20">
        <f t="shared" si="0"/>
        <v>0</v>
      </c>
      <c r="D33" s="20">
        <f t="shared" si="0"/>
        <v>0</v>
      </c>
      <c r="E33" s="20">
        <f t="shared" si="0"/>
        <v>0</v>
      </c>
      <c r="F33" s="20">
        <f t="shared" si="0"/>
        <v>0</v>
      </c>
      <c r="G33" s="20">
        <f t="shared" si="0"/>
        <v>0</v>
      </c>
      <c r="H33" s="20">
        <f t="shared" si="0"/>
        <v>0</v>
      </c>
      <c r="I33" s="20">
        <f t="shared" si="0"/>
        <v>0</v>
      </c>
      <c r="J33" s="20">
        <f t="shared" si="0"/>
        <v>1</v>
      </c>
      <c r="K33" s="20">
        <f t="shared" si="0"/>
        <v>1</v>
      </c>
      <c r="L33" s="20">
        <f t="shared" si="0"/>
        <v>0</v>
      </c>
      <c r="M33" s="20">
        <f t="shared" si="0"/>
        <v>1</v>
      </c>
      <c r="O33" s="20">
        <f t="shared" si="1"/>
        <v>0</v>
      </c>
      <c r="P33" s="20">
        <f t="shared" si="1"/>
        <v>1</v>
      </c>
      <c r="Q33" s="20">
        <f t="shared" si="1"/>
        <v>0</v>
      </c>
      <c r="R33" s="20">
        <f t="shared" si="1"/>
        <v>2</v>
      </c>
      <c r="S33" s="20">
        <f t="shared" si="1"/>
        <v>4</v>
      </c>
      <c r="T33" s="20">
        <f t="shared" si="1"/>
        <v>0</v>
      </c>
      <c r="U33" s="20">
        <f t="shared" si="1"/>
        <v>0</v>
      </c>
      <c r="W33" s="20">
        <f>COUNTIFS(W$2:W$28,$A33)</f>
        <v>0</v>
      </c>
      <c r="AB33" s="20">
        <f>COUNTIFS(AB$2:AB$28,$A33)</f>
        <v>2</v>
      </c>
      <c r="AD33" s="20">
        <v>4</v>
      </c>
      <c r="AE33" s="20">
        <f t="shared" si="3"/>
        <v>1</v>
      </c>
      <c r="AF33" s="20">
        <f t="shared" si="3"/>
        <v>1</v>
      </c>
      <c r="AG33" s="20">
        <f t="shared" si="3"/>
        <v>0</v>
      </c>
      <c r="AH33" s="20">
        <f t="shared" si="3"/>
        <v>2</v>
      </c>
      <c r="AI33" s="20">
        <f t="shared" si="3"/>
        <v>0</v>
      </c>
      <c r="AK33" s="20">
        <f t="shared" si="4"/>
        <v>0</v>
      </c>
      <c r="AL33" s="20">
        <f t="shared" si="4"/>
        <v>1</v>
      </c>
      <c r="AM33" s="20">
        <f t="shared" si="4"/>
        <v>0</v>
      </c>
      <c r="AN33" s="20">
        <f t="shared" si="4"/>
        <v>0</v>
      </c>
      <c r="AO33" s="20">
        <f t="shared" si="4"/>
        <v>0</v>
      </c>
      <c r="AP33" s="20">
        <f t="shared" si="4"/>
        <v>0</v>
      </c>
      <c r="AR33" s="20">
        <f>COUNTIFS(AR$2:AR$28,$A33)</f>
        <v>0</v>
      </c>
      <c r="AT33" s="20">
        <f>COUNTIFS(AT$2:AT$28,$A33)</f>
        <v>0</v>
      </c>
      <c r="AY33" s="20">
        <f>COUNTIFS($AY$2:$AY$28,AV41)</f>
        <v>7</v>
      </c>
    </row>
    <row r="34" spans="1:51" s="20" customFormat="1" ht="15.75" customHeight="1" x14ac:dyDescent="0.2">
      <c r="A34" s="19"/>
    </row>
    <row r="35" spans="1:51" s="20" customFormat="1" ht="15.75" customHeight="1" x14ac:dyDescent="0.2">
      <c r="A35" s="19"/>
      <c r="B35" s="20">
        <f>SUM(B29:B33)</f>
        <v>23</v>
      </c>
      <c r="C35" s="20">
        <f t="shared" ref="C35:AI35" si="5">SUM(C29:C33)</f>
        <v>23</v>
      </c>
      <c r="D35" s="20">
        <f t="shared" si="5"/>
        <v>23</v>
      </c>
      <c r="E35" s="20">
        <f t="shared" si="5"/>
        <v>23</v>
      </c>
      <c r="F35" s="20">
        <f t="shared" si="5"/>
        <v>23</v>
      </c>
      <c r="G35" s="20">
        <f t="shared" si="5"/>
        <v>23</v>
      </c>
      <c r="H35" s="20">
        <f t="shared" si="5"/>
        <v>23</v>
      </c>
      <c r="I35" s="20">
        <f t="shared" si="5"/>
        <v>23</v>
      </c>
      <c r="J35" s="20">
        <f t="shared" si="5"/>
        <v>23</v>
      </c>
      <c r="K35" s="20">
        <f t="shared" si="5"/>
        <v>23</v>
      </c>
      <c r="L35" s="20">
        <f t="shared" si="5"/>
        <v>22</v>
      </c>
      <c r="M35" s="20">
        <f t="shared" si="5"/>
        <v>22</v>
      </c>
      <c r="O35" s="20">
        <f t="shared" si="5"/>
        <v>23</v>
      </c>
      <c r="P35" s="20">
        <f t="shared" si="5"/>
        <v>23</v>
      </c>
      <c r="Q35" s="20">
        <f t="shared" si="5"/>
        <v>23</v>
      </c>
      <c r="R35" s="20">
        <f t="shared" si="5"/>
        <v>23</v>
      </c>
      <c r="S35" s="20">
        <f t="shared" si="5"/>
        <v>23</v>
      </c>
      <c r="T35" s="20">
        <f t="shared" si="5"/>
        <v>23</v>
      </c>
      <c r="U35" s="20">
        <f t="shared" si="5"/>
        <v>23</v>
      </c>
      <c r="W35" s="20">
        <f t="shared" si="5"/>
        <v>21</v>
      </c>
      <c r="X35" s="20">
        <f t="shared" si="5"/>
        <v>23</v>
      </c>
      <c r="Y35" s="20">
        <f t="shared" si="5"/>
        <v>23</v>
      </c>
      <c r="Z35" s="20">
        <f t="shared" si="5"/>
        <v>23</v>
      </c>
      <c r="AB35" s="20">
        <f t="shared" si="5"/>
        <v>22</v>
      </c>
      <c r="AC35" s="20">
        <f t="shared" si="5"/>
        <v>21</v>
      </c>
      <c r="AD35" s="20">
        <f t="shared" si="5"/>
        <v>21</v>
      </c>
      <c r="AE35" s="20">
        <f t="shared" si="5"/>
        <v>22</v>
      </c>
      <c r="AF35" s="20">
        <f t="shared" si="5"/>
        <v>22</v>
      </c>
      <c r="AG35" s="20">
        <f t="shared" si="5"/>
        <v>22</v>
      </c>
      <c r="AH35" s="20">
        <f t="shared" si="5"/>
        <v>22</v>
      </c>
      <c r="AI35" s="20">
        <f t="shared" si="5"/>
        <v>21</v>
      </c>
      <c r="AK35" s="20">
        <f t="shared" ref="AK35:AP35" si="6">SUM(AK29:AK33)</f>
        <v>22</v>
      </c>
      <c r="AL35" s="20">
        <f t="shared" si="6"/>
        <v>22</v>
      </c>
      <c r="AM35" s="20">
        <f t="shared" si="6"/>
        <v>22</v>
      </c>
      <c r="AN35" s="20">
        <f t="shared" si="6"/>
        <v>22</v>
      </c>
      <c r="AO35" s="20">
        <f t="shared" si="6"/>
        <v>22</v>
      </c>
      <c r="AP35" s="20">
        <f t="shared" si="6"/>
        <v>21</v>
      </c>
      <c r="AR35" s="20">
        <f t="shared" ref="AR35:AT35" si="7">SUM(AR29:AR33)</f>
        <v>22</v>
      </c>
      <c r="AT35" s="20">
        <f t="shared" si="7"/>
        <v>22</v>
      </c>
    </row>
    <row r="36" spans="1:51" s="20" customFormat="1" ht="15.75" customHeight="1" x14ac:dyDescent="0.2">
      <c r="A36" s="19"/>
    </row>
    <row r="37" spans="1:51" s="20" customFormat="1" ht="15.75" customHeight="1" x14ac:dyDescent="0.2">
      <c r="A37" s="19"/>
      <c r="AT37" s="21" t="s">
        <v>135</v>
      </c>
      <c r="AU37" s="20">
        <v>10</v>
      </c>
      <c r="AV37" s="20">
        <v>1</v>
      </c>
    </row>
    <row r="38" spans="1:51" s="20" customFormat="1" ht="15.75" customHeight="1" x14ac:dyDescent="0.2">
      <c r="A38" s="19"/>
      <c r="U38" s="21" t="s">
        <v>117</v>
      </c>
      <c r="W38" s="21" t="s">
        <v>118</v>
      </c>
      <c r="AB38" s="21" t="s">
        <v>133</v>
      </c>
      <c r="AC38" s="22">
        <v>0.05</v>
      </c>
      <c r="AT38" s="21" t="s">
        <v>325</v>
      </c>
      <c r="AU38" s="20">
        <v>12</v>
      </c>
      <c r="AV38" s="20">
        <v>2</v>
      </c>
    </row>
    <row r="39" spans="1:51" s="20" customFormat="1" ht="15.75" customHeight="1" x14ac:dyDescent="0.2">
      <c r="A39" s="19"/>
      <c r="U39" s="21" t="s">
        <v>125</v>
      </c>
      <c r="W39" s="21" t="s">
        <v>127</v>
      </c>
      <c r="AB39" s="21" t="s">
        <v>131</v>
      </c>
      <c r="AC39" s="22">
        <v>7.0000000000000007E-2</v>
      </c>
      <c r="AT39" s="25" t="s">
        <v>326</v>
      </c>
      <c r="AU39" s="20">
        <v>5</v>
      </c>
      <c r="AV39" s="20">
        <v>3</v>
      </c>
    </row>
    <row r="40" spans="1:51" s="20" customFormat="1" ht="15.75" customHeight="1" x14ac:dyDescent="0.2">
      <c r="A40" s="19"/>
      <c r="W40" s="21" t="s">
        <v>124</v>
      </c>
      <c r="AB40" s="21" t="s">
        <v>119</v>
      </c>
      <c r="AC40" s="22">
        <v>0.1</v>
      </c>
      <c r="AT40" s="21" t="s">
        <v>327</v>
      </c>
      <c r="AU40" s="20">
        <v>10</v>
      </c>
      <c r="AV40" s="20">
        <v>4</v>
      </c>
    </row>
    <row r="41" spans="1:51" s="20" customFormat="1" ht="15.75" customHeight="1" x14ac:dyDescent="0.2">
      <c r="A41" s="19"/>
      <c r="AC41" s="22">
        <v>0.15</v>
      </c>
      <c r="AT41" s="21" t="s">
        <v>314</v>
      </c>
      <c r="AU41" s="20">
        <v>0</v>
      </c>
      <c r="AV41" s="20">
        <v>5</v>
      </c>
    </row>
    <row r="42" spans="1:51" s="20" customFormat="1" ht="15.75" customHeight="1" x14ac:dyDescent="0.2">
      <c r="A42" s="19"/>
      <c r="AC42" s="21" t="s">
        <v>314</v>
      </c>
    </row>
    <row r="43" spans="1:51" ht="15.75" customHeight="1" x14ac:dyDescent="0.2">
      <c r="B43">
        <v>9</v>
      </c>
      <c r="C43">
        <v>16</v>
      </c>
      <c r="D43">
        <v>12</v>
      </c>
      <c r="E43">
        <v>3</v>
      </c>
      <c r="F43">
        <v>7</v>
      </c>
      <c r="G43">
        <v>8</v>
      </c>
      <c r="H43">
        <v>10</v>
      </c>
      <c r="I43">
        <v>4</v>
      </c>
      <c r="J43">
        <v>6</v>
      </c>
      <c r="K43">
        <v>1</v>
      </c>
      <c r="L43">
        <v>3</v>
      </c>
      <c r="M43">
        <v>6</v>
      </c>
      <c r="O43">
        <v>4</v>
      </c>
      <c r="P43">
        <v>2</v>
      </c>
      <c r="Q43">
        <v>3</v>
      </c>
      <c r="R43">
        <v>3</v>
      </c>
      <c r="S43">
        <v>2</v>
      </c>
      <c r="T43">
        <v>10</v>
      </c>
      <c r="U43">
        <v>4</v>
      </c>
      <c r="V43">
        <v>7</v>
      </c>
      <c r="W43">
        <v>3</v>
      </c>
      <c r="X43">
        <v>12</v>
      </c>
      <c r="Y43">
        <v>9</v>
      </c>
      <c r="Z43">
        <v>7</v>
      </c>
      <c r="AB43">
        <v>1</v>
      </c>
      <c r="AC43">
        <v>2</v>
      </c>
      <c r="AD43">
        <v>10</v>
      </c>
      <c r="AE43">
        <v>4</v>
      </c>
      <c r="AF43">
        <v>3</v>
      </c>
      <c r="AG43">
        <v>6</v>
      </c>
      <c r="AH43">
        <v>2</v>
      </c>
      <c r="AI43">
        <v>2</v>
      </c>
      <c r="AK43">
        <v>18</v>
      </c>
      <c r="AL43">
        <v>13</v>
      </c>
      <c r="AM43">
        <v>8</v>
      </c>
      <c r="AN43">
        <v>7</v>
      </c>
      <c r="AO43">
        <v>11</v>
      </c>
      <c r="AP43">
        <v>6</v>
      </c>
      <c r="AR43">
        <v>2</v>
      </c>
      <c r="AT43">
        <v>0</v>
      </c>
      <c r="AU43">
        <v>10</v>
      </c>
      <c r="AW43">
        <v>19</v>
      </c>
      <c r="AX43">
        <v>23</v>
      </c>
      <c r="AY43">
        <v>0</v>
      </c>
    </row>
    <row r="44" spans="1:51" ht="15.75" customHeight="1" x14ac:dyDescent="0.2">
      <c r="B44">
        <v>12</v>
      </c>
      <c r="C44">
        <v>6</v>
      </c>
      <c r="D44">
        <v>10</v>
      </c>
      <c r="E44">
        <v>11</v>
      </c>
      <c r="F44">
        <v>10</v>
      </c>
      <c r="G44">
        <v>10</v>
      </c>
      <c r="H44">
        <v>10</v>
      </c>
      <c r="I44">
        <v>14</v>
      </c>
      <c r="J44">
        <v>12</v>
      </c>
      <c r="K44">
        <v>5</v>
      </c>
      <c r="L44">
        <v>5</v>
      </c>
      <c r="M44">
        <v>7</v>
      </c>
      <c r="O44">
        <v>17</v>
      </c>
      <c r="P44">
        <v>9</v>
      </c>
      <c r="Q44">
        <v>7</v>
      </c>
      <c r="R44">
        <v>14</v>
      </c>
      <c r="S44">
        <v>7</v>
      </c>
      <c r="T44">
        <v>9</v>
      </c>
      <c r="U44">
        <v>11</v>
      </c>
      <c r="V44">
        <v>15</v>
      </c>
      <c r="W44">
        <v>8</v>
      </c>
      <c r="X44">
        <v>7</v>
      </c>
      <c r="Y44">
        <v>8</v>
      </c>
      <c r="Z44">
        <v>5</v>
      </c>
      <c r="AB44" s="12">
        <v>9</v>
      </c>
      <c r="AC44">
        <v>9</v>
      </c>
      <c r="AD44">
        <v>2</v>
      </c>
      <c r="AE44">
        <v>5</v>
      </c>
      <c r="AF44">
        <v>9</v>
      </c>
      <c r="AG44">
        <v>11</v>
      </c>
      <c r="AH44">
        <v>6</v>
      </c>
      <c r="AI44">
        <v>7</v>
      </c>
      <c r="AK44">
        <v>4</v>
      </c>
      <c r="AL44">
        <v>7</v>
      </c>
      <c r="AM44">
        <v>11</v>
      </c>
      <c r="AN44">
        <v>12</v>
      </c>
      <c r="AO44">
        <v>9</v>
      </c>
      <c r="AP44">
        <v>12</v>
      </c>
      <c r="AR44">
        <v>12</v>
      </c>
      <c r="AT44">
        <v>8</v>
      </c>
      <c r="AU44">
        <v>12</v>
      </c>
      <c r="AW44">
        <v>3</v>
      </c>
      <c r="AX44">
        <v>0</v>
      </c>
      <c r="AY44">
        <v>0</v>
      </c>
    </row>
    <row r="45" spans="1:51" ht="15.75" customHeight="1" x14ac:dyDescent="0.2">
      <c r="B45">
        <v>1</v>
      </c>
      <c r="C45">
        <v>0</v>
      </c>
      <c r="D45">
        <v>0</v>
      </c>
      <c r="E45">
        <v>5</v>
      </c>
      <c r="F45">
        <v>4</v>
      </c>
      <c r="G45">
        <v>2</v>
      </c>
      <c r="H45">
        <v>2</v>
      </c>
      <c r="I45">
        <v>3</v>
      </c>
      <c r="J45">
        <v>3</v>
      </c>
      <c r="K45">
        <v>5</v>
      </c>
      <c r="L45">
        <v>4</v>
      </c>
      <c r="M45">
        <v>6</v>
      </c>
      <c r="O45">
        <v>2</v>
      </c>
      <c r="P45">
        <v>8</v>
      </c>
      <c r="Q45">
        <v>8</v>
      </c>
      <c r="R45">
        <v>3</v>
      </c>
      <c r="S45">
        <v>7</v>
      </c>
      <c r="T45">
        <v>3</v>
      </c>
      <c r="U45">
        <v>7</v>
      </c>
      <c r="W45">
        <v>8</v>
      </c>
      <c r="X45">
        <v>4</v>
      </c>
      <c r="Y45">
        <v>6</v>
      </c>
      <c r="Z45">
        <v>11</v>
      </c>
      <c r="AB45" s="12">
        <v>7</v>
      </c>
      <c r="AC45">
        <v>10</v>
      </c>
      <c r="AD45">
        <v>5</v>
      </c>
      <c r="AE45">
        <v>8</v>
      </c>
      <c r="AF45">
        <v>8</v>
      </c>
      <c r="AG45">
        <v>3</v>
      </c>
      <c r="AH45">
        <v>8</v>
      </c>
      <c r="AI45">
        <v>8</v>
      </c>
      <c r="AK45">
        <v>0</v>
      </c>
      <c r="AL45">
        <v>1</v>
      </c>
      <c r="AM45">
        <v>2</v>
      </c>
      <c r="AN45">
        <v>1</v>
      </c>
      <c r="AO45">
        <v>2</v>
      </c>
      <c r="AP45">
        <v>3</v>
      </c>
      <c r="AR45">
        <v>7</v>
      </c>
      <c r="AT45">
        <v>8</v>
      </c>
      <c r="AU45">
        <v>5</v>
      </c>
      <c r="AX45">
        <v>0</v>
      </c>
      <c r="AY45">
        <v>0</v>
      </c>
    </row>
    <row r="46" spans="1:51" ht="15.75" customHeight="1" x14ac:dyDescent="0.2">
      <c r="B46">
        <v>1</v>
      </c>
      <c r="C46">
        <v>1</v>
      </c>
      <c r="D46">
        <v>1</v>
      </c>
      <c r="E46">
        <v>4</v>
      </c>
      <c r="F46">
        <v>2</v>
      </c>
      <c r="G46">
        <v>3</v>
      </c>
      <c r="H46">
        <v>1</v>
      </c>
      <c r="I46">
        <v>2</v>
      </c>
      <c r="J46">
        <v>1</v>
      </c>
      <c r="K46">
        <v>11</v>
      </c>
      <c r="L46">
        <v>10</v>
      </c>
      <c r="M46">
        <v>2</v>
      </c>
      <c r="O46">
        <v>0</v>
      </c>
      <c r="P46">
        <v>3</v>
      </c>
      <c r="Q46">
        <v>5</v>
      </c>
      <c r="R46">
        <v>1</v>
      </c>
      <c r="S46">
        <v>3</v>
      </c>
      <c r="T46">
        <v>1</v>
      </c>
      <c r="U46">
        <v>1</v>
      </c>
      <c r="W46">
        <v>2</v>
      </c>
      <c r="AB46" s="12">
        <v>3</v>
      </c>
      <c r="AD46">
        <v>0</v>
      </c>
      <c r="AE46">
        <v>4</v>
      </c>
      <c r="AF46">
        <v>1</v>
      </c>
      <c r="AG46">
        <v>2</v>
      </c>
      <c r="AH46">
        <v>4</v>
      </c>
      <c r="AI46">
        <v>4</v>
      </c>
      <c r="AK46">
        <v>0</v>
      </c>
      <c r="AL46">
        <v>0</v>
      </c>
      <c r="AM46">
        <v>1</v>
      </c>
      <c r="AN46">
        <v>2</v>
      </c>
      <c r="AO46">
        <v>0</v>
      </c>
      <c r="AP46">
        <v>0</v>
      </c>
      <c r="AR46">
        <v>1</v>
      </c>
      <c r="AT46">
        <v>6</v>
      </c>
      <c r="AU46">
        <v>10</v>
      </c>
      <c r="AX46">
        <v>0</v>
      </c>
      <c r="AY46">
        <v>16</v>
      </c>
    </row>
    <row r="47" spans="1:51" ht="15.75" customHeight="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O47">
        <v>0</v>
      </c>
      <c r="P47">
        <v>1</v>
      </c>
      <c r="Q47">
        <v>0</v>
      </c>
      <c r="R47">
        <v>2</v>
      </c>
      <c r="S47">
        <v>4</v>
      </c>
      <c r="T47">
        <v>0</v>
      </c>
      <c r="U47">
        <v>0</v>
      </c>
      <c r="W47">
        <v>0</v>
      </c>
      <c r="AB47">
        <v>2</v>
      </c>
      <c r="AD47">
        <v>4</v>
      </c>
      <c r="AE47">
        <v>1</v>
      </c>
      <c r="AF47">
        <v>1</v>
      </c>
      <c r="AG47">
        <v>0</v>
      </c>
      <c r="AH47">
        <v>2</v>
      </c>
      <c r="AI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R47">
        <v>0</v>
      </c>
      <c r="AT47">
        <v>0</v>
      </c>
      <c r="AU47">
        <v>0</v>
      </c>
      <c r="AY47">
        <v>7</v>
      </c>
    </row>
  </sheetData>
  <autoFilter ref="A1:AY24"/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229"/>
  <sheetViews>
    <sheetView topLeftCell="M1" workbookViewId="0">
      <selection activeCell="AT35" sqref="AT35"/>
    </sheetView>
  </sheetViews>
  <sheetFormatPr defaultRowHeight="12.75" x14ac:dyDescent="0.2"/>
  <cols>
    <col min="1" max="1" width="62.5703125" customWidth="1"/>
  </cols>
  <sheetData>
    <row r="1" spans="1:7" x14ac:dyDescent="0.2">
      <c r="A1" s="33" t="s">
        <v>453</v>
      </c>
      <c r="B1">
        <v>5</v>
      </c>
      <c r="C1">
        <v>4</v>
      </c>
      <c r="D1">
        <v>3</v>
      </c>
      <c r="E1">
        <v>2</v>
      </c>
      <c r="F1">
        <v>1</v>
      </c>
    </row>
    <row r="2" spans="1:7" x14ac:dyDescent="0.2">
      <c r="B2" s="12" t="s">
        <v>300</v>
      </c>
      <c r="C2" s="12" t="s">
        <v>301</v>
      </c>
      <c r="D2" s="12" t="s">
        <v>302</v>
      </c>
      <c r="E2" s="12" t="s">
        <v>303</v>
      </c>
      <c r="F2" s="12" t="s">
        <v>304</v>
      </c>
      <c r="G2" s="12"/>
    </row>
    <row r="3" spans="1:7" x14ac:dyDescent="0.2">
      <c r="A3" s="1" t="s">
        <v>1</v>
      </c>
      <c r="B3">
        <v>6</v>
      </c>
      <c r="C3">
        <v>16</v>
      </c>
      <c r="D3">
        <v>5</v>
      </c>
      <c r="E3">
        <v>3</v>
      </c>
      <c r="F3">
        <v>0</v>
      </c>
    </row>
    <row r="4" spans="1:7" x14ac:dyDescent="0.2">
      <c r="A4" s="1" t="s">
        <v>2</v>
      </c>
      <c r="B4">
        <v>15</v>
      </c>
      <c r="C4">
        <v>12</v>
      </c>
      <c r="D4">
        <v>2</v>
      </c>
      <c r="E4">
        <v>1</v>
      </c>
      <c r="F4">
        <v>0</v>
      </c>
    </row>
    <row r="5" spans="1:7" x14ac:dyDescent="0.2">
      <c r="A5" s="1" t="s">
        <v>3</v>
      </c>
      <c r="B5">
        <v>16</v>
      </c>
      <c r="C5">
        <v>12</v>
      </c>
      <c r="D5">
        <v>2</v>
      </c>
      <c r="E5">
        <v>0</v>
      </c>
      <c r="F5">
        <v>0</v>
      </c>
    </row>
    <row r="6" spans="1:7" x14ac:dyDescent="0.2">
      <c r="A6" s="1" t="s">
        <v>4</v>
      </c>
      <c r="B6">
        <v>2</v>
      </c>
      <c r="C6">
        <v>11</v>
      </c>
      <c r="D6">
        <v>8</v>
      </c>
      <c r="E6">
        <v>8</v>
      </c>
      <c r="F6">
        <v>1</v>
      </c>
    </row>
    <row r="7" spans="1:7" x14ac:dyDescent="0.2">
      <c r="A7" s="1" t="s">
        <v>5</v>
      </c>
      <c r="B7">
        <v>4</v>
      </c>
      <c r="C7">
        <v>16</v>
      </c>
      <c r="D7">
        <v>7</v>
      </c>
      <c r="E7">
        <v>3</v>
      </c>
      <c r="F7">
        <v>0</v>
      </c>
    </row>
    <row r="8" spans="1:7" x14ac:dyDescent="0.2">
      <c r="A8" s="1" t="s">
        <v>6</v>
      </c>
      <c r="B8">
        <v>4</v>
      </c>
      <c r="C8">
        <v>14</v>
      </c>
      <c r="D8">
        <v>6</v>
      </c>
      <c r="E8">
        <v>5</v>
      </c>
      <c r="F8">
        <v>0</v>
      </c>
    </row>
    <row r="9" spans="1:7" x14ac:dyDescent="0.2">
      <c r="A9" s="1" t="s">
        <v>7</v>
      </c>
      <c r="B9">
        <v>6</v>
      </c>
      <c r="C9">
        <v>17</v>
      </c>
      <c r="D9">
        <v>5</v>
      </c>
      <c r="E9">
        <v>2</v>
      </c>
      <c r="F9">
        <v>0</v>
      </c>
    </row>
    <row r="10" spans="1:7" x14ac:dyDescent="0.2">
      <c r="A10" s="1" t="s">
        <v>8</v>
      </c>
      <c r="B10">
        <v>3</v>
      </c>
      <c r="C10">
        <v>16</v>
      </c>
      <c r="D10">
        <v>3</v>
      </c>
      <c r="E10">
        <v>7</v>
      </c>
      <c r="F10">
        <v>0</v>
      </c>
    </row>
    <row r="11" spans="1:7" x14ac:dyDescent="0.2">
      <c r="A11" s="1"/>
    </row>
    <row r="12" spans="1:7" x14ac:dyDescent="0.2">
      <c r="A12" s="1"/>
      <c r="B12" s="12" t="s">
        <v>305</v>
      </c>
      <c r="C12" s="12" t="s">
        <v>306</v>
      </c>
      <c r="D12" s="12" t="s">
        <v>302</v>
      </c>
      <c r="E12" s="12" t="s">
        <v>307</v>
      </c>
      <c r="F12" s="12" t="s">
        <v>308</v>
      </c>
    </row>
    <row r="13" spans="1:7" x14ac:dyDescent="0.2">
      <c r="A13" s="1" t="s">
        <v>9</v>
      </c>
      <c r="B13">
        <v>5</v>
      </c>
      <c r="C13">
        <v>19</v>
      </c>
      <c r="D13">
        <v>5</v>
      </c>
      <c r="E13">
        <v>1</v>
      </c>
      <c r="F13">
        <v>0</v>
      </c>
    </row>
    <row r="14" spans="1:7" x14ac:dyDescent="0.2">
      <c r="A14" s="1" t="s">
        <v>10</v>
      </c>
      <c r="B14">
        <v>4</v>
      </c>
      <c r="C14">
        <v>5</v>
      </c>
      <c r="D14">
        <v>8</v>
      </c>
      <c r="E14">
        <v>13</v>
      </c>
      <c r="F14">
        <v>0</v>
      </c>
    </row>
    <row r="15" spans="1:7" x14ac:dyDescent="0.2">
      <c r="A15" s="1" t="s">
        <v>11</v>
      </c>
      <c r="B15">
        <v>3</v>
      </c>
      <c r="C15">
        <v>6</v>
      </c>
      <c r="D15">
        <v>13</v>
      </c>
      <c r="E15">
        <v>7</v>
      </c>
      <c r="F15">
        <v>0</v>
      </c>
    </row>
    <row r="16" spans="1:7" x14ac:dyDescent="0.2">
      <c r="A16" s="1" t="s">
        <v>12</v>
      </c>
      <c r="B16">
        <v>4</v>
      </c>
      <c r="C16">
        <v>12</v>
      </c>
      <c r="D16">
        <v>7</v>
      </c>
      <c r="E16">
        <v>4</v>
      </c>
      <c r="F16">
        <v>2</v>
      </c>
    </row>
    <row r="17" spans="1:46" x14ac:dyDescent="0.2">
      <c r="A17" s="10" t="s">
        <v>13</v>
      </c>
    </row>
    <row r="19" spans="1:46" x14ac:dyDescent="0.2">
      <c r="B19" s="12" t="s">
        <v>310</v>
      </c>
      <c r="C19" s="12" t="s">
        <v>311</v>
      </c>
      <c r="D19" s="12" t="s">
        <v>302</v>
      </c>
      <c r="E19" s="12" t="s">
        <v>312</v>
      </c>
      <c r="F19" s="12" t="s">
        <v>313</v>
      </c>
    </row>
    <row r="20" spans="1:46" x14ac:dyDescent="0.2">
      <c r="A20" s="1" t="s">
        <v>14</v>
      </c>
      <c r="B20">
        <v>6</v>
      </c>
      <c r="C20">
        <v>19</v>
      </c>
      <c r="D20">
        <v>4</v>
      </c>
      <c r="E20">
        <v>1</v>
      </c>
      <c r="F20">
        <v>0</v>
      </c>
    </row>
    <row r="21" spans="1:46" x14ac:dyDescent="0.2">
      <c r="A21" s="1" t="s">
        <v>15</v>
      </c>
      <c r="B21">
        <v>3</v>
      </c>
      <c r="C21">
        <v>15</v>
      </c>
      <c r="D21">
        <v>8</v>
      </c>
      <c r="E21">
        <v>3</v>
      </c>
      <c r="F21">
        <v>1</v>
      </c>
      <c r="AT21" s="17" t="s">
        <v>43</v>
      </c>
    </row>
    <row r="22" spans="1:46" x14ac:dyDescent="0.2">
      <c r="A22" s="1" t="s">
        <v>16</v>
      </c>
      <c r="B22">
        <v>1</v>
      </c>
      <c r="C22">
        <v>11</v>
      </c>
      <c r="D22">
        <v>12</v>
      </c>
      <c r="E22">
        <v>5</v>
      </c>
      <c r="F22">
        <v>1</v>
      </c>
      <c r="AT22" t="s">
        <v>352</v>
      </c>
    </row>
    <row r="23" spans="1:46" x14ac:dyDescent="0.2">
      <c r="A23" s="1" t="s">
        <v>17</v>
      </c>
      <c r="B23">
        <v>10</v>
      </c>
      <c r="C23">
        <v>14</v>
      </c>
      <c r="D23">
        <v>5</v>
      </c>
      <c r="E23">
        <v>1</v>
      </c>
      <c r="F23">
        <v>0</v>
      </c>
    </row>
    <row r="24" spans="1:46" x14ac:dyDescent="0.2">
      <c r="A24" s="1" t="s">
        <v>18</v>
      </c>
      <c r="B24">
        <v>5</v>
      </c>
      <c r="C24">
        <v>9</v>
      </c>
      <c r="D24">
        <v>10</v>
      </c>
      <c r="E24">
        <v>5</v>
      </c>
      <c r="F24">
        <v>1</v>
      </c>
    </row>
    <row r="25" spans="1:46" x14ac:dyDescent="0.2">
      <c r="A25" s="1" t="s">
        <v>19</v>
      </c>
      <c r="B25">
        <v>10</v>
      </c>
      <c r="C25">
        <v>12</v>
      </c>
      <c r="D25">
        <v>5</v>
      </c>
      <c r="E25">
        <v>2</v>
      </c>
      <c r="F25">
        <v>0</v>
      </c>
    </row>
    <row r="26" spans="1:46" x14ac:dyDescent="0.2">
      <c r="A26" s="1" t="s">
        <v>20</v>
      </c>
      <c r="B26">
        <v>2</v>
      </c>
      <c r="C26">
        <v>8</v>
      </c>
      <c r="D26">
        <v>8</v>
      </c>
      <c r="E26">
        <v>7</v>
      </c>
      <c r="F26">
        <v>3</v>
      </c>
    </row>
    <row r="27" spans="1:46" x14ac:dyDescent="0.2">
      <c r="B27" s="12" t="s">
        <v>117</v>
      </c>
      <c r="C27" s="12" t="s">
        <v>125</v>
      </c>
    </row>
    <row r="28" spans="1:46" x14ac:dyDescent="0.2">
      <c r="A28" s="1" t="s">
        <v>21</v>
      </c>
      <c r="B28">
        <v>9</v>
      </c>
      <c r="C28">
        <v>18</v>
      </c>
    </row>
    <row r="29" spans="1:46" x14ac:dyDescent="0.2">
      <c r="B29" s="12"/>
      <c r="C29" s="12"/>
    </row>
    <row r="30" spans="1:46" x14ac:dyDescent="0.2">
      <c r="A30" s="1"/>
      <c r="B30" s="12" t="s">
        <v>310</v>
      </c>
      <c r="C30" s="12" t="s">
        <v>311</v>
      </c>
      <c r="D30" s="12" t="s">
        <v>302</v>
      </c>
      <c r="E30" s="12" t="s">
        <v>312</v>
      </c>
      <c r="F30" s="12" t="s">
        <v>313</v>
      </c>
    </row>
    <row r="31" spans="1:46" x14ac:dyDescent="0.2">
      <c r="A31" s="2" t="s">
        <v>22</v>
      </c>
      <c r="B31">
        <v>3</v>
      </c>
      <c r="C31">
        <v>8</v>
      </c>
      <c r="D31">
        <v>10</v>
      </c>
      <c r="E31">
        <v>5</v>
      </c>
      <c r="F31">
        <v>1</v>
      </c>
    </row>
    <row r="32" spans="1:46" x14ac:dyDescent="0.2">
      <c r="A32" s="1"/>
      <c r="B32" s="12" t="s">
        <v>118</v>
      </c>
      <c r="C32" s="12" t="s">
        <v>127</v>
      </c>
      <c r="D32" s="12" t="s">
        <v>124</v>
      </c>
    </row>
    <row r="33" spans="1:6" x14ac:dyDescent="0.2">
      <c r="A33" s="1" t="s">
        <v>23</v>
      </c>
      <c r="B33">
        <v>12</v>
      </c>
      <c r="C33">
        <v>6</v>
      </c>
      <c r="D33">
        <v>11</v>
      </c>
    </row>
    <row r="34" spans="1:6" x14ac:dyDescent="0.2">
      <c r="A34" s="1" t="s">
        <v>24</v>
      </c>
      <c r="B34">
        <v>6</v>
      </c>
      <c r="C34">
        <v>8</v>
      </c>
      <c r="D34">
        <v>13</v>
      </c>
    </row>
    <row r="35" spans="1:6" x14ac:dyDescent="0.2">
      <c r="A35" s="1" t="s">
        <v>25</v>
      </c>
      <c r="B35">
        <v>5</v>
      </c>
      <c r="C35">
        <v>6</v>
      </c>
      <c r="D35">
        <v>16</v>
      </c>
    </row>
    <row r="36" spans="1:6" x14ac:dyDescent="0.2">
      <c r="A36" s="11" t="s">
        <v>128</v>
      </c>
    </row>
    <row r="37" spans="1:6" x14ac:dyDescent="0.2">
      <c r="A37" s="1"/>
      <c r="B37" s="12" t="s">
        <v>310</v>
      </c>
      <c r="C37" s="12" t="s">
        <v>311</v>
      </c>
      <c r="D37" s="12" t="s">
        <v>302</v>
      </c>
      <c r="E37" s="12" t="s">
        <v>312</v>
      </c>
      <c r="F37" s="12" t="s">
        <v>313</v>
      </c>
    </row>
    <row r="38" spans="1:6" x14ac:dyDescent="0.2">
      <c r="A38" s="1" t="s">
        <v>26</v>
      </c>
      <c r="B38">
        <v>5</v>
      </c>
      <c r="C38" s="12">
        <v>10</v>
      </c>
      <c r="D38" s="12">
        <v>4</v>
      </c>
      <c r="E38" s="12">
        <v>5</v>
      </c>
      <c r="F38">
        <v>4</v>
      </c>
    </row>
    <row r="39" spans="1:6" x14ac:dyDescent="0.2">
      <c r="A39" s="1"/>
      <c r="B39" s="12" t="s">
        <v>133</v>
      </c>
      <c r="C39" s="12" t="s">
        <v>131</v>
      </c>
      <c r="D39" s="12" t="s">
        <v>119</v>
      </c>
    </row>
    <row r="40" spans="1:6" x14ac:dyDescent="0.2">
      <c r="A40" s="1" t="s">
        <v>27</v>
      </c>
      <c r="B40">
        <v>4</v>
      </c>
      <c r="C40">
        <v>1</v>
      </c>
      <c r="D40">
        <v>25</v>
      </c>
    </row>
    <row r="41" spans="1:6" x14ac:dyDescent="0.2">
      <c r="A41" s="1"/>
      <c r="B41" s="23">
        <v>0.05</v>
      </c>
      <c r="C41" s="23">
        <v>7.0000000000000007E-2</v>
      </c>
      <c r="D41" s="23">
        <v>0.1</v>
      </c>
      <c r="E41" s="23">
        <v>0.15</v>
      </c>
      <c r="F41" s="24" t="s">
        <v>314</v>
      </c>
    </row>
    <row r="42" spans="1:6" x14ac:dyDescent="0.2">
      <c r="A42" s="1" t="s">
        <v>28</v>
      </c>
      <c r="B42">
        <v>11</v>
      </c>
      <c r="C42">
        <v>3</v>
      </c>
      <c r="D42">
        <v>5</v>
      </c>
      <c r="E42">
        <v>0</v>
      </c>
      <c r="F42">
        <v>5</v>
      </c>
    </row>
    <row r="43" spans="1:6" x14ac:dyDescent="0.2">
      <c r="B43" s="12" t="s">
        <v>315</v>
      </c>
      <c r="C43" s="12" t="s">
        <v>316</v>
      </c>
      <c r="D43" s="12" t="s">
        <v>302</v>
      </c>
      <c r="E43" s="12" t="s">
        <v>317</v>
      </c>
      <c r="F43" s="12" t="s">
        <v>318</v>
      </c>
    </row>
    <row r="44" spans="1:6" x14ac:dyDescent="0.2">
      <c r="A44" s="1" t="s">
        <v>29</v>
      </c>
      <c r="B44">
        <v>11</v>
      </c>
      <c r="C44">
        <v>8</v>
      </c>
      <c r="D44">
        <v>7</v>
      </c>
      <c r="E44">
        <v>2</v>
      </c>
      <c r="F44">
        <v>1</v>
      </c>
    </row>
    <row r="45" spans="1:6" x14ac:dyDescent="0.2">
      <c r="A45" s="1" t="s">
        <v>30</v>
      </c>
      <c r="B45">
        <v>12</v>
      </c>
      <c r="C45">
        <v>9</v>
      </c>
      <c r="D45">
        <v>1</v>
      </c>
      <c r="E45">
        <v>3</v>
      </c>
      <c r="F45">
        <v>3</v>
      </c>
    </row>
    <row r="46" spans="1:6" x14ac:dyDescent="0.2">
      <c r="A46" s="1" t="s">
        <v>31</v>
      </c>
      <c r="B46">
        <v>8</v>
      </c>
      <c r="C46">
        <v>13</v>
      </c>
      <c r="D46">
        <v>6</v>
      </c>
      <c r="E46">
        <v>0</v>
      </c>
      <c r="F46">
        <v>0</v>
      </c>
    </row>
    <row r="47" spans="1:6" x14ac:dyDescent="0.2">
      <c r="A47" s="1" t="s">
        <v>32</v>
      </c>
      <c r="B47">
        <v>9</v>
      </c>
      <c r="C47">
        <v>8</v>
      </c>
      <c r="D47">
        <v>9</v>
      </c>
      <c r="E47">
        <v>1</v>
      </c>
      <c r="F47">
        <v>1</v>
      </c>
    </row>
    <row r="48" spans="1:6" x14ac:dyDescent="0.2">
      <c r="A48" s="2" t="s">
        <v>33</v>
      </c>
      <c r="B48">
        <v>5</v>
      </c>
      <c r="C48">
        <v>5</v>
      </c>
      <c r="D48">
        <v>7</v>
      </c>
      <c r="E48">
        <v>5</v>
      </c>
      <c r="F48">
        <v>5</v>
      </c>
    </row>
    <row r="49" spans="1:6" x14ac:dyDescent="0.2">
      <c r="A49" s="1" t="s">
        <v>34</v>
      </c>
    </row>
    <row r="50" spans="1:6" x14ac:dyDescent="0.2">
      <c r="B50" s="12" t="s">
        <v>319</v>
      </c>
      <c r="C50" s="12" t="s">
        <v>320</v>
      </c>
      <c r="D50" s="12" t="s">
        <v>302</v>
      </c>
      <c r="E50" s="12" t="s">
        <v>321</v>
      </c>
      <c r="F50" s="12" t="s">
        <v>322</v>
      </c>
    </row>
    <row r="51" spans="1:6" x14ac:dyDescent="0.2">
      <c r="A51" s="1" t="s">
        <v>35</v>
      </c>
      <c r="B51">
        <v>27</v>
      </c>
      <c r="C51">
        <v>2</v>
      </c>
      <c r="D51">
        <v>0</v>
      </c>
      <c r="E51">
        <v>0</v>
      </c>
      <c r="F51">
        <v>0</v>
      </c>
    </row>
    <row r="52" spans="1:6" x14ac:dyDescent="0.2">
      <c r="A52" s="1" t="s">
        <v>36</v>
      </c>
      <c r="B52">
        <v>22</v>
      </c>
      <c r="C52">
        <v>6</v>
      </c>
      <c r="D52">
        <v>0</v>
      </c>
      <c r="E52">
        <v>0</v>
      </c>
      <c r="F52">
        <v>0</v>
      </c>
    </row>
    <row r="53" spans="1:6" x14ac:dyDescent="0.2">
      <c r="A53" s="1" t="s">
        <v>37</v>
      </c>
      <c r="B53">
        <v>11</v>
      </c>
      <c r="C53">
        <v>12</v>
      </c>
      <c r="D53">
        <v>4</v>
      </c>
      <c r="E53">
        <v>0</v>
      </c>
      <c r="F53">
        <v>1</v>
      </c>
    </row>
    <row r="54" spans="1:6" x14ac:dyDescent="0.2">
      <c r="A54" s="1" t="s">
        <v>38</v>
      </c>
      <c r="B54">
        <v>15</v>
      </c>
      <c r="C54">
        <v>8</v>
      </c>
      <c r="D54">
        <v>5</v>
      </c>
      <c r="E54">
        <v>0</v>
      </c>
      <c r="F54">
        <v>0</v>
      </c>
    </row>
    <row r="55" spans="1:6" x14ac:dyDescent="0.2">
      <c r="A55" s="1" t="s">
        <v>39</v>
      </c>
      <c r="B55">
        <v>13</v>
      </c>
      <c r="C55">
        <v>8</v>
      </c>
      <c r="D55">
        <v>5</v>
      </c>
      <c r="E55">
        <v>1</v>
      </c>
      <c r="F55">
        <v>1</v>
      </c>
    </row>
    <row r="56" spans="1:6" x14ac:dyDescent="0.2">
      <c r="A56" s="1" t="s">
        <v>40</v>
      </c>
      <c r="B56">
        <v>6</v>
      </c>
      <c r="C56">
        <v>16</v>
      </c>
      <c r="D56">
        <v>4</v>
      </c>
      <c r="E56">
        <v>1</v>
      </c>
      <c r="F56">
        <v>0</v>
      </c>
    </row>
    <row r="57" spans="1:6" x14ac:dyDescent="0.2">
      <c r="A57" s="1" t="s">
        <v>41</v>
      </c>
    </row>
    <row r="59" spans="1:6" x14ac:dyDescent="0.2">
      <c r="B59" s="12" t="s">
        <v>305</v>
      </c>
      <c r="C59" s="12" t="s">
        <v>306</v>
      </c>
      <c r="D59" s="12" t="s">
        <v>302</v>
      </c>
      <c r="E59" s="12" t="s">
        <v>323</v>
      </c>
      <c r="F59" s="12" t="s">
        <v>324</v>
      </c>
    </row>
    <row r="60" spans="1:6" x14ac:dyDescent="0.2">
      <c r="A60" s="1" t="s">
        <v>42</v>
      </c>
      <c r="B60">
        <v>7</v>
      </c>
      <c r="C60">
        <v>10</v>
      </c>
      <c r="D60">
        <v>7</v>
      </c>
      <c r="E60">
        <v>4</v>
      </c>
      <c r="F60">
        <v>1</v>
      </c>
    </row>
    <row r="61" spans="1:6" x14ac:dyDescent="0.2">
      <c r="A61" s="2" t="s">
        <v>43</v>
      </c>
    </row>
    <row r="62" spans="1:6" x14ac:dyDescent="0.2">
      <c r="A62" s="1" t="s">
        <v>44</v>
      </c>
      <c r="B62">
        <v>1</v>
      </c>
      <c r="C62">
        <v>7</v>
      </c>
      <c r="D62">
        <v>12</v>
      </c>
      <c r="E62">
        <v>5</v>
      </c>
      <c r="F62">
        <v>4</v>
      </c>
    </row>
    <row r="63" spans="1:6" x14ac:dyDescent="0.2">
      <c r="A63" s="2"/>
      <c r="B63" s="24" t="s">
        <v>135</v>
      </c>
      <c r="C63" s="24" t="s">
        <v>325</v>
      </c>
      <c r="D63" s="27" t="s">
        <v>326</v>
      </c>
      <c r="E63" s="24" t="s">
        <v>327</v>
      </c>
      <c r="F63" s="24" t="s">
        <v>314</v>
      </c>
    </row>
    <row r="64" spans="1:6" x14ac:dyDescent="0.2">
      <c r="A64" s="2" t="s">
        <v>45</v>
      </c>
      <c r="B64">
        <v>11</v>
      </c>
      <c r="C64">
        <v>15</v>
      </c>
      <c r="D64">
        <v>10</v>
      </c>
      <c r="E64">
        <v>12</v>
      </c>
      <c r="F64">
        <v>1</v>
      </c>
    </row>
    <row r="65" spans="1:46" x14ac:dyDescent="0.2">
      <c r="A65" s="1" t="s">
        <v>46</v>
      </c>
    </row>
    <row r="67" spans="1:46" x14ac:dyDescent="0.2">
      <c r="B67" s="12" t="s">
        <v>123</v>
      </c>
      <c r="C67" s="12" t="s">
        <v>329</v>
      </c>
    </row>
    <row r="68" spans="1:46" x14ac:dyDescent="0.2">
      <c r="A68" s="1" t="s">
        <v>47</v>
      </c>
      <c r="B68">
        <v>16</v>
      </c>
      <c r="C68">
        <v>14</v>
      </c>
    </row>
    <row r="69" spans="1:46" x14ac:dyDescent="0.2">
      <c r="A69" s="1"/>
      <c r="B69" s="12" t="s">
        <v>330</v>
      </c>
      <c r="C69" s="12" t="s">
        <v>331</v>
      </c>
      <c r="D69" s="12" t="s">
        <v>332</v>
      </c>
      <c r="E69" s="12" t="s">
        <v>333</v>
      </c>
    </row>
    <row r="70" spans="1:46" x14ac:dyDescent="0.2">
      <c r="A70" s="1" t="s">
        <v>48</v>
      </c>
      <c r="B70">
        <v>0</v>
      </c>
      <c r="C70">
        <v>30</v>
      </c>
      <c r="D70">
        <v>0</v>
      </c>
      <c r="E70">
        <v>0</v>
      </c>
    </row>
    <row r="71" spans="1:46" x14ac:dyDescent="0.2">
      <c r="A71" s="1"/>
      <c r="B71" s="17" t="s">
        <v>334</v>
      </c>
      <c r="C71" s="17" t="s">
        <v>335</v>
      </c>
      <c r="D71" s="17" t="s">
        <v>336</v>
      </c>
      <c r="E71" s="17" t="s">
        <v>337</v>
      </c>
      <c r="F71" s="17" t="s">
        <v>338</v>
      </c>
    </row>
    <row r="72" spans="1:46" x14ac:dyDescent="0.2">
      <c r="A72" s="1" t="s">
        <v>49</v>
      </c>
      <c r="B72">
        <v>0</v>
      </c>
      <c r="C72">
        <v>1</v>
      </c>
      <c r="D72">
        <v>10</v>
      </c>
      <c r="E72">
        <v>16</v>
      </c>
      <c r="F72">
        <v>3</v>
      </c>
    </row>
    <row r="73" spans="1:46" x14ac:dyDescent="0.2">
      <c r="O73" s="10" t="s">
        <v>13</v>
      </c>
      <c r="AE73" s="11" t="s">
        <v>328</v>
      </c>
    </row>
    <row r="74" spans="1:46" x14ac:dyDescent="0.2">
      <c r="O74" t="s">
        <v>261</v>
      </c>
      <c r="AE74" t="s">
        <v>200</v>
      </c>
    </row>
    <row r="75" spans="1:46" x14ac:dyDescent="0.2">
      <c r="O75" t="s">
        <v>309</v>
      </c>
      <c r="AE75" t="s">
        <v>263</v>
      </c>
    </row>
    <row r="76" spans="1:46" x14ac:dyDescent="0.2">
      <c r="O76" t="s">
        <v>274</v>
      </c>
      <c r="AE76" t="s">
        <v>269</v>
      </c>
    </row>
    <row r="77" spans="1:46" x14ac:dyDescent="0.2">
      <c r="O77" t="s">
        <v>286</v>
      </c>
      <c r="AE77" t="s">
        <v>292</v>
      </c>
      <c r="AT77" t="s">
        <v>46</v>
      </c>
    </row>
    <row r="78" spans="1:46" x14ac:dyDescent="0.2">
      <c r="O78" t="s">
        <v>345</v>
      </c>
      <c r="AT78" t="s">
        <v>272</v>
      </c>
    </row>
    <row r="79" spans="1:46" x14ac:dyDescent="0.2">
      <c r="O79" t="s">
        <v>348</v>
      </c>
      <c r="AT79" t="s">
        <v>354</v>
      </c>
    </row>
    <row r="80" spans="1:46" x14ac:dyDescent="0.2">
      <c r="O80" t="s">
        <v>355</v>
      </c>
      <c r="AT80" t="s">
        <v>357</v>
      </c>
    </row>
    <row r="81" spans="15:15" x14ac:dyDescent="0.2">
      <c r="O81" t="s">
        <v>358</v>
      </c>
    </row>
    <row r="106" spans="38:38" x14ac:dyDescent="0.2">
      <c r="AL106" s="17" t="s">
        <v>41</v>
      </c>
    </row>
    <row r="107" spans="38:38" x14ac:dyDescent="0.2">
      <c r="AL107" t="s">
        <v>265</v>
      </c>
    </row>
    <row r="108" spans="38:38" x14ac:dyDescent="0.2">
      <c r="AL108" t="s">
        <v>351</v>
      </c>
    </row>
    <row r="226" spans="31:31" x14ac:dyDescent="0.2">
      <c r="AE226" s="17" t="s">
        <v>34</v>
      </c>
    </row>
    <row r="227" spans="31:31" x14ac:dyDescent="0.2">
      <c r="AE227" t="s">
        <v>347</v>
      </c>
    </row>
    <row r="228" spans="31:31" x14ac:dyDescent="0.2">
      <c r="AE228" t="s">
        <v>350</v>
      </c>
    </row>
    <row r="229" spans="31:31" x14ac:dyDescent="0.2">
      <c r="AE229" t="s">
        <v>359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응답(온라인)</vt:lpstr>
      <vt:lpstr>응답(오프라인)</vt:lpstr>
      <vt:lpstr>오프라인요약</vt:lpstr>
      <vt:lpstr>합산</vt:lpstr>
      <vt:lpstr>요약(합산)</vt:lpstr>
      <vt:lpstr>응답원자료</vt:lpstr>
      <vt:lpstr>요약(호봉제교원)</vt:lpstr>
      <vt:lpstr>응답원자료(호봉제교원)</vt:lpstr>
      <vt:lpstr>요약(연봉제교원)</vt:lpstr>
      <vt:lpstr>응답원자료(연봉제교원)</vt:lpstr>
      <vt:lpstr>요약(비정년트랙)</vt:lpstr>
      <vt:lpstr>응답원자료(비정년트랙)</vt:lpstr>
      <vt:lpstr>요약(정규직원)</vt:lpstr>
      <vt:lpstr>응답원자료(정규직원)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2022-07-19T09:03:55Z</dcterms:modified>
</cp:coreProperties>
</file>