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ECDCD49A-BE86-4AFD-B10F-229E05F2CFD6}" xr6:coauthVersionLast="45" xr6:coauthVersionMax="45" xr10:uidLastSave="{00000000-0000-0000-0000-000000000000}"/>
  <bookViews>
    <workbookView xWindow="-120" yWindow="-120" windowWidth="25440" windowHeight="15390" firstSheet="7" activeTab="13" xr2:uid="{00000000-000D-0000-FFFF-FFFF00000000}"/>
  </bookViews>
  <sheets>
    <sheet name="WT ohne Glu" sheetId="1" r:id="rId1"/>
    <sheet name="WT mit Glu" sheetId="3" r:id="rId2"/>
    <sheet name="M128R ohne Glu" sheetId="7" r:id="rId3"/>
    <sheet name="M128R mit Glu" sheetId="8" r:id="rId4"/>
    <sheet name="T318A ohne Glu" sheetId="5" r:id="rId5"/>
    <sheet name="T318A mit Glu" sheetId="6" r:id="rId6"/>
    <sheet name="A329T ohne Glu" sheetId="10" r:id="rId7"/>
    <sheet name="A329T mit Glu" sheetId="11" r:id="rId8"/>
    <sheet name="V393I ohne Glu" sheetId="12" r:id="rId9"/>
    <sheet name="V393 mit Glu" sheetId="13" r:id="rId10"/>
    <sheet name="C186S ohne Glu" sheetId="14" r:id="rId11"/>
    <sheet name="C186S mit Glu" sheetId="15" r:id="rId12"/>
    <sheet name="R499Q ohne Glu" sheetId="16" r:id="rId13"/>
    <sheet name="R499Q mit Glu" sheetId="17" r:id="rId14"/>
  </sheets>
  <definedNames>
    <definedName name="WT_06_09_18_Z1noGlu" localSheetId="0">'WT ohne Glu'!$A$1:$B$21</definedName>
    <definedName name="WT_06_09_18_Z1wGlu" localSheetId="1">'WT mit Glu'!$A$1:$B$21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17" l="1"/>
  <c r="AK5" i="17"/>
  <c r="AL5" i="17"/>
  <c r="AM5" i="17"/>
  <c r="AJ6" i="17"/>
  <c r="AK6" i="17"/>
  <c r="AL6" i="17"/>
  <c r="AM6" i="17"/>
  <c r="AJ7" i="17"/>
  <c r="AK7" i="17"/>
  <c r="AL7" i="17"/>
  <c r="AM7" i="17"/>
  <c r="AJ8" i="17"/>
  <c r="AK8" i="17"/>
  <c r="AL8" i="17"/>
  <c r="AM8" i="17"/>
  <c r="AJ9" i="17"/>
  <c r="AK9" i="17"/>
  <c r="AL9" i="17"/>
  <c r="AM9" i="17"/>
  <c r="AJ10" i="17"/>
  <c r="AK10" i="17"/>
  <c r="AL10" i="17"/>
  <c r="AM10" i="17"/>
  <c r="AJ11" i="17"/>
  <c r="AK11" i="17"/>
  <c r="AL11" i="17"/>
  <c r="AM11" i="17"/>
  <c r="AJ12" i="17"/>
  <c r="AK12" i="17"/>
  <c r="AL12" i="17"/>
  <c r="AM12" i="17"/>
  <c r="AJ13" i="17"/>
  <c r="AK13" i="17"/>
  <c r="AL13" i="17"/>
  <c r="AM13" i="17"/>
  <c r="AJ14" i="17"/>
  <c r="AK14" i="17"/>
  <c r="AL14" i="17"/>
  <c r="AM14" i="17"/>
  <c r="AJ15" i="17"/>
  <c r="AK15" i="17"/>
  <c r="AL15" i="17"/>
  <c r="AM15" i="17"/>
  <c r="AJ16" i="17"/>
  <c r="AK16" i="17"/>
  <c r="AL16" i="17"/>
  <c r="AM16" i="17"/>
  <c r="AJ17" i="17"/>
  <c r="AK17" i="17"/>
  <c r="AL17" i="17"/>
  <c r="AM17" i="17"/>
  <c r="AJ18" i="17"/>
  <c r="AK18" i="17"/>
  <c r="AL18" i="17"/>
  <c r="AM18" i="17"/>
  <c r="AJ19" i="17"/>
  <c r="AK19" i="17"/>
  <c r="AL19" i="17"/>
  <c r="AM19" i="17"/>
  <c r="AJ20" i="17"/>
  <c r="AK20" i="17"/>
  <c r="AL20" i="17"/>
  <c r="AM20" i="17"/>
  <c r="AJ21" i="17"/>
  <c r="AK21" i="17"/>
  <c r="AL21" i="17"/>
  <c r="AM21" i="17"/>
  <c r="AM4" i="17"/>
  <c r="AL4" i="17"/>
  <c r="AK4" i="17"/>
  <c r="AJ4" i="17"/>
  <c r="P5" i="17"/>
  <c r="Q5" i="17"/>
  <c r="R5" i="17"/>
  <c r="S5" i="17"/>
  <c r="P6" i="17"/>
  <c r="Q6" i="17"/>
  <c r="R6" i="17"/>
  <c r="S6" i="17"/>
  <c r="P7" i="17"/>
  <c r="Q7" i="17"/>
  <c r="R7" i="17"/>
  <c r="S7" i="17"/>
  <c r="P8" i="17"/>
  <c r="Q8" i="17"/>
  <c r="R8" i="17"/>
  <c r="S8" i="17"/>
  <c r="P9" i="17"/>
  <c r="Q9" i="17"/>
  <c r="R9" i="17"/>
  <c r="S9" i="17"/>
  <c r="P10" i="17"/>
  <c r="Q10" i="17"/>
  <c r="R10" i="17"/>
  <c r="S10" i="17"/>
  <c r="P11" i="17"/>
  <c r="Q11" i="17"/>
  <c r="R11" i="17"/>
  <c r="S11" i="17"/>
  <c r="P12" i="17"/>
  <c r="Q12" i="17"/>
  <c r="R12" i="17"/>
  <c r="S12" i="17"/>
  <c r="P13" i="17"/>
  <c r="Q13" i="17"/>
  <c r="R13" i="17"/>
  <c r="S13" i="17"/>
  <c r="P14" i="17"/>
  <c r="Q14" i="17"/>
  <c r="R14" i="17"/>
  <c r="S14" i="17"/>
  <c r="P15" i="17"/>
  <c r="Q15" i="17"/>
  <c r="R15" i="17"/>
  <c r="S15" i="17"/>
  <c r="P16" i="17"/>
  <c r="Q16" i="17"/>
  <c r="R16" i="17"/>
  <c r="S16" i="17"/>
  <c r="P17" i="17"/>
  <c r="Q17" i="17"/>
  <c r="R17" i="17"/>
  <c r="S17" i="17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R4" i="17"/>
  <c r="P4" i="17"/>
  <c r="Q4" i="17"/>
  <c r="R5" i="16"/>
  <c r="R6" i="16"/>
  <c r="R7" i="16"/>
  <c r="R8" i="16"/>
  <c r="S8" i="16" s="1"/>
  <c r="R9" i="16"/>
  <c r="R10" i="16"/>
  <c r="R11" i="16"/>
  <c r="R12" i="16"/>
  <c r="S12" i="16" s="1"/>
  <c r="R13" i="16"/>
  <c r="R14" i="16"/>
  <c r="R15" i="16"/>
  <c r="R16" i="16"/>
  <c r="S16" i="16" s="1"/>
  <c r="R17" i="16"/>
  <c r="R18" i="16"/>
  <c r="R19" i="16"/>
  <c r="R20" i="16"/>
  <c r="S20" i="16" s="1"/>
  <c r="R21" i="16"/>
  <c r="R4" i="16"/>
  <c r="S4" i="16" s="1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4" i="16"/>
  <c r="AD8" i="15"/>
  <c r="AE8" i="15"/>
  <c r="AF8" i="15"/>
  <c r="AG8" i="15"/>
  <c r="AD9" i="15"/>
  <c r="AE9" i="15"/>
  <c r="AF9" i="15"/>
  <c r="AG9" i="15"/>
  <c r="AD10" i="15"/>
  <c r="AE10" i="15"/>
  <c r="AF10" i="15"/>
  <c r="AG10" i="15"/>
  <c r="AD11" i="15"/>
  <c r="AE11" i="15"/>
  <c r="AF11" i="15"/>
  <c r="AG11" i="15"/>
  <c r="AD12" i="15"/>
  <c r="AE12" i="15"/>
  <c r="AF12" i="15"/>
  <c r="AG12" i="15"/>
  <c r="AD13" i="15"/>
  <c r="AE13" i="15"/>
  <c r="AF13" i="15"/>
  <c r="AG13" i="15"/>
  <c r="AD14" i="15"/>
  <c r="AE14" i="15"/>
  <c r="AF14" i="15"/>
  <c r="AG14" i="15"/>
  <c r="AD15" i="15"/>
  <c r="AE15" i="15"/>
  <c r="AF15" i="15"/>
  <c r="AG15" i="15"/>
  <c r="AD16" i="15"/>
  <c r="AE16" i="15"/>
  <c r="AF16" i="15"/>
  <c r="AG16" i="15"/>
  <c r="AD17" i="15"/>
  <c r="AE17" i="15"/>
  <c r="AF17" i="15"/>
  <c r="AG17" i="15"/>
  <c r="AD18" i="15"/>
  <c r="AE18" i="15"/>
  <c r="AF18" i="15"/>
  <c r="AG18" i="15"/>
  <c r="AD19" i="15"/>
  <c r="AE19" i="15"/>
  <c r="AF19" i="15"/>
  <c r="AG19" i="15"/>
  <c r="AD20" i="15"/>
  <c r="AE20" i="15"/>
  <c r="AF20" i="15"/>
  <c r="AG20" i="15"/>
  <c r="AD21" i="15"/>
  <c r="AE21" i="15"/>
  <c r="AF21" i="15"/>
  <c r="AG21" i="15"/>
  <c r="AD22" i="15"/>
  <c r="AE22" i="15"/>
  <c r="AF22" i="15"/>
  <c r="AG22" i="15"/>
  <c r="AD23" i="15"/>
  <c r="AE23" i="15"/>
  <c r="AF23" i="15"/>
  <c r="AG23" i="15"/>
  <c r="AD24" i="15"/>
  <c r="AE24" i="15"/>
  <c r="AF24" i="15"/>
  <c r="AG24" i="15"/>
  <c r="AE7" i="15"/>
  <c r="AF7" i="15"/>
  <c r="AG7" i="15" s="1"/>
  <c r="AD7" i="15"/>
  <c r="M8" i="15"/>
  <c r="N8" i="15"/>
  <c r="O8" i="15"/>
  <c r="M9" i="15"/>
  <c r="N9" i="15"/>
  <c r="O9" i="15"/>
  <c r="M10" i="15"/>
  <c r="N10" i="15"/>
  <c r="O10" i="15"/>
  <c r="M11" i="15"/>
  <c r="N11" i="15"/>
  <c r="O11" i="15"/>
  <c r="M12" i="15"/>
  <c r="N12" i="15"/>
  <c r="O12" i="15"/>
  <c r="M13" i="15"/>
  <c r="N13" i="15"/>
  <c r="O13" i="15"/>
  <c r="M14" i="15"/>
  <c r="N14" i="15"/>
  <c r="O14" i="15"/>
  <c r="M15" i="15"/>
  <c r="N15" i="15"/>
  <c r="O15" i="15"/>
  <c r="M16" i="15"/>
  <c r="N16" i="15"/>
  <c r="O16" i="15"/>
  <c r="M17" i="15"/>
  <c r="N17" i="15"/>
  <c r="O17" i="15"/>
  <c r="M18" i="15"/>
  <c r="N18" i="15"/>
  <c r="O18" i="15"/>
  <c r="M19" i="15"/>
  <c r="N19" i="15"/>
  <c r="O19" i="15"/>
  <c r="M20" i="15"/>
  <c r="N20" i="15"/>
  <c r="O20" i="15"/>
  <c r="M21" i="15"/>
  <c r="N21" i="15"/>
  <c r="O21" i="15"/>
  <c r="M22" i="15"/>
  <c r="N22" i="15"/>
  <c r="O22" i="15"/>
  <c r="M23" i="15"/>
  <c r="N23" i="15"/>
  <c r="O23" i="15"/>
  <c r="M24" i="15"/>
  <c r="N24" i="15"/>
  <c r="O24" i="15"/>
  <c r="O7" i="15"/>
  <c r="N7" i="15"/>
  <c r="M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7" i="15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4" i="13"/>
  <c r="Y10" i="12"/>
  <c r="Y14" i="12"/>
  <c r="Y18" i="12"/>
  <c r="Y22" i="12"/>
  <c r="V7" i="12"/>
  <c r="W7" i="12"/>
  <c r="X7" i="12"/>
  <c r="Y7" i="12" s="1"/>
  <c r="V8" i="12"/>
  <c r="W8" i="12"/>
  <c r="X8" i="12"/>
  <c r="Y8" i="12" s="1"/>
  <c r="V9" i="12"/>
  <c r="W9" i="12"/>
  <c r="X9" i="12"/>
  <c r="Y9" i="12" s="1"/>
  <c r="V10" i="12"/>
  <c r="W10" i="12"/>
  <c r="X10" i="12"/>
  <c r="V11" i="12"/>
  <c r="W11" i="12"/>
  <c r="X11" i="12"/>
  <c r="Y11" i="12" s="1"/>
  <c r="V12" i="12"/>
  <c r="W12" i="12"/>
  <c r="X12" i="12"/>
  <c r="Y12" i="12" s="1"/>
  <c r="V13" i="12"/>
  <c r="W13" i="12"/>
  <c r="X13" i="12"/>
  <c r="Y13" i="12" s="1"/>
  <c r="V14" i="12"/>
  <c r="W14" i="12"/>
  <c r="X14" i="12"/>
  <c r="V15" i="12"/>
  <c r="W15" i="12"/>
  <c r="X15" i="12"/>
  <c r="Y15" i="12" s="1"/>
  <c r="V16" i="12"/>
  <c r="W16" i="12"/>
  <c r="X16" i="12"/>
  <c r="Y16" i="12" s="1"/>
  <c r="V17" i="12"/>
  <c r="W17" i="12"/>
  <c r="X17" i="12"/>
  <c r="Y17" i="12" s="1"/>
  <c r="V18" i="12"/>
  <c r="W18" i="12"/>
  <c r="X18" i="12"/>
  <c r="V19" i="12"/>
  <c r="W19" i="12"/>
  <c r="X19" i="12"/>
  <c r="Y19" i="12" s="1"/>
  <c r="V20" i="12"/>
  <c r="W20" i="12"/>
  <c r="X20" i="12"/>
  <c r="Y20" i="12" s="1"/>
  <c r="V21" i="12"/>
  <c r="W21" i="12"/>
  <c r="X21" i="12"/>
  <c r="Y21" i="12" s="1"/>
  <c r="V22" i="12"/>
  <c r="W22" i="12"/>
  <c r="X22" i="12"/>
  <c r="V23" i="12"/>
  <c r="W23" i="12"/>
  <c r="X23" i="12"/>
  <c r="Y23" i="12" s="1"/>
  <c r="W6" i="12"/>
  <c r="V6" i="12"/>
  <c r="Z8" i="11"/>
  <c r="AA8" i="11"/>
  <c r="AB8" i="11" s="1"/>
  <c r="Z9" i="11"/>
  <c r="AA9" i="11"/>
  <c r="AB9" i="11" s="1"/>
  <c r="Z10" i="11"/>
  <c r="AA10" i="11"/>
  <c r="AB10" i="11" s="1"/>
  <c r="Z11" i="11"/>
  <c r="AA11" i="11"/>
  <c r="AB11" i="11"/>
  <c r="Z12" i="11"/>
  <c r="AA12" i="11"/>
  <c r="AB12" i="11" s="1"/>
  <c r="Z13" i="11"/>
  <c r="AA13" i="11"/>
  <c r="AB13" i="11" s="1"/>
  <c r="Z14" i="11"/>
  <c r="AA14" i="11"/>
  <c r="AB14" i="11" s="1"/>
  <c r="Z15" i="11"/>
  <c r="AA15" i="11"/>
  <c r="AB15" i="11"/>
  <c r="Z16" i="11"/>
  <c r="AA16" i="11"/>
  <c r="AB16" i="11" s="1"/>
  <c r="Z17" i="11"/>
  <c r="AA17" i="11"/>
  <c r="AB17" i="11" s="1"/>
  <c r="Z18" i="11"/>
  <c r="AA18" i="11"/>
  <c r="AB18" i="11" s="1"/>
  <c r="Z19" i="11"/>
  <c r="AA19" i="11"/>
  <c r="AB19" i="11"/>
  <c r="Z20" i="11"/>
  <c r="AA20" i="11"/>
  <c r="AB20" i="11" s="1"/>
  <c r="Z21" i="11"/>
  <c r="AA21" i="11"/>
  <c r="AB21" i="11" s="1"/>
  <c r="Z22" i="11"/>
  <c r="AA22" i="11"/>
  <c r="AB22" i="11" s="1"/>
  <c r="Z23" i="11"/>
  <c r="AA23" i="11"/>
  <c r="AB23" i="11"/>
  <c r="Z24" i="11"/>
  <c r="AA24" i="11"/>
  <c r="AB24" i="11" s="1"/>
  <c r="AB7" i="11"/>
  <c r="AA7" i="11"/>
  <c r="Z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7" i="11"/>
  <c r="N7" i="11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7" i="10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4" i="6"/>
  <c r="AQ5" i="6"/>
  <c r="AR5" i="6"/>
  <c r="AQ6" i="6"/>
  <c r="AR6" i="6"/>
  <c r="AQ7" i="6"/>
  <c r="AR7" i="6"/>
  <c r="AQ8" i="6"/>
  <c r="AR8" i="6"/>
  <c r="AQ9" i="6"/>
  <c r="AR9" i="6"/>
  <c r="AQ10" i="6"/>
  <c r="AR10" i="6"/>
  <c r="AQ11" i="6"/>
  <c r="AR11" i="6"/>
  <c r="AQ12" i="6"/>
  <c r="AR12" i="6"/>
  <c r="AQ13" i="6"/>
  <c r="AR13" i="6"/>
  <c r="AQ14" i="6"/>
  <c r="AR14" i="6"/>
  <c r="AQ15" i="6"/>
  <c r="AR15" i="6"/>
  <c r="AQ16" i="6"/>
  <c r="AR16" i="6"/>
  <c r="AQ17" i="6"/>
  <c r="AR17" i="6"/>
  <c r="AQ18" i="6"/>
  <c r="AR18" i="6"/>
  <c r="AQ19" i="6"/>
  <c r="AR19" i="6"/>
  <c r="AQ20" i="6"/>
  <c r="AR20" i="6"/>
  <c r="AQ21" i="6"/>
  <c r="AR21" i="6"/>
  <c r="AR4" i="6"/>
  <c r="AQ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4" i="6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4" i="8"/>
  <c r="R4" i="8"/>
  <c r="S4" i="8"/>
  <c r="T4" i="8"/>
  <c r="U4" i="8"/>
  <c r="V4" i="8"/>
  <c r="W4" i="8"/>
  <c r="R5" i="8"/>
  <c r="S5" i="8"/>
  <c r="T5" i="8"/>
  <c r="U5" i="8"/>
  <c r="V5" i="8"/>
  <c r="W5" i="8"/>
  <c r="R6" i="8"/>
  <c r="S6" i="8"/>
  <c r="T6" i="8"/>
  <c r="U6" i="8"/>
  <c r="V6" i="8"/>
  <c r="W6" i="8"/>
  <c r="R7" i="8"/>
  <c r="S7" i="8"/>
  <c r="T7" i="8"/>
  <c r="U7" i="8"/>
  <c r="V7" i="8"/>
  <c r="W7" i="8"/>
  <c r="R8" i="8"/>
  <c r="S8" i="8"/>
  <c r="T8" i="8"/>
  <c r="U8" i="8"/>
  <c r="V8" i="8"/>
  <c r="W8" i="8"/>
  <c r="R9" i="8"/>
  <c r="S9" i="8"/>
  <c r="T9" i="8"/>
  <c r="U9" i="8"/>
  <c r="V9" i="8"/>
  <c r="W9" i="8"/>
  <c r="R10" i="8"/>
  <c r="S10" i="8"/>
  <c r="T10" i="8"/>
  <c r="U10" i="8"/>
  <c r="V10" i="8"/>
  <c r="W10" i="8"/>
  <c r="R11" i="8"/>
  <c r="S11" i="8"/>
  <c r="T11" i="8"/>
  <c r="U11" i="8"/>
  <c r="V11" i="8"/>
  <c r="W11" i="8"/>
  <c r="R12" i="8"/>
  <c r="S12" i="8"/>
  <c r="T12" i="8"/>
  <c r="U12" i="8"/>
  <c r="V12" i="8"/>
  <c r="W12" i="8"/>
  <c r="R13" i="8"/>
  <c r="S13" i="8"/>
  <c r="T13" i="8"/>
  <c r="U13" i="8"/>
  <c r="V13" i="8"/>
  <c r="W13" i="8"/>
  <c r="R14" i="8"/>
  <c r="S14" i="8"/>
  <c r="T14" i="8"/>
  <c r="U14" i="8"/>
  <c r="V14" i="8"/>
  <c r="W14" i="8"/>
  <c r="R15" i="8"/>
  <c r="S15" i="8"/>
  <c r="T15" i="8"/>
  <c r="U15" i="8"/>
  <c r="V15" i="8"/>
  <c r="W15" i="8"/>
  <c r="R16" i="8"/>
  <c r="S16" i="8"/>
  <c r="T16" i="8"/>
  <c r="U16" i="8"/>
  <c r="V16" i="8"/>
  <c r="W16" i="8"/>
  <c r="R17" i="8"/>
  <c r="S17" i="8"/>
  <c r="T17" i="8"/>
  <c r="U17" i="8"/>
  <c r="V17" i="8"/>
  <c r="W17" i="8"/>
  <c r="R18" i="8"/>
  <c r="S18" i="8"/>
  <c r="T18" i="8"/>
  <c r="U18" i="8"/>
  <c r="V18" i="8"/>
  <c r="W18" i="8"/>
  <c r="R19" i="8"/>
  <c r="S19" i="8"/>
  <c r="T19" i="8"/>
  <c r="U19" i="8"/>
  <c r="V19" i="8"/>
  <c r="W19" i="8"/>
  <c r="R20" i="8"/>
  <c r="S20" i="8"/>
  <c r="T20" i="8"/>
  <c r="U20" i="8"/>
  <c r="V20" i="8"/>
  <c r="W20" i="8"/>
  <c r="R21" i="8"/>
  <c r="S21" i="8"/>
  <c r="T21" i="8"/>
  <c r="U21" i="8"/>
  <c r="V21" i="8"/>
  <c r="W21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4" i="8"/>
  <c r="N8" i="8"/>
  <c r="N12" i="8"/>
  <c r="N16" i="8"/>
  <c r="N20" i="8"/>
  <c r="M5" i="8"/>
  <c r="N5" i="8" s="1"/>
  <c r="M6" i="8"/>
  <c r="N6" i="8" s="1"/>
  <c r="M7" i="8"/>
  <c r="N7" i="8" s="1"/>
  <c r="M8" i="8"/>
  <c r="M9" i="8"/>
  <c r="N9" i="8" s="1"/>
  <c r="M10" i="8"/>
  <c r="N10" i="8" s="1"/>
  <c r="M11" i="8"/>
  <c r="N11" i="8" s="1"/>
  <c r="M12" i="8"/>
  <c r="M13" i="8"/>
  <c r="N13" i="8" s="1"/>
  <c r="M14" i="8"/>
  <c r="N14" i="8" s="1"/>
  <c r="M15" i="8"/>
  <c r="N15" i="8" s="1"/>
  <c r="M16" i="8"/>
  <c r="M17" i="8"/>
  <c r="N17" i="8" s="1"/>
  <c r="M18" i="8"/>
  <c r="N18" i="8" s="1"/>
  <c r="M19" i="8"/>
  <c r="N19" i="8" s="1"/>
  <c r="M20" i="8"/>
  <c r="M21" i="8"/>
  <c r="N21" i="8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4" i="8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L4" i="7"/>
  <c r="K4" i="7"/>
  <c r="AA5" i="3"/>
  <c r="AB5" i="3"/>
  <c r="AC5" i="3" s="1"/>
  <c r="AA6" i="3"/>
  <c r="AB6" i="3"/>
  <c r="AC6" i="3" s="1"/>
  <c r="AA7" i="3"/>
  <c r="AB7" i="3"/>
  <c r="AC7" i="3"/>
  <c r="AA8" i="3"/>
  <c r="AB8" i="3"/>
  <c r="AC8" i="3"/>
  <c r="AA9" i="3"/>
  <c r="AB9" i="3"/>
  <c r="AC9" i="3" s="1"/>
  <c r="AA10" i="3"/>
  <c r="AB10" i="3"/>
  <c r="AC10" i="3" s="1"/>
  <c r="AA11" i="3"/>
  <c r="AB11" i="3"/>
  <c r="AC11" i="3"/>
  <c r="AA12" i="3"/>
  <c r="AB12" i="3"/>
  <c r="AC12" i="3"/>
  <c r="AA13" i="3"/>
  <c r="AB13" i="3"/>
  <c r="AC13" i="3" s="1"/>
  <c r="AA14" i="3"/>
  <c r="AB14" i="3"/>
  <c r="AC14" i="3" s="1"/>
  <c r="AA15" i="3"/>
  <c r="AB15" i="3"/>
  <c r="AC15" i="3"/>
  <c r="AA16" i="3"/>
  <c r="AB16" i="3"/>
  <c r="AC16" i="3"/>
  <c r="AA17" i="3"/>
  <c r="AB17" i="3"/>
  <c r="AC17" i="3" s="1"/>
  <c r="AA18" i="3"/>
  <c r="AB18" i="3"/>
  <c r="AC18" i="3" s="1"/>
  <c r="AA19" i="3"/>
  <c r="AB19" i="3"/>
  <c r="AC19" i="3"/>
  <c r="AA20" i="3"/>
  <c r="AB20" i="3"/>
  <c r="AC20" i="3"/>
  <c r="AA21" i="3"/>
  <c r="AB21" i="3"/>
  <c r="AC21" i="3" s="1"/>
  <c r="AC4" i="3"/>
  <c r="AB4" i="3"/>
  <c r="AA4" i="3"/>
  <c r="O8" i="3"/>
  <c r="O12" i="3"/>
  <c r="O16" i="3"/>
  <c r="O20" i="3"/>
  <c r="L5" i="3"/>
  <c r="M5" i="3"/>
  <c r="N5" i="3"/>
  <c r="O5" i="3" s="1"/>
  <c r="L6" i="3"/>
  <c r="M6" i="3"/>
  <c r="N6" i="3"/>
  <c r="O6" i="3" s="1"/>
  <c r="L7" i="3"/>
  <c r="M7" i="3"/>
  <c r="N7" i="3"/>
  <c r="O7" i="3" s="1"/>
  <c r="L8" i="3"/>
  <c r="M8" i="3"/>
  <c r="N8" i="3"/>
  <c r="L9" i="3"/>
  <c r="M9" i="3"/>
  <c r="N9" i="3"/>
  <c r="O9" i="3" s="1"/>
  <c r="L10" i="3"/>
  <c r="M10" i="3"/>
  <c r="N10" i="3"/>
  <c r="O10" i="3" s="1"/>
  <c r="L11" i="3"/>
  <c r="M11" i="3"/>
  <c r="N11" i="3"/>
  <c r="O11" i="3" s="1"/>
  <c r="L12" i="3"/>
  <c r="M12" i="3"/>
  <c r="N12" i="3"/>
  <c r="L13" i="3"/>
  <c r="M13" i="3"/>
  <c r="N13" i="3"/>
  <c r="O13" i="3" s="1"/>
  <c r="L14" i="3"/>
  <c r="M14" i="3"/>
  <c r="N14" i="3"/>
  <c r="O14" i="3" s="1"/>
  <c r="L15" i="3"/>
  <c r="M15" i="3"/>
  <c r="N15" i="3"/>
  <c r="O15" i="3" s="1"/>
  <c r="L16" i="3"/>
  <c r="M16" i="3"/>
  <c r="N16" i="3"/>
  <c r="L17" i="3"/>
  <c r="M17" i="3"/>
  <c r="N17" i="3"/>
  <c r="O17" i="3" s="1"/>
  <c r="L18" i="3"/>
  <c r="M18" i="3"/>
  <c r="N18" i="3"/>
  <c r="O18" i="3" s="1"/>
  <c r="L19" i="3"/>
  <c r="M19" i="3"/>
  <c r="N19" i="3"/>
  <c r="O19" i="3" s="1"/>
  <c r="L20" i="3"/>
  <c r="M20" i="3"/>
  <c r="N20" i="3"/>
  <c r="L21" i="3"/>
  <c r="M21" i="3"/>
  <c r="N21" i="3"/>
  <c r="O21" i="3" s="1"/>
  <c r="N4" i="3"/>
  <c r="O4" i="3" s="1"/>
  <c r="M4" i="3"/>
  <c r="L4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N4" i="1"/>
  <c r="O4" i="1" s="1"/>
  <c r="L4" i="1"/>
  <c r="AR4" i="13"/>
  <c r="AS4" i="13"/>
  <c r="AR5" i="13"/>
  <c r="AS5" i="13"/>
  <c r="AR6" i="13"/>
  <c r="AS6" i="13"/>
  <c r="AR7" i="13"/>
  <c r="AS7" i="13"/>
  <c r="AR8" i="13"/>
  <c r="AS8" i="13"/>
  <c r="AR9" i="13"/>
  <c r="AS9" i="13"/>
  <c r="AR10" i="13"/>
  <c r="AS10" i="13"/>
  <c r="AR11" i="13"/>
  <c r="AS11" i="13"/>
  <c r="AR12" i="13"/>
  <c r="AS12" i="13"/>
  <c r="AR13" i="13"/>
  <c r="AS13" i="13"/>
  <c r="AR14" i="13"/>
  <c r="AS14" i="13"/>
  <c r="AR15" i="13"/>
  <c r="AS15" i="13"/>
  <c r="AR16" i="13"/>
  <c r="AS16" i="13"/>
  <c r="AR17" i="13"/>
  <c r="AS17" i="13"/>
  <c r="AR18" i="13"/>
  <c r="AS18" i="13"/>
  <c r="AR19" i="13"/>
  <c r="AS19" i="13"/>
  <c r="AR20" i="13"/>
  <c r="AS20" i="13"/>
  <c r="AR21" i="13"/>
  <c r="AS21" i="13"/>
  <c r="AO4" i="13"/>
  <c r="AP4" i="13"/>
  <c r="AQ4" i="13"/>
  <c r="AO5" i="13"/>
  <c r="AP5" i="13"/>
  <c r="AQ5" i="13"/>
  <c r="AO6" i="13"/>
  <c r="AP6" i="13"/>
  <c r="AQ6" i="13"/>
  <c r="AO7" i="13"/>
  <c r="AP7" i="13"/>
  <c r="AQ7" i="13"/>
  <c r="AO8" i="13"/>
  <c r="AP8" i="13"/>
  <c r="AQ8" i="13"/>
  <c r="AO9" i="13"/>
  <c r="AP9" i="13"/>
  <c r="AQ9" i="13"/>
  <c r="AO10" i="13"/>
  <c r="AP10" i="13"/>
  <c r="AQ10" i="13"/>
  <c r="AO11" i="13"/>
  <c r="AP11" i="13"/>
  <c r="AQ11" i="13"/>
  <c r="AO12" i="13"/>
  <c r="AP12" i="13"/>
  <c r="AQ12" i="13"/>
  <c r="AO13" i="13"/>
  <c r="AP13" i="13"/>
  <c r="AQ13" i="13"/>
  <c r="AO14" i="13"/>
  <c r="AP14" i="13"/>
  <c r="AQ14" i="13"/>
  <c r="AO15" i="13"/>
  <c r="AP15" i="13"/>
  <c r="AQ15" i="13"/>
  <c r="AO16" i="13"/>
  <c r="AP16" i="13"/>
  <c r="AQ16" i="13"/>
  <c r="AO17" i="13"/>
  <c r="AP17" i="13"/>
  <c r="AQ17" i="13"/>
  <c r="AO18" i="13"/>
  <c r="AP18" i="13"/>
  <c r="AQ18" i="13"/>
  <c r="AO19" i="13"/>
  <c r="AP19" i="13"/>
  <c r="AQ19" i="13"/>
  <c r="AO20" i="13"/>
  <c r="AP20" i="13"/>
  <c r="AQ20" i="13"/>
  <c r="AO21" i="13"/>
  <c r="AP21" i="13"/>
  <c r="AQ21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A4" i="13"/>
  <c r="R7" i="11"/>
  <c r="S7" i="11"/>
  <c r="T7" i="11"/>
  <c r="U7" i="11"/>
  <c r="V7" i="11"/>
  <c r="W7" i="11"/>
  <c r="X7" i="11"/>
  <c r="R8" i="11"/>
  <c r="S8" i="11"/>
  <c r="T8" i="11"/>
  <c r="U8" i="11"/>
  <c r="V8" i="11"/>
  <c r="W8" i="11"/>
  <c r="X8" i="11"/>
  <c r="R9" i="11"/>
  <c r="S9" i="11"/>
  <c r="T9" i="11"/>
  <c r="U9" i="11"/>
  <c r="V9" i="11"/>
  <c r="W9" i="11"/>
  <c r="X9" i="11"/>
  <c r="R10" i="11"/>
  <c r="S10" i="11"/>
  <c r="T10" i="11"/>
  <c r="U10" i="11"/>
  <c r="V10" i="11"/>
  <c r="W10" i="11"/>
  <c r="X10" i="11"/>
  <c r="R11" i="11"/>
  <c r="S11" i="11"/>
  <c r="T11" i="11"/>
  <c r="U11" i="11"/>
  <c r="V11" i="11"/>
  <c r="W11" i="11"/>
  <c r="X11" i="11"/>
  <c r="R12" i="11"/>
  <c r="S12" i="11"/>
  <c r="T12" i="11"/>
  <c r="U12" i="11"/>
  <c r="V12" i="11"/>
  <c r="W12" i="11"/>
  <c r="X12" i="11"/>
  <c r="R13" i="11"/>
  <c r="S13" i="11"/>
  <c r="T13" i="11"/>
  <c r="U13" i="11"/>
  <c r="V13" i="11"/>
  <c r="W13" i="11"/>
  <c r="X13" i="11"/>
  <c r="R14" i="11"/>
  <c r="S14" i="11"/>
  <c r="T14" i="11"/>
  <c r="U14" i="11"/>
  <c r="V14" i="11"/>
  <c r="W14" i="11"/>
  <c r="X14" i="11"/>
  <c r="R15" i="11"/>
  <c r="S15" i="11"/>
  <c r="T15" i="11"/>
  <c r="U15" i="11"/>
  <c r="V15" i="11"/>
  <c r="W15" i="11"/>
  <c r="X15" i="11"/>
  <c r="R16" i="11"/>
  <c r="S16" i="11"/>
  <c r="T16" i="11"/>
  <c r="U16" i="11"/>
  <c r="V16" i="11"/>
  <c r="W16" i="11"/>
  <c r="X16" i="11"/>
  <c r="R17" i="11"/>
  <c r="S17" i="11"/>
  <c r="T17" i="11"/>
  <c r="U17" i="11"/>
  <c r="V17" i="11"/>
  <c r="W17" i="11"/>
  <c r="X17" i="11"/>
  <c r="R18" i="11"/>
  <c r="S18" i="11"/>
  <c r="T18" i="11"/>
  <c r="U18" i="11"/>
  <c r="V18" i="11"/>
  <c r="W18" i="11"/>
  <c r="X18" i="11"/>
  <c r="R19" i="11"/>
  <c r="S19" i="11"/>
  <c r="T19" i="11"/>
  <c r="U19" i="11"/>
  <c r="V19" i="11"/>
  <c r="W19" i="11"/>
  <c r="X19" i="11"/>
  <c r="R20" i="11"/>
  <c r="S20" i="11"/>
  <c r="T20" i="11"/>
  <c r="U20" i="11"/>
  <c r="V20" i="11"/>
  <c r="W20" i="11"/>
  <c r="X20" i="11"/>
  <c r="R21" i="11"/>
  <c r="S21" i="11"/>
  <c r="T21" i="11"/>
  <c r="U21" i="11"/>
  <c r="V21" i="11"/>
  <c r="W21" i="11"/>
  <c r="X21" i="11"/>
  <c r="R22" i="11"/>
  <c r="S22" i="11"/>
  <c r="T22" i="11"/>
  <c r="U22" i="11"/>
  <c r="V22" i="11"/>
  <c r="W22" i="11"/>
  <c r="X22" i="11"/>
  <c r="R23" i="11"/>
  <c r="S23" i="11"/>
  <c r="T23" i="11"/>
  <c r="U23" i="11"/>
  <c r="V23" i="11"/>
  <c r="W23" i="11"/>
  <c r="X23" i="11"/>
  <c r="R24" i="11"/>
  <c r="S24" i="11"/>
  <c r="T24" i="11"/>
  <c r="U24" i="11"/>
  <c r="V24" i="11"/>
  <c r="W24" i="11"/>
  <c r="X24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7" i="11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Z21" i="6"/>
  <c r="AA21" i="6"/>
  <c r="AB21" i="6"/>
  <c r="AC21" i="6"/>
  <c r="AD21" i="6"/>
  <c r="AE21" i="6"/>
  <c r="AF21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T7" i="15"/>
  <c r="U7" i="15"/>
  <c r="V7" i="15"/>
  <c r="W7" i="15"/>
  <c r="X7" i="15"/>
  <c r="Y7" i="15"/>
  <c r="Z7" i="15"/>
  <c r="AA7" i="15"/>
  <c r="AB7" i="15"/>
  <c r="T8" i="15"/>
  <c r="U8" i="15"/>
  <c r="V8" i="15"/>
  <c r="W8" i="15"/>
  <c r="X8" i="15"/>
  <c r="Y8" i="15"/>
  <c r="Z8" i="15"/>
  <c r="AA8" i="15"/>
  <c r="AB8" i="15"/>
  <c r="T9" i="15"/>
  <c r="U9" i="15"/>
  <c r="V9" i="15"/>
  <c r="W9" i="15"/>
  <c r="X9" i="15"/>
  <c r="Y9" i="15"/>
  <c r="Z9" i="15"/>
  <c r="AA9" i="15"/>
  <c r="AB9" i="15"/>
  <c r="T10" i="15"/>
  <c r="U10" i="15"/>
  <c r="V10" i="15"/>
  <c r="W10" i="15"/>
  <c r="X10" i="15"/>
  <c r="Y10" i="15"/>
  <c r="Z10" i="15"/>
  <c r="AA10" i="15"/>
  <c r="AB10" i="15"/>
  <c r="T11" i="15"/>
  <c r="U11" i="15"/>
  <c r="V11" i="15"/>
  <c r="W11" i="15"/>
  <c r="X11" i="15"/>
  <c r="Y11" i="15"/>
  <c r="Z11" i="15"/>
  <c r="AA11" i="15"/>
  <c r="AB11" i="15"/>
  <c r="T12" i="15"/>
  <c r="U12" i="15"/>
  <c r="V12" i="15"/>
  <c r="W12" i="15"/>
  <c r="X12" i="15"/>
  <c r="Y12" i="15"/>
  <c r="Z12" i="15"/>
  <c r="AA12" i="15"/>
  <c r="AB12" i="15"/>
  <c r="T13" i="15"/>
  <c r="U13" i="15"/>
  <c r="V13" i="15"/>
  <c r="W13" i="15"/>
  <c r="X13" i="15"/>
  <c r="Y13" i="15"/>
  <c r="AA13" i="15"/>
  <c r="AB13" i="15"/>
  <c r="T14" i="15"/>
  <c r="U14" i="15"/>
  <c r="V14" i="15"/>
  <c r="W14" i="15"/>
  <c r="X14" i="15"/>
  <c r="Y14" i="15"/>
  <c r="AA14" i="15"/>
  <c r="AB14" i="15"/>
  <c r="T15" i="15"/>
  <c r="U15" i="15"/>
  <c r="V15" i="15"/>
  <c r="W15" i="15"/>
  <c r="X15" i="15"/>
  <c r="Y15" i="15"/>
  <c r="AA15" i="15"/>
  <c r="AB15" i="15"/>
  <c r="T16" i="15"/>
  <c r="U16" i="15"/>
  <c r="V16" i="15"/>
  <c r="W16" i="15"/>
  <c r="X16" i="15"/>
  <c r="Y16" i="15"/>
  <c r="AA16" i="15"/>
  <c r="AB16" i="15"/>
  <c r="T17" i="15"/>
  <c r="U17" i="15"/>
  <c r="V17" i="15"/>
  <c r="W17" i="15"/>
  <c r="X17" i="15"/>
  <c r="Y17" i="15"/>
  <c r="AA17" i="15"/>
  <c r="AB17" i="15"/>
  <c r="T18" i="15"/>
  <c r="U18" i="15"/>
  <c r="V18" i="15"/>
  <c r="W18" i="15"/>
  <c r="X18" i="15"/>
  <c r="Y18" i="15"/>
  <c r="AA18" i="15"/>
  <c r="AB18" i="15"/>
  <c r="T19" i="15"/>
  <c r="U19" i="15"/>
  <c r="V19" i="15"/>
  <c r="W19" i="15"/>
  <c r="X19" i="15"/>
  <c r="Y19" i="15"/>
  <c r="AA19" i="15"/>
  <c r="AB19" i="15"/>
  <c r="T20" i="15"/>
  <c r="U20" i="15"/>
  <c r="V20" i="15"/>
  <c r="W20" i="15"/>
  <c r="X20" i="15"/>
  <c r="Y20" i="15"/>
  <c r="AA20" i="15"/>
  <c r="AB20" i="15"/>
  <c r="T21" i="15"/>
  <c r="U21" i="15"/>
  <c r="V21" i="15"/>
  <c r="W21" i="15"/>
  <c r="X21" i="15"/>
  <c r="Y21" i="15"/>
  <c r="AA21" i="15"/>
  <c r="AB21" i="15"/>
  <c r="T22" i="15"/>
  <c r="U22" i="15"/>
  <c r="V22" i="15"/>
  <c r="W22" i="15"/>
  <c r="X22" i="15"/>
  <c r="Y22" i="15"/>
  <c r="AA22" i="15"/>
  <c r="AB22" i="15"/>
  <c r="T23" i="15"/>
  <c r="U23" i="15"/>
  <c r="V23" i="15"/>
  <c r="W23" i="15"/>
  <c r="X23" i="15"/>
  <c r="Y23" i="15"/>
  <c r="AA23" i="15"/>
  <c r="AB23" i="15"/>
  <c r="T24" i="15"/>
  <c r="U24" i="15"/>
  <c r="V24" i="15"/>
  <c r="W24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7" i="15"/>
  <c r="W4" i="17"/>
  <c r="X4" i="17"/>
  <c r="Y4" i="17"/>
  <c r="Z4" i="17"/>
  <c r="AA4" i="17"/>
  <c r="AB4" i="17"/>
  <c r="AC4" i="17"/>
  <c r="AD4" i="17"/>
  <c r="AE4" i="17"/>
  <c r="AF4" i="17"/>
  <c r="AG4" i="17"/>
  <c r="AH4" i="17"/>
  <c r="W5" i="17"/>
  <c r="X5" i="17"/>
  <c r="Y5" i="17"/>
  <c r="Z5" i="17"/>
  <c r="AA5" i="17"/>
  <c r="AB5" i="17"/>
  <c r="AC5" i="17"/>
  <c r="AD5" i="17"/>
  <c r="AE5" i="17"/>
  <c r="AF5" i="17"/>
  <c r="AG5" i="17"/>
  <c r="AH5" i="17"/>
  <c r="W6" i="17"/>
  <c r="X6" i="17"/>
  <c r="Y6" i="17"/>
  <c r="Z6" i="17"/>
  <c r="AA6" i="17"/>
  <c r="AB6" i="17"/>
  <c r="AE6" i="17"/>
  <c r="AF6" i="17"/>
  <c r="AG6" i="17"/>
  <c r="AH6" i="17"/>
  <c r="W7" i="17"/>
  <c r="X7" i="17"/>
  <c r="Y7" i="17"/>
  <c r="Z7" i="17"/>
  <c r="AA7" i="17"/>
  <c r="AB7" i="17"/>
  <c r="AC7" i="17"/>
  <c r="AD7" i="17"/>
  <c r="AE7" i="17"/>
  <c r="AF7" i="17"/>
  <c r="AG7" i="17"/>
  <c r="AH7" i="17"/>
  <c r="W8" i="17"/>
  <c r="X8" i="17"/>
  <c r="Y8" i="17"/>
  <c r="Z8" i="17"/>
  <c r="AA8" i="17"/>
  <c r="AB8" i="17"/>
  <c r="AC8" i="17"/>
  <c r="AD8" i="17"/>
  <c r="AE8" i="17"/>
  <c r="AF8" i="17"/>
  <c r="AG8" i="17"/>
  <c r="AH8" i="17"/>
  <c r="W9" i="17"/>
  <c r="X9" i="17"/>
  <c r="Y9" i="17"/>
  <c r="Z9" i="17"/>
  <c r="AA9" i="17"/>
  <c r="AB9" i="17"/>
  <c r="AC9" i="17"/>
  <c r="AD9" i="17"/>
  <c r="AE9" i="17"/>
  <c r="AF9" i="17"/>
  <c r="AG9" i="17"/>
  <c r="AH9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4" i="17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S4" i="3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S16" i="3"/>
  <c r="T16" i="3"/>
  <c r="U16" i="3"/>
  <c r="V16" i="3"/>
  <c r="W16" i="3"/>
  <c r="S17" i="3"/>
  <c r="T17" i="3"/>
  <c r="U17" i="3"/>
  <c r="V17" i="3"/>
  <c r="W17" i="3"/>
  <c r="S18" i="3"/>
  <c r="T18" i="3"/>
  <c r="U18" i="3"/>
  <c r="V18" i="3"/>
  <c r="W18" i="3"/>
  <c r="S19" i="3"/>
  <c r="T19" i="3"/>
  <c r="U19" i="3"/>
  <c r="V19" i="3"/>
  <c r="W19" i="3"/>
  <c r="S20" i="3"/>
  <c r="T20" i="3"/>
  <c r="U20" i="3"/>
  <c r="V20" i="3"/>
  <c r="W20" i="3"/>
  <c r="S21" i="3"/>
  <c r="T21" i="3"/>
  <c r="U21" i="3"/>
  <c r="V21" i="3"/>
  <c r="W21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4" i="3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M7" i="11"/>
  <c r="K7" i="11"/>
  <c r="P5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S4" i="17"/>
  <c r="S5" i="16"/>
  <c r="S7" i="16"/>
  <c r="S9" i="16"/>
  <c r="S10" i="16"/>
  <c r="S11" i="16"/>
  <c r="S13" i="16"/>
  <c r="S14" i="16"/>
  <c r="S15" i="16"/>
  <c r="S17" i="16"/>
  <c r="S18" i="16"/>
  <c r="S19" i="16"/>
  <c r="S21" i="16"/>
  <c r="K8" i="10" l="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N22" i="10" s="1"/>
  <c r="M23" i="10"/>
  <c r="N23" i="10" s="1"/>
  <c r="M24" i="10"/>
  <c r="N24" i="10" s="1"/>
  <c r="M7" i="10"/>
  <c r="N7" i="10" s="1"/>
  <c r="H24" i="15" l="1"/>
  <c r="J24" i="15"/>
  <c r="K24" i="15"/>
  <c r="G24" i="15"/>
  <c r="H24" i="14"/>
  <c r="I24" i="14"/>
  <c r="J24" i="14"/>
  <c r="K24" i="14"/>
  <c r="G24" i="14"/>
  <c r="Q21" i="5"/>
  <c r="AN21" i="6" s="1"/>
  <c r="U5" i="5"/>
  <c r="V5" i="5" s="1"/>
  <c r="U6" i="5"/>
  <c r="V6" i="5" s="1"/>
  <c r="U7" i="5"/>
  <c r="V7" i="5" s="1"/>
  <c r="U8" i="5"/>
  <c r="V8" i="5" s="1"/>
  <c r="U9" i="5"/>
  <c r="V9" i="5" s="1"/>
  <c r="U10" i="5"/>
  <c r="V10" i="5" s="1"/>
  <c r="U11" i="5"/>
  <c r="V11" i="5" s="1"/>
  <c r="U12" i="5"/>
  <c r="V12" i="5" s="1"/>
  <c r="U13" i="5"/>
  <c r="V13" i="5" s="1"/>
  <c r="U14" i="5"/>
  <c r="V14" i="5" s="1"/>
  <c r="U15" i="5"/>
  <c r="V15" i="5" s="1"/>
  <c r="U16" i="5"/>
  <c r="V16" i="5" s="1"/>
  <c r="U17" i="5"/>
  <c r="V17" i="5" s="1"/>
  <c r="U18" i="5"/>
  <c r="V18" i="5" s="1"/>
  <c r="U19" i="5"/>
  <c r="V19" i="5" s="1"/>
  <c r="U20" i="5"/>
  <c r="V20" i="5" s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U5" i="6"/>
  <c r="V5" i="6" s="1"/>
  <c r="U6" i="6"/>
  <c r="V6" i="6" s="1"/>
  <c r="U7" i="6"/>
  <c r="V7" i="6" s="1"/>
  <c r="U8" i="6"/>
  <c r="V8" i="6" s="1"/>
  <c r="U9" i="6"/>
  <c r="V9" i="6" s="1"/>
  <c r="U10" i="6"/>
  <c r="V10" i="6" s="1"/>
  <c r="U11" i="6"/>
  <c r="V11" i="6" s="1"/>
  <c r="U12" i="6"/>
  <c r="V12" i="6" s="1"/>
  <c r="U13" i="6"/>
  <c r="V13" i="6" s="1"/>
  <c r="U14" i="6"/>
  <c r="V14" i="6" s="1"/>
  <c r="U15" i="6"/>
  <c r="V15" i="6" s="1"/>
  <c r="U16" i="6"/>
  <c r="V16" i="6" s="1"/>
  <c r="U17" i="6"/>
  <c r="V17" i="6" s="1"/>
  <c r="U18" i="6"/>
  <c r="V18" i="6" s="1"/>
  <c r="U19" i="6"/>
  <c r="V19" i="6" s="1"/>
  <c r="U20" i="6"/>
  <c r="V20" i="6" s="1"/>
  <c r="U4" i="6"/>
  <c r="V4" i="6" s="1"/>
  <c r="S4" i="6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P21" i="5"/>
  <c r="AM21" i="6" s="1"/>
  <c r="O21" i="5"/>
  <c r="AL21" i="6" s="1"/>
  <c r="N21" i="5"/>
  <c r="AK21" i="6" s="1"/>
  <c r="M21" i="5"/>
  <c r="AJ21" i="6" s="1"/>
  <c r="L21" i="6"/>
  <c r="L21" i="5"/>
  <c r="K21" i="6"/>
  <c r="K21" i="5"/>
  <c r="J21" i="6"/>
  <c r="T21" i="6" s="1"/>
  <c r="J21" i="5"/>
  <c r="T21" i="5" l="1"/>
  <c r="AI21" i="6"/>
  <c r="AH21" i="6"/>
  <c r="Y24" i="15"/>
  <c r="U21" i="5"/>
  <c r="V21" i="5" s="1"/>
  <c r="X24" i="15"/>
  <c r="AG21" i="6"/>
  <c r="AB24" i="15"/>
  <c r="AA24" i="15"/>
  <c r="U21" i="6"/>
  <c r="V21" i="6" s="1"/>
  <c r="S21" i="5"/>
  <c r="S21" i="6"/>
  <c r="I6" i="16"/>
  <c r="J6" i="16"/>
  <c r="AD6" i="17" s="1"/>
  <c r="S6" i="16" l="1"/>
  <c r="AC6" i="17"/>
  <c r="P6" i="16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7" i="15"/>
  <c r="W5" i="13"/>
  <c r="X5" i="13" s="1"/>
  <c r="W6" i="13"/>
  <c r="X6" i="13" s="1"/>
  <c r="W7" i="13"/>
  <c r="X7" i="13" s="1"/>
  <c r="W8" i="13"/>
  <c r="X8" i="13" s="1"/>
  <c r="W9" i="13"/>
  <c r="X9" i="13" s="1"/>
  <c r="W10" i="13"/>
  <c r="X10" i="13" s="1"/>
  <c r="W11" i="13"/>
  <c r="X11" i="13" s="1"/>
  <c r="W12" i="13"/>
  <c r="X12" i="13" s="1"/>
  <c r="W13" i="13"/>
  <c r="X13" i="13" s="1"/>
  <c r="W14" i="13"/>
  <c r="X14" i="13" s="1"/>
  <c r="W15" i="13"/>
  <c r="X15" i="13" s="1"/>
  <c r="W16" i="13"/>
  <c r="X16" i="13" s="1"/>
  <c r="W17" i="13"/>
  <c r="X17" i="13" s="1"/>
  <c r="W18" i="13"/>
  <c r="X18" i="13" s="1"/>
  <c r="W19" i="13"/>
  <c r="X19" i="13" s="1"/>
  <c r="W20" i="13"/>
  <c r="X20" i="13" s="1"/>
  <c r="W21" i="13"/>
  <c r="X21" i="13" s="1"/>
  <c r="W4" i="13"/>
  <c r="X4" i="13" s="1"/>
  <c r="M4" i="8"/>
  <c r="N4" i="8" s="1"/>
  <c r="O8" i="14"/>
  <c r="P8" i="14" s="1"/>
  <c r="O9" i="14"/>
  <c r="P9" i="14" s="1"/>
  <c r="O10" i="14"/>
  <c r="P10" i="14" s="1"/>
  <c r="O11" i="14"/>
  <c r="P11" i="14" s="1"/>
  <c r="O12" i="14"/>
  <c r="P12" i="14" s="1"/>
  <c r="O13" i="14"/>
  <c r="P13" i="14" s="1"/>
  <c r="O14" i="14"/>
  <c r="P14" i="14" s="1"/>
  <c r="O15" i="14"/>
  <c r="P15" i="14" s="1"/>
  <c r="O16" i="14"/>
  <c r="P16" i="14" s="1"/>
  <c r="O17" i="14"/>
  <c r="P17" i="14" s="1"/>
  <c r="O18" i="14"/>
  <c r="P18" i="14" s="1"/>
  <c r="O19" i="14"/>
  <c r="P19" i="14" s="1"/>
  <c r="O20" i="14"/>
  <c r="P20" i="14" s="1"/>
  <c r="O21" i="14"/>
  <c r="P21" i="14" s="1"/>
  <c r="O22" i="14"/>
  <c r="P22" i="14" s="1"/>
  <c r="O23" i="14"/>
  <c r="P23" i="14" s="1"/>
  <c r="O24" i="14"/>
  <c r="P24" i="14" s="1"/>
  <c r="O7" i="14"/>
  <c r="P7" i="14" s="1"/>
  <c r="X6" i="12"/>
  <c r="Y6" i="12" s="1"/>
  <c r="N21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M4" i="7"/>
  <c r="N4" i="7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U5" i="13" l="1"/>
  <c r="V5" i="13"/>
  <c r="U6" i="13"/>
  <c r="V6" i="13"/>
  <c r="U7" i="13"/>
  <c r="V7" i="13"/>
  <c r="U8" i="13"/>
  <c r="V8" i="13"/>
  <c r="U9" i="13"/>
  <c r="V9" i="13"/>
  <c r="U10" i="13"/>
  <c r="V10" i="13"/>
  <c r="U11" i="13"/>
  <c r="V11" i="13"/>
  <c r="U12" i="13"/>
  <c r="V12" i="13"/>
  <c r="U13" i="13"/>
  <c r="V13" i="13"/>
  <c r="U14" i="13"/>
  <c r="V14" i="13"/>
  <c r="U15" i="13"/>
  <c r="V15" i="13"/>
  <c r="U16" i="13"/>
  <c r="V16" i="13"/>
  <c r="U17" i="13"/>
  <c r="V17" i="13"/>
  <c r="U18" i="13"/>
  <c r="V18" i="13"/>
  <c r="U19" i="13"/>
  <c r="V19" i="13"/>
  <c r="U20" i="13"/>
  <c r="V20" i="13"/>
  <c r="U21" i="13"/>
  <c r="V21" i="13"/>
  <c r="V4" i="13"/>
  <c r="U4" i="1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B4" i="5" l="1"/>
  <c r="T4" i="5" s="1"/>
  <c r="L4" i="8"/>
  <c r="Y4" i="6" l="1"/>
  <c r="S4" i="5"/>
  <c r="U4" i="5"/>
  <c r="V4" i="5" s="1"/>
  <c r="P4" i="16"/>
  <c r="N8" i="14" l="1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7" i="14"/>
  <c r="K7" i="10" l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 06_09_18_Z1noGlu" type="6" refreshedVersion="6" background="1" saveData="1">
    <textPr codePage="850" sourceFile="E:\Backup\Whole Cell Patch Clamp\Aparna\Experiments\Patchclampdata\internalpotassium\taugt WT\WT 06_09_18_Z1noGlu.txt" space="1" comma="1" consecutive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WT 06_09_18_Z1wGlu" type="6" refreshedVersion="6" background="1" saveData="1">
    <textPr codePage="850" sourceFile="E:\Backup\Whole Cell Patch Clamp\Aparna\Experiments\Patchclampdata\internalpotassium\taugt WT\WT 06_09_18_Z1wGlu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<sst xmlns="http://schemas.openxmlformats.org/spreadsheetml/2006/main" count="396" uniqueCount="103">
  <si>
    <t>MW</t>
  </si>
  <si>
    <t>SE</t>
  </si>
  <si>
    <t>04_07_19_Z4</t>
  </si>
  <si>
    <t>04_07_19_Z5</t>
  </si>
  <si>
    <t>04_07_19_Z6</t>
  </si>
  <si>
    <t>17_02_18_Z2</t>
  </si>
  <si>
    <t>17_02_18_Z3</t>
  </si>
  <si>
    <t>17_02_18_Z5</t>
  </si>
  <si>
    <t>21_03_19_Z1</t>
  </si>
  <si>
    <t>21_03_19_Z2</t>
  </si>
  <si>
    <t>30_10_18_Z1</t>
  </si>
  <si>
    <t>30_10_18_Z2</t>
  </si>
  <si>
    <t>30_10_18_Z3</t>
  </si>
  <si>
    <t>30_10_18_Z4</t>
  </si>
  <si>
    <t>30_10_18_Z4b</t>
  </si>
  <si>
    <t>30_10_18_Z5</t>
  </si>
  <si>
    <t>30_10_18_Z6</t>
  </si>
  <si>
    <t>12_12_18_Z1</t>
  </si>
  <si>
    <t>12_12_18_Z3</t>
  </si>
  <si>
    <t>12_12_18_Z4</t>
  </si>
  <si>
    <t>11_12_18_Z1</t>
  </si>
  <si>
    <t>11_12_18_Z2</t>
  </si>
  <si>
    <t>11_12_18_Z6</t>
  </si>
  <si>
    <t>11_12_18_Z7</t>
  </si>
  <si>
    <t>12_03_18_Z1</t>
  </si>
  <si>
    <t>12_03_18_Z2</t>
  </si>
  <si>
    <t>12_03_18_Z3</t>
  </si>
  <si>
    <t>12_03_18_Z4</t>
  </si>
  <si>
    <t>13_12_18_Z1</t>
  </si>
  <si>
    <t>13_12_18_Z2</t>
  </si>
  <si>
    <t>17_12_18_Z4</t>
  </si>
  <si>
    <t>14_12_18_Z1</t>
  </si>
  <si>
    <t>14_12_18_Z2</t>
  </si>
  <si>
    <t>14_12_18_Z3</t>
  </si>
  <si>
    <t>14_12_18_Z5</t>
  </si>
  <si>
    <t>14_12_18_Z6</t>
  </si>
  <si>
    <t>21_03_19_Z3</t>
  </si>
  <si>
    <t>21_03_19_Z4</t>
  </si>
  <si>
    <t>21_03_19_Z5</t>
  </si>
  <si>
    <t>21_03_19_Z6</t>
  </si>
  <si>
    <t>26_10_18_Z4</t>
  </si>
  <si>
    <t>25_07_19_Z1</t>
  </si>
  <si>
    <t>25_07_19_Z2</t>
  </si>
  <si>
    <t>25_07_19_Z3</t>
  </si>
  <si>
    <t>18_07_19_009</t>
  </si>
  <si>
    <t>27_07_19_047</t>
  </si>
  <si>
    <t>25_07_19_024</t>
  </si>
  <si>
    <t>25_07_19_040</t>
  </si>
  <si>
    <t>26_07_19_010</t>
  </si>
  <si>
    <t>26_07_19_019</t>
  </si>
  <si>
    <t>26_07_19_026</t>
  </si>
  <si>
    <t>26_07_19_000</t>
  </si>
  <si>
    <t>25_07_19_045</t>
  </si>
  <si>
    <t>25_07_19_042</t>
  </si>
  <si>
    <t>25_07_19_026</t>
  </si>
  <si>
    <t>26_07_19_012</t>
  </si>
  <si>
    <t>26_07_19_021</t>
  </si>
  <si>
    <t>26_07_19_024</t>
  </si>
  <si>
    <t>26_07_19_002</t>
  </si>
  <si>
    <t>18_07_19_011</t>
  </si>
  <si>
    <t>11_07_14_Z1</t>
  </si>
  <si>
    <t>11_07_14_Z2</t>
  </si>
  <si>
    <t>17_07_2014_Z1</t>
  </si>
  <si>
    <t>17_07_2014_Z2</t>
  </si>
  <si>
    <t>11_07_14_Z3</t>
  </si>
  <si>
    <t>17_07_2014_Z3</t>
  </si>
  <si>
    <t>11_07_14_Z4</t>
  </si>
  <si>
    <t>05_03_20_Z1</t>
  </si>
  <si>
    <t>05_03_20_Z2</t>
  </si>
  <si>
    <t>05_03_20_Z3</t>
  </si>
  <si>
    <t>05_03_20_Z4</t>
  </si>
  <si>
    <t>05_03_20_Z5</t>
  </si>
  <si>
    <t>05_03_20_Z6</t>
  </si>
  <si>
    <t>06_03_20_Z6</t>
  </si>
  <si>
    <t>06_03_20_Z7</t>
  </si>
  <si>
    <t>06_03_20_Z1</t>
  </si>
  <si>
    <t>06_03_20_Z2</t>
  </si>
  <si>
    <t>06_03_20_Z3</t>
  </si>
  <si>
    <t>06_03_20_Z4</t>
  </si>
  <si>
    <t>06_03_20_Z5</t>
  </si>
  <si>
    <t>13_03_20_Z1</t>
  </si>
  <si>
    <t>13_03_20_Z2</t>
  </si>
  <si>
    <t>13_03_20_Z3</t>
  </si>
  <si>
    <t>13_03_20_Z4</t>
  </si>
  <si>
    <t>13_03_20_Z6</t>
  </si>
  <si>
    <t>13_03_20_Z7</t>
  </si>
  <si>
    <t>13_03_20_Z8</t>
  </si>
  <si>
    <t>13_03_20_Z9</t>
  </si>
  <si>
    <t>13_03_20_Z10</t>
  </si>
  <si>
    <t>mean</t>
  </si>
  <si>
    <t>SD</t>
  </si>
  <si>
    <t>95 % conf</t>
  </si>
  <si>
    <t>Currents in the absence of ext Glutamate</t>
  </si>
  <si>
    <t>Voltage (mV)</t>
  </si>
  <si>
    <t>95% conf</t>
  </si>
  <si>
    <t>Supplemental Fig 1</t>
  </si>
  <si>
    <t>Current ratios no Glu versus 0.5 mM Glu</t>
  </si>
  <si>
    <t>Currents in the absence of ext L-Glutamate as picoAmpere (pA)</t>
  </si>
  <si>
    <t>Currents in the presence of 0.5 mM ext Glutamate as picoampere (pA)</t>
  </si>
  <si>
    <t>Currents in the presence of 0.5 mM ext l-Glutamate as picoAmpere (pA)</t>
  </si>
  <si>
    <t>Currents in the presence of 0.5 mM ext L-Glutamate as picoAmpere (pA)</t>
  </si>
  <si>
    <t>NN</t>
  </si>
  <si>
    <t>Currents in the presence of ext L-Glutamate as picoAmpere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</si>
</sst>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5" fillId="0" borderId="0"/>
    <xf numFmtId="0" fontId="15" fillId="8" borderId="0"/>
    <xf numFmtId="0" fontId="6" fillId="0" borderId="0"/>
    <xf numFmtId="0" fontId="7" fillId="2" borderId="0"/>
    <xf numFmtId="0" fontId="7" fillId="3" borderId="0"/>
    <xf numFmtId="0" fontId="6" fillId="4" borderId="0"/>
    <xf numFmtId="0" fontId="8" fillId="5" borderId="0"/>
    <xf numFmtId="0" fontId="9" fillId="6" borderId="0"/>
    <xf numFmtId="0" fontId="10" fillId="0" borderId="0"/>
    <xf numFmtId="0" fontId="11" fillId="7" borderId="0"/>
    <xf numFmtId="0" fontId="12" fillId="0" borderId="0"/>
    <xf numFmtId="0" fontId="13" fillId="0" borderId="0"/>
    <xf numFmtId="0" fontId="14" fillId="0" borderId="0"/>
    <xf numFmtId="0" fontId="16" fillId="8" borderId="1"/>
    <xf numFmtId="0" fontId="5" fillId="0" borderId="0"/>
    <xf numFmtId="0" fontId="5" fillId="0" borderId="0"/>
    <xf numFmtId="0" fontId="8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9" borderId="5" xfId="0" applyFon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4" fontId="4" fillId="9" borderId="0" xfId="1" applyNumberFormat="1" applyFon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4" fontId="5" fillId="9" borderId="0" xfId="1" applyNumberFormat="1" applyFont="1" applyFill="1" applyBorder="1"/>
    <xf numFmtId="0" fontId="0" fillId="9" borderId="7" xfId="0" applyFont="1" applyFill="1" applyBorder="1" applyAlignment="1">
      <alignment horizontal="left"/>
    </xf>
    <xf numFmtId="0" fontId="0" fillId="9" borderId="8" xfId="0" applyFont="1" applyFill="1" applyBorder="1" applyAlignment="1">
      <alignment horizontal="center"/>
    </xf>
    <xf numFmtId="4" fontId="5" fillId="9" borderId="8" xfId="1" applyNumberFormat="1" applyFont="1" applyFill="1" applyBorder="1"/>
    <xf numFmtId="0" fontId="0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15" fontId="3" fillId="9" borderId="11" xfId="0" applyNumberFormat="1" applyFont="1" applyFill="1" applyBorder="1" applyAlignment="1">
      <alignment horizontal="center"/>
    </xf>
    <xf numFmtId="2" fontId="3" fillId="9" borderId="11" xfId="0" applyNumberFormat="1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2" fontId="4" fillId="9" borderId="0" xfId="1" applyNumberFormat="1" applyFont="1" applyFill="1" applyBorder="1" applyAlignment="1">
      <alignment horizontal="center"/>
    </xf>
    <xf numFmtId="0" fontId="4" fillId="9" borderId="0" xfId="1" applyFont="1" applyFill="1" applyBorder="1"/>
    <xf numFmtId="4" fontId="4" fillId="9" borderId="0" xfId="1" applyNumberFormat="1" applyFont="1" applyFill="1" applyBorder="1"/>
    <xf numFmtId="2" fontId="0" fillId="9" borderId="8" xfId="0" applyNumberForma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0" fontId="0" fillId="9" borderId="0" xfId="0" applyFill="1" applyBorder="1"/>
    <xf numFmtId="2" fontId="2" fillId="9" borderId="8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2" fontId="3" fillId="9" borderId="0" xfId="0" applyNumberFormat="1" applyFon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3" fillId="9" borderId="12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2" fontId="17" fillId="9" borderId="11" xfId="0" applyNumberFormat="1" applyFont="1" applyFill="1" applyBorder="1" applyAlignment="1">
      <alignment horizontal="center"/>
    </xf>
    <xf numFmtId="4" fontId="0" fillId="9" borderId="0" xfId="0" applyNumberFormat="1" applyFill="1" applyBorder="1" applyAlignment="1">
      <alignment horizontal="center"/>
    </xf>
    <xf numFmtId="0" fontId="0" fillId="9" borderId="6" xfId="0" applyFill="1" applyBorder="1"/>
    <xf numFmtId="0" fontId="0" fillId="9" borderId="8" xfId="0" applyFill="1" applyBorder="1"/>
    <xf numFmtId="0" fontId="0" fillId="9" borderId="9" xfId="0" applyFill="1" applyBorder="1"/>
    <xf numFmtId="0" fontId="3" fillId="9" borderId="11" xfId="0" applyFont="1" applyFill="1" applyBorder="1"/>
    <xf numFmtId="0" fontId="3" fillId="9" borderId="12" xfId="0" applyFont="1" applyFill="1" applyBorder="1"/>
    <xf numFmtId="2" fontId="0" fillId="9" borderId="0" xfId="0" applyNumberFormat="1" applyFill="1" applyBorder="1"/>
    <xf numFmtId="2" fontId="0" fillId="9" borderId="6" xfId="0" applyNumberFormat="1" applyFill="1" applyBorder="1"/>
    <xf numFmtId="0" fontId="0" fillId="9" borderId="5" xfId="0" applyFill="1" applyBorder="1"/>
    <xf numFmtId="0" fontId="3" fillId="9" borderId="10" xfId="0" applyFont="1" applyFill="1" applyBorder="1"/>
  </cellXfs>
  <cellStyles count="18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Neutral 2" xfId="2" xr:uid="{00000000-0005-0000-0000-00000B000000}"/>
    <cellStyle name="Note" xfId="14" xr:uid="{00000000-0005-0000-0000-00000C000000}"/>
    <cellStyle name="Standard" xfId="0" builtinId="0"/>
    <cellStyle name="Standard 2" xfId="1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Glu'!$B$4:$B$21</c:f>
              <c:numCache>
                <c:formatCode>0.00</c:formatCode>
                <c:ptCount val="18"/>
                <c:pt idx="0">
                  <c:v>-286.75</c:v>
                </c:pt>
                <c:pt idx="1">
                  <c:v>-225.59</c:v>
                </c:pt>
                <c:pt idx="2">
                  <c:v>-179.13</c:v>
                </c:pt>
                <c:pt idx="3">
                  <c:v>-139.81</c:v>
                </c:pt>
                <c:pt idx="4">
                  <c:v>-108.71</c:v>
                </c:pt>
                <c:pt idx="5">
                  <c:v>-83.816999999999993</c:v>
                </c:pt>
                <c:pt idx="6">
                  <c:v>-62.113999999999997</c:v>
                </c:pt>
                <c:pt idx="7">
                  <c:v>-43.134999999999998</c:v>
                </c:pt>
                <c:pt idx="8">
                  <c:v>-26.242999999999999</c:v>
                </c:pt>
                <c:pt idx="9">
                  <c:v>-12.678000000000001</c:v>
                </c:pt>
                <c:pt idx="10">
                  <c:v>-0.251</c:v>
                </c:pt>
                <c:pt idx="11">
                  <c:v>12.715999999999999</c:v>
                </c:pt>
                <c:pt idx="12">
                  <c:v>24.806000000000001</c:v>
                </c:pt>
                <c:pt idx="13">
                  <c:v>38.427</c:v>
                </c:pt>
                <c:pt idx="14">
                  <c:v>54.066000000000003</c:v>
                </c:pt>
                <c:pt idx="15">
                  <c:v>72.402000000000001</c:v>
                </c:pt>
                <c:pt idx="16">
                  <c:v>89.432000000000002</c:v>
                </c:pt>
                <c:pt idx="17">
                  <c:v>116.66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0-46CA-B40F-B6F303B66D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0-46CA-B40F-B6F303B66DF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Glu'!$C$4:$C$21</c:f>
              <c:numCache>
                <c:formatCode>0.00</c:formatCode>
                <c:ptCount val="18"/>
                <c:pt idx="0">
                  <c:v>-338.01266479492199</c:v>
                </c:pt>
                <c:pt idx="1">
                  <c:v>-262.87838745117199</c:v>
                </c:pt>
                <c:pt idx="2">
                  <c:v>-205.26121520996099</c:v>
                </c:pt>
                <c:pt idx="3">
                  <c:v>-169.79978942871099</c:v>
                </c:pt>
                <c:pt idx="4">
                  <c:v>-127.746574401855</c:v>
                </c:pt>
                <c:pt idx="5">
                  <c:v>-96.130363464355497</c:v>
                </c:pt>
                <c:pt idx="6">
                  <c:v>-70.800773620605497</c:v>
                </c:pt>
                <c:pt idx="7">
                  <c:v>-42.602535247802699</c:v>
                </c:pt>
                <c:pt idx="8">
                  <c:v>-25.573728561401399</c:v>
                </c:pt>
                <c:pt idx="9">
                  <c:v>-9.58251857757568</c:v>
                </c:pt>
                <c:pt idx="10">
                  <c:v>11.9018545150757</c:v>
                </c:pt>
                <c:pt idx="11">
                  <c:v>28.747556686401399</c:v>
                </c:pt>
                <c:pt idx="12">
                  <c:v>44.921871185302699</c:v>
                </c:pt>
                <c:pt idx="13">
                  <c:v>65.185539245605497</c:v>
                </c:pt>
                <c:pt idx="14">
                  <c:v>78.491203308105497</c:v>
                </c:pt>
                <c:pt idx="15">
                  <c:v>111.694328308105</c:v>
                </c:pt>
                <c:pt idx="16">
                  <c:v>136.29148864746099</c:v>
                </c:pt>
                <c:pt idx="17">
                  <c:v>176.87986755371099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0-46CA-B40F-B6F303B66DF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Glu'!$D$4:$D$21</c:f>
              <c:numCache>
                <c:formatCode>0.00</c:formatCode>
                <c:ptCount val="18"/>
                <c:pt idx="0">
                  <c:v>-555.267333984375</c:v>
                </c:pt>
                <c:pt idx="1">
                  <c:v>-445.25146484375</c:v>
                </c:pt>
                <c:pt idx="2">
                  <c:v>-346.832275390625</c:v>
                </c:pt>
                <c:pt idx="3">
                  <c:v>-275.57373046875</c:v>
                </c:pt>
                <c:pt idx="4">
                  <c:v>-216.6748046875</c:v>
                </c:pt>
                <c:pt idx="5">
                  <c:v>-163.421630859375</c:v>
                </c:pt>
                <c:pt idx="6">
                  <c:v>-132.14111328125</c:v>
                </c:pt>
                <c:pt idx="7">
                  <c:v>-90.179443359375</c:v>
                </c:pt>
                <c:pt idx="8">
                  <c:v>-46.539306640625</c:v>
                </c:pt>
                <c:pt idx="9">
                  <c:v>-21.514892578125</c:v>
                </c:pt>
                <c:pt idx="10">
                  <c:v>4.8828125</c:v>
                </c:pt>
                <c:pt idx="11">
                  <c:v>37.53662109375</c:v>
                </c:pt>
                <c:pt idx="12">
                  <c:v>67.291259765625</c:v>
                </c:pt>
                <c:pt idx="13">
                  <c:v>103.759765625</c:v>
                </c:pt>
                <c:pt idx="14">
                  <c:v>133.36181640625</c:v>
                </c:pt>
                <c:pt idx="15">
                  <c:v>176.544189453125</c:v>
                </c:pt>
                <c:pt idx="16">
                  <c:v>221.25244140625</c:v>
                </c:pt>
                <c:pt idx="17">
                  <c:v>280.609130859375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0-46CA-B40F-B6F303B66DF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Glu'!$E$4:$E$21</c:f>
              <c:numCache>
                <c:formatCode>0.00</c:formatCode>
                <c:ptCount val="18"/>
                <c:pt idx="0">
                  <c:v>-514.984130859375</c:v>
                </c:pt>
                <c:pt idx="1">
                  <c:v>-390.472412109375</c:v>
                </c:pt>
                <c:pt idx="2">
                  <c:v>-306.854248046875</c:v>
                </c:pt>
                <c:pt idx="3">
                  <c:v>-244.293212890625</c:v>
                </c:pt>
                <c:pt idx="4">
                  <c:v>-183.258056640625</c:v>
                </c:pt>
                <c:pt idx="5">
                  <c:v>-150.604248046875</c:v>
                </c:pt>
                <c:pt idx="6">
                  <c:v>-101.62353515625</c:v>
                </c:pt>
                <c:pt idx="7">
                  <c:v>-72.021484375</c:v>
                </c:pt>
                <c:pt idx="8">
                  <c:v>-43.02978515625</c:v>
                </c:pt>
                <c:pt idx="9">
                  <c:v>-12.20703125</c:v>
                </c:pt>
                <c:pt idx="10">
                  <c:v>10.986328125</c:v>
                </c:pt>
                <c:pt idx="11">
                  <c:v>36.163330078125</c:v>
                </c:pt>
                <c:pt idx="12">
                  <c:v>57.220458984375</c:v>
                </c:pt>
                <c:pt idx="13">
                  <c:v>82.3974609375</c:v>
                </c:pt>
                <c:pt idx="14">
                  <c:v>113.83056640625</c:v>
                </c:pt>
                <c:pt idx="15">
                  <c:v>141.90673828125</c:v>
                </c:pt>
                <c:pt idx="16">
                  <c:v>179.13818359375</c:v>
                </c:pt>
                <c:pt idx="17">
                  <c:v>230.255126953125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A0-46CA-B40F-B6F303B66DF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Glu'!$F$4:$F$21</c:f>
              <c:numCache>
                <c:formatCode>#,##0.00</c:formatCode>
                <c:ptCount val="18"/>
                <c:pt idx="0">
                  <c:v>-688.78973388671795</c:v>
                </c:pt>
                <c:pt idx="1">
                  <c:v>-559.04999999999995</c:v>
                </c:pt>
                <c:pt idx="2">
                  <c:v>-433.25</c:v>
                </c:pt>
                <c:pt idx="3">
                  <c:v>-345.31</c:v>
                </c:pt>
                <c:pt idx="4">
                  <c:v>-259.25</c:v>
                </c:pt>
                <c:pt idx="5">
                  <c:v>-197.453</c:v>
                </c:pt>
                <c:pt idx="6">
                  <c:v>-142.43</c:v>
                </c:pt>
                <c:pt idx="7">
                  <c:v>-91.87</c:v>
                </c:pt>
                <c:pt idx="8">
                  <c:v>-60.97</c:v>
                </c:pt>
                <c:pt idx="9">
                  <c:v>-23.25</c:v>
                </c:pt>
                <c:pt idx="10">
                  <c:v>11.48</c:v>
                </c:pt>
                <c:pt idx="11">
                  <c:v>44.59</c:v>
                </c:pt>
                <c:pt idx="12">
                  <c:v>75.290000000000006</c:v>
                </c:pt>
                <c:pt idx="13">
                  <c:v>104.87</c:v>
                </c:pt>
                <c:pt idx="14">
                  <c:v>148.33000000000001</c:v>
                </c:pt>
                <c:pt idx="15">
                  <c:v>181.43700000000001</c:v>
                </c:pt>
                <c:pt idx="16">
                  <c:v>233.91</c:v>
                </c:pt>
                <c:pt idx="17">
                  <c:v>284.5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A0-46CA-B40F-B6F303B66DF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Glu'!$G$4:$G$21</c:f>
              <c:numCache>
                <c:formatCode>#,##0.00</c:formatCode>
                <c:ptCount val="18"/>
                <c:pt idx="0">
                  <c:v>-675.28300000000002</c:v>
                </c:pt>
                <c:pt idx="1">
                  <c:v>-566.54</c:v>
                </c:pt>
                <c:pt idx="2">
                  <c:v>-454.5</c:v>
                </c:pt>
                <c:pt idx="3">
                  <c:v>-366.67</c:v>
                </c:pt>
                <c:pt idx="4">
                  <c:v>-298.86</c:v>
                </c:pt>
                <c:pt idx="5">
                  <c:v>-220.01</c:v>
                </c:pt>
                <c:pt idx="6">
                  <c:v>-153.85</c:v>
                </c:pt>
                <c:pt idx="7">
                  <c:v>-101.92</c:v>
                </c:pt>
                <c:pt idx="8">
                  <c:v>-55.05</c:v>
                </c:pt>
                <c:pt idx="9">
                  <c:v>-14.2</c:v>
                </c:pt>
                <c:pt idx="10">
                  <c:v>26.670400000000001</c:v>
                </c:pt>
                <c:pt idx="11">
                  <c:v>67.28</c:v>
                </c:pt>
                <c:pt idx="12">
                  <c:v>104.64</c:v>
                </c:pt>
                <c:pt idx="13">
                  <c:v>148.97999999999999</c:v>
                </c:pt>
                <c:pt idx="14">
                  <c:v>196.12</c:v>
                </c:pt>
                <c:pt idx="15">
                  <c:v>233.941</c:v>
                </c:pt>
                <c:pt idx="16">
                  <c:v>283.83999999999997</c:v>
                </c:pt>
                <c:pt idx="17">
                  <c:v>338.37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A0-46CA-B40F-B6F303B66DF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Glu'!$H$4:$H$21</c:f>
              <c:numCache>
                <c:formatCode>#,##0.00</c:formatCode>
                <c:ptCount val="18"/>
                <c:pt idx="0">
                  <c:v>-466.59476000000001</c:v>
                </c:pt>
                <c:pt idx="1">
                  <c:v>-377.58</c:v>
                </c:pt>
                <c:pt idx="2">
                  <c:v>-301.18</c:v>
                </c:pt>
                <c:pt idx="3">
                  <c:v>-233.3</c:v>
                </c:pt>
                <c:pt idx="4">
                  <c:v>-178.6</c:v>
                </c:pt>
                <c:pt idx="5">
                  <c:v>-121.69023</c:v>
                </c:pt>
                <c:pt idx="6">
                  <c:v>-76.790000000000006</c:v>
                </c:pt>
                <c:pt idx="7">
                  <c:v>-38.69</c:v>
                </c:pt>
                <c:pt idx="8">
                  <c:v>-5.5</c:v>
                </c:pt>
                <c:pt idx="9">
                  <c:v>-14.86</c:v>
                </c:pt>
                <c:pt idx="10">
                  <c:v>55.579790000000003</c:v>
                </c:pt>
                <c:pt idx="11">
                  <c:v>85.32</c:v>
                </c:pt>
                <c:pt idx="12">
                  <c:v>106.19</c:v>
                </c:pt>
                <c:pt idx="13">
                  <c:v>134.71</c:v>
                </c:pt>
                <c:pt idx="14">
                  <c:v>161.19</c:v>
                </c:pt>
                <c:pt idx="15">
                  <c:v>190.19299000000001</c:v>
                </c:pt>
                <c:pt idx="16">
                  <c:v>234.52</c:v>
                </c:pt>
                <c:pt idx="17">
                  <c:v>270.83999999999997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A0-46CA-B40F-B6F303B66DFC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A0-46CA-B40F-B6F303B66DFC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Glu'!$J$4:$J$21</c:f>
              <c:numCache>
                <c:formatCode>0.00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A0-46CA-B40F-B6F303B66DFC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Glu'!$K$4:$K$21</c:f>
              <c:numCache>
                <c:formatCode>0.00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A0-46CA-B40F-B6F303B66DFC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'WT ohne Glu'!$A$4:$A$21</c:f>
              <c:numCache>
                <c:formatCode>General</c:formatCode>
                <c:ptCount val="18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</c:numCache>
            </c:numRef>
          </c:xVal>
          <c:yVal>
            <c:numRef>
              <c:f>'WT ohne Glu'!$L$4:$L$21</c:f>
              <c:numCache>
                <c:formatCode>0.00</c:formatCode>
                <c:ptCount val="18"/>
                <c:pt idx="0">
                  <c:v>-510.49470294067368</c:v>
                </c:pt>
                <c:pt idx="1">
                  <c:v>-410.50403305053715</c:v>
                </c:pt>
                <c:pt idx="2">
                  <c:v>-322.63096733093261</c:v>
                </c:pt>
                <c:pt idx="3">
                  <c:v>-255.40834159851076</c:v>
                </c:pt>
                <c:pt idx="4">
                  <c:v>-197.34617946624752</c:v>
                </c:pt>
                <c:pt idx="5">
                  <c:v>-148.16993404632566</c:v>
                </c:pt>
                <c:pt idx="6">
                  <c:v>-106.17617775726318</c:v>
                </c:pt>
                <c:pt idx="7">
                  <c:v>-68.262307872772226</c:v>
                </c:pt>
                <c:pt idx="8">
                  <c:v>-37.669477544784549</c:v>
                </c:pt>
                <c:pt idx="9">
                  <c:v>-14.490305300712585</c:v>
                </c:pt>
                <c:pt idx="10">
                  <c:v>17.770498142509464</c:v>
                </c:pt>
                <c:pt idx="11">
                  <c:v>45.432938482284555</c:v>
                </c:pt>
                <c:pt idx="12">
                  <c:v>69.856198741912834</c:v>
                </c:pt>
                <c:pt idx="13">
                  <c:v>97.2212207260132</c:v>
                </c:pt>
                <c:pt idx="14">
                  <c:v>127.0311982650757</c:v>
                </c:pt>
                <c:pt idx="15">
                  <c:v>158.45490575530999</c:v>
                </c:pt>
                <c:pt idx="16">
                  <c:v>196.51051420593262</c:v>
                </c:pt>
                <c:pt idx="17">
                  <c:v>240.92801567077638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A0-46CA-B40F-B6F303B6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4464"/>
        <c:axId val="144816384"/>
      </c:scatterChart>
      <c:valAx>
        <c:axId val="1448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16384"/>
        <c:crosses val="autoZero"/>
        <c:crossBetween val="midCat"/>
      </c:valAx>
      <c:valAx>
        <c:axId val="1448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91</xdr:row>
      <xdr:rowOff>171450</xdr:rowOff>
    </xdr:from>
    <xdr:to>
      <xdr:col>6</xdr:col>
      <xdr:colOff>671512</xdr:colOff>
      <xdr:row>106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8C2A2E-08AE-4D22-AA2A-3D5F5051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noGlu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 06_09_18_Z1wGlu" connectionId="2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3"/>
  <sheetViews>
    <sheetView workbookViewId="0">
      <selection activeCell="L4" sqref="L4"/>
    </sheetView>
  </sheetViews>
  <sheetFormatPr baseColWidth="10" defaultRowHeight="15"/>
  <cols>
    <col min="1" max="1" width="13.140625" style="2" customWidth="1"/>
    <col min="2" max="2" width="13.140625" style="2" bestFit="1" customWidth="1"/>
    <col min="3" max="3" width="11.7109375" style="2" customWidth="1"/>
    <col min="4" max="4" width="11.5703125" style="2" bestFit="1" customWidth="1"/>
    <col min="5" max="5" width="13.42578125" style="2" customWidth="1"/>
    <col min="6" max="6" width="13" style="2" customWidth="1"/>
    <col min="7" max="7" width="16.28515625" style="2" bestFit="1" customWidth="1"/>
    <col min="8" max="9" width="11.42578125" style="2"/>
    <col min="10" max="10" width="1.42578125" style="2" customWidth="1"/>
    <col min="11" max="11" width="1.7109375" style="2" customWidth="1"/>
    <col min="12" max="12" width="9.140625" style="2" customWidth="1"/>
    <col min="13" max="16384" width="11.42578125" style="2"/>
  </cols>
  <sheetData>
    <row r="2" spans="1:15" ht="15.75" thickBot="1"/>
    <row r="3" spans="1:15" ht="15.75" thickBot="1">
      <c r="A3" s="17" t="s">
        <v>93</v>
      </c>
      <c r="B3" s="18" t="s">
        <v>10</v>
      </c>
      <c r="C3" s="19" t="s">
        <v>41</v>
      </c>
      <c r="D3" s="19" t="s">
        <v>42</v>
      </c>
      <c r="E3" s="19" t="s">
        <v>43</v>
      </c>
      <c r="F3" s="19" t="s">
        <v>62</v>
      </c>
      <c r="G3" s="19" t="s">
        <v>63</v>
      </c>
      <c r="H3" s="19" t="s">
        <v>65</v>
      </c>
      <c r="I3" s="20" t="s">
        <v>66</v>
      </c>
      <c r="J3" s="18"/>
      <c r="K3" s="18"/>
      <c r="L3" s="18" t="s">
        <v>89</v>
      </c>
      <c r="M3" s="18" t="s">
        <v>1</v>
      </c>
      <c r="N3" s="18" t="s">
        <v>90</v>
      </c>
      <c r="O3" s="21" t="s">
        <v>91</v>
      </c>
    </row>
    <row r="4" spans="1:15">
      <c r="A4" s="6">
        <v>-150</v>
      </c>
      <c r="B4" s="7">
        <v>-286.75</v>
      </c>
      <c r="C4" s="7">
        <v>-338.01266479492199</v>
      </c>
      <c r="D4" s="7">
        <v>-555.267333984375</v>
      </c>
      <c r="E4" s="7">
        <v>-514.984130859375</v>
      </c>
      <c r="F4" s="8">
        <v>-688.78973388671795</v>
      </c>
      <c r="G4" s="8">
        <v>-675.28300000000002</v>
      </c>
      <c r="H4" s="8">
        <v>-466.59476000000001</v>
      </c>
      <c r="I4" s="9">
        <v>-558.27599999999995</v>
      </c>
      <c r="J4" s="7"/>
      <c r="K4" s="7"/>
      <c r="L4" s="7">
        <f>AVERAGE(B4:I4)</f>
        <v>-510.49470294067368</v>
      </c>
      <c r="M4" s="7">
        <f>STDEV(B4:I4)/(SQRT(COUNT(B4:I4)))</f>
        <v>50.883453540764101</v>
      </c>
      <c r="N4" s="10">
        <f>STDEV(B4:I4)</f>
        <v>143.92014019545977</v>
      </c>
      <c r="O4" s="11">
        <f>CONFIDENCE(0.05,N4,8)</f>
        <v>99.729736348914713</v>
      </c>
    </row>
    <row r="5" spans="1:15">
      <c r="A5" s="6">
        <v>-135</v>
      </c>
      <c r="B5" s="7">
        <v>-225.59</v>
      </c>
      <c r="C5" s="7">
        <v>-262.87838745117199</v>
      </c>
      <c r="D5" s="7">
        <v>-445.25146484375</v>
      </c>
      <c r="E5" s="7">
        <v>-390.472412109375</v>
      </c>
      <c r="F5" s="8">
        <v>-559.04999999999995</v>
      </c>
      <c r="G5" s="8">
        <v>-566.54</v>
      </c>
      <c r="H5" s="8">
        <v>-377.58</v>
      </c>
      <c r="I5" s="9">
        <v>-456.67</v>
      </c>
      <c r="J5" s="7"/>
      <c r="K5" s="7"/>
      <c r="L5" s="7">
        <f t="shared" ref="L5:L21" si="0">AVERAGE(B5:J5)</f>
        <v>-410.50403305053715</v>
      </c>
      <c r="M5" s="7">
        <f t="shared" ref="M5:M21" si="1">STDEV(B5:I5)/(SQRT(COUNT(B5:I5)))</f>
        <v>43.757366001724144</v>
      </c>
      <c r="N5" s="10">
        <f t="shared" ref="N5:N21" si="2">STDEV(B5:J5)</f>
        <v>123.76452090672332</v>
      </c>
      <c r="O5" s="11">
        <f t="shared" ref="O5:O21" si="3">CONFIDENCE(0.05,N5,8)</f>
        <v>85.762861421716721</v>
      </c>
    </row>
    <row r="6" spans="1:15">
      <c r="A6" s="6">
        <f>A5+15</f>
        <v>-120</v>
      </c>
      <c r="B6" s="7">
        <v>-179.13</v>
      </c>
      <c r="C6" s="7">
        <v>-205.26121520996099</v>
      </c>
      <c r="D6" s="7">
        <v>-346.832275390625</v>
      </c>
      <c r="E6" s="7">
        <v>-306.854248046875</v>
      </c>
      <c r="F6" s="8">
        <v>-433.25</v>
      </c>
      <c r="G6" s="8">
        <v>-454.5</v>
      </c>
      <c r="H6" s="8">
        <v>-301.18</v>
      </c>
      <c r="I6" s="9">
        <v>-354.04</v>
      </c>
      <c r="J6" s="7"/>
      <c r="K6" s="7"/>
      <c r="L6" s="7">
        <f t="shared" si="0"/>
        <v>-322.63096733093261</v>
      </c>
      <c r="M6" s="7">
        <f t="shared" si="1"/>
        <v>34.401899350434256</v>
      </c>
      <c r="N6" s="10">
        <f t="shared" si="2"/>
        <v>97.30326526555659</v>
      </c>
      <c r="O6" s="11">
        <f t="shared" si="3"/>
        <v>67.426483726623005</v>
      </c>
    </row>
    <row r="7" spans="1:15">
      <c r="A7" s="6">
        <f t="shared" ref="A7:A21" si="4">A6+15</f>
        <v>-105</v>
      </c>
      <c r="B7" s="7">
        <v>-139.81</v>
      </c>
      <c r="C7" s="7">
        <v>-169.79978942871099</v>
      </c>
      <c r="D7" s="7">
        <v>-275.57373046875</v>
      </c>
      <c r="E7" s="7">
        <v>-244.293212890625</v>
      </c>
      <c r="F7" s="8">
        <v>-345.31</v>
      </c>
      <c r="G7" s="8">
        <v>-366.67</v>
      </c>
      <c r="H7" s="8">
        <v>-233.3</v>
      </c>
      <c r="I7" s="9">
        <v>-268.51</v>
      </c>
      <c r="J7" s="7"/>
      <c r="K7" s="7"/>
      <c r="L7" s="7">
        <f t="shared" si="0"/>
        <v>-255.40834159851076</v>
      </c>
      <c r="M7" s="7">
        <f t="shared" si="1"/>
        <v>27.498015127755007</v>
      </c>
      <c r="N7" s="10">
        <f t="shared" si="2"/>
        <v>77.776131864023341</v>
      </c>
      <c r="O7" s="11">
        <f t="shared" si="3"/>
        <v>53.895119296737377</v>
      </c>
    </row>
    <row r="8" spans="1:15">
      <c r="A8" s="6">
        <f t="shared" si="4"/>
        <v>-90</v>
      </c>
      <c r="B8" s="7">
        <v>-108.71</v>
      </c>
      <c r="C8" s="7">
        <v>-127.746574401855</v>
      </c>
      <c r="D8" s="7">
        <v>-216.6748046875</v>
      </c>
      <c r="E8" s="7">
        <v>-183.258056640625</v>
      </c>
      <c r="F8" s="8">
        <v>-259.25</v>
      </c>
      <c r="G8" s="8">
        <v>-298.86</v>
      </c>
      <c r="H8" s="8">
        <v>-178.6</v>
      </c>
      <c r="I8" s="9">
        <v>-205.67</v>
      </c>
      <c r="J8" s="7"/>
      <c r="K8" s="7"/>
      <c r="L8" s="7">
        <f t="shared" si="0"/>
        <v>-197.34617946624752</v>
      </c>
      <c r="M8" s="7">
        <f t="shared" si="1"/>
        <v>22.292852907409625</v>
      </c>
      <c r="N8" s="10">
        <f t="shared" si="2"/>
        <v>63.053709851294357</v>
      </c>
      <c r="O8" s="11">
        <f t="shared" si="3"/>
        <v>43.693188811171886</v>
      </c>
    </row>
    <row r="9" spans="1:15">
      <c r="A9" s="6">
        <f t="shared" si="4"/>
        <v>-75</v>
      </c>
      <c r="B9" s="7">
        <v>-83.816999999999993</v>
      </c>
      <c r="C9" s="7">
        <v>-96.130363464355497</v>
      </c>
      <c r="D9" s="7">
        <v>-163.421630859375</v>
      </c>
      <c r="E9" s="7">
        <v>-150.604248046875</v>
      </c>
      <c r="F9" s="8">
        <v>-197.453</v>
      </c>
      <c r="G9" s="8">
        <v>-220.01</v>
      </c>
      <c r="H9" s="8">
        <v>-121.69023</v>
      </c>
      <c r="I9" s="9">
        <v>-152.233</v>
      </c>
      <c r="J9" s="7"/>
      <c r="K9" s="7"/>
      <c r="L9" s="7">
        <f t="shared" si="0"/>
        <v>-148.16993404632566</v>
      </c>
      <c r="M9" s="7">
        <f t="shared" si="1"/>
        <v>16.580677256762979</v>
      </c>
      <c r="N9" s="10">
        <f t="shared" si="2"/>
        <v>46.897237299690666</v>
      </c>
      <c r="O9" s="11">
        <f t="shared" si="3"/>
        <v>32.497530262537815</v>
      </c>
    </row>
    <row r="10" spans="1:15">
      <c r="A10" s="6">
        <f t="shared" si="4"/>
        <v>-60</v>
      </c>
      <c r="B10" s="7">
        <v>-62.113999999999997</v>
      </c>
      <c r="C10" s="7">
        <v>-70.800773620605497</v>
      </c>
      <c r="D10" s="7">
        <v>-132.14111328125</v>
      </c>
      <c r="E10" s="7">
        <v>-101.62353515625</v>
      </c>
      <c r="F10" s="8">
        <v>-142.43</v>
      </c>
      <c r="G10" s="8">
        <v>-153.85</v>
      </c>
      <c r="H10" s="8">
        <v>-76.790000000000006</v>
      </c>
      <c r="I10" s="9">
        <v>-109.66</v>
      </c>
      <c r="J10" s="7"/>
      <c r="K10" s="7"/>
      <c r="L10" s="7">
        <f t="shared" si="0"/>
        <v>-106.17617775726318</v>
      </c>
      <c r="M10" s="7">
        <f t="shared" si="1"/>
        <v>12.211394395781678</v>
      </c>
      <c r="N10" s="10">
        <f t="shared" si="2"/>
        <v>34.539039140002515</v>
      </c>
      <c r="O10" s="11">
        <f t="shared" si="3"/>
        <v>23.933893216746338</v>
      </c>
    </row>
    <row r="11" spans="1:15">
      <c r="A11" s="6">
        <f t="shared" si="4"/>
        <v>-45</v>
      </c>
      <c r="B11" s="7">
        <v>-43.134999999999998</v>
      </c>
      <c r="C11" s="7">
        <v>-42.602535247802699</v>
      </c>
      <c r="D11" s="7">
        <v>-90.179443359375</v>
      </c>
      <c r="E11" s="7">
        <v>-72.021484375</v>
      </c>
      <c r="F11" s="8">
        <v>-91.87</v>
      </c>
      <c r="G11" s="8">
        <v>-101.92</v>
      </c>
      <c r="H11" s="8">
        <v>-38.69</v>
      </c>
      <c r="I11" s="9">
        <v>-65.680000000000007</v>
      </c>
      <c r="J11" s="7"/>
      <c r="K11" s="7"/>
      <c r="L11" s="7">
        <f t="shared" si="0"/>
        <v>-68.262307872772226</v>
      </c>
      <c r="M11" s="7">
        <f t="shared" si="1"/>
        <v>8.8192675045973665</v>
      </c>
      <c r="N11" s="10">
        <f t="shared" si="2"/>
        <v>24.944655430395837</v>
      </c>
      <c r="O11" s="11">
        <f t="shared" si="3"/>
        <v>17.285446679035271</v>
      </c>
    </row>
    <row r="12" spans="1:15">
      <c r="A12" s="6">
        <f t="shared" si="4"/>
        <v>-30</v>
      </c>
      <c r="B12" s="7">
        <v>-26.242999999999999</v>
      </c>
      <c r="C12" s="7">
        <v>-25.573728561401399</v>
      </c>
      <c r="D12" s="7">
        <v>-46.539306640625</v>
      </c>
      <c r="E12" s="7">
        <v>-43.02978515625</v>
      </c>
      <c r="F12" s="8">
        <v>-60.97</v>
      </c>
      <c r="G12" s="8">
        <v>-55.05</v>
      </c>
      <c r="H12" s="8">
        <v>-5.5</v>
      </c>
      <c r="I12" s="9">
        <v>-38.450000000000003</v>
      </c>
      <c r="J12" s="7"/>
      <c r="K12" s="7"/>
      <c r="L12" s="7">
        <f t="shared" si="0"/>
        <v>-37.669477544784549</v>
      </c>
      <c r="M12" s="7">
        <f t="shared" si="1"/>
        <v>6.3594133078722255</v>
      </c>
      <c r="N12" s="10">
        <f t="shared" si="2"/>
        <v>17.987137097457698</v>
      </c>
      <c r="O12" s="11">
        <f t="shared" si="3"/>
        <v>12.46422104623429</v>
      </c>
    </row>
    <row r="13" spans="1:15">
      <c r="A13" s="6">
        <f t="shared" si="4"/>
        <v>-15</v>
      </c>
      <c r="B13" s="7">
        <v>-12.678000000000001</v>
      </c>
      <c r="C13" s="7">
        <v>-9.58251857757568</v>
      </c>
      <c r="D13" s="7">
        <v>-21.514892578125</v>
      </c>
      <c r="E13" s="7">
        <v>-12.20703125</v>
      </c>
      <c r="F13" s="8">
        <v>-23.25</v>
      </c>
      <c r="G13" s="8">
        <v>-14.2</v>
      </c>
      <c r="H13" s="8">
        <v>-14.86</v>
      </c>
      <c r="I13" s="9">
        <v>-7.63</v>
      </c>
      <c r="J13" s="7"/>
      <c r="K13" s="7"/>
      <c r="L13" s="7">
        <f t="shared" si="0"/>
        <v>-14.490305300712585</v>
      </c>
      <c r="M13" s="7">
        <f t="shared" si="1"/>
        <v>1.9177087296220552</v>
      </c>
      <c r="N13" s="10">
        <f t="shared" si="2"/>
        <v>5.4240993882255788</v>
      </c>
      <c r="O13" s="11">
        <f t="shared" si="3"/>
        <v>3.7586400428972877</v>
      </c>
    </row>
    <row r="14" spans="1:15">
      <c r="A14" s="6">
        <f t="shared" si="4"/>
        <v>0</v>
      </c>
      <c r="B14" s="7">
        <v>-0.251</v>
      </c>
      <c r="C14" s="7">
        <v>11.9018545150757</v>
      </c>
      <c r="D14" s="7">
        <v>4.8828125</v>
      </c>
      <c r="E14" s="7">
        <v>10.986328125</v>
      </c>
      <c r="F14" s="8">
        <v>11.48</v>
      </c>
      <c r="G14" s="8">
        <v>26.670400000000001</v>
      </c>
      <c r="H14" s="8">
        <v>55.579790000000003</v>
      </c>
      <c r="I14" s="9">
        <v>20.913799999999998</v>
      </c>
      <c r="J14" s="7"/>
      <c r="K14" s="7"/>
      <c r="L14" s="7">
        <f t="shared" si="0"/>
        <v>17.770498142509464</v>
      </c>
      <c r="M14" s="7">
        <f t="shared" si="1"/>
        <v>6.1666358834384383</v>
      </c>
      <c r="N14" s="10">
        <f t="shared" si="2"/>
        <v>17.441880201150465</v>
      </c>
      <c r="O14" s="11">
        <f t="shared" si="3"/>
        <v>12.086384237311675</v>
      </c>
    </row>
    <row r="15" spans="1:15">
      <c r="A15" s="6">
        <f t="shared" si="4"/>
        <v>15</v>
      </c>
      <c r="B15" s="7">
        <v>12.715999999999999</v>
      </c>
      <c r="C15" s="7">
        <v>28.747556686401399</v>
      </c>
      <c r="D15" s="7">
        <v>37.53662109375</v>
      </c>
      <c r="E15" s="7">
        <v>36.163330078125</v>
      </c>
      <c r="F15" s="8">
        <v>44.59</v>
      </c>
      <c r="G15" s="8">
        <v>67.28</v>
      </c>
      <c r="H15" s="8">
        <v>85.32</v>
      </c>
      <c r="I15" s="9">
        <v>51.11</v>
      </c>
      <c r="J15" s="7"/>
      <c r="K15" s="7"/>
      <c r="L15" s="7">
        <f t="shared" si="0"/>
        <v>45.432938482284555</v>
      </c>
      <c r="M15" s="7">
        <f t="shared" si="1"/>
        <v>8.0159315070416159</v>
      </c>
      <c r="N15" s="10">
        <f t="shared" si="2"/>
        <v>22.672478104624112</v>
      </c>
      <c r="O15" s="11">
        <f t="shared" si="3"/>
        <v>15.710937056341443</v>
      </c>
    </row>
    <row r="16" spans="1:15">
      <c r="A16" s="6">
        <f t="shared" si="4"/>
        <v>30</v>
      </c>
      <c r="B16" s="7">
        <v>24.806000000000001</v>
      </c>
      <c r="C16" s="7">
        <v>44.921871185302699</v>
      </c>
      <c r="D16" s="7">
        <v>67.291259765625</v>
      </c>
      <c r="E16" s="7">
        <v>57.220458984375</v>
      </c>
      <c r="F16" s="8">
        <v>75.290000000000006</v>
      </c>
      <c r="G16" s="8">
        <v>104.64</v>
      </c>
      <c r="H16" s="8">
        <v>106.19</v>
      </c>
      <c r="I16" s="9">
        <v>78.489999999999995</v>
      </c>
      <c r="J16" s="7"/>
      <c r="K16" s="7"/>
      <c r="L16" s="7">
        <f t="shared" si="0"/>
        <v>69.856198741912834</v>
      </c>
      <c r="M16" s="7">
        <f t="shared" si="1"/>
        <v>9.8666181359341412</v>
      </c>
      <c r="N16" s="10">
        <f t="shared" si="2"/>
        <v>27.907010365188821</v>
      </c>
      <c r="O16" s="11">
        <f t="shared" si="3"/>
        <v>19.338216195640637</v>
      </c>
    </row>
    <row r="17" spans="1:15">
      <c r="A17" s="6">
        <f t="shared" si="4"/>
        <v>45</v>
      </c>
      <c r="B17" s="7">
        <v>38.427</v>
      </c>
      <c r="C17" s="7">
        <v>65.185539245605497</v>
      </c>
      <c r="D17" s="7">
        <v>103.759765625</v>
      </c>
      <c r="E17" s="7">
        <v>82.3974609375</v>
      </c>
      <c r="F17" s="8">
        <v>104.87</v>
      </c>
      <c r="G17" s="8">
        <v>148.97999999999999</v>
      </c>
      <c r="H17" s="8">
        <v>134.71</v>
      </c>
      <c r="I17" s="9">
        <v>99.44</v>
      </c>
      <c r="J17" s="7"/>
      <c r="K17" s="7"/>
      <c r="L17" s="7">
        <f t="shared" si="0"/>
        <v>97.2212207260132</v>
      </c>
      <c r="M17" s="7">
        <f t="shared" si="1"/>
        <v>12.601975689487787</v>
      </c>
      <c r="N17" s="10">
        <f t="shared" si="2"/>
        <v>35.643769865539333</v>
      </c>
      <c r="O17" s="11">
        <f t="shared" si="3"/>
        <v>24.699418485445374</v>
      </c>
    </row>
    <row r="18" spans="1:15">
      <c r="A18" s="6">
        <f t="shared" si="4"/>
        <v>60</v>
      </c>
      <c r="B18" s="7">
        <v>54.066000000000003</v>
      </c>
      <c r="C18" s="7">
        <v>78.491203308105497</v>
      </c>
      <c r="D18" s="7">
        <v>133.36181640625</v>
      </c>
      <c r="E18" s="7">
        <v>113.83056640625</v>
      </c>
      <c r="F18" s="8">
        <v>148.33000000000001</v>
      </c>
      <c r="G18" s="8">
        <v>196.12</v>
      </c>
      <c r="H18" s="8">
        <v>161.19</v>
      </c>
      <c r="I18" s="9">
        <v>130.86000000000001</v>
      </c>
      <c r="J18" s="7"/>
      <c r="K18" s="7"/>
      <c r="L18" s="7">
        <f t="shared" si="0"/>
        <v>127.0311982650757</v>
      </c>
      <c r="M18" s="7">
        <f t="shared" si="1"/>
        <v>15.981445499954326</v>
      </c>
      <c r="N18" s="10">
        <f t="shared" si="2"/>
        <v>45.202353944723754</v>
      </c>
      <c r="O18" s="11">
        <f t="shared" si="3"/>
        <v>31.32305760080019</v>
      </c>
    </row>
    <row r="19" spans="1:15">
      <c r="A19" s="6">
        <f t="shared" si="4"/>
        <v>75</v>
      </c>
      <c r="B19" s="7">
        <v>72.402000000000001</v>
      </c>
      <c r="C19" s="7">
        <v>111.694328308105</v>
      </c>
      <c r="D19" s="7">
        <v>176.544189453125</v>
      </c>
      <c r="E19" s="7">
        <v>141.90673828125</v>
      </c>
      <c r="F19" s="8">
        <v>181.43700000000001</v>
      </c>
      <c r="G19" s="8">
        <v>233.941</v>
      </c>
      <c r="H19" s="8">
        <v>190.19299000000001</v>
      </c>
      <c r="I19" s="9">
        <v>159.52099999999999</v>
      </c>
      <c r="J19" s="7"/>
      <c r="K19" s="7"/>
      <c r="L19" s="7">
        <f t="shared" si="0"/>
        <v>158.45490575530999</v>
      </c>
      <c r="M19" s="7">
        <f t="shared" si="1"/>
        <v>17.641007347041864</v>
      </c>
      <c r="N19" s="10">
        <f t="shared" si="2"/>
        <v>49.896303688220037</v>
      </c>
      <c r="O19" s="11">
        <f t="shared" si="3"/>
        <v>34.575739051208529</v>
      </c>
    </row>
    <row r="20" spans="1:15">
      <c r="A20" s="6">
        <f t="shared" si="4"/>
        <v>90</v>
      </c>
      <c r="B20" s="7">
        <v>89.432000000000002</v>
      </c>
      <c r="C20" s="7">
        <v>136.29148864746099</v>
      </c>
      <c r="D20" s="7">
        <v>221.25244140625</v>
      </c>
      <c r="E20" s="7">
        <v>179.13818359375</v>
      </c>
      <c r="F20" s="8">
        <v>233.91</v>
      </c>
      <c r="G20" s="8">
        <v>283.83999999999997</v>
      </c>
      <c r="H20" s="8">
        <v>234.52</v>
      </c>
      <c r="I20" s="9">
        <v>193.7</v>
      </c>
      <c r="J20" s="7"/>
      <c r="K20" s="7"/>
      <c r="L20" s="7">
        <f t="shared" si="0"/>
        <v>196.51051420593262</v>
      </c>
      <c r="M20" s="7">
        <f t="shared" si="1"/>
        <v>21.746871985001668</v>
      </c>
      <c r="N20" s="10">
        <f t="shared" si="2"/>
        <v>61.509442600761744</v>
      </c>
      <c r="O20" s="11">
        <f t="shared" si="3"/>
        <v>42.623085867006331</v>
      </c>
    </row>
    <row r="21" spans="1:15">
      <c r="A21" s="6">
        <f t="shared" si="4"/>
        <v>105</v>
      </c>
      <c r="B21" s="7">
        <v>116.66</v>
      </c>
      <c r="C21" s="7">
        <v>176.87986755371099</v>
      </c>
      <c r="D21" s="7">
        <v>280.609130859375</v>
      </c>
      <c r="E21" s="7">
        <v>230.255126953125</v>
      </c>
      <c r="F21" s="8">
        <v>284.5</v>
      </c>
      <c r="G21" s="8">
        <v>338.37</v>
      </c>
      <c r="H21" s="8">
        <v>270.83999999999997</v>
      </c>
      <c r="I21" s="9">
        <v>229.31</v>
      </c>
      <c r="J21" s="7"/>
      <c r="K21" s="7"/>
      <c r="L21" s="7">
        <f t="shared" si="0"/>
        <v>240.92801567077638</v>
      </c>
      <c r="M21" s="7">
        <f t="shared" si="1"/>
        <v>24.515435981091922</v>
      </c>
      <c r="N21" s="10">
        <f t="shared" si="2"/>
        <v>69.340124103899129</v>
      </c>
      <c r="O21" s="11">
        <f t="shared" si="3"/>
        <v>48.04937158823752</v>
      </c>
    </row>
    <row r="22" spans="1:15">
      <c r="A22" s="6"/>
      <c r="B22" s="10"/>
      <c r="C22" s="10"/>
      <c r="D22" s="10"/>
      <c r="E22" s="10"/>
      <c r="F22" s="12"/>
      <c r="G22" s="12"/>
      <c r="H22" s="12"/>
      <c r="I22" s="10"/>
      <c r="J22" s="10"/>
      <c r="K22" s="10"/>
      <c r="L22" s="10"/>
      <c r="M22" s="10"/>
      <c r="N22" s="10"/>
      <c r="O22" s="11"/>
    </row>
    <row r="23" spans="1:15" ht="15.75" thickBot="1">
      <c r="A23" s="13" t="s">
        <v>92</v>
      </c>
      <c r="B23" s="14"/>
      <c r="C23" s="14"/>
      <c r="D23" s="14"/>
      <c r="E23" s="14"/>
      <c r="F23" s="15"/>
      <c r="G23" s="15"/>
      <c r="H23" s="15"/>
      <c r="I23" s="14"/>
      <c r="J23" s="14"/>
      <c r="K23" s="14"/>
      <c r="L23" s="14"/>
      <c r="M23" s="14"/>
      <c r="N23" s="14"/>
      <c r="O23" s="16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W24"/>
  <sheetViews>
    <sheetView topLeftCell="F1" workbookViewId="0">
      <selection activeCell="A23" sqref="A23"/>
    </sheetView>
  </sheetViews>
  <sheetFormatPr baseColWidth="10" defaultRowHeight="15"/>
  <cols>
    <col min="1" max="11" width="11.42578125" style="1"/>
    <col min="12" max="12" width="15.140625" style="1" customWidth="1"/>
    <col min="13" max="19" width="11.5703125" style="1" customWidth="1"/>
    <col min="20" max="20" width="11.85546875" style="3" customWidth="1"/>
    <col min="21" max="25" width="11.42578125" style="1"/>
    <col min="26" max="26" width="12.42578125" style="1" customWidth="1"/>
    <col min="27" max="45" width="11.42578125" style="1"/>
    <col min="46" max="46" width="1.28515625" style="1" customWidth="1"/>
    <col min="47" max="16384" width="11.42578125" style="1"/>
  </cols>
  <sheetData>
    <row r="2" spans="1:49" ht="15.75" thickBot="1"/>
    <row r="3" spans="1:49" ht="15.75" thickBot="1">
      <c r="A3" s="17" t="s">
        <v>93</v>
      </c>
      <c r="B3" s="18" t="s">
        <v>20</v>
      </c>
      <c r="C3" s="18" t="s">
        <v>21</v>
      </c>
      <c r="D3" s="18" t="s">
        <v>22</v>
      </c>
      <c r="E3" s="18" t="s">
        <v>23</v>
      </c>
      <c r="F3" s="18" t="s">
        <v>24</v>
      </c>
      <c r="G3" s="18" t="s">
        <v>25</v>
      </c>
      <c r="H3" s="18" t="s">
        <v>26</v>
      </c>
      <c r="I3" s="18" t="s">
        <v>27</v>
      </c>
      <c r="J3" s="18" t="s">
        <v>28</v>
      </c>
      <c r="K3" s="18" t="s">
        <v>29</v>
      </c>
      <c r="L3" s="18" t="s">
        <v>30</v>
      </c>
      <c r="M3" s="18" t="s">
        <v>59</v>
      </c>
      <c r="N3" s="18" t="s">
        <v>52</v>
      </c>
      <c r="O3" s="18" t="s">
        <v>54</v>
      </c>
      <c r="P3" s="18" t="s">
        <v>53</v>
      </c>
      <c r="Q3" s="18" t="s">
        <v>55</v>
      </c>
      <c r="R3" s="18" t="s">
        <v>56</v>
      </c>
      <c r="S3" s="18" t="s">
        <v>57</v>
      </c>
      <c r="T3" s="20" t="s">
        <v>58</v>
      </c>
      <c r="U3" s="18" t="s">
        <v>0</v>
      </c>
      <c r="V3" s="18" t="s">
        <v>1</v>
      </c>
      <c r="W3" s="18" t="s">
        <v>90</v>
      </c>
      <c r="X3" s="21" t="s">
        <v>91</v>
      </c>
      <c r="Z3" s="17" t="s">
        <v>93</v>
      </c>
      <c r="AA3" s="18" t="s">
        <v>20</v>
      </c>
      <c r="AB3" s="18" t="s">
        <v>21</v>
      </c>
      <c r="AC3" s="18" t="s">
        <v>22</v>
      </c>
      <c r="AD3" s="18" t="s">
        <v>23</v>
      </c>
      <c r="AE3" s="18" t="s">
        <v>24</v>
      </c>
      <c r="AF3" s="18" t="s">
        <v>25</v>
      </c>
      <c r="AG3" s="18" t="s">
        <v>26</v>
      </c>
      <c r="AH3" s="18" t="s">
        <v>27</v>
      </c>
      <c r="AI3" s="18" t="s">
        <v>28</v>
      </c>
      <c r="AJ3" s="18" t="s">
        <v>29</v>
      </c>
      <c r="AK3" s="18" t="s">
        <v>30</v>
      </c>
      <c r="AL3" s="18" t="s">
        <v>59</v>
      </c>
      <c r="AM3" s="18" t="s">
        <v>52</v>
      </c>
      <c r="AN3" s="18" t="s">
        <v>54</v>
      </c>
      <c r="AO3" s="18" t="s">
        <v>53</v>
      </c>
      <c r="AP3" s="18" t="s">
        <v>55</v>
      </c>
      <c r="AQ3" s="18" t="s">
        <v>56</v>
      </c>
      <c r="AR3" s="18" t="s">
        <v>57</v>
      </c>
      <c r="AS3" s="20" t="s">
        <v>58</v>
      </c>
      <c r="AT3" s="18"/>
      <c r="AU3" s="18" t="s">
        <v>89</v>
      </c>
      <c r="AV3" s="18" t="s">
        <v>90</v>
      </c>
      <c r="AW3" s="21" t="s">
        <v>91</v>
      </c>
    </row>
    <row r="4" spans="1:49">
      <c r="A4" s="25">
        <v>-150</v>
      </c>
      <c r="B4" s="9">
        <v>-126.52</v>
      </c>
      <c r="C4" s="9">
        <v>-75.575000000000003</v>
      </c>
      <c r="D4" s="9">
        <v>-213.29</v>
      </c>
      <c r="E4" s="9">
        <v>-283.55</v>
      </c>
      <c r="F4" s="9">
        <v>-211.62</v>
      </c>
      <c r="G4" s="9">
        <v>-339.29</v>
      </c>
      <c r="H4" s="9">
        <v>-195.78</v>
      </c>
      <c r="I4" s="9">
        <v>-163.13999999999999</v>
      </c>
      <c r="J4" s="9">
        <v>-151.97</v>
      </c>
      <c r="K4" s="9">
        <v>-195.68</v>
      </c>
      <c r="L4" s="9">
        <v>-151.13999999999999</v>
      </c>
      <c r="M4" s="46">
        <v>-550.537109375</v>
      </c>
      <c r="N4" s="46">
        <v>-523.86468505859398</v>
      </c>
      <c r="O4" s="46">
        <v>-504.608154296875</v>
      </c>
      <c r="P4" s="46">
        <v>-249.32859802246099</v>
      </c>
      <c r="Q4" s="46">
        <v>-279.541015625</v>
      </c>
      <c r="R4" s="46">
        <v>-804.595947265625</v>
      </c>
      <c r="S4" s="46">
        <v>-786.1328125</v>
      </c>
      <c r="T4" s="9">
        <v>-735.41253662109398</v>
      </c>
      <c r="U4" s="7">
        <f>AVERAGE(B4:T4)</f>
        <v>-344.29346625077096</v>
      </c>
      <c r="V4" s="7">
        <f>STDEV(B4:K4)/(SQRT(COUNT(B4:T4)))</f>
        <v>17.284494657645499</v>
      </c>
      <c r="W4" s="26">
        <f>STDEV(B4:T4)</f>
        <v>233.70660640300662</v>
      </c>
      <c r="X4" s="28">
        <f>CONFIDENCE(0.05,W4,19)</f>
        <v>105.08537532804048</v>
      </c>
      <c r="Z4" s="25">
        <f>A4</f>
        <v>-150</v>
      </c>
      <c r="AA4" s="26">
        <f>B4/'V393I ohne Glu'!B6</f>
        <v>0.98405537839309332</v>
      </c>
      <c r="AB4" s="26">
        <f>C4/'V393I ohne Glu'!C6</f>
        <v>0.84543359584750322</v>
      </c>
      <c r="AC4" s="26">
        <f>D4/'V393I ohne Glu'!D6</f>
        <v>1.1558554164634476</v>
      </c>
      <c r="AD4" s="26">
        <f>E4/'V393I ohne Glu'!E6</f>
        <v>2.0050205062933109</v>
      </c>
      <c r="AE4" s="26">
        <f>F4/'V393I ohne Glu'!F6</f>
        <v>1.1332333726036199</v>
      </c>
      <c r="AF4" s="26">
        <f>G4/'V393I ohne Glu'!G6</f>
        <v>1.0642055078100496</v>
      </c>
      <c r="AG4" s="26">
        <f>H4/'V393I ohne Glu'!H6</f>
        <v>1.4167450611476953</v>
      </c>
      <c r="AH4" s="26">
        <f>I4/'V393I ohne Glu'!I6</f>
        <v>1.2604496639109941</v>
      </c>
      <c r="AI4" s="26">
        <f>J4/'V393I ohne Glu'!J6</f>
        <v>0.83385459533607686</v>
      </c>
      <c r="AJ4" s="26">
        <f>K4/'V393I ohne Glu'!K6</f>
        <v>1.0376498037967972</v>
      </c>
      <c r="AK4" s="26">
        <f>L4/'V393I ohne Glu'!L6</f>
        <v>1.1503158535657203</v>
      </c>
      <c r="AL4" s="26">
        <f>M4/'V393I ohne Glu'!M6</f>
        <v>1.3492894540014959</v>
      </c>
      <c r="AM4" s="26">
        <f>N4/'V393I ohne Glu'!N6</f>
        <v>1.3394194241120028</v>
      </c>
      <c r="AN4" s="26">
        <f>O4/'V393I ohne Glu'!O6</f>
        <v>1.0910590564170242</v>
      </c>
      <c r="AO4" s="26">
        <f>P4/'V393I ohne Glu'!P6</f>
        <v>1.3708054002353522</v>
      </c>
      <c r="AP4" s="26">
        <f>Q4/'V393I ohne Glu'!Q6</f>
        <v>1.3963414634146341</v>
      </c>
      <c r="AQ4" s="26">
        <f>R4/'V393I ohne Glu'!R6</f>
        <v>2.1227858293075683</v>
      </c>
      <c r="AR4" s="26">
        <f>S4/'V393I ohne Glu'!S6</f>
        <v>1.9202385389489378</v>
      </c>
      <c r="AS4" s="26">
        <f>T4/'V393I ohne Glu'!T6</f>
        <v>1.3492721555735896</v>
      </c>
      <c r="AT4" s="26"/>
      <c r="AU4" s="26">
        <f>AVERAGE(AA4:AS4)</f>
        <v>1.3066331619567848</v>
      </c>
      <c r="AV4" s="26">
        <f>STDEV(AA4:AS4)</f>
        <v>0.36183255537333486</v>
      </c>
      <c r="AW4" s="28">
        <f>CONFIDENCE(0.05,AV4,19)</f>
        <v>0.16269676956304355</v>
      </c>
    </row>
    <row r="5" spans="1:49">
      <c r="A5" s="25">
        <v>-135</v>
      </c>
      <c r="B5" s="9">
        <v>-105.34</v>
      </c>
      <c r="C5" s="9">
        <v>-56.890999999999998</v>
      </c>
      <c r="D5" s="9">
        <v>-168.73</v>
      </c>
      <c r="E5" s="9">
        <v>-226.02</v>
      </c>
      <c r="F5" s="9">
        <v>-193.05</v>
      </c>
      <c r="G5" s="9">
        <v>-277.82</v>
      </c>
      <c r="H5" s="9">
        <v>-157.07</v>
      </c>
      <c r="I5" s="9">
        <v>-133.24</v>
      </c>
      <c r="J5" s="9">
        <v>-116.04</v>
      </c>
      <c r="K5" s="9">
        <v>-157.15</v>
      </c>
      <c r="L5" s="9">
        <v>-114.13</v>
      </c>
      <c r="M5" s="46">
        <v>-491.02783203125</v>
      </c>
      <c r="N5" s="46">
        <v>-455.13912963867199</v>
      </c>
      <c r="O5" s="46">
        <v>-417.17529296875</v>
      </c>
      <c r="P5" s="46">
        <v>-196.59422302246099</v>
      </c>
      <c r="Q5" s="46">
        <v>-222.320556640625</v>
      </c>
      <c r="R5" s="46">
        <v>-666.046142578125</v>
      </c>
      <c r="S5" s="46">
        <v>-631.7138671875</v>
      </c>
      <c r="T5" s="9">
        <v>-550.29290771484398</v>
      </c>
      <c r="U5" s="7">
        <f t="shared" ref="U5:U21" si="0">AVERAGE(B5:T5)</f>
        <v>-280.83110272538033</v>
      </c>
      <c r="V5" s="7">
        <f t="shared" ref="V5:V21" si="1">STDEV(B5:K5)/(SQRT(COUNT(B5:T5)))</f>
        <v>14.446047186116656</v>
      </c>
      <c r="W5" s="26">
        <f t="shared" ref="W5:W21" si="2">STDEV(B5:T5)</f>
        <v>191.39374151692533</v>
      </c>
      <c r="X5" s="28">
        <f t="shared" ref="X5:X21" si="3">CONFIDENCE(0.05,W5,19)</f>
        <v>86.05954051663177</v>
      </c>
      <c r="Z5" s="25">
        <f t="shared" ref="Z5:Z21" si="4">A5</f>
        <v>-135</v>
      </c>
      <c r="AA5" s="26">
        <f>B5/'V393I ohne Glu'!B7</f>
        <v>1.0996857742376633</v>
      </c>
      <c r="AB5" s="26">
        <f>C5/'V393I ohne Glu'!C7</f>
        <v>0.8613192835838972</v>
      </c>
      <c r="AC5" s="26">
        <f>D5/'V393I ohne Glu'!D7</f>
        <v>1.2560857589518348</v>
      </c>
      <c r="AD5" s="26">
        <f>E5/'V393I ohne Glu'!E7</f>
        <v>2.10957625536681</v>
      </c>
      <c r="AE5" s="26">
        <f>F5/'V393I ohne Glu'!F7</f>
        <v>1.1467862658904597</v>
      </c>
      <c r="AF5" s="26">
        <f>G5/'V393I ohne Glu'!G7</f>
        <v>1.0697728147862919</v>
      </c>
      <c r="AG5" s="26">
        <f>H5/'V393I ohne Glu'!H7</f>
        <v>1.4213193376165052</v>
      </c>
      <c r="AH5" s="26">
        <f>I5/'V393I ohne Glu'!I7</f>
        <v>1.3087123072389746</v>
      </c>
      <c r="AI5" s="26">
        <f>J5/'V393I ohne Glu'!J7</f>
        <v>0.80243413318581003</v>
      </c>
      <c r="AJ5" s="26">
        <f>K5/'V393I ohne Glu'!K7</f>
        <v>1.0480859010270775</v>
      </c>
      <c r="AK5" s="26">
        <f>L5/'V393I ohne Glu'!L7</f>
        <v>1.1648652234708146</v>
      </c>
      <c r="AL5" s="26">
        <f>M5/'V393I ohne Glu'!M7</f>
        <v>1.6122244488977955</v>
      </c>
      <c r="AM5" s="26">
        <f>N5/'V393I ohne Glu'!N7</f>
        <v>1.4713891546358675</v>
      </c>
      <c r="AN5" s="26">
        <f>O5/'V393I ohne Glu'!O7</f>
        <v>1.1444118878191711</v>
      </c>
      <c r="AO5" s="26">
        <f>P5/'V393I ohne Glu'!P7</f>
        <v>1.402874608326939</v>
      </c>
      <c r="AP5" s="26">
        <f>Q5/'V393I ohne Glu'!Q7</f>
        <v>1.4228515625</v>
      </c>
      <c r="AQ5" s="26">
        <f>R5/'V393I ohne Glu'!R7</f>
        <v>2.2453703703703702</v>
      </c>
      <c r="AR5" s="26">
        <f>S5/'V393I ohne Glu'!S7</f>
        <v>1.9913419913419914</v>
      </c>
      <c r="AS5" s="26">
        <f>T5/'V393I ohne Glu'!T7</f>
        <v>1.314094105385083</v>
      </c>
      <c r="AT5" s="26"/>
      <c r="AU5" s="26">
        <f t="shared" ref="AU5:AU21" si="5">AVERAGE(AA5:AS5)</f>
        <v>1.3628000623491239</v>
      </c>
      <c r="AV5" s="26">
        <f t="shared" ref="AV5:AV21" si="6">STDEV(AA5:AS5)</f>
        <v>0.39328827848831699</v>
      </c>
      <c r="AW5" s="28">
        <f t="shared" ref="AW5:AW21" si="7">CONFIDENCE(0.05,AV5,19)</f>
        <v>0.17684072775330842</v>
      </c>
    </row>
    <row r="6" spans="1:49">
      <c r="A6" s="25">
        <v>-120</v>
      </c>
      <c r="B6" s="9">
        <v>-86.037000000000006</v>
      </c>
      <c r="C6" s="9">
        <v>-43.451000000000001</v>
      </c>
      <c r="D6" s="9">
        <v>-135.29</v>
      </c>
      <c r="E6" s="9">
        <v>-199.51</v>
      </c>
      <c r="F6" s="9">
        <v>-173.43</v>
      </c>
      <c r="G6" s="9">
        <v>-226.81</v>
      </c>
      <c r="H6" s="9">
        <v>-123.95</v>
      </c>
      <c r="I6" s="9">
        <v>-106.59</v>
      </c>
      <c r="J6" s="9">
        <v>-94.396000000000001</v>
      </c>
      <c r="K6" s="9">
        <v>-131.62</v>
      </c>
      <c r="L6" s="9">
        <v>-90.519000000000005</v>
      </c>
      <c r="M6" s="46">
        <v>-404.6630859375</v>
      </c>
      <c r="N6" s="46">
        <v>-347.16793823242199</v>
      </c>
      <c r="O6" s="46">
        <v>-334.320068359375</v>
      </c>
      <c r="P6" s="46">
        <v>-158.63035583496099</v>
      </c>
      <c r="Q6" s="46">
        <v>-168.609619140625</v>
      </c>
      <c r="R6" s="46">
        <v>-537.109375</v>
      </c>
      <c r="S6" s="46">
        <v>-497.13134765625</v>
      </c>
      <c r="T6" s="9">
        <v>-441.40621948242199</v>
      </c>
      <c r="U6" s="7">
        <f t="shared" si="0"/>
        <v>-226.34952682334497</v>
      </c>
      <c r="V6" s="7">
        <f t="shared" si="1"/>
        <v>12.647234928922954</v>
      </c>
      <c r="W6" s="26">
        <f t="shared" si="2"/>
        <v>152.15668308508396</v>
      </c>
      <c r="X6" s="28">
        <f t="shared" si="3"/>
        <v>68.416731545420504</v>
      </c>
      <c r="Z6" s="25">
        <f t="shared" si="4"/>
        <v>-120</v>
      </c>
      <c r="AA6" s="26">
        <f>B6/'V393I ohne Glu'!B8</f>
        <v>1.2048987480043694</v>
      </c>
      <c r="AB6" s="26">
        <f>C6/'V393I ohne Glu'!C8</f>
        <v>0.86142225570468467</v>
      </c>
      <c r="AC6" s="26">
        <f>D6/'V393I ohne Glu'!D8</f>
        <v>1.2910583070903712</v>
      </c>
      <c r="AD6" s="26">
        <f>E6/'V393I ohne Glu'!E8</f>
        <v>2.3499687864403582</v>
      </c>
      <c r="AE6" s="26">
        <f>F6/'V393I ohne Glu'!F8</f>
        <v>1.1754778365189102</v>
      </c>
      <c r="AF6" s="26">
        <f>G6/'V393I ohne Glu'!G8</f>
        <v>1.1036982968369831</v>
      </c>
      <c r="AG6" s="26">
        <f>H6/'V393I ohne Glu'!H8</f>
        <v>1.4956620370929012</v>
      </c>
      <c r="AH6" s="26">
        <f>I6/'V393I ohne Glu'!I8</f>
        <v>1.289561556329849</v>
      </c>
      <c r="AI6" s="26">
        <f>J6/'V393I ohne Glu'!J8</f>
        <v>0.83058512978442578</v>
      </c>
      <c r="AJ6" s="26">
        <f>K6/'V393I ohne Glu'!K8</f>
        <v>1.0780571709394708</v>
      </c>
      <c r="AK6" s="26">
        <f>L6/'V393I ohne Glu'!L8</f>
        <v>1.2051524430834777</v>
      </c>
      <c r="AL6" s="26">
        <f>M6/'V393I ohne Glu'!M8</f>
        <v>1.731070496083551</v>
      </c>
      <c r="AM6" s="26">
        <f>N6/'V393I ohne Glu'!N8</f>
        <v>1.4488028176772045</v>
      </c>
      <c r="AN6" s="26">
        <f>O6/'V393I ohne Glu'!O8</f>
        <v>1.2104972375690608</v>
      </c>
      <c r="AO6" s="26">
        <f>P6/'V393I ohne Glu'!P8</f>
        <v>1.5172212140412518</v>
      </c>
      <c r="AP6" s="26">
        <f>Q6/'V393I ohne Glu'!Q8</f>
        <v>1.4350649350649352</v>
      </c>
      <c r="AQ6" s="26">
        <f>R6/'V393I ohne Glu'!R8</f>
        <v>2.3466666666666667</v>
      </c>
      <c r="AR6" s="26">
        <f>S6/'V393I ohne Glu'!S8</f>
        <v>2.0261194029850746</v>
      </c>
      <c r="AS6" s="26">
        <f>T6/'V393I ohne Glu'!T8</f>
        <v>1.3397554964575302</v>
      </c>
      <c r="AT6" s="26"/>
      <c r="AU6" s="26">
        <f t="shared" si="5"/>
        <v>1.4179337281247937</v>
      </c>
      <c r="AV6" s="26">
        <f t="shared" si="6"/>
        <v>0.42923907341342804</v>
      </c>
      <c r="AW6" s="28">
        <f t="shared" si="7"/>
        <v>0.19300587959130158</v>
      </c>
    </row>
    <row r="7" spans="1:49">
      <c r="A7" s="25">
        <v>-105</v>
      </c>
      <c r="B7" s="9">
        <v>-66.296000000000006</v>
      </c>
      <c r="C7" s="9">
        <v>-33.590000000000003</v>
      </c>
      <c r="D7" s="9">
        <v>-112.73</v>
      </c>
      <c r="E7" s="9">
        <v>-144.38</v>
      </c>
      <c r="F7" s="9">
        <v>-153.59</v>
      </c>
      <c r="G7" s="9">
        <v>-187.57</v>
      </c>
      <c r="H7" s="9">
        <v>-98.516000000000005</v>
      </c>
      <c r="I7" s="9">
        <v>-93.837000000000003</v>
      </c>
      <c r="J7" s="9">
        <v>-72.403000000000006</v>
      </c>
      <c r="K7" s="9">
        <v>-109.74</v>
      </c>
      <c r="L7" s="9">
        <v>-72.147000000000006</v>
      </c>
      <c r="M7" s="46">
        <v>-338.134765625</v>
      </c>
      <c r="N7" s="46">
        <v>-281.12789916992199</v>
      </c>
      <c r="O7" s="46">
        <v>-269.012451171875</v>
      </c>
      <c r="P7" s="46">
        <v>-126.647941589355</v>
      </c>
      <c r="Q7" s="46">
        <v>-146.331787109375</v>
      </c>
      <c r="R7" s="46">
        <v>-429.6875</v>
      </c>
      <c r="S7" s="46">
        <v>-388.336181640625</v>
      </c>
      <c r="T7" s="9">
        <v>-352.78317260742199</v>
      </c>
      <c r="U7" s="7">
        <f t="shared" si="0"/>
        <v>-182.9926683638723</v>
      </c>
      <c r="V7" s="7">
        <f t="shared" si="1"/>
        <v>10.425759130535932</v>
      </c>
      <c r="W7" s="26">
        <f t="shared" si="2"/>
        <v>121.4933033057716</v>
      </c>
      <c r="X7" s="28">
        <f t="shared" si="3"/>
        <v>54.629047822955428</v>
      </c>
      <c r="Z7" s="25">
        <f t="shared" si="4"/>
        <v>-105</v>
      </c>
      <c r="AA7" s="26">
        <f>B7/'V393I ohne Glu'!B9</f>
        <v>1.194651674054853</v>
      </c>
      <c r="AB7" s="26">
        <f>C7/'V393I ohne Glu'!C9</f>
        <v>0.91966925856970771</v>
      </c>
      <c r="AC7" s="26">
        <f>D7/'V393I ohne Glu'!D9</f>
        <v>1.4450155743273556</v>
      </c>
      <c r="AD7" s="26">
        <f>E7/'V393I ohne Glu'!E9</f>
        <v>2.1727614747930772</v>
      </c>
      <c r="AE7" s="26">
        <f>F7/'V393I ohne Glu'!F9</f>
        <v>1.1711910934878758</v>
      </c>
      <c r="AF7" s="26">
        <f>G7/'V393I ohne Glu'!G9</f>
        <v>1.1575536904468033</v>
      </c>
      <c r="AG7" s="26">
        <f>H7/'V393I ohne Glu'!H9</f>
        <v>1.5016767270288398</v>
      </c>
      <c r="AH7" s="26">
        <f>I7/'V393I ohne Glu'!I9</f>
        <v>1.4454028742625651</v>
      </c>
      <c r="AI7" s="26">
        <f>J7/'V393I ohne Glu'!J9</f>
        <v>0.81428539295514879</v>
      </c>
      <c r="AJ7" s="26">
        <f>K7/'V393I ohne Glu'!K9</f>
        <v>1.1210771493952272</v>
      </c>
      <c r="AK7" s="26">
        <f>L7/'V393I ohne Glu'!L9</f>
        <v>1.2229963384865745</v>
      </c>
      <c r="AL7" s="26">
        <f>M7/'V393I ohne Glu'!M9</f>
        <v>1.9136442141623489</v>
      </c>
      <c r="AM7" s="26">
        <f>N7/'V393I ohne Glu'!N9</f>
        <v>1.5503197198182195</v>
      </c>
      <c r="AN7" s="26">
        <f>O7/'V393I ohne Glu'!O9</f>
        <v>1.2433004231311706</v>
      </c>
      <c r="AO7" s="26">
        <f>P7/'V393I ohne Glu'!P9</f>
        <v>1.5201465677789836</v>
      </c>
      <c r="AP7" s="26">
        <f>Q7/'V393I ohne Glu'!Q9</f>
        <v>1.5542949756888169</v>
      </c>
      <c r="AQ7" s="26">
        <f>R7/'V393I ohne Glu'!R9</f>
        <v>2.3904923599320882</v>
      </c>
      <c r="AR7" s="26">
        <f>S7/'V393I ohne Glu'!S9</f>
        <v>2.1067880794701987</v>
      </c>
      <c r="AS7" s="26">
        <f>T7/'V393I ohne Glu'!T9</f>
        <v>1.4497115280732085</v>
      </c>
      <c r="AT7" s="26"/>
      <c r="AU7" s="26">
        <f t="shared" si="5"/>
        <v>1.4681567955717403</v>
      </c>
      <c r="AV7" s="26">
        <f t="shared" si="6"/>
        <v>0.42109993669280354</v>
      </c>
      <c r="AW7" s="28">
        <f t="shared" si="7"/>
        <v>0.18934614463430954</v>
      </c>
    </row>
    <row r="8" spans="1:49">
      <c r="A8" s="25">
        <v>-90</v>
      </c>
      <c r="B8" s="9">
        <v>-54.267000000000003</v>
      </c>
      <c r="C8" s="9">
        <v>-25.79</v>
      </c>
      <c r="D8" s="9">
        <v>-92.096000000000004</v>
      </c>
      <c r="E8" s="9">
        <v>-138.78</v>
      </c>
      <c r="F8" s="9">
        <v>-139.18</v>
      </c>
      <c r="G8" s="9">
        <v>-154.41</v>
      </c>
      <c r="H8" s="9">
        <v>-76.539000000000001</v>
      </c>
      <c r="I8" s="9">
        <v>-72.225999999999999</v>
      </c>
      <c r="J8" s="9">
        <v>-61.834000000000003</v>
      </c>
      <c r="K8" s="9">
        <v>-89.677000000000007</v>
      </c>
      <c r="L8" s="9">
        <v>-57.857999999999997</v>
      </c>
      <c r="M8" s="46">
        <v>-271.6064453125</v>
      </c>
      <c r="N8" s="46">
        <v>-224.79246520996099</v>
      </c>
      <c r="O8" s="46">
        <v>-214.53857421875</v>
      </c>
      <c r="P8" s="46">
        <v>-96.435539245605497</v>
      </c>
      <c r="Q8" s="46">
        <v>-115.3564453125</v>
      </c>
      <c r="R8" s="46">
        <v>-340.423583984375</v>
      </c>
      <c r="S8" s="46">
        <v>-300.29296875</v>
      </c>
      <c r="T8" s="9">
        <v>-289.85592651367199</v>
      </c>
      <c r="U8" s="7">
        <f t="shared" si="0"/>
        <v>-148.20836571301913</v>
      </c>
      <c r="V8" s="7">
        <f t="shared" si="1"/>
        <v>9.5633351821648844</v>
      </c>
      <c r="W8" s="26">
        <f t="shared" si="2"/>
        <v>96.182750620138123</v>
      </c>
      <c r="X8" s="28">
        <f t="shared" si="3"/>
        <v>43.248244474403968</v>
      </c>
      <c r="Z8" s="25">
        <f t="shared" si="4"/>
        <v>-90</v>
      </c>
      <c r="AA8" s="26">
        <f>B8/'V393I ohne Glu'!B10</f>
        <v>1.1713903339305374</v>
      </c>
      <c r="AB8" s="26">
        <f>C8/'V393I ohne Glu'!C10</f>
        <v>0.94486169628137018</v>
      </c>
      <c r="AC8" s="26">
        <f>D8/'V393I ohne Glu'!D10</f>
        <v>1.5445351937880489</v>
      </c>
      <c r="AD8" s="26">
        <f>E8/'V393I ohne Glu'!E10</f>
        <v>2.5943096422028638</v>
      </c>
      <c r="AE8" s="26">
        <f>F8/'V393I ohne Glu'!F10</f>
        <v>1.2001379667155299</v>
      </c>
      <c r="AF8" s="26">
        <f>G8/'V393I ohne Glu'!G10</f>
        <v>1.2098252761889838</v>
      </c>
      <c r="AG8" s="26">
        <f>H8/'V393I ohne Glu'!H10</f>
        <v>1.4959541865374091</v>
      </c>
      <c r="AH8" s="26">
        <f>I8/'V393I ohne Glu'!I10</f>
        <v>1.3398011426875416</v>
      </c>
      <c r="AI8" s="26">
        <f>J8/'V393I ohne Glu'!J10</f>
        <v>0.89136514343376094</v>
      </c>
      <c r="AJ8" s="26">
        <f>K8/'V393I ohne Glu'!K10</f>
        <v>1.1489097291618624</v>
      </c>
      <c r="AK8" s="26">
        <f>L8/'V393I ohne Glu'!L10</f>
        <v>1.3110214810115108</v>
      </c>
      <c r="AL8" s="26">
        <f>M8/'V393I ohne Glu'!M10</f>
        <v>2.208436724565757</v>
      </c>
      <c r="AM8" s="26">
        <f>N8/'V393I ohne Glu'!N10</f>
        <v>1.3229166956642147</v>
      </c>
      <c r="AN8" s="26">
        <f>O8/'V393I ohne Glu'!O10</f>
        <v>1.37573385518591</v>
      </c>
      <c r="AO8" s="26">
        <f>P8/'V393I ohne Glu'!P10</f>
        <v>1.413237971068646</v>
      </c>
      <c r="AP8" s="26">
        <f>Q8/'V393I ohne Glu'!Q10</f>
        <v>1.605095541401274</v>
      </c>
      <c r="AQ8" s="26">
        <f>R8/'V393I ohne Glu'!R10</f>
        <v>2.585168018539977</v>
      </c>
      <c r="AR8" s="26">
        <f>S8/'V393I ohne Glu'!S10</f>
        <v>2.1964285714285716</v>
      </c>
      <c r="AS8" s="26">
        <f>T8/'V393I ohne Glu'!T10</f>
        <v>1.6241449747045977</v>
      </c>
      <c r="AT8" s="26"/>
      <c r="AU8" s="26">
        <f t="shared" si="5"/>
        <v>1.5359617970788615</v>
      </c>
      <c r="AV8" s="26">
        <f t="shared" si="6"/>
        <v>0.50362963704430952</v>
      </c>
      <c r="AW8" s="28">
        <f t="shared" si="7"/>
        <v>0.22645534180519941</v>
      </c>
    </row>
    <row r="9" spans="1:49">
      <c r="A9" s="25">
        <v>-75</v>
      </c>
      <c r="B9" s="9">
        <v>-38.378999999999998</v>
      </c>
      <c r="C9" s="9">
        <v>-19.257000000000001</v>
      </c>
      <c r="D9" s="9">
        <v>-68.388000000000005</v>
      </c>
      <c r="E9" s="9">
        <v>-119.89</v>
      </c>
      <c r="F9" s="9">
        <v>-120.36</v>
      </c>
      <c r="G9" s="9">
        <v>-123.61</v>
      </c>
      <c r="H9" s="9">
        <v>-63.213000000000001</v>
      </c>
      <c r="I9" s="9">
        <v>-59.841000000000001</v>
      </c>
      <c r="J9" s="9">
        <v>-48.069000000000003</v>
      </c>
      <c r="K9" s="9">
        <v>-71.947000000000003</v>
      </c>
      <c r="L9" s="9">
        <v>-44.469000000000001</v>
      </c>
      <c r="M9" s="46">
        <v>-221.86279296875</v>
      </c>
      <c r="N9" s="46">
        <v>-179.44334411621099</v>
      </c>
      <c r="O9" s="46">
        <v>-164.947509765625</v>
      </c>
      <c r="P9" s="46">
        <v>-75.012199401855497</v>
      </c>
      <c r="Q9" s="46">
        <v>-86.669921875</v>
      </c>
      <c r="R9" s="46">
        <v>-263.214111328125</v>
      </c>
      <c r="S9" s="46">
        <v>-224.151611328125</v>
      </c>
      <c r="T9" s="9">
        <v>-229.85838317871099</v>
      </c>
      <c r="U9" s="7">
        <f t="shared" si="0"/>
        <v>-116.97804599802119</v>
      </c>
      <c r="V9" s="7">
        <f t="shared" si="1"/>
        <v>8.3777565568782091</v>
      </c>
      <c r="W9" s="26">
        <f t="shared" si="2"/>
        <v>75.217417891698418</v>
      </c>
      <c r="X9" s="28">
        <f t="shared" si="3"/>
        <v>33.821254401020255</v>
      </c>
      <c r="Z9" s="25">
        <f t="shared" si="4"/>
        <v>-75</v>
      </c>
      <c r="AA9" s="26">
        <f>B9/'V393I ohne Glu'!B11</f>
        <v>1.1382010142649543</v>
      </c>
      <c r="AB9" s="26">
        <f>C9/'V393I ohne Glu'!C11</f>
        <v>0.95002466699555999</v>
      </c>
      <c r="AC9" s="26">
        <f>D9/'V393I ohne Glu'!D11</f>
        <v>1.5364291972770776</v>
      </c>
      <c r="AD9" s="26">
        <f>E9/'V393I ohne Glu'!E11</f>
        <v>2.981596617756777</v>
      </c>
      <c r="AE9" s="26">
        <f>F9/'V393I ohne Glu'!F11</f>
        <v>1.2178365087877285</v>
      </c>
      <c r="AF9" s="26">
        <f>G9/'V393I ohne Glu'!G11</f>
        <v>1.2434112581982053</v>
      </c>
      <c r="AG9" s="26">
        <f>H9/'V393I ohne Glu'!H11</f>
        <v>1.6371335336164923</v>
      </c>
      <c r="AH9" s="26">
        <f>I9/'V393I ohne Glu'!I11</f>
        <v>1.4207939598271522</v>
      </c>
      <c r="AI9" s="26">
        <f>J9/'V393I ohne Glu'!J11</f>
        <v>0.9298398328690809</v>
      </c>
      <c r="AJ9" s="26">
        <f>K9/'V393I ohne Glu'!K11</f>
        <v>1.1654167004130558</v>
      </c>
      <c r="AK9" s="26">
        <f>L9/'V393I ohne Glu'!L11</f>
        <v>1.3364488790046283</v>
      </c>
      <c r="AL9" s="26">
        <f>M9/'V393I ohne Glu'!M11</f>
        <v>2.3914473684210527</v>
      </c>
      <c r="AM9" s="26">
        <f>N9/'V393I ohne Glu'!N11</f>
        <v>1.6819221740505066</v>
      </c>
      <c r="AN9" s="26">
        <f>O9/'V393I ohne Glu'!O11</f>
        <v>1.3841229193341869</v>
      </c>
      <c r="AO9" s="26">
        <f>P9/'V393I ohne Glu'!P11</f>
        <v>1.5420325864203739</v>
      </c>
      <c r="AP9" s="26">
        <f>Q9/'V393I ohne Glu'!Q11</f>
        <v>1.5434782608695652</v>
      </c>
      <c r="AQ9" s="26">
        <f>R9/'V393I ohne Glu'!R11</f>
        <v>2.6620370370370372</v>
      </c>
      <c r="AR9" s="26">
        <f>S9/'V393I ohne Glu'!S11</f>
        <v>2.2953125000000001</v>
      </c>
      <c r="AS9" s="26">
        <f>T9/'V393I ohne Glu'!T11</f>
        <v>1.7714017840312537</v>
      </c>
      <c r="AT9" s="26"/>
      <c r="AU9" s="26">
        <f t="shared" si="5"/>
        <v>1.6225729894302467</v>
      </c>
      <c r="AV9" s="26">
        <f t="shared" si="6"/>
        <v>0.57154997986763645</v>
      </c>
      <c r="AW9" s="28">
        <f t="shared" si="7"/>
        <v>0.25699549138783728</v>
      </c>
    </row>
    <row r="10" spans="1:49">
      <c r="A10" s="25">
        <v>-60</v>
      </c>
      <c r="B10" s="9">
        <v>-29.475000000000001</v>
      </c>
      <c r="C10" s="9">
        <v>-14.55</v>
      </c>
      <c r="D10" s="9">
        <v>-51.718000000000004</v>
      </c>
      <c r="E10" s="9">
        <v>-88.576999999999998</v>
      </c>
      <c r="F10" s="9">
        <v>-94.846000000000004</v>
      </c>
      <c r="G10" s="9">
        <v>-100.37</v>
      </c>
      <c r="H10" s="9">
        <v>-47.38</v>
      </c>
      <c r="I10" s="9">
        <v>-47.951000000000001</v>
      </c>
      <c r="J10" s="9">
        <v>-38.713999999999999</v>
      </c>
      <c r="K10" s="9">
        <v>-55.706000000000003</v>
      </c>
      <c r="L10" s="9">
        <v>-33.253</v>
      </c>
      <c r="M10" s="46">
        <v>-155.6396484375</v>
      </c>
      <c r="N10" s="46">
        <v>-137.32908630371099</v>
      </c>
      <c r="O10" s="46">
        <v>-125.42724609375</v>
      </c>
      <c r="P10" s="46">
        <v>-56.030269622802699</v>
      </c>
      <c r="Q10" s="46">
        <v>-66.5283203125</v>
      </c>
      <c r="R10" s="46">
        <v>-193.328857421875</v>
      </c>
      <c r="S10" s="46">
        <v>-157.928466796875</v>
      </c>
      <c r="T10" s="9">
        <v>-163.51316833496099</v>
      </c>
      <c r="U10" s="7">
        <f t="shared" si="0"/>
        <v>-87.277108595998669</v>
      </c>
      <c r="V10" s="7">
        <f t="shared" si="1"/>
        <v>6.5820691169444521</v>
      </c>
      <c r="W10" s="26">
        <f t="shared" si="2"/>
        <v>53.556137147103705</v>
      </c>
      <c r="X10" s="28">
        <f t="shared" si="3"/>
        <v>24.081333685186745</v>
      </c>
      <c r="Z10" s="25">
        <f t="shared" si="4"/>
        <v>-60</v>
      </c>
      <c r="AA10" s="26">
        <f>B10/'V393I ohne Glu'!B12</f>
        <v>1.0709614126880316</v>
      </c>
      <c r="AB10" s="26">
        <f>C10/'V393I ohne Glu'!C12</f>
        <v>1.0219131900547831</v>
      </c>
      <c r="AC10" s="26">
        <f>D10/'V393I ohne Glu'!D12</f>
        <v>1.5489532480757136</v>
      </c>
      <c r="AD10" s="26">
        <f>E10/'V393I ohne Glu'!E12</f>
        <v>2.7989951336661818</v>
      </c>
      <c r="AE10" s="26">
        <f>F10/'V393I ohne Glu'!F12</f>
        <v>1.1635261789096618</v>
      </c>
      <c r="AF10" s="26">
        <f>G10/'V393I ohne Glu'!G12</f>
        <v>1.3323510281018944</v>
      </c>
      <c r="AG10" s="26">
        <f>H10/'V393I ohne Glu'!H12</f>
        <v>1.7396093405786459</v>
      </c>
      <c r="AH10" s="26">
        <f>I10/'V393I ohne Glu'!I12</f>
        <v>1.4342416175634851</v>
      </c>
      <c r="AI10" s="26">
        <f>J10/'V393I ohne Glu'!J12</f>
        <v>1.0076260378438875</v>
      </c>
      <c r="AJ10" s="26">
        <f>K10/'V393I ohne Glu'!K12</f>
        <v>1.159116918787324</v>
      </c>
      <c r="AK10" s="26">
        <f>L10/'V393I ohne Glu'!L12</f>
        <v>1.4145999064108563</v>
      </c>
      <c r="AL10" s="26">
        <f>M10/'V393I ohne Glu'!M12</f>
        <v>2.2869955156950672</v>
      </c>
      <c r="AM10" s="26">
        <f>N10/'V393I ohne Glu'!N12</f>
        <v>1.7999999799999982</v>
      </c>
      <c r="AN10" s="26">
        <f>O10/'V393I ohne Glu'!O12</f>
        <v>1.5307262569832403</v>
      </c>
      <c r="AO10" s="26">
        <f>P10/'V393I ohne Glu'!P12</f>
        <v>1.6392857856345751</v>
      </c>
      <c r="AP10" s="26">
        <f>Q10/'V393I ohne Glu'!Q12</f>
        <v>1.7098039215686274</v>
      </c>
      <c r="AQ10" s="26">
        <f>R10/'V393I ohne Glu'!R12</f>
        <v>2.6395833333333334</v>
      </c>
      <c r="AR10" s="26">
        <f>S10/'V393I ohne Glu'!S12</f>
        <v>2.4642857142857144</v>
      </c>
      <c r="AS10" s="26">
        <f>T10/'V393I ohne Glu'!T12</f>
        <v>1.7836218195424285</v>
      </c>
      <c r="AT10" s="26"/>
      <c r="AU10" s="26">
        <f t="shared" si="5"/>
        <v>1.6603261231433397</v>
      </c>
      <c r="AV10" s="26">
        <f t="shared" si="6"/>
        <v>0.54086802216938878</v>
      </c>
      <c r="AW10" s="28">
        <f t="shared" si="7"/>
        <v>0.24319945416773606</v>
      </c>
    </row>
    <row r="11" spans="1:49">
      <c r="A11" s="25">
        <v>-45</v>
      </c>
      <c r="B11" s="9">
        <v>-22.198</v>
      </c>
      <c r="C11" s="9">
        <v>-10.308999999999999</v>
      </c>
      <c r="D11" s="9">
        <v>-38.526000000000003</v>
      </c>
      <c r="E11" s="9">
        <v>-62.314</v>
      </c>
      <c r="F11" s="9">
        <v>-71.814999999999998</v>
      </c>
      <c r="G11" s="9">
        <v>-76.302000000000007</v>
      </c>
      <c r="H11" s="9">
        <v>-35.783999999999999</v>
      </c>
      <c r="I11" s="9">
        <v>-36.610999999999997</v>
      </c>
      <c r="J11" s="9">
        <v>-30.126000000000001</v>
      </c>
      <c r="K11" s="9">
        <v>-41.021000000000001</v>
      </c>
      <c r="L11" s="9">
        <v>-25.289000000000001</v>
      </c>
      <c r="M11" s="46">
        <v>-113.525390625</v>
      </c>
      <c r="N11" s="46">
        <v>-100.097648620605</v>
      </c>
      <c r="O11" s="46">
        <v>-86.669921875</v>
      </c>
      <c r="P11" s="46">
        <v>-37.719722747802699</v>
      </c>
      <c r="Q11" s="46">
        <v>-46.539306640625</v>
      </c>
      <c r="R11" s="46">
        <v>-127.5634765625</v>
      </c>
      <c r="S11" s="46">
        <v>-102.996826171875</v>
      </c>
      <c r="T11" s="9">
        <v>-118.591300964355</v>
      </c>
      <c r="U11" s="7">
        <f t="shared" si="0"/>
        <v>-62.315715484619098</v>
      </c>
      <c r="V11" s="7">
        <f t="shared" si="1"/>
        <v>4.8929186666408606</v>
      </c>
      <c r="W11" s="26">
        <f t="shared" si="2"/>
        <v>36.489932073626676</v>
      </c>
      <c r="X11" s="28">
        <f t="shared" si="3"/>
        <v>16.407573010749218</v>
      </c>
      <c r="Z11" s="25">
        <f t="shared" si="4"/>
        <v>-45</v>
      </c>
      <c r="AA11" s="26">
        <f>B11/'V393I ohne Glu'!B13</f>
        <v>1.1307049714751425</v>
      </c>
      <c r="AB11" s="26">
        <f>C11/'V393I ohne Glu'!C13</f>
        <v>1.0150649862150452</v>
      </c>
      <c r="AC11" s="26">
        <f>D11/'V393I ohne Glu'!D13</f>
        <v>1.574288983327885</v>
      </c>
      <c r="AD11" s="26">
        <f>E11/'V393I ohne Glu'!E13</f>
        <v>2.4932581122714361</v>
      </c>
      <c r="AE11" s="26">
        <f>F11/'V393I ohne Glu'!F13</f>
        <v>1.1488561830107182</v>
      </c>
      <c r="AF11" s="26">
        <f>G11/'V393I ohne Glu'!G13</f>
        <v>1.3624383972573388</v>
      </c>
      <c r="AG11" s="26">
        <f>H11/'V393I ohne Glu'!H13</f>
        <v>1.8463443578762706</v>
      </c>
      <c r="AH11" s="26">
        <f>I11/'V393I ohne Glu'!I13</f>
        <v>1.4108285163776493</v>
      </c>
      <c r="AI11" s="26">
        <f>J11/'V393I ohne Glu'!J13</f>
        <v>1.0580921607193032</v>
      </c>
      <c r="AJ11" s="26">
        <f>K11/'V393I ohne Glu'!K13</f>
        <v>1.1849273520321211</v>
      </c>
      <c r="AK11" s="26">
        <f>L11/'V393I ohne Glu'!L13</f>
        <v>1.4731170268538474</v>
      </c>
      <c r="AL11" s="26">
        <f>M11/'V393I ohne Glu'!M13</f>
        <v>2.9523809523809526</v>
      </c>
      <c r="AM11" s="26">
        <f>N11/'V393I ohne Glu'!N13</f>
        <v>2.042341223718954</v>
      </c>
      <c r="AN11" s="26">
        <f>O11/'V393I ohne Glu'!O13</f>
        <v>1.7057057057057057</v>
      </c>
      <c r="AO11" s="26">
        <f>P11/'V393I ohne Glu'!P13</f>
        <v>1.7024793132299643</v>
      </c>
      <c r="AP11" s="26">
        <f>Q11/'V393I ohne Glu'!Q13</f>
        <v>1.7329545454545454</v>
      </c>
      <c r="AQ11" s="26">
        <f>R11/'V393I ohne Glu'!R13</f>
        <v>3.0962962962962961</v>
      </c>
      <c r="AR11" s="26">
        <f>S11/'V393I ohne Glu'!S13</f>
        <v>2.509293680297398</v>
      </c>
      <c r="AS11" s="26">
        <f>T11/'V393I ohne Glu'!T13</f>
        <v>1.9626262602668028</v>
      </c>
      <c r="AT11" s="26"/>
      <c r="AU11" s="26">
        <f t="shared" si="5"/>
        <v>1.7579999486719673</v>
      </c>
      <c r="AV11" s="26">
        <f t="shared" si="6"/>
        <v>0.62299886691585971</v>
      </c>
      <c r="AW11" s="28">
        <f t="shared" si="7"/>
        <v>0.28012930728155405</v>
      </c>
    </row>
    <row r="12" spans="1:49">
      <c r="A12" s="25">
        <v>-30</v>
      </c>
      <c r="B12" s="9">
        <v>-13.861000000000001</v>
      </c>
      <c r="C12" s="9">
        <v>-6.7836999999999996</v>
      </c>
      <c r="D12" s="9">
        <v>-26.547999999999998</v>
      </c>
      <c r="E12" s="9">
        <v>-40.860999999999997</v>
      </c>
      <c r="F12" s="9">
        <v>-48.777000000000001</v>
      </c>
      <c r="G12" s="9">
        <v>-52.21</v>
      </c>
      <c r="H12" s="9">
        <v>-23.867000000000001</v>
      </c>
      <c r="I12" s="9">
        <v>-25.465</v>
      </c>
      <c r="J12" s="9">
        <v>-19.074000000000002</v>
      </c>
      <c r="K12" s="9">
        <v>-26.016999999999999</v>
      </c>
      <c r="L12" s="9">
        <v>-17.02</v>
      </c>
      <c r="M12" s="46">
        <v>-71.4111328125</v>
      </c>
      <c r="N12" s="46">
        <v>-63.354488372802699</v>
      </c>
      <c r="O12" s="46">
        <v>-51.26953125</v>
      </c>
      <c r="P12" s="46">
        <v>-23.193357467651399</v>
      </c>
      <c r="Q12" s="46">
        <v>-27.77099609375</v>
      </c>
      <c r="R12" s="46">
        <v>-69.427490234375</v>
      </c>
      <c r="S12" s="46">
        <v>-53.863525390625</v>
      </c>
      <c r="T12" s="9">
        <v>-72.631828308105497</v>
      </c>
      <c r="U12" s="7">
        <f t="shared" si="0"/>
        <v>-38.600318417358402</v>
      </c>
      <c r="V12" s="7">
        <f t="shared" si="1"/>
        <v>3.3693476540085774</v>
      </c>
      <c r="W12" s="26">
        <f t="shared" si="2"/>
        <v>21.087545837546607</v>
      </c>
      <c r="X12" s="28">
        <f t="shared" si="3"/>
        <v>9.4819427794204394</v>
      </c>
      <c r="Z12" s="25">
        <f t="shared" si="4"/>
        <v>-30</v>
      </c>
      <c r="AA12" s="26">
        <f>B12/'V393I ohne Glu'!B14</f>
        <v>1.0209177285114532</v>
      </c>
      <c r="AB12" s="26">
        <f>C12/'V393I ohne Glu'!C14</f>
        <v>0.98584528636409874</v>
      </c>
      <c r="AC12" s="26">
        <f>D12/'V393I ohne Glu'!D14</f>
        <v>1.6851593246159704</v>
      </c>
      <c r="AD12" s="26">
        <f>E12/'V393I ohne Glu'!E14</f>
        <v>2.7592004861908297</v>
      </c>
      <c r="AE12" s="26">
        <f>F12/'V393I ohne Glu'!F14</f>
        <v>1.1120559937987324</v>
      </c>
      <c r="AF12" s="26">
        <f>G12/'V393I ohne Glu'!G14</f>
        <v>1.4749837556855101</v>
      </c>
      <c r="AG12" s="26">
        <f>H12/'V393I ohne Glu'!H14</f>
        <v>1.9679254617414248</v>
      </c>
      <c r="AH12" s="26">
        <f>I12/'V393I ohne Glu'!I14</f>
        <v>1.496180963572268</v>
      </c>
      <c r="AI12" s="26">
        <f>J12/'V393I ohne Glu'!J14</f>
        <v>1.0355048859934852</v>
      </c>
      <c r="AJ12" s="26">
        <f>K12/'V393I ohne Glu'!K14</f>
        <v>1.2429294859545195</v>
      </c>
      <c r="AK12" s="26">
        <f>L12/'V393I ohne Glu'!L14</f>
        <v>1.5476948258615986</v>
      </c>
      <c r="AL12" s="26">
        <f>M12/'V393I ohne Glu'!M14</f>
        <v>2.9249999999999998</v>
      </c>
      <c r="AM12" s="26">
        <f>N12/'V393I ohne Glu'!N14</f>
        <v>2.2179487325019149</v>
      </c>
      <c r="AN12" s="26">
        <f>O12/'V393I ohne Glu'!O14</f>
        <v>1.7230769230769232</v>
      </c>
      <c r="AO12" s="26">
        <f>P12/'V393I ohne Glu'!P14</f>
        <v>1.6814159071775383</v>
      </c>
      <c r="AP12" s="26">
        <f>Q12/'V393I ohne Glu'!Q14</f>
        <v>1.801980198019802</v>
      </c>
      <c r="AQ12" s="26">
        <f>R12/'V393I ohne Glu'!R14</f>
        <v>2.8797468354430378</v>
      </c>
      <c r="AR12" s="26">
        <f>S12/'V393I ohne Glu'!S14</f>
        <v>2.2774193548387096</v>
      </c>
      <c r="AS12" s="26">
        <f>T12/'V393I ohne Glu'!T14</f>
        <v>2.2666666984127057</v>
      </c>
      <c r="AT12" s="26"/>
      <c r="AU12" s="26">
        <f t="shared" si="5"/>
        <v>1.794823834092659</v>
      </c>
      <c r="AV12" s="26">
        <f t="shared" si="6"/>
        <v>0.62058473248025858</v>
      </c>
      <c r="AW12" s="28">
        <f t="shared" si="7"/>
        <v>0.27904379999888868</v>
      </c>
    </row>
    <row r="13" spans="1:49">
      <c r="A13" s="25">
        <v>-15</v>
      </c>
      <c r="B13" s="9">
        <v>-6.0343999999999998</v>
      </c>
      <c r="C13" s="9">
        <v>-3.6878000000000002</v>
      </c>
      <c r="D13" s="9">
        <v>-13.971</v>
      </c>
      <c r="E13" s="9">
        <v>-20.119</v>
      </c>
      <c r="F13" s="9">
        <v>-24.777999999999999</v>
      </c>
      <c r="G13" s="9">
        <v>-27.922000000000001</v>
      </c>
      <c r="H13" s="9">
        <v>-12.11</v>
      </c>
      <c r="I13" s="9">
        <v>-12.786</v>
      </c>
      <c r="J13" s="9">
        <v>-11.106999999999999</v>
      </c>
      <c r="K13" s="9">
        <v>-12.56</v>
      </c>
      <c r="L13" s="9">
        <v>-8.5382999999999996</v>
      </c>
      <c r="M13" s="46">
        <v>-35.09521484375</v>
      </c>
      <c r="N13" s="46">
        <v>-29.785154342651399</v>
      </c>
      <c r="O13" s="46">
        <v>-23.345947265625</v>
      </c>
      <c r="P13" s="46">
        <v>-7.75146436691284</v>
      </c>
      <c r="Q13" s="46">
        <v>-7.01904296875</v>
      </c>
      <c r="R13" s="46">
        <v>-19.683837890625</v>
      </c>
      <c r="S13" s="46">
        <v>-10.3759765625</v>
      </c>
      <c r="T13" s="9">
        <v>-26.916501998901399</v>
      </c>
      <c r="U13" s="7">
        <f t="shared" si="0"/>
        <v>-16.504560012616615</v>
      </c>
      <c r="V13" s="7">
        <f t="shared" si="1"/>
        <v>1.7607411412934257</v>
      </c>
      <c r="W13" s="26">
        <f t="shared" si="2"/>
        <v>9.2042791877479182</v>
      </c>
      <c r="X13" s="28">
        <f t="shared" si="3"/>
        <v>4.1386726201511355</v>
      </c>
      <c r="Z13" s="25">
        <f t="shared" si="4"/>
        <v>-15</v>
      </c>
      <c r="AA13" s="26">
        <f>B13/'V393I ohne Glu'!B15</f>
        <v>0.94190366184871843</v>
      </c>
      <c r="AB13" s="26">
        <f>C13/'V393I ohne Glu'!C15</f>
        <v>1.0412513764576334</v>
      </c>
      <c r="AC13" s="26">
        <f>D13/'V393I ohne Glu'!D15</f>
        <v>1.803221559668551</v>
      </c>
      <c r="AD13" s="26">
        <f>E13/'V393I ohne Glu'!E15</f>
        <v>2.4080767941781973</v>
      </c>
      <c r="AE13" s="26">
        <f>F13/'V393I ohne Glu'!F15</f>
        <v>1.0850411630758452</v>
      </c>
      <c r="AF13" s="26">
        <f>G13/'V393I ohne Glu'!G15</f>
        <v>1.5493285983797582</v>
      </c>
      <c r="AG13" s="26">
        <f>H13/'V393I ohne Glu'!H15</f>
        <v>1.9609748198526433</v>
      </c>
      <c r="AH13" s="26">
        <f>I13/'V393I ohne Glu'!I15</f>
        <v>1.6246092856598309</v>
      </c>
      <c r="AI13" s="26">
        <f>J13/'V393I ohne Glu'!J15</f>
        <v>1.3135207370002011</v>
      </c>
      <c r="AJ13" s="26">
        <f>K13/'V393I ohne Glu'!K15</f>
        <v>1.3382915472397738</v>
      </c>
      <c r="AK13" s="26">
        <f>L13/'V393I ohne Glu'!L15</f>
        <v>1.3930301992070873</v>
      </c>
      <c r="AL13" s="26">
        <f>M13/'V393I ohne Glu'!M15</f>
        <v>7.666666666666667</v>
      </c>
      <c r="AM13" s="26">
        <f>N13/'V393I ohne Glu'!N15</f>
        <v>3.2533334638889073</v>
      </c>
      <c r="AN13" s="26">
        <f>O13/'V393I ohne Glu'!O15</f>
        <v>2.125</v>
      </c>
      <c r="AO13" s="26">
        <f>P13/'V393I ohne Glu'!P15</f>
        <v>1.3956044295676882</v>
      </c>
      <c r="AP13" s="26">
        <f>Q13/'V393I ohne Glu'!Q15</f>
        <v>1.1499999999999999</v>
      </c>
      <c r="AQ13" s="26">
        <f>R13/'V393I ohne Glu'!R15</f>
        <v>25.8</v>
      </c>
      <c r="AR13" s="26">
        <f>S13/'V393I ohne Glu'!S15</f>
        <v>68</v>
      </c>
      <c r="AS13" s="26">
        <f>T13/'V393I ohne Glu'!T15</f>
        <v>5.0689656132332708</v>
      </c>
      <c r="AT13" s="26"/>
      <c r="AU13" s="26">
        <f t="shared" si="5"/>
        <v>6.8904642061013028</v>
      </c>
      <c r="AV13" s="26">
        <f t="shared" si="6"/>
        <v>15.841106858235628</v>
      </c>
      <c r="AW13" s="28">
        <f t="shared" si="7"/>
        <v>7.1228994568459552</v>
      </c>
    </row>
    <row r="14" spans="1:49">
      <c r="A14" s="25">
        <v>0</v>
      </c>
      <c r="B14" s="9">
        <v>0.26300000000000001</v>
      </c>
      <c r="C14" s="9">
        <v>0.108</v>
      </c>
      <c r="D14" s="9">
        <v>-0.69499999999999995</v>
      </c>
      <c r="E14" s="9">
        <v>-0.13200000000000001</v>
      </c>
      <c r="F14" s="9">
        <v>-0.745</v>
      </c>
      <c r="G14" s="9">
        <v>-0.33200000000000002</v>
      </c>
      <c r="H14" s="9">
        <v>0.623</v>
      </c>
      <c r="I14" s="9">
        <v>-0.55400000000000005</v>
      </c>
      <c r="J14" s="9">
        <v>-1.0389999999999999</v>
      </c>
      <c r="K14" s="9">
        <v>-0.20399999999999999</v>
      </c>
      <c r="L14" s="9">
        <v>0.45300000000000001</v>
      </c>
      <c r="M14" s="46">
        <v>7.01904296875</v>
      </c>
      <c r="N14" s="46">
        <v>8.78906154632568</v>
      </c>
      <c r="O14" s="46">
        <v>7.171630859375</v>
      </c>
      <c r="P14" s="46">
        <v>6.103515252471E-2</v>
      </c>
      <c r="Q14" s="46">
        <v>8.544921875</v>
      </c>
      <c r="R14" s="46">
        <v>33.26416015625</v>
      </c>
      <c r="S14" s="46">
        <v>28.533935546875</v>
      </c>
      <c r="T14" s="9">
        <v>13.6108388900757</v>
      </c>
      <c r="U14" s="7">
        <f t="shared" si="0"/>
        <v>5.512664578693478</v>
      </c>
      <c r="V14" s="7">
        <f t="shared" si="1"/>
        <v>0.11672750544030221</v>
      </c>
      <c r="W14" s="26">
        <f t="shared" si="2"/>
        <v>9.952048959843248</v>
      </c>
      <c r="X14" s="28">
        <f t="shared" si="3"/>
        <v>4.4749047377152289</v>
      </c>
      <c r="Z14" s="25">
        <f t="shared" si="4"/>
        <v>0</v>
      </c>
      <c r="AA14" s="26">
        <f>B14/'V393I ohne Glu'!B16</f>
        <v>3.3717948717948718</v>
      </c>
      <c r="AB14" s="26">
        <f>C14/'V393I ohne Glu'!C16</f>
        <v>-0.48648648648648646</v>
      </c>
      <c r="AC14" s="26">
        <f>D14/'V393I ohne Glu'!D16</f>
        <v>-2.3013245033112582</v>
      </c>
      <c r="AD14" s="26">
        <f>E14/'V393I ohne Glu'!E16</f>
        <v>0.41509433962264153</v>
      </c>
      <c r="AE14" s="26">
        <f>F14/'V393I ohne Glu'!F16</f>
        <v>1.2016129032258065</v>
      </c>
      <c r="AF14" s="26">
        <f>G14/'V393I ohne Glu'!G16</f>
        <v>-1.0091185410334347</v>
      </c>
      <c r="AG14" s="26">
        <f>H14/'V393I ohne Glu'!H16</f>
        <v>-9.734375</v>
      </c>
      <c r="AH14" s="26">
        <f>I14/'V393I ohne Glu'!I16</f>
        <v>-0.84580152671755726</v>
      </c>
      <c r="AI14" s="26">
        <f>J14/'V393I ohne Glu'!J16</f>
        <v>-4.7013574660633477</v>
      </c>
      <c r="AJ14" s="26">
        <f>K14/'V393I ohne Glu'!K16</f>
        <v>-0.46575342465753422</v>
      </c>
      <c r="AK14" s="26">
        <f>L14/'V393I ohne Glu'!L16</f>
        <v>-0.48242811501597449</v>
      </c>
      <c r="AL14" s="26">
        <f>M14/'V393I ohne Glu'!M16</f>
        <v>1</v>
      </c>
      <c r="AM14" s="26">
        <f>N14/'V393I ohne Glu'!N16</f>
        <v>2.0281690171840907</v>
      </c>
      <c r="AN14" s="26">
        <f>O14/'V393I ohne Glu'!O16</f>
        <v>0.78333333333333333</v>
      </c>
      <c r="AO14" s="26">
        <f>P14/'V393I ohne Glu'!P16</f>
        <v>8.8495575938231652E-3</v>
      </c>
      <c r="AP14" s="26">
        <f>Q14/'V393I ohne Glu'!Q16</f>
        <v>1.6470588235294117</v>
      </c>
      <c r="AQ14" s="26">
        <f>R14/'V393I ohne Glu'!R16</f>
        <v>1.7868852459016393</v>
      </c>
      <c r="AR14" s="26">
        <f>S14/'V393I ohne Glu'!S16</f>
        <v>1.7809523809523808</v>
      </c>
      <c r="AS14" s="26">
        <f>T14/'V393I ohne Glu'!T16</f>
        <v>0.7216828703158239</v>
      </c>
      <c r="AT14" s="26"/>
      <c r="AU14" s="26">
        <f t="shared" si="5"/>
        <v>-0.27795851157009305</v>
      </c>
      <c r="AV14" s="26">
        <f t="shared" si="6"/>
        <v>2.9003802796824942</v>
      </c>
      <c r="AW14" s="28">
        <f t="shared" si="7"/>
        <v>1.3041460614891751</v>
      </c>
    </row>
    <row r="15" spans="1:49">
      <c r="A15" s="25">
        <v>15</v>
      </c>
      <c r="B15" s="9">
        <v>7.8376999999999999</v>
      </c>
      <c r="C15" s="9">
        <v>4.2298</v>
      </c>
      <c r="D15" s="9">
        <v>14.906000000000001</v>
      </c>
      <c r="E15" s="9">
        <v>20.331</v>
      </c>
      <c r="F15" s="9">
        <v>25.684999999999999</v>
      </c>
      <c r="G15" s="9">
        <v>30.184999999999999</v>
      </c>
      <c r="H15" s="9">
        <v>14.865</v>
      </c>
      <c r="I15" s="9">
        <v>12.944000000000001</v>
      </c>
      <c r="J15" s="9">
        <v>10.935</v>
      </c>
      <c r="K15" s="9">
        <v>13.842000000000001</v>
      </c>
      <c r="L15" s="9">
        <v>10.473000000000001</v>
      </c>
      <c r="M15" s="46">
        <v>47.91259765625</v>
      </c>
      <c r="N15" s="46">
        <v>48.583980560302699</v>
      </c>
      <c r="O15" s="46">
        <v>35.70556640625</v>
      </c>
      <c r="P15" s="46">
        <v>18.066404342651399</v>
      </c>
      <c r="Q15" s="46">
        <v>32.806396484375</v>
      </c>
      <c r="R15" s="46">
        <v>85.75439453125</v>
      </c>
      <c r="S15" s="46">
        <v>73.54736328125</v>
      </c>
      <c r="T15" s="9">
        <v>62.011714935302699</v>
      </c>
      <c r="U15" s="7">
        <f t="shared" si="0"/>
        <v>30.032732536717468</v>
      </c>
      <c r="V15" s="7">
        <f t="shared" si="1"/>
        <v>1.8084755143474158</v>
      </c>
      <c r="W15" s="26">
        <f t="shared" si="2"/>
        <v>23.451838725094799</v>
      </c>
      <c r="X15" s="28">
        <f t="shared" si="3"/>
        <v>10.54503898066767</v>
      </c>
      <c r="Z15" s="25">
        <f t="shared" si="4"/>
        <v>15</v>
      </c>
      <c r="AA15" s="26">
        <f>B15/'V393I ohne Glu'!B17</f>
        <v>1.1111788473807329</v>
      </c>
      <c r="AB15" s="26">
        <f>C15/'V393I ohne Glu'!C17</f>
        <v>1.418348869961773</v>
      </c>
      <c r="AC15" s="26">
        <f>D15/'V393I ohne Glu'!D17</f>
        <v>1.89217665054521</v>
      </c>
      <c r="AD15" s="26">
        <f>E15/'V393I ohne Glu'!E17</f>
        <v>2.5597411426988645</v>
      </c>
      <c r="AE15" s="26">
        <f>F15/'V393I ohne Glu'!F17</f>
        <v>1.1016512974479948</v>
      </c>
      <c r="AF15" s="26">
        <f>G15/'V393I ohne Glu'!G17</f>
        <v>1.586096369082024</v>
      </c>
      <c r="AG15" s="26">
        <f>H15/'V393I ohne Glu'!H17</f>
        <v>2.6114683250764203</v>
      </c>
      <c r="AH15" s="26">
        <f>I15/'V393I ohne Glu'!I17</f>
        <v>1.4943431078272915</v>
      </c>
      <c r="AI15" s="26">
        <f>J15/'V393I ohne Glu'!J17</f>
        <v>1.1553090332805072</v>
      </c>
      <c r="AJ15" s="26">
        <f>K15/'V393I ohne Glu'!K17</f>
        <v>1.3717173719155684</v>
      </c>
      <c r="AK15" s="26">
        <f>L15/'V393I ohne Glu'!L17</f>
        <v>2.5138618852163894</v>
      </c>
      <c r="AL15" s="26">
        <f>M15/'V393I ohne Glu'!M17</f>
        <v>1.6702127659574468</v>
      </c>
      <c r="AM15" s="26">
        <f>N15/'V393I ohne Glu'!N17</f>
        <v>2.3274854100406936</v>
      </c>
      <c r="AN15" s="26">
        <f>O15/'V393I ohne Glu'!O17</f>
        <v>1.0636363636363637</v>
      </c>
      <c r="AO15" s="26">
        <f>P15/'V393I ohne Glu'!P17</f>
        <v>1.0922509331470169</v>
      </c>
      <c r="AP15" s="26">
        <f>Q15/'V393I ohne Glu'!Q17</f>
        <v>1.9545454545454546</v>
      </c>
      <c r="AQ15" s="26">
        <f>R15/'V393I ohne Glu'!R17</f>
        <v>2.1368821292775664</v>
      </c>
      <c r="AR15" s="26">
        <f>S15/'V393I ohne Glu'!S17</f>
        <v>2.4467005076142132</v>
      </c>
      <c r="AS15" s="26">
        <f>T15/'V393I ohne Glu'!T17</f>
        <v>2.2986425550510816</v>
      </c>
      <c r="AT15" s="26"/>
      <c r="AU15" s="26">
        <f t="shared" si="5"/>
        <v>1.7792762641948743</v>
      </c>
      <c r="AV15" s="26">
        <f t="shared" si="6"/>
        <v>0.56441438428918234</v>
      </c>
      <c r="AW15" s="28">
        <f t="shared" si="7"/>
        <v>0.25378699526916992</v>
      </c>
    </row>
    <row r="16" spans="1:49">
      <c r="A16" s="25">
        <v>30</v>
      </c>
      <c r="B16" s="9">
        <v>15.131</v>
      </c>
      <c r="C16" s="9">
        <v>8.6295000000000002</v>
      </c>
      <c r="D16" s="9">
        <v>32.573999999999998</v>
      </c>
      <c r="E16" s="9">
        <v>43.220999999999997</v>
      </c>
      <c r="F16" s="9">
        <v>53.348999999999997</v>
      </c>
      <c r="G16" s="9">
        <v>66.284999999999997</v>
      </c>
      <c r="H16" s="9">
        <v>32.301000000000002</v>
      </c>
      <c r="I16" s="9">
        <v>31.14</v>
      </c>
      <c r="J16" s="9">
        <v>24.686</v>
      </c>
      <c r="K16" s="9">
        <v>32.029000000000003</v>
      </c>
      <c r="L16" s="9">
        <v>21.021000000000001</v>
      </c>
      <c r="M16" s="46">
        <v>93.68896484375</v>
      </c>
      <c r="N16" s="46">
        <v>91.674797058105497</v>
      </c>
      <c r="O16" s="46">
        <v>66.986083984375</v>
      </c>
      <c r="P16" s="46">
        <v>34.057613372802699</v>
      </c>
      <c r="Q16" s="46">
        <v>56.45751953125</v>
      </c>
      <c r="R16" s="46">
        <v>141.29638671875</v>
      </c>
      <c r="S16" s="46">
        <v>116.424560546875</v>
      </c>
      <c r="T16" s="9">
        <v>115.173332214355</v>
      </c>
      <c r="U16" s="7">
        <f t="shared" si="0"/>
        <v>56.638197803698056</v>
      </c>
      <c r="V16" s="7">
        <f t="shared" si="1"/>
        <v>3.9031592955829928</v>
      </c>
      <c r="W16" s="26">
        <f t="shared" si="2"/>
        <v>38.306775933336141</v>
      </c>
      <c r="X16" s="28">
        <f t="shared" si="3"/>
        <v>17.224510631163692</v>
      </c>
      <c r="Z16" s="25">
        <f t="shared" si="4"/>
        <v>30</v>
      </c>
      <c r="AA16" s="26">
        <f>B16/'V393I ohne Glu'!B18</f>
        <v>1.0284102494392715</v>
      </c>
      <c r="AB16" s="26">
        <f>C16/'V393I ohne Glu'!C18</f>
        <v>1.3324326410870069</v>
      </c>
      <c r="AC16" s="26">
        <f>D16/'V393I ohne Glu'!D18</f>
        <v>2.0059116940698316</v>
      </c>
      <c r="AD16" s="26">
        <f>E16/'V393I ohne Glu'!E18</f>
        <v>2.2731145471757652</v>
      </c>
      <c r="AE16" s="26">
        <f>F16/'V393I ohne Glu'!F18</f>
        <v>1.1102116413127172</v>
      </c>
      <c r="AF16" s="26">
        <f>G16/'V393I ohne Glu'!G18</f>
        <v>1.7209731020874441</v>
      </c>
      <c r="AG16" s="26">
        <f>H16/'V393I ohne Glu'!H18</f>
        <v>2.3620475319926872</v>
      </c>
      <c r="AH16" s="26">
        <f>I16/'V393I ohne Glu'!I18</f>
        <v>1.8340302726897935</v>
      </c>
      <c r="AI16" s="26">
        <f>J16/'V393I ohne Glu'!J18</f>
        <v>1.1666351606805292</v>
      </c>
      <c r="AJ16" s="26">
        <f>K16/'V393I ohne Glu'!K18</f>
        <v>1.6214752189540831</v>
      </c>
      <c r="AK16" s="26">
        <f>L16/'V393I ohne Glu'!L18</f>
        <v>2.1106481249058686</v>
      </c>
      <c r="AL16" s="26">
        <f>M16/'V393I ohne Glu'!M18</f>
        <v>2.0884353741496597</v>
      </c>
      <c r="AM16" s="26">
        <f>N16/'V393I ohne Glu'!N18</f>
        <v>2.2518740865699134</v>
      </c>
      <c r="AN16" s="26">
        <f>O16/'V393I ohne Glu'!O18</f>
        <v>1.5034246575342465</v>
      </c>
      <c r="AO16" s="26">
        <f>P16/'V393I ohne Glu'!P18</f>
        <v>1.3381294468022635</v>
      </c>
      <c r="AP16" s="26">
        <f>Q16/'V393I ohne Glu'!Q18</f>
        <v>1.9680851063829787</v>
      </c>
      <c r="AQ16" s="26">
        <f>R16/'V393I ohne Glu'!R18</f>
        <v>2.3562340966921118</v>
      </c>
      <c r="AR16" s="26">
        <f>S16/'V393I ohne Glu'!S18</f>
        <v>2.5952380952380953</v>
      </c>
      <c r="AS16" s="26">
        <f>T16/'V393I ohne Glu'!T18</f>
        <v>2.2598802589730655</v>
      </c>
      <c r="AT16" s="26"/>
      <c r="AU16" s="26">
        <f t="shared" si="5"/>
        <v>1.8382732266703861</v>
      </c>
      <c r="AV16" s="26">
        <f t="shared" si="6"/>
        <v>0.48023241275214179</v>
      </c>
      <c r="AW16" s="28">
        <f t="shared" si="7"/>
        <v>0.21593486001729065</v>
      </c>
    </row>
    <row r="17" spans="1:49">
      <c r="A17" s="25">
        <v>45</v>
      </c>
      <c r="B17" s="9">
        <v>25.513999999999999</v>
      </c>
      <c r="C17" s="9">
        <v>14.458</v>
      </c>
      <c r="D17" s="9">
        <v>54.91</v>
      </c>
      <c r="E17" s="9">
        <v>65.180000000000007</v>
      </c>
      <c r="F17" s="9">
        <v>80.037000000000006</v>
      </c>
      <c r="G17" s="9">
        <v>108.33</v>
      </c>
      <c r="H17" s="9">
        <v>54.192</v>
      </c>
      <c r="I17" s="9">
        <v>48.347999999999999</v>
      </c>
      <c r="J17" s="9">
        <v>40.741999999999997</v>
      </c>
      <c r="K17" s="9">
        <v>48.612000000000002</v>
      </c>
      <c r="L17" s="9">
        <v>35.212000000000003</v>
      </c>
      <c r="M17" s="46">
        <v>151.67236328125</v>
      </c>
      <c r="N17" s="46">
        <v>139.46531677246099</v>
      </c>
      <c r="O17" s="46">
        <v>100.860595703125</v>
      </c>
      <c r="P17" s="46">
        <v>50.537105560302699</v>
      </c>
      <c r="Q17" s="46">
        <v>88.80615234375</v>
      </c>
      <c r="R17" s="46">
        <v>205.6884765625</v>
      </c>
      <c r="S17" s="46">
        <v>167.54150390625</v>
      </c>
      <c r="T17" s="9">
        <v>171.44773864746099</v>
      </c>
      <c r="U17" s="7">
        <f t="shared" si="0"/>
        <v>86.923908040899988</v>
      </c>
      <c r="V17" s="7">
        <f t="shared" si="1"/>
        <v>6.1021007657175472</v>
      </c>
      <c r="W17" s="26">
        <f t="shared" si="2"/>
        <v>55.818767567215254</v>
      </c>
      <c r="X17" s="28">
        <f t="shared" si="3"/>
        <v>25.098717706056277</v>
      </c>
      <c r="Z17" s="25">
        <f t="shared" si="4"/>
        <v>45</v>
      </c>
      <c r="AA17" s="26">
        <f>B17/'V393I ohne Glu'!B19</f>
        <v>1.020233525271913</v>
      </c>
      <c r="AB17" s="26">
        <f>C17/'V393I ohne Glu'!C19</f>
        <v>1.4403267583183901</v>
      </c>
      <c r="AC17" s="26">
        <f>D17/'V393I ohne Glu'!D19</f>
        <v>2.1905293812582278</v>
      </c>
      <c r="AD17" s="26">
        <f>E17/'V393I ohne Glu'!E19</f>
        <v>1.9947361978210307</v>
      </c>
      <c r="AE17" s="26">
        <f>F17/'V393I ohne Glu'!F19</f>
        <v>1.1039586206896552</v>
      </c>
      <c r="AF17" s="26">
        <f>G17/'V393I ohne Glu'!G19</f>
        <v>1.7156296026479578</v>
      </c>
      <c r="AG17" s="26">
        <f>H17/'V393I ohne Glu'!H19</f>
        <v>2.4186378648576277</v>
      </c>
      <c r="AH17" s="26">
        <f>I17/'V393I ohne Glu'!I19</f>
        <v>1.8057817285426159</v>
      </c>
      <c r="AI17" s="26">
        <f>J17/'V393I ohne Glu'!J19</f>
        <v>1.2051350312065547</v>
      </c>
      <c r="AJ17" s="26">
        <f>K17/'V393I ohne Glu'!K19</f>
        <v>1.5851566830795316</v>
      </c>
      <c r="AK17" s="26">
        <f>L17/'V393I ohne Glu'!L19</f>
        <v>1.7369771112865038</v>
      </c>
      <c r="AL17" s="26">
        <f>M17/'V393I ohne Glu'!M19</f>
        <v>2.1703056768558953</v>
      </c>
      <c r="AM17" s="26">
        <f>N17/'V393I ohne Glu'!N19</f>
        <v>2.3411884183650393</v>
      </c>
      <c r="AN17" s="26">
        <f>O17/'V393I ohne Glu'!O19</f>
        <v>1.6121951219512196</v>
      </c>
      <c r="AO17" s="26">
        <f>P17/'V393I ohne Glu'!P19</f>
        <v>1.4603175110579272</v>
      </c>
      <c r="AP17" s="26">
        <f>Q17/'V393I ohne Glu'!Q19</f>
        <v>1.7852760736196318</v>
      </c>
      <c r="AQ17" s="26">
        <f>R17/'V393I ohne Glu'!R19</f>
        <v>2.3985765124555161</v>
      </c>
      <c r="AR17" s="26">
        <f>S17/'V393I ohne Glu'!S19</f>
        <v>2.7313432835820897</v>
      </c>
      <c r="AS17" s="26">
        <f>T17/'V393I ohne Glu'!T19</f>
        <v>2.2135540005470844</v>
      </c>
      <c r="AT17" s="26"/>
      <c r="AU17" s="26">
        <f t="shared" si="5"/>
        <v>1.8384136370218109</v>
      </c>
      <c r="AV17" s="26">
        <f t="shared" si="6"/>
        <v>0.48049369451297225</v>
      </c>
      <c r="AW17" s="28">
        <f t="shared" si="7"/>
        <v>0.21605234446638616</v>
      </c>
    </row>
    <row r="18" spans="1:49">
      <c r="A18" s="25">
        <v>60</v>
      </c>
      <c r="B18" s="9">
        <v>37.057000000000002</v>
      </c>
      <c r="C18" s="9">
        <v>20.6</v>
      </c>
      <c r="D18" s="9">
        <v>78.856999999999999</v>
      </c>
      <c r="E18" s="9">
        <v>91.78</v>
      </c>
      <c r="F18" s="9">
        <v>109.96</v>
      </c>
      <c r="G18" s="9">
        <v>160.93</v>
      </c>
      <c r="H18" s="9">
        <v>79.828999999999994</v>
      </c>
      <c r="I18" s="9">
        <v>72.040999999999997</v>
      </c>
      <c r="J18" s="9">
        <v>62.534999999999997</v>
      </c>
      <c r="K18" s="9">
        <v>74.786000000000001</v>
      </c>
      <c r="L18" s="9">
        <v>50.167000000000002</v>
      </c>
      <c r="M18" s="46">
        <v>205.99365234375</v>
      </c>
      <c r="N18" s="46">
        <v>201.96531677246099</v>
      </c>
      <c r="O18" s="46">
        <v>132.75146484375</v>
      </c>
      <c r="P18" s="46">
        <v>70.190422058105497</v>
      </c>
      <c r="Q18" s="46">
        <v>123.9013671875</v>
      </c>
      <c r="R18" s="46">
        <v>275.115966796875</v>
      </c>
      <c r="S18" s="46">
        <v>226.13525390625</v>
      </c>
      <c r="T18" s="9">
        <v>261.77975463867199</v>
      </c>
      <c r="U18" s="7">
        <f t="shared" si="0"/>
        <v>122.96711571301911</v>
      </c>
      <c r="V18" s="7">
        <f t="shared" si="1"/>
        <v>8.8330438477887707</v>
      </c>
      <c r="W18" s="26">
        <f t="shared" si="2"/>
        <v>77.170070395923219</v>
      </c>
      <c r="X18" s="28">
        <f t="shared" si="3"/>
        <v>34.699257913415025</v>
      </c>
      <c r="Z18" s="25">
        <f t="shared" si="4"/>
        <v>60</v>
      </c>
      <c r="AA18" s="26">
        <f>B18/'V393I ohne Glu'!B20</f>
        <v>1.0237305928504339</v>
      </c>
      <c r="AB18" s="26">
        <f>C18/'V393I ohne Glu'!C20</f>
        <v>1.3903887688984882</v>
      </c>
      <c r="AC18" s="26">
        <f>D18/'V393I ohne Glu'!D20</f>
        <v>2.2443362932604733</v>
      </c>
      <c r="AD18" s="26">
        <f>E18/'V393I ohne Glu'!E20</f>
        <v>1.9854197763211978</v>
      </c>
      <c r="AE18" s="26">
        <f>F18/'V393I ohne Glu'!F20</f>
        <v>1.0835632636972801</v>
      </c>
      <c r="AF18" s="26">
        <f>G18/'V393I ohne Glu'!G20</f>
        <v>1.8956357853819426</v>
      </c>
      <c r="AG18" s="26">
        <f>H18/'V393I ohne Glu'!H20</f>
        <v>2.6715638700177369</v>
      </c>
      <c r="AH18" s="26">
        <f>I18/'V393I ohne Glu'!I20</f>
        <v>1.8337575726721986</v>
      </c>
      <c r="AI18" s="26">
        <f>J18/'V393I ohne Glu'!J20</f>
        <v>1.3679915997637433</v>
      </c>
      <c r="AJ18" s="26">
        <f>K18/'V393I ohne Glu'!K20</f>
        <v>1.5630238050452483</v>
      </c>
      <c r="AK18" s="26">
        <f>L18/'V393I ohne Glu'!L20</f>
        <v>1.714583546942821</v>
      </c>
      <c r="AL18" s="26">
        <f>M18/'V393I ohne Glu'!M20</f>
        <v>2.2058823529411766</v>
      </c>
      <c r="AM18" s="26">
        <f>N18/'V393I ohne Glu'!N20</f>
        <v>2.4511111528806619</v>
      </c>
      <c r="AN18" s="26">
        <f>O18/'V393I ohne Glu'!O20</f>
        <v>1.4403973509933774</v>
      </c>
      <c r="AO18" s="26">
        <f>P18/'V393I ohne Glu'!P20</f>
        <v>1.2665197733011972</v>
      </c>
      <c r="AP18" s="26">
        <f>Q18/'V393I ohne Glu'!Q20</f>
        <v>1.8288288288288288</v>
      </c>
      <c r="AQ18" s="26">
        <f>R18/'V393I ohne Glu'!R20</f>
        <v>2.4766483516483517</v>
      </c>
      <c r="AR18" s="26">
        <f>S18/'V393I ohne Glu'!S20</f>
        <v>2.641711229946524</v>
      </c>
      <c r="AS18" s="26">
        <f>T18/'V393I ohne Glu'!T20</f>
        <v>2.5759758690672703</v>
      </c>
      <c r="AT18" s="26"/>
      <c r="AU18" s="26">
        <f t="shared" si="5"/>
        <v>1.8768984097083659</v>
      </c>
      <c r="AV18" s="26">
        <f t="shared" si="6"/>
        <v>0.53722613781487127</v>
      </c>
      <c r="AW18" s="28">
        <f t="shared" si="7"/>
        <v>0.24156189333800135</v>
      </c>
    </row>
    <row r="19" spans="1:49">
      <c r="A19" s="25">
        <v>75</v>
      </c>
      <c r="B19" s="9">
        <v>52.021999999999998</v>
      </c>
      <c r="C19" s="9">
        <v>29.146000000000001</v>
      </c>
      <c r="D19" s="9">
        <v>109.61</v>
      </c>
      <c r="E19" s="9">
        <v>111.59</v>
      </c>
      <c r="F19" s="9">
        <v>141.91999999999999</v>
      </c>
      <c r="G19" s="9">
        <v>225.62</v>
      </c>
      <c r="H19" s="9">
        <v>114.65</v>
      </c>
      <c r="I19" s="9">
        <v>97.956000000000003</v>
      </c>
      <c r="J19" s="9">
        <v>87.924000000000007</v>
      </c>
      <c r="K19" s="9">
        <v>98.537999999999997</v>
      </c>
      <c r="L19" s="9">
        <v>71.980999999999995</v>
      </c>
      <c r="M19" s="46">
        <v>277.40478515625</v>
      </c>
      <c r="N19" s="46">
        <v>261.29147338867199</v>
      </c>
      <c r="O19" s="46">
        <v>180.35888671875</v>
      </c>
      <c r="P19" s="46">
        <v>95.153800964355497</v>
      </c>
      <c r="Q19" s="46">
        <v>156.8603515625</v>
      </c>
      <c r="R19" s="46">
        <v>354.461669921875</v>
      </c>
      <c r="S19" s="46">
        <v>280.76171875</v>
      </c>
      <c r="T19" s="9">
        <v>341.91891479492199</v>
      </c>
      <c r="U19" s="7">
        <f t="shared" si="0"/>
        <v>162.58782111880654</v>
      </c>
      <c r="V19" s="7">
        <f t="shared" si="1"/>
        <v>12.085835215496719</v>
      </c>
      <c r="W19" s="26">
        <f t="shared" si="2"/>
        <v>98.590827826044773</v>
      </c>
      <c r="X19" s="28">
        <f t="shared" si="3"/>
        <v>44.331028144478019</v>
      </c>
      <c r="Z19" s="25">
        <f t="shared" si="4"/>
        <v>75</v>
      </c>
      <c r="AA19" s="26">
        <f>B19/'V393I ohne Glu'!B21</f>
        <v>1.1517955984590178</v>
      </c>
      <c r="AB19" s="26">
        <f>C19/'V393I ohne Glu'!C21</f>
        <v>1.3728685821950071</v>
      </c>
      <c r="AC19" s="26">
        <f>D19/'V393I ohne Glu'!D21</f>
        <v>2.2138961825893761</v>
      </c>
      <c r="AD19" s="26">
        <f>E19/'V393I ohne Glu'!E21</f>
        <v>1.6374895446608067</v>
      </c>
      <c r="AE19" s="26">
        <f>F19/'V393I ohne Glu'!F21</f>
        <v>1.1064161534263661</v>
      </c>
      <c r="AF19" s="26">
        <f>G19/'V393I ohne Glu'!G21</f>
        <v>1.988016565336153</v>
      </c>
      <c r="AG19" s="26">
        <f>H19/'V393I ohne Glu'!H21</f>
        <v>2.738499020685043</v>
      </c>
      <c r="AH19" s="26">
        <f>I19/'V393I ohne Glu'!I21</f>
        <v>1.8416936151011507</v>
      </c>
      <c r="AI19" s="26">
        <f>J19/'V393I ohne Glu'!J21</f>
        <v>1.4209020830976584</v>
      </c>
      <c r="AJ19" s="26">
        <f>K19/'V393I ohne Glu'!K21</f>
        <v>1.6021396982310094</v>
      </c>
      <c r="AK19" s="26">
        <f>L19/'V393I ohne Glu'!L21</f>
        <v>1.7512347030630366</v>
      </c>
      <c r="AL19" s="26">
        <f>M19/'V393I ohne Glu'!M21</f>
        <v>2.0659090909090909</v>
      </c>
      <c r="AM19" s="26">
        <f>N19/'V393I ohne Glu'!N21</f>
        <v>2.3140539401387903</v>
      </c>
      <c r="AN19" s="26">
        <f>O19/'V393I ohne Glu'!O21</f>
        <v>1.6037991858887382</v>
      </c>
      <c r="AO19" s="26">
        <f>P19/'V393I ohne Glu'!P21</f>
        <v>1.4932949888227376</v>
      </c>
      <c r="AP19" s="26">
        <f>Q19/'V393I ohne Glu'!Q21</f>
        <v>1.6163522012578617</v>
      </c>
      <c r="AQ19" s="26">
        <f>R19/'V393I ohne Glu'!R21</f>
        <v>2.4530095036958817</v>
      </c>
      <c r="AR19" s="26">
        <f>S19/'V393I ohne Glu'!S21</f>
        <v>2.7794561933534743</v>
      </c>
      <c r="AS19" s="26">
        <f>T19/'V393I ohne Glu'!T21</f>
        <v>2.529119698546241</v>
      </c>
      <c r="AT19" s="26"/>
      <c r="AU19" s="26">
        <f t="shared" si="5"/>
        <v>1.8778919236556548</v>
      </c>
      <c r="AV19" s="26">
        <f t="shared" si="6"/>
        <v>0.51032904742637275</v>
      </c>
      <c r="AW19" s="28">
        <f t="shared" si="7"/>
        <v>0.22946770874386299</v>
      </c>
    </row>
    <row r="20" spans="1:49">
      <c r="A20" s="25">
        <v>90</v>
      </c>
      <c r="B20" s="9">
        <v>65.978999999999999</v>
      </c>
      <c r="C20" s="9">
        <v>39.008000000000003</v>
      </c>
      <c r="D20" s="9">
        <v>147.19</v>
      </c>
      <c r="E20" s="9">
        <v>139.16999999999999</v>
      </c>
      <c r="F20" s="9">
        <v>175.34</v>
      </c>
      <c r="G20" s="9">
        <v>298.92</v>
      </c>
      <c r="H20" s="9">
        <v>150.07</v>
      </c>
      <c r="I20" s="9">
        <v>130.91999999999999</v>
      </c>
      <c r="J20" s="9">
        <v>117.65</v>
      </c>
      <c r="K20" s="9">
        <v>116.22</v>
      </c>
      <c r="L20" s="9">
        <v>95.65</v>
      </c>
      <c r="M20" s="46">
        <v>357.36083984375</v>
      </c>
      <c r="N20" s="46">
        <v>339.78268432617199</v>
      </c>
      <c r="O20" s="46">
        <v>216.6748046875</v>
      </c>
      <c r="P20" s="46">
        <v>120.788566589355</v>
      </c>
      <c r="Q20" s="46">
        <v>212.860107421875</v>
      </c>
      <c r="R20" s="46">
        <v>446.77734375</v>
      </c>
      <c r="S20" s="46">
        <v>355.072021484375</v>
      </c>
      <c r="T20" s="9">
        <v>468.32272338867199</v>
      </c>
      <c r="U20" s="7">
        <f t="shared" si="0"/>
        <v>210.1976890258789</v>
      </c>
      <c r="V20" s="7">
        <f t="shared" si="1"/>
        <v>15.939591352723342</v>
      </c>
      <c r="W20" s="26">
        <f t="shared" si="2"/>
        <v>128.82033750114618</v>
      </c>
      <c r="X20" s="28">
        <f t="shared" si="3"/>
        <v>57.923623660210922</v>
      </c>
      <c r="Z20" s="25">
        <f t="shared" si="4"/>
        <v>90</v>
      </c>
      <c r="AA20" s="26">
        <f>B20/'V393I ohne Glu'!B22</f>
        <v>1.0638342470170912</v>
      </c>
      <c r="AB20" s="26">
        <f>C20/'V393I ohne Glu'!C22</f>
        <v>1.4007972133443458</v>
      </c>
      <c r="AC20" s="26">
        <f>D20/'V393I ohne Glu'!D22</f>
        <v>2.2074747292960195</v>
      </c>
      <c r="AD20" s="26">
        <f>E20/'V393I ohne Glu'!E22</f>
        <v>1.5553022429342542</v>
      </c>
      <c r="AE20" s="26">
        <f>F20/'V393I ohne Glu'!F22</f>
        <v>1.0898806563898558</v>
      </c>
      <c r="AF20" s="26">
        <f>G20/'V393I ohne Glu'!G22</f>
        <v>2.0591031204794383</v>
      </c>
      <c r="AG20" s="26">
        <f>H20/'V393I ohne Glu'!H22</f>
        <v>2.805728494774431</v>
      </c>
      <c r="AH20" s="26">
        <f>I20/'V393I ohne Glu'!I22</f>
        <v>1.9020775824495131</v>
      </c>
      <c r="AI20" s="26">
        <f>J20/'V393I ohne Glu'!J22</f>
        <v>1.5990268565836687</v>
      </c>
      <c r="AJ20" s="26">
        <f>K20/'V393I ohne Glu'!K22</f>
        <v>1.5210449167626425</v>
      </c>
      <c r="AK20" s="26">
        <f>L20/'V393I ohne Glu'!L22</f>
        <v>1.8675075168885937</v>
      </c>
      <c r="AL20" s="26">
        <f>M20/'V393I ohne Glu'!M22</f>
        <v>2.0154905335628226</v>
      </c>
      <c r="AM20" s="26">
        <f>N20/'V393I ohne Glu'!N22</f>
        <v>2.3519223016394486</v>
      </c>
      <c r="AN20" s="26">
        <f>O20/'V393I ohne Glu'!O22</f>
        <v>1.5268817204301075</v>
      </c>
      <c r="AO20" s="26">
        <f>P20/'V393I ohne Glu'!P22</f>
        <v>1.4947130376428408</v>
      </c>
      <c r="AP20" s="26">
        <f>Q20/'V393I ohne Glu'!Q22</f>
        <v>1.8649732620320856</v>
      </c>
      <c r="AQ20" s="26">
        <f>R20/'V393I ohne Glu'!R22</f>
        <v>2.3127962085308056</v>
      </c>
      <c r="AR20" s="26">
        <f>S20/'V393I ohne Glu'!S22</f>
        <v>2.5156756756756757</v>
      </c>
      <c r="AS20" s="26">
        <f>T20/'V393I ohne Glu'!T22</f>
        <v>2.7630537237174759</v>
      </c>
      <c r="AT20" s="26"/>
      <c r="AU20" s="26">
        <f t="shared" si="5"/>
        <v>1.8903833705342692</v>
      </c>
      <c r="AV20" s="26">
        <f t="shared" si="6"/>
        <v>0.5117384481779631</v>
      </c>
      <c r="AW20" s="28">
        <f t="shared" si="7"/>
        <v>0.23010144096584861</v>
      </c>
    </row>
    <row r="21" spans="1:49">
      <c r="A21" s="25">
        <v>105</v>
      </c>
      <c r="B21" s="9">
        <v>83.977999999999994</v>
      </c>
      <c r="C21" s="9">
        <v>52.134999999999998</v>
      </c>
      <c r="D21" s="9">
        <v>186.78</v>
      </c>
      <c r="E21" s="9">
        <v>182.26</v>
      </c>
      <c r="F21" s="9">
        <v>211.44</v>
      </c>
      <c r="G21" s="9">
        <v>387.96</v>
      </c>
      <c r="H21" s="9">
        <v>198.24</v>
      </c>
      <c r="I21" s="9">
        <v>162.22</v>
      </c>
      <c r="J21" s="9">
        <v>152.53</v>
      </c>
      <c r="K21" s="9">
        <v>181.3</v>
      </c>
      <c r="L21" s="9">
        <v>128.83000000000001</v>
      </c>
      <c r="M21" s="46">
        <v>454.7119140625</v>
      </c>
      <c r="N21" s="46">
        <v>435.97409057617199</v>
      </c>
      <c r="O21" s="46">
        <v>269.622802734375</v>
      </c>
      <c r="P21" s="46">
        <v>148.43748474121099</v>
      </c>
      <c r="Q21" s="46">
        <v>271.453857421875</v>
      </c>
      <c r="R21" s="46">
        <v>553.741455078125</v>
      </c>
      <c r="S21" s="46">
        <v>440.826416015625</v>
      </c>
      <c r="T21" s="9">
        <v>595.82513427734398</v>
      </c>
      <c r="U21" s="7">
        <f t="shared" si="0"/>
        <v>268.32979762669612</v>
      </c>
      <c r="V21" s="7">
        <f t="shared" si="1"/>
        <v>20.414072795357416</v>
      </c>
      <c r="W21" s="26">
        <f t="shared" si="2"/>
        <v>160.66604852327487</v>
      </c>
      <c r="X21" s="28">
        <f t="shared" si="3"/>
        <v>72.242938577556174</v>
      </c>
      <c r="Z21" s="25">
        <f t="shared" si="4"/>
        <v>105</v>
      </c>
      <c r="AA21" s="26">
        <f>B21/'V393I ohne Glu'!B23</f>
        <v>1.0050865917441623</v>
      </c>
      <c r="AB21" s="26">
        <f>C21/'V393I ohne Glu'!C23</f>
        <v>1.3496336948924383</v>
      </c>
      <c r="AC21" s="26">
        <f>D21/'V393I ohne Glu'!D23</f>
        <v>2.0518961198752033</v>
      </c>
      <c r="AD21" s="26">
        <f>E21/'V393I ohne Glu'!E23</f>
        <v>1.8473358267197777</v>
      </c>
      <c r="AE21" s="26">
        <f>F21/'V393I ohne Glu'!F23</f>
        <v>1.1083503695549615</v>
      </c>
      <c r="AF21" s="26">
        <f>G21/'V393I ohne Glu'!G23</f>
        <v>2.3376717281272592</v>
      </c>
      <c r="AG21" s="26">
        <f>H21/'V393I ohne Glu'!H23</f>
        <v>2.8661066693654491</v>
      </c>
      <c r="AH21" s="26">
        <f>I21/'V393I ohne Glu'!I23</f>
        <v>1.9951296305406601</v>
      </c>
      <c r="AI21" s="26">
        <f>J21/'V393I ohne Glu'!J23</f>
        <v>1.4544674358729857</v>
      </c>
      <c r="AJ21" s="26">
        <f>K21/'V393I ohne Glu'!K23</f>
        <v>1.9816589972565009</v>
      </c>
      <c r="AK21" s="26">
        <f>L21/'V393I ohne Glu'!L23</f>
        <v>1.9489281878280869</v>
      </c>
      <c r="AL21" s="26">
        <f>M21/'V393I ohne Glu'!M23</f>
        <v>1.6445916114790287</v>
      </c>
      <c r="AM21" s="26">
        <f>N21/'V393I ohne Glu'!N23</f>
        <v>2.2726694458057146</v>
      </c>
      <c r="AN21" s="26">
        <f>O21/'V393I ohne Glu'!O23</f>
        <v>1.4319286871961101</v>
      </c>
      <c r="AO21" s="26">
        <f>P21/'V393I ohne Glu'!P23</f>
        <v>1.4641781655763293</v>
      </c>
      <c r="AP21" s="26">
        <f>Q21/'V393I ohne Glu'!Q23</f>
        <v>1.834020618556701</v>
      </c>
      <c r="AQ21" s="26">
        <f>R21/'V393I ohne Glu'!R23</f>
        <v>2.2738095238095237</v>
      </c>
      <c r="AR21" s="26">
        <f>S21/'V393I ohne Glu'!S23</f>
        <v>2.536435469710272</v>
      </c>
      <c r="AS21" s="26">
        <f>T21/'V393I ohne Glu'!T23</f>
        <v>2.6178599234285285</v>
      </c>
      <c r="AT21" s="26"/>
      <c r="AU21" s="26">
        <f t="shared" si="5"/>
        <v>1.8958820367020888</v>
      </c>
      <c r="AV21" s="26">
        <f t="shared" si="6"/>
        <v>0.51505894369004968</v>
      </c>
      <c r="AW21" s="28">
        <f t="shared" si="7"/>
        <v>0.23159449040306043</v>
      </c>
    </row>
    <row r="22" spans="1:49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9"/>
      <c r="U22" s="26"/>
      <c r="V22" s="26"/>
      <c r="W22" s="26"/>
      <c r="X22" s="28"/>
      <c r="Z22" s="25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8"/>
    </row>
    <row r="23" spans="1:49" ht="15.75" thickBot="1">
      <c r="A23" s="30" t="s">
        <v>100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6"/>
      <c r="U23" s="31"/>
      <c r="V23" s="31"/>
      <c r="W23" s="31"/>
      <c r="X23" s="32"/>
      <c r="Z23" s="29" t="s">
        <v>96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8"/>
    </row>
    <row r="24" spans="1:49" ht="15.75" thickBot="1">
      <c r="Z24" s="30" t="s">
        <v>95</v>
      </c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2"/>
    </row>
  </sheetData>
  <phoneticPr fontId="1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5:P26"/>
  <sheetViews>
    <sheetView workbookViewId="0">
      <selection activeCell="A26" sqref="A26"/>
    </sheetView>
  </sheetViews>
  <sheetFormatPr baseColWidth="10" defaultRowHeight="15"/>
  <cols>
    <col min="1" max="11" width="11.42578125" style="1"/>
    <col min="12" max="12" width="2" style="1" customWidth="1"/>
    <col min="13" max="16384" width="11.42578125" style="1"/>
  </cols>
  <sheetData>
    <row r="5" spans="1:16" ht="15.75" thickBot="1"/>
    <row r="6" spans="1:16" ht="15.75" thickBot="1">
      <c r="A6" s="17" t="s">
        <v>93</v>
      </c>
      <c r="B6" s="18" t="s">
        <v>31</v>
      </c>
      <c r="C6" s="18" t="s">
        <v>32</v>
      </c>
      <c r="D6" s="18" t="s">
        <v>33</v>
      </c>
      <c r="E6" s="18" t="s">
        <v>34</v>
      </c>
      <c r="F6" s="18" t="s">
        <v>35</v>
      </c>
      <c r="G6" s="18" t="s">
        <v>75</v>
      </c>
      <c r="H6" s="18" t="s">
        <v>76</v>
      </c>
      <c r="I6" s="18" t="s">
        <v>77</v>
      </c>
      <c r="J6" s="18" t="s">
        <v>78</v>
      </c>
      <c r="K6" s="18" t="s">
        <v>79</v>
      </c>
      <c r="L6" s="18"/>
      <c r="M6" s="18" t="s">
        <v>89</v>
      </c>
      <c r="N6" s="18" t="s">
        <v>1</v>
      </c>
      <c r="O6" s="18" t="s">
        <v>90</v>
      </c>
      <c r="P6" s="21" t="s">
        <v>91</v>
      </c>
    </row>
    <row r="7" spans="1:16">
      <c r="A7" s="25">
        <v>-150</v>
      </c>
      <c r="B7" s="9">
        <v>-362.86</v>
      </c>
      <c r="C7" s="9">
        <v>-349.14</v>
      </c>
      <c r="D7" s="9">
        <v>-168.68</v>
      </c>
      <c r="E7" s="9">
        <v>-245.43</v>
      </c>
      <c r="F7" s="9">
        <v>-384.73</v>
      </c>
      <c r="G7" s="9">
        <v>-425.4150390625</v>
      </c>
      <c r="H7" s="9">
        <v>-205.99365234375</v>
      </c>
      <c r="I7" s="9">
        <v>-383.60595703125</v>
      </c>
      <c r="J7" s="9">
        <v>-460.51025390625</v>
      </c>
      <c r="K7" s="9">
        <v>-294.49462890625</v>
      </c>
      <c r="L7" s="9"/>
      <c r="M7" s="9">
        <f t="shared" ref="M7:M24" si="0">AVERAGE(B7:L7)</f>
        <v>-328.085953125</v>
      </c>
      <c r="N7" s="9">
        <f t="shared" ref="N7:N24" si="1">STDEV(B7:L7)/(SQRT(COUNT(B7:L7)))</f>
        <v>30.410130615445137</v>
      </c>
      <c r="O7" s="9">
        <f t="shared" ref="O7:O24" si="2">STDEV(B7:F7)</f>
        <v>91.848541469094641</v>
      </c>
      <c r="P7" s="27">
        <f>CONFIDENCE(0.05,O7,10)</f>
        <v>56.927269726964361</v>
      </c>
    </row>
    <row r="8" spans="1:16">
      <c r="A8" s="25">
        <v>-135</v>
      </c>
      <c r="B8" s="9">
        <v>-279.27</v>
      </c>
      <c r="C8" s="9">
        <v>-269.19</v>
      </c>
      <c r="D8" s="9">
        <v>-135.35</v>
      </c>
      <c r="E8" s="9">
        <v>-193.01</v>
      </c>
      <c r="F8" s="9">
        <v>-315</v>
      </c>
      <c r="G8" s="9">
        <v>-345.458984375</v>
      </c>
      <c r="H8" s="9">
        <v>-166.93115234375</v>
      </c>
      <c r="I8" s="9">
        <v>-317.3828125</v>
      </c>
      <c r="J8" s="9">
        <v>-380.55419921875</v>
      </c>
      <c r="K8" s="9">
        <v>-239.56298828125</v>
      </c>
      <c r="L8" s="9"/>
      <c r="M8" s="9">
        <f t="shared" si="0"/>
        <v>-264.17101367187502</v>
      </c>
      <c r="N8" s="9">
        <f t="shared" si="1"/>
        <v>25.285243837207933</v>
      </c>
      <c r="O8" s="9">
        <f t="shared" si="2"/>
        <v>72.741819333860263</v>
      </c>
      <c r="P8" s="27">
        <f t="shared" ref="P8:P24" si="3">CONFIDENCE(0.05,O8,10)</f>
        <v>45.085018263922493</v>
      </c>
    </row>
    <row r="9" spans="1:16">
      <c r="A9" s="25">
        <v>-120</v>
      </c>
      <c r="B9" s="9">
        <v>-216.62</v>
      </c>
      <c r="C9" s="9">
        <v>-205.65</v>
      </c>
      <c r="D9" s="9">
        <v>-108.45</v>
      </c>
      <c r="E9" s="9">
        <v>-150.36000000000001</v>
      </c>
      <c r="F9" s="9">
        <v>-252.93</v>
      </c>
      <c r="G9" s="9">
        <v>-274.658203125</v>
      </c>
      <c r="H9" s="9">
        <v>-136.1083984375</v>
      </c>
      <c r="I9" s="9">
        <v>-251.15966796875</v>
      </c>
      <c r="J9" s="9">
        <v>-323.18115234375</v>
      </c>
      <c r="K9" s="9">
        <v>-179.13818359375</v>
      </c>
      <c r="L9" s="9"/>
      <c r="M9" s="9">
        <f t="shared" si="0"/>
        <v>-209.82556054687501</v>
      </c>
      <c r="N9" s="9">
        <f t="shared" si="1"/>
        <v>21.310392573329324</v>
      </c>
      <c r="O9" s="9">
        <f t="shared" si="2"/>
        <v>57.193373479800954</v>
      </c>
      <c r="P9" s="27">
        <f t="shared" si="3"/>
        <v>35.44816876352008</v>
      </c>
    </row>
    <row r="10" spans="1:16">
      <c r="A10" s="25">
        <v>-105</v>
      </c>
      <c r="B10" s="9">
        <v>-162.94999999999999</v>
      </c>
      <c r="C10" s="9">
        <v>-154.78</v>
      </c>
      <c r="D10" s="9">
        <v>-86.311000000000007</v>
      </c>
      <c r="E10" s="9">
        <v>-117.86</v>
      </c>
      <c r="F10" s="9">
        <v>-196.8</v>
      </c>
      <c r="G10" s="9">
        <v>-213.0126953125</v>
      </c>
      <c r="H10" s="9">
        <v>-106.201171875</v>
      </c>
      <c r="I10" s="9">
        <v>-192.87109375</v>
      </c>
      <c r="J10" s="9">
        <v>-275.87890625</v>
      </c>
      <c r="K10" s="9">
        <v>-133.36181640625</v>
      </c>
      <c r="L10" s="9"/>
      <c r="M10" s="9">
        <f t="shared" si="0"/>
        <v>-164.00266835937501</v>
      </c>
      <c r="N10" s="9">
        <f t="shared" si="1"/>
        <v>18.061163982472852</v>
      </c>
      <c r="O10" s="9">
        <f t="shared" si="2"/>
        <v>42.644266146810438</v>
      </c>
      <c r="P10" s="27">
        <f t="shared" si="3"/>
        <v>26.430704314066688</v>
      </c>
    </row>
    <row r="11" spans="1:16">
      <c r="A11" s="25">
        <v>-90</v>
      </c>
      <c r="B11" s="9">
        <v>-126.11</v>
      </c>
      <c r="C11" s="9">
        <v>-115.05</v>
      </c>
      <c r="D11" s="9">
        <v>-116.15</v>
      </c>
      <c r="E11" s="9">
        <v>-92.897999999999996</v>
      </c>
      <c r="F11" s="9">
        <v>-152.85</v>
      </c>
      <c r="G11" s="9">
        <v>-165.4052734375</v>
      </c>
      <c r="H11" s="9">
        <v>-85.44921875</v>
      </c>
      <c r="I11" s="9">
        <v>-153.80859375</v>
      </c>
      <c r="J11" s="9">
        <v>-221.5576171875</v>
      </c>
      <c r="K11" s="9">
        <v>-103.1494140625</v>
      </c>
      <c r="L11" s="9"/>
      <c r="M11" s="9">
        <f t="shared" si="0"/>
        <v>-133.24281171875</v>
      </c>
      <c r="N11" s="9">
        <f t="shared" si="1"/>
        <v>12.96700324727227</v>
      </c>
      <c r="O11" s="9">
        <f t="shared" si="2"/>
        <v>21.728021833567851</v>
      </c>
      <c r="P11" s="27">
        <f t="shared" si="3"/>
        <v>13.466919994250402</v>
      </c>
    </row>
    <row r="12" spans="1:16">
      <c r="A12" s="25">
        <v>-75</v>
      </c>
      <c r="B12" s="9">
        <v>-92.409000000000006</v>
      </c>
      <c r="C12" s="9">
        <v>-83.831999999999994</v>
      </c>
      <c r="D12" s="9">
        <v>-92.022000000000006</v>
      </c>
      <c r="E12" s="9">
        <v>-72.363</v>
      </c>
      <c r="F12" s="9">
        <v>-115.96</v>
      </c>
      <c r="G12" s="9">
        <v>-122.98583984375</v>
      </c>
      <c r="H12" s="9">
        <v>-62.56103515625</v>
      </c>
      <c r="I12" s="9">
        <v>-111.38916015625</v>
      </c>
      <c r="J12" s="9">
        <v>-183.7158203125</v>
      </c>
      <c r="K12" s="9">
        <v>-75.98876953125</v>
      </c>
      <c r="L12" s="9"/>
      <c r="M12" s="9">
        <f t="shared" si="0"/>
        <v>-101.32266250000001</v>
      </c>
      <c r="N12" s="9">
        <f t="shared" si="1"/>
        <v>11.069639483885616</v>
      </c>
      <c r="O12" s="9">
        <f t="shared" si="2"/>
        <v>16.001923937452116</v>
      </c>
      <c r="P12" s="27">
        <f t="shared" si="3"/>
        <v>9.9179129637482681</v>
      </c>
    </row>
    <row r="13" spans="1:16">
      <c r="A13" s="25">
        <v>-60</v>
      </c>
      <c r="B13" s="9">
        <v>-81.686000000000007</v>
      </c>
      <c r="C13" s="9">
        <v>-59.683</v>
      </c>
      <c r="D13" s="9">
        <v>-66.781000000000006</v>
      </c>
      <c r="E13" s="9">
        <v>-51.615000000000002</v>
      </c>
      <c r="F13" s="9">
        <v>-85.578999999999994</v>
      </c>
      <c r="G13" s="9">
        <v>-87.890625</v>
      </c>
      <c r="H13" s="9">
        <v>-44.25048828125</v>
      </c>
      <c r="I13" s="9">
        <v>-80.56640625</v>
      </c>
      <c r="J13" s="9">
        <v>-144.04296875</v>
      </c>
      <c r="K13" s="9">
        <v>-54.931640625</v>
      </c>
      <c r="L13" s="9"/>
      <c r="M13" s="9">
        <f t="shared" si="0"/>
        <v>-75.702612890625005</v>
      </c>
      <c r="N13" s="9">
        <f t="shared" si="1"/>
        <v>9.0142221008120149</v>
      </c>
      <c r="O13" s="9">
        <f t="shared" si="2"/>
        <v>14.402628621192754</v>
      </c>
      <c r="P13" s="27">
        <f t="shared" si="3"/>
        <v>8.9266776715427643</v>
      </c>
    </row>
    <row r="14" spans="1:16">
      <c r="A14" s="25">
        <v>-45</v>
      </c>
      <c r="B14" s="9">
        <v>-51.220999999999997</v>
      </c>
      <c r="C14" s="9">
        <v>-39.780999999999999</v>
      </c>
      <c r="D14" s="9">
        <v>-48.570999999999998</v>
      </c>
      <c r="E14" s="9">
        <v>-37.048000000000002</v>
      </c>
      <c r="F14" s="9">
        <v>-60.284999999999997</v>
      </c>
      <c r="G14" s="9">
        <v>-57.9833984375</v>
      </c>
      <c r="H14" s="9">
        <v>-29.60205078125</v>
      </c>
      <c r="I14" s="9">
        <v>-55.23681640625</v>
      </c>
      <c r="J14" s="9">
        <v>-104.67529296875</v>
      </c>
      <c r="K14" s="9">
        <v>-34.7900390625</v>
      </c>
      <c r="L14" s="9"/>
      <c r="M14" s="9">
        <f t="shared" si="0"/>
        <v>-51.919359765624996</v>
      </c>
      <c r="N14" s="9">
        <f t="shared" si="1"/>
        <v>6.7269134038455096</v>
      </c>
      <c r="O14" s="9">
        <f t="shared" si="2"/>
        <v>9.3167296408128326</v>
      </c>
      <c r="P14" s="27">
        <f t="shared" si="3"/>
        <v>5.7744627487004543</v>
      </c>
    </row>
    <row r="15" spans="1:16">
      <c r="A15" s="25">
        <v>-30</v>
      </c>
      <c r="B15" s="9">
        <v>-38.320999999999998</v>
      </c>
      <c r="C15" s="9">
        <v>-23.39</v>
      </c>
      <c r="D15" s="9">
        <v>-29.887</v>
      </c>
      <c r="E15" s="9">
        <v>-24.210999999999999</v>
      </c>
      <c r="F15" s="9">
        <v>-37.451999999999998</v>
      </c>
      <c r="G15" s="9">
        <v>-34.7900390625</v>
      </c>
      <c r="H15" s="9">
        <v>-17.39501953125</v>
      </c>
      <c r="I15" s="9">
        <v>-32.65380859375</v>
      </c>
      <c r="J15" s="9">
        <v>-69.580078125</v>
      </c>
      <c r="K15" s="9">
        <v>-22.27783203125</v>
      </c>
      <c r="L15" s="9"/>
      <c r="M15" s="9">
        <f t="shared" si="0"/>
        <v>-32.995777734374997</v>
      </c>
      <c r="N15" s="9">
        <f t="shared" si="1"/>
        <v>4.6276092484505167</v>
      </c>
      <c r="O15" s="9">
        <f t="shared" si="2"/>
        <v>7.0686262951156262</v>
      </c>
      <c r="P15" s="27">
        <f t="shared" si="3"/>
        <v>4.3810994629300621</v>
      </c>
    </row>
    <row r="16" spans="1:16">
      <c r="A16" s="25">
        <v>-15</v>
      </c>
      <c r="B16" s="9">
        <v>-15.879</v>
      </c>
      <c r="C16" s="9">
        <v>-10.894</v>
      </c>
      <c r="D16" s="9">
        <v>-13.875</v>
      </c>
      <c r="E16" s="9">
        <v>-11.231</v>
      </c>
      <c r="F16" s="9">
        <v>-17.231999999999999</v>
      </c>
      <c r="G16" s="9">
        <v>-10.68115234375</v>
      </c>
      <c r="H16" s="9">
        <v>-5.18798828125</v>
      </c>
      <c r="I16" s="9">
        <v>-14.6484375</v>
      </c>
      <c r="J16" s="9">
        <v>-32.65380859375</v>
      </c>
      <c r="K16" s="9">
        <v>-9.1552734375</v>
      </c>
      <c r="L16" s="9"/>
      <c r="M16" s="9">
        <f t="shared" si="0"/>
        <v>-14.143766015624999</v>
      </c>
      <c r="N16" s="9">
        <f t="shared" si="1"/>
        <v>2.3371937644519032</v>
      </c>
      <c r="O16" s="9">
        <f t="shared" si="2"/>
        <v>2.7905475627553917</v>
      </c>
      <c r="P16" s="27">
        <f t="shared" si="3"/>
        <v>1.729567516805393</v>
      </c>
    </row>
    <row r="17" spans="1:16">
      <c r="A17" s="25">
        <v>0</v>
      </c>
      <c r="B17" s="9">
        <v>0.48399999999999999</v>
      </c>
      <c r="C17" s="9">
        <v>0.16300000000000001</v>
      </c>
      <c r="D17" s="9">
        <v>0.52700000000000002</v>
      </c>
      <c r="E17" s="9">
        <v>0.60399999999999998</v>
      </c>
      <c r="F17" s="9">
        <v>0.53400000000000003</v>
      </c>
      <c r="G17" s="9">
        <v>6.40869140625</v>
      </c>
      <c r="H17" s="9">
        <v>3.35693359375</v>
      </c>
      <c r="I17" s="9">
        <v>1.52587890625</v>
      </c>
      <c r="J17" s="9">
        <v>2.44140625</v>
      </c>
      <c r="K17" s="9">
        <v>0.6103515625</v>
      </c>
      <c r="L17" s="9"/>
      <c r="M17" s="9">
        <f t="shared" si="0"/>
        <v>1.6655261718750001</v>
      </c>
      <c r="N17" s="9">
        <f t="shared" si="1"/>
        <v>0.61869378842586953</v>
      </c>
      <c r="O17" s="9">
        <f t="shared" si="2"/>
        <v>0.17281290461073762</v>
      </c>
      <c r="P17" s="27">
        <f t="shared" si="3"/>
        <v>0.10710857979585721</v>
      </c>
    </row>
    <row r="18" spans="1:16">
      <c r="A18" s="25">
        <v>15</v>
      </c>
      <c r="B18" s="9">
        <v>17.620999999999999</v>
      </c>
      <c r="C18" s="9">
        <v>10.615</v>
      </c>
      <c r="D18" s="9">
        <v>15.162000000000001</v>
      </c>
      <c r="E18" s="9">
        <v>11.581</v>
      </c>
      <c r="F18" s="9">
        <v>17.96</v>
      </c>
      <c r="G18" s="9">
        <v>25.634765625</v>
      </c>
      <c r="H18" s="9">
        <v>13.12255859375</v>
      </c>
      <c r="I18" s="9">
        <v>19.83642578125</v>
      </c>
      <c r="J18" s="9">
        <v>39.6728515625</v>
      </c>
      <c r="K18" s="9">
        <v>12.8173828125</v>
      </c>
      <c r="L18" s="9"/>
      <c r="M18" s="9">
        <f t="shared" si="0"/>
        <v>18.402298437500001</v>
      </c>
      <c r="N18" s="9">
        <f t="shared" si="1"/>
        <v>2.7575077050447461</v>
      </c>
      <c r="O18" s="9">
        <f t="shared" si="2"/>
        <v>3.381040032297757</v>
      </c>
      <c r="P18" s="27">
        <f t="shared" si="3"/>
        <v>2.0955518160410032</v>
      </c>
    </row>
    <row r="19" spans="1:16">
      <c r="A19" s="25">
        <v>30</v>
      </c>
      <c r="B19" s="9">
        <v>34.789000000000001</v>
      </c>
      <c r="C19" s="9">
        <v>20.396000000000001</v>
      </c>
      <c r="D19" s="9">
        <v>31.059000000000001</v>
      </c>
      <c r="E19" s="9">
        <v>24.047999999999998</v>
      </c>
      <c r="F19" s="9">
        <v>34.917999999999999</v>
      </c>
      <c r="G19" s="9">
        <v>44.5556640625</v>
      </c>
      <c r="H19" s="9">
        <v>22.5830078125</v>
      </c>
      <c r="I19" s="9">
        <v>36.92626953125</v>
      </c>
      <c r="J19" s="9">
        <v>74.462890625</v>
      </c>
      <c r="K19" s="9">
        <v>25.0244140625</v>
      </c>
      <c r="L19" s="9"/>
      <c r="M19" s="9">
        <f t="shared" si="0"/>
        <v>34.876224609375001</v>
      </c>
      <c r="N19" s="9">
        <f t="shared" si="1"/>
        <v>5.0052057553119713</v>
      </c>
      <c r="O19" s="9">
        <f t="shared" si="2"/>
        <v>6.5444065047947575</v>
      </c>
      <c r="P19" s="27">
        <f t="shared" si="3"/>
        <v>4.0561906410534485</v>
      </c>
    </row>
    <row r="20" spans="1:16">
      <c r="A20" s="25">
        <v>45</v>
      </c>
      <c r="B20" s="9">
        <v>64.944999999999993</v>
      </c>
      <c r="C20" s="9">
        <v>32.119999999999997</v>
      </c>
      <c r="D20" s="9">
        <v>46.578000000000003</v>
      </c>
      <c r="E20" s="9">
        <v>37.796999999999997</v>
      </c>
      <c r="F20" s="9">
        <v>55.225999999999999</v>
      </c>
      <c r="G20" s="9">
        <v>65.91796875</v>
      </c>
      <c r="H20" s="9">
        <v>33.26416015625</v>
      </c>
      <c r="I20" s="9">
        <v>52.79541015625</v>
      </c>
      <c r="J20" s="9">
        <v>114.44091796875</v>
      </c>
      <c r="K20" s="9">
        <v>35.09521484375</v>
      </c>
      <c r="L20" s="9"/>
      <c r="M20" s="9">
        <f t="shared" si="0"/>
        <v>53.817967187499995</v>
      </c>
      <c r="N20" s="9">
        <f t="shared" si="1"/>
        <v>7.8182706038158321</v>
      </c>
      <c r="O20" s="9">
        <f t="shared" si="2"/>
        <v>13.185434035328539</v>
      </c>
      <c r="P20" s="27">
        <f t="shared" si="3"/>
        <v>8.1722665138761155</v>
      </c>
    </row>
    <row r="21" spans="1:16">
      <c r="A21" s="25">
        <v>60</v>
      </c>
      <c r="B21" s="9">
        <v>76.418999999999997</v>
      </c>
      <c r="C21" s="9">
        <v>42.268000000000001</v>
      </c>
      <c r="D21" s="9">
        <v>65.888000000000005</v>
      </c>
      <c r="E21" s="9">
        <v>53.295999999999999</v>
      </c>
      <c r="F21" s="9">
        <v>78.245999999999995</v>
      </c>
      <c r="G21" s="9">
        <v>88.19580078125</v>
      </c>
      <c r="H21" s="9">
        <v>43.3349609375</v>
      </c>
      <c r="I21" s="9">
        <v>78.43017578125</v>
      </c>
      <c r="J21" s="9">
        <v>152.587890625</v>
      </c>
      <c r="K21" s="9">
        <v>49.13330078125</v>
      </c>
      <c r="L21" s="9"/>
      <c r="M21" s="9">
        <f t="shared" si="0"/>
        <v>72.779912890624999</v>
      </c>
      <c r="N21" s="9">
        <f t="shared" si="1"/>
        <v>10.255770763795205</v>
      </c>
      <c r="O21" s="9">
        <f t="shared" si="2"/>
        <v>15.367046912142932</v>
      </c>
      <c r="P21" s="27">
        <f t="shared" si="3"/>
        <v>9.5244193373373385</v>
      </c>
    </row>
    <row r="22" spans="1:16">
      <c r="A22" s="25">
        <v>75</v>
      </c>
      <c r="B22" s="9">
        <v>104.41</v>
      </c>
      <c r="C22" s="9">
        <v>57.372999999999998</v>
      </c>
      <c r="D22" s="9">
        <v>86.320999999999998</v>
      </c>
      <c r="E22" s="9">
        <v>72.965000000000003</v>
      </c>
      <c r="F22" s="9">
        <v>99.974999999999994</v>
      </c>
      <c r="G22" s="9">
        <v>118.10302734375</v>
      </c>
      <c r="H22" s="9">
        <v>57.67822265625</v>
      </c>
      <c r="I22" s="9">
        <v>104.06494140625</v>
      </c>
      <c r="J22" s="9">
        <v>199.89013671875</v>
      </c>
      <c r="K22" s="9">
        <v>61.34033203125</v>
      </c>
      <c r="L22" s="9"/>
      <c r="M22" s="9">
        <f t="shared" si="0"/>
        <v>96.212066015624998</v>
      </c>
      <c r="N22" s="9">
        <f t="shared" si="1"/>
        <v>13.424280327337017</v>
      </c>
      <c r="O22" s="9">
        <f t="shared" si="2"/>
        <v>19.414595880419441</v>
      </c>
      <c r="P22" s="27">
        <f t="shared" si="3"/>
        <v>12.033070080884572</v>
      </c>
    </row>
    <row r="23" spans="1:16">
      <c r="A23" s="25">
        <v>90</v>
      </c>
      <c r="B23" s="9">
        <v>121.65</v>
      </c>
      <c r="C23" s="9">
        <v>70.706000000000003</v>
      </c>
      <c r="D23" s="9">
        <v>100.75</v>
      </c>
      <c r="E23" s="9">
        <v>96.32</v>
      </c>
      <c r="F23" s="9">
        <v>128.25</v>
      </c>
      <c r="G23" s="9">
        <v>151.3671875</v>
      </c>
      <c r="H23" s="9">
        <v>74.15771484375</v>
      </c>
      <c r="I23" s="9">
        <v>136.41357421875</v>
      </c>
      <c r="J23" s="9">
        <v>250.54931640625</v>
      </c>
      <c r="K23" s="9">
        <v>82.70263671875</v>
      </c>
      <c r="L23" s="9"/>
      <c r="M23" s="9">
        <f t="shared" si="0"/>
        <v>121.28664296874999</v>
      </c>
      <c r="N23" s="9">
        <f t="shared" si="1"/>
        <v>16.734685249247338</v>
      </c>
      <c r="O23" s="9">
        <f t="shared" si="2"/>
        <v>22.784535000741283</v>
      </c>
      <c r="P23" s="27">
        <f t="shared" si="3"/>
        <v>14.121741606828854</v>
      </c>
    </row>
    <row r="24" spans="1:16">
      <c r="A24" s="25">
        <v>105</v>
      </c>
      <c r="B24" s="9">
        <v>131.57</v>
      </c>
      <c r="C24" s="9">
        <v>99.143000000000001</v>
      </c>
      <c r="D24" s="9">
        <v>132.85</v>
      </c>
      <c r="E24" s="9">
        <v>120.83</v>
      </c>
      <c r="F24" s="9">
        <v>157.75</v>
      </c>
      <c r="G24" s="9">
        <f>G23+(G23-G22)</f>
        <v>184.63134765625</v>
      </c>
      <c r="H24" s="9">
        <f>H23+(H23-H22)</f>
        <v>90.63720703125</v>
      </c>
      <c r="I24" s="9">
        <f>I23+(I23-I22)</f>
        <v>168.76220703125</v>
      </c>
      <c r="J24" s="9">
        <f>J23+(J23-J22)</f>
        <v>301.20849609375</v>
      </c>
      <c r="K24" s="9">
        <f>K23+(K23-K22)</f>
        <v>104.06494140625</v>
      </c>
      <c r="L24" s="9"/>
      <c r="M24" s="9">
        <f t="shared" si="0"/>
        <v>149.14471992187501</v>
      </c>
      <c r="N24" s="9">
        <f t="shared" si="1"/>
        <v>19.485946203481195</v>
      </c>
      <c r="O24" s="9">
        <f t="shared" si="2"/>
        <v>21.239978573435469</v>
      </c>
      <c r="P24" s="27">
        <f t="shared" si="3"/>
        <v>13.164433206070628</v>
      </c>
    </row>
    <row r="25" spans="1:16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8"/>
    </row>
    <row r="26" spans="1:16" ht="15.75" thickBot="1">
      <c r="A26" s="30" t="s">
        <v>97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</row>
  </sheetData>
  <phoneticPr fontId="1" type="noConversion"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AG28"/>
  <sheetViews>
    <sheetView topLeftCell="A4" workbookViewId="0">
      <selection activeCell="K6" sqref="K6"/>
    </sheetView>
  </sheetViews>
  <sheetFormatPr baseColWidth="10" defaultRowHeight="15"/>
  <cols>
    <col min="1" max="1" width="12.7109375" style="1" customWidth="1"/>
    <col min="2" max="11" width="11.42578125" style="1"/>
    <col min="12" max="12" width="1.7109375" style="1" customWidth="1"/>
    <col min="13" max="16" width="11.42578125" style="1"/>
    <col min="17" max="17" width="10.5703125" style="1" customWidth="1"/>
    <col min="18" max="18" width="12.5703125" style="1" customWidth="1"/>
    <col min="19" max="28" width="11.42578125" style="1"/>
    <col min="29" max="29" width="1" style="1" customWidth="1"/>
    <col min="30" max="16384" width="11.42578125" style="1"/>
  </cols>
  <sheetData>
    <row r="5" spans="1:33" ht="15.75" thickBot="1"/>
    <row r="6" spans="1:33" ht="15.75" thickBot="1">
      <c r="A6" s="17" t="s">
        <v>93</v>
      </c>
      <c r="B6" s="18" t="s">
        <v>31</v>
      </c>
      <c r="C6" s="18" t="s">
        <v>32</v>
      </c>
      <c r="D6" s="18" t="s">
        <v>33</v>
      </c>
      <c r="E6" s="18" t="s">
        <v>34</v>
      </c>
      <c r="F6" s="18" t="s">
        <v>35</v>
      </c>
      <c r="G6" s="18" t="s">
        <v>75</v>
      </c>
      <c r="H6" s="18" t="s">
        <v>76</v>
      </c>
      <c r="I6" s="18" t="s">
        <v>77</v>
      </c>
      <c r="J6" s="18" t="s">
        <v>78</v>
      </c>
      <c r="K6" s="18" t="s">
        <v>79</v>
      </c>
      <c r="L6" s="18"/>
      <c r="M6" s="18" t="s">
        <v>0</v>
      </c>
      <c r="N6" s="18" t="s">
        <v>1</v>
      </c>
      <c r="O6" s="18" t="s">
        <v>90</v>
      </c>
      <c r="P6" s="21" t="s">
        <v>91</v>
      </c>
      <c r="Q6" s="4"/>
      <c r="R6" s="17" t="s">
        <v>93</v>
      </c>
      <c r="S6" s="18" t="s">
        <v>31</v>
      </c>
      <c r="T6" s="18" t="s">
        <v>32</v>
      </c>
      <c r="U6" s="18" t="s">
        <v>33</v>
      </c>
      <c r="V6" s="18" t="s">
        <v>34</v>
      </c>
      <c r="W6" s="18" t="s">
        <v>35</v>
      </c>
      <c r="X6" s="18" t="s">
        <v>75</v>
      </c>
      <c r="Y6" s="18" t="s">
        <v>76</v>
      </c>
      <c r="Z6" s="18" t="s">
        <v>77</v>
      </c>
      <c r="AA6" s="18" t="s">
        <v>78</v>
      </c>
      <c r="AB6" s="18" t="s">
        <v>79</v>
      </c>
      <c r="AC6" s="40"/>
      <c r="AD6" s="18" t="s">
        <v>0</v>
      </c>
      <c r="AE6" s="18" t="s">
        <v>1</v>
      </c>
      <c r="AF6" s="18" t="s">
        <v>90</v>
      </c>
      <c r="AG6" s="21" t="s">
        <v>91</v>
      </c>
    </row>
    <row r="7" spans="1:33">
      <c r="A7" s="25">
        <v>-150</v>
      </c>
      <c r="B7" s="26">
        <v>-638.91999999999996</v>
      </c>
      <c r="C7" s="26">
        <v>-527.82000000000005</v>
      </c>
      <c r="D7" s="26">
        <v>-254.76</v>
      </c>
      <c r="E7" s="26">
        <v>-577.63</v>
      </c>
      <c r="F7" s="9">
        <v>-535.77</v>
      </c>
      <c r="G7" s="9">
        <v>-906.06689453125</v>
      </c>
      <c r="H7" s="9">
        <v>-481.87255859375</v>
      </c>
      <c r="I7" s="9">
        <v>-931.09130859375</v>
      </c>
      <c r="J7" s="9">
        <v>-922.8515625</v>
      </c>
      <c r="K7" s="9">
        <v>-571.2890625</v>
      </c>
      <c r="L7" s="9"/>
      <c r="M7" s="9">
        <f>AVERAGE(B7:K7)</f>
        <v>-634.80713867187501</v>
      </c>
      <c r="N7" s="9">
        <f>STDEV(B7:L7)/(SQRT(COUNT(B7:K7)))</f>
        <v>69.979033168125198</v>
      </c>
      <c r="O7" s="9">
        <f>STDEV(B7:K7)</f>
        <v>221.29313326774439</v>
      </c>
      <c r="P7" s="27">
        <f>CONFIDENCE(0.05,O7,10)</f>
        <v>137.15638468245925</v>
      </c>
      <c r="R7" s="25">
        <f>A7</f>
        <v>-150</v>
      </c>
      <c r="S7" s="9">
        <f>B7/'C186S ohne Glu'!B7</f>
        <v>1.760789285123739</v>
      </c>
      <c r="T7" s="9">
        <f>C7/'C186S ohne Glu'!C7</f>
        <v>1.5117717820931433</v>
      </c>
      <c r="U7" s="9">
        <f>D7/'C186S ohne Glu'!D7</f>
        <v>1.51031539008774</v>
      </c>
      <c r="V7" s="9">
        <f>E7/'C186S ohne Glu'!E7</f>
        <v>2.3535427616835758</v>
      </c>
      <c r="W7" s="9">
        <f>F7/'C186S ohne Glu'!F7</f>
        <v>1.3925870090712966</v>
      </c>
      <c r="X7" s="9">
        <f>G7/'C186S ohne Glu'!G7</f>
        <v>2.129842180774749</v>
      </c>
      <c r="Y7" s="9">
        <f>H7/'C186S ohne Glu'!H7</f>
        <v>2.3392592592592591</v>
      </c>
      <c r="Z7" s="9">
        <f>I7/'C186S ohne Glu'!I7</f>
        <v>2.4272076372315037</v>
      </c>
      <c r="AA7" s="9">
        <f>J7/'C186S ohne Glu'!J7</f>
        <v>2.0039761431411529</v>
      </c>
      <c r="AB7" s="9">
        <f>K7/'C186S ohne Glu'!K7</f>
        <v>1.9398963730569949</v>
      </c>
      <c r="AC7" s="9"/>
      <c r="AD7" s="9">
        <f>AVERAGE(S7:AB7)</f>
        <v>1.9369187821523159</v>
      </c>
      <c r="AE7" s="9">
        <f>STDEV(S7:AB7)/(SQRT(COUNT(S7:AB7)))</f>
        <v>0.1205367928794515</v>
      </c>
      <c r="AF7" s="9">
        <f>STDEV(S7:AB7)</f>
        <v>0.38117080735103248</v>
      </c>
      <c r="AG7" s="27">
        <f>CONFIDENCE(0.05,AF7,10)</f>
        <v>0.23624777285568893</v>
      </c>
    </row>
    <row r="8" spans="1:33">
      <c r="A8" s="25">
        <v>-135</v>
      </c>
      <c r="B8" s="26">
        <v>-527.74</v>
      </c>
      <c r="C8" s="26">
        <v>-434.05</v>
      </c>
      <c r="D8" s="26">
        <v>-205.25</v>
      </c>
      <c r="E8" s="26">
        <v>-458.54</v>
      </c>
      <c r="F8" s="9">
        <v>-437.65</v>
      </c>
      <c r="G8" s="9">
        <v>-730.28564453125</v>
      </c>
      <c r="H8" s="9">
        <v>-385.7421875</v>
      </c>
      <c r="I8" s="9">
        <v>-788.87939453125</v>
      </c>
      <c r="J8" s="9">
        <v>-762.02392578125</v>
      </c>
      <c r="K8" s="9">
        <v>-453.4912109375</v>
      </c>
      <c r="L8" s="9"/>
      <c r="M8" s="9">
        <f t="shared" ref="M8:M24" si="0">AVERAGE(B8:K8)</f>
        <v>-518.36523632812498</v>
      </c>
      <c r="N8" s="9">
        <f t="shared" ref="N8:N24" si="1">STDEV(B8:L8)/(SQRT(COUNT(B8:K8)))</f>
        <v>59.122034167305152</v>
      </c>
      <c r="O8" s="9">
        <f t="shared" ref="O8:O24" si="2">STDEV(B8:K8)</f>
        <v>186.96028787098072</v>
      </c>
      <c r="P8" s="27">
        <f t="shared" ref="P8:P24" si="3">CONFIDENCE(0.05,O8,10)</f>
        <v>115.87705766066459</v>
      </c>
      <c r="R8" s="25">
        <f t="shared" ref="R8:R24" si="4">A8</f>
        <v>-135</v>
      </c>
      <c r="S8" s="9">
        <f>B8/'C186S ohne Glu'!B8</f>
        <v>1.8897124646399543</v>
      </c>
      <c r="T8" s="9">
        <f>C8/'C186S ohne Glu'!C8</f>
        <v>1.6124298822393106</v>
      </c>
      <c r="U8" s="9">
        <f>D8/'C186S ohne Glu'!D8</f>
        <v>1.5164388622090876</v>
      </c>
      <c r="V8" s="9">
        <f>E8/'C186S ohne Glu'!E8</f>
        <v>2.375731827366458</v>
      </c>
      <c r="W8" s="9">
        <f>F8/'C186S ohne Glu'!F8</f>
        <v>1.3893650793650794</v>
      </c>
      <c r="X8" s="9">
        <f>G8/'C186S ohne Glu'!G8</f>
        <v>2.1139575971731448</v>
      </c>
      <c r="Y8" s="9">
        <f>H8/'C186S ohne Glu'!H8</f>
        <v>2.3107861060329067</v>
      </c>
      <c r="Z8" s="9">
        <f>I8/'C186S ohne Glu'!I8</f>
        <v>2.4855769230769229</v>
      </c>
      <c r="AA8" s="9">
        <f>J8/'C186S ohne Glu'!J8</f>
        <v>2.0024057738572574</v>
      </c>
      <c r="AB8" s="9">
        <f>K8/'C186S ohne Glu'!K8</f>
        <v>1.8929936305732484</v>
      </c>
      <c r="AC8" s="9"/>
      <c r="AD8" s="9">
        <f t="shared" ref="AD8:AD24" si="5">AVERAGE(S8:AB8)</f>
        <v>1.9589398146533372</v>
      </c>
      <c r="AE8" s="9">
        <f t="shared" ref="AE8:AE24" si="6">STDEV(S8:AB8)/(SQRT(COUNT(S8:AB8)))</f>
        <v>0.11786106564433112</v>
      </c>
      <c r="AF8" s="9">
        <f t="shared" ref="AF8:AF24" si="7">STDEV(S8:AB8)</f>
        <v>0.37270941489070719</v>
      </c>
      <c r="AG8" s="27">
        <f t="shared" ref="AG8:AG24" si="8">CONFIDENCE(0.05,AF8,10)</f>
        <v>0.23100344384240004</v>
      </c>
    </row>
    <row r="9" spans="1:33">
      <c r="A9" s="25">
        <v>-120</v>
      </c>
      <c r="B9" s="26">
        <v>-441.43</v>
      </c>
      <c r="C9" s="26">
        <v>-342.66</v>
      </c>
      <c r="D9" s="26">
        <v>-167.08</v>
      </c>
      <c r="E9" s="26">
        <v>-373.24</v>
      </c>
      <c r="F9" s="9">
        <v>-355.99</v>
      </c>
      <c r="G9" s="9">
        <v>-583.49609375</v>
      </c>
      <c r="H9" s="9">
        <v>-313.41552734375</v>
      </c>
      <c r="I9" s="9">
        <v>-611.26708984375</v>
      </c>
      <c r="J9" s="9">
        <v>-607.91015625</v>
      </c>
      <c r="K9" s="9">
        <v>-352.47802734375</v>
      </c>
      <c r="L9" s="9"/>
      <c r="M9" s="9">
        <f t="shared" si="0"/>
        <v>-414.89668945312496</v>
      </c>
      <c r="N9" s="9">
        <f t="shared" si="1"/>
        <v>46.064731335146384</v>
      </c>
      <c r="O9" s="9">
        <f t="shared" si="2"/>
        <v>145.66947082279174</v>
      </c>
      <c r="P9" s="27">
        <f t="shared" si="3"/>
        <v>90.285214374400567</v>
      </c>
      <c r="R9" s="25">
        <f t="shared" si="4"/>
        <v>-120</v>
      </c>
      <c r="S9" s="9">
        <f>B9/'C186S ohne Glu'!B9</f>
        <v>2.0378081432924016</v>
      </c>
      <c r="T9" s="9">
        <f>C9/'C186S ohne Glu'!C9</f>
        <v>1.6662290299051787</v>
      </c>
      <c r="U9" s="9">
        <f>D9/'C186S ohne Glu'!D9</f>
        <v>1.540617796219456</v>
      </c>
      <c r="V9" s="9">
        <f>E9/'C186S ohne Glu'!E9</f>
        <v>2.4823091247672253</v>
      </c>
      <c r="W9" s="9">
        <f>F9/'C186S ohne Glu'!F9</f>
        <v>1.4074645158739572</v>
      </c>
      <c r="X9" s="9">
        <f>G9/'C186S ohne Glu'!G9</f>
        <v>2.1244444444444444</v>
      </c>
      <c r="Y9" s="9">
        <f>H9/'C186S ohne Glu'!H9</f>
        <v>2.3026905829596411</v>
      </c>
      <c r="Z9" s="9">
        <f>I9/'C186S ohne Glu'!I9</f>
        <v>2.4337788578371811</v>
      </c>
      <c r="AA9" s="9">
        <f>J9/'C186S ohne Glu'!J9</f>
        <v>1.8810198300283285</v>
      </c>
      <c r="AB9" s="9">
        <f>K9/'C186S ohne Glu'!K9</f>
        <v>1.9676320272572403</v>
      </c>
      <c r="AC9" s="9"/>
      <c r="AD9" s="9">
        <f t="shared" si="5"/>
        <v>1.9843994352585057</v>
      </c>
      <c r="AE9" s="9">
        <f t="shared" si="6"/>
        <v>0.11621948649407693</v>
      </c>
      <c r="AF9" s="9">
        <f t="shared" si="7"/>
        <v>0.36751828581646018</v>
      </c>
      <c r="AG9" s="27">
        <f t="shared" si="8"/>
        <v>0.22778600783012995</v>
      </c>
    </row>
    <row r="10" spans="1:33">
      <c r="A10" s="25">
        <v>-105</v>
      </c>
      <c r="B10" s="26">
        <v>-368.19</v>
      </c>
      <c r="C10" s="26">
        <v>-275.17</v>
      </c>
      <c r="D10" s="26">
        <v>-134.72</v>
      </c>
      <c r="E10" s="26">
        <v>-301.02</v>
      </c>
      <c r="F10" s="9">
        <v>-289.47000000000003</v>
      </c>
      <c r="G10" s="9">
        <v>-465.39306640625</v>
      </c>
      <c r="H10" s="9">
        <v>-250.54931640625</v>
      </c>
      <c r="I10" s="9">
        <v>-522.76611328125</v>
      </c>
      <c r="J10" s="9">
        <v>-481.87255859375</v>
      </c>
      <c r="K10" s="9">
        <v>-274.35302734375</v>
      </c>
      <c r="L10" s="9"/>
      <c r="M10" s="9">
        <f t="shared" si="0"/>
        <v>-336.35040820312497</v>
      </c>
      <c r="N10" s="9">
        <f t="shared" si="1"/>
        <v>38.39019774486939</v>
      </c>
      <c r="O10" s="9">
        <f t="shared" si="2"/>
        <v>121.40046469804697</v>
      </c>
      <c r="P10" s="27">
        <f t="shared" si="3"/>
        <v>75.243404939314786</v>
      </c>
      <c r="R10" s="25">
        <f t="shared" si="4"/>
        <v>-105</v>
      </c>
      <c r="S10" s="9">
        <f>B10/'C186S ohne Glu'!B10</f>
        <v>2.2595274624117829</v>
      </c>
      <c r="T10" s="9">
        <f>C10/'C186S ohne Glu'!C10</f>
        <v>1.7778136710169274</v>
      </c>
      <c r="U10" s="9">
        <f>D10/'C186S ohne Glu'!D10</f>
        <v>1.560867096893791</v>
      </c>
      <c r="V10" s="9">
        <f>E10/'C186S ohne Glu'!E10</f>
        <v>2.5540471746139488</v>
      </c>
      <c r="W10" s="9">
        <f>F10/'C186S ohne Glu'!F10</f>
        <v>1.4708841463414635</v>
      </c>
      <c r="X10" s="9">
        <f>G10/'C186S ohne Glu'!G10</f>
        <v>2.1848137535816621</v>
      </c>
      <c r="Y10" s="9">
        <f>H10/'C186S ohne Glu'!H10</f>
        <v>2.3591954022988504</v>
      </c>
      <c r="Z10" s="9">
        <f>I10/'C186S ohne Glu'!I10</f>
        <v>2.7104430379746836</v>
      </c>
      <c r="AA10" s="9">
        <f>J10/'C186S ohne Glu'!J10</f>
        <v>1.7466814159292035</v>
      </c>
      <c r="AB10" s="9">
        <f>K10/'C186S ohne Glu'!K10</f>
        <v>2.0572082379862699</v>
      </c>
      <c r="AC10" s="9"/>
      <c r="AD10" s="9">
        <f t="shared" si="5"/>
        <v>2.0681481399048582</v>
      </c>
      <c r="AE10" s="9">
        <f t="shared" si="6"/>
        <v>0.13272356409597039</v>
      </c>
      <c r="AF10" s="9">
        <f t="shared" si="7"/>
        <v>0.41970876171861321</v>
      </c>
      <c r="AG10" s="27">
        <f t="shared" si="8"/>
        <v>0.26013340552789532</v>
      </c>
    </row>
    <row r="11" spans="1:33">
      <c r="A11" s="25">
        <v>-90</v>
      </c>
      <c r="B11" s="26">
        <v>-300.35000000000002</v>
      </c>
      <c r="C11" s="26">
        <v>-217.36</v>
      </c>
      <c r="D11" s="26">
        <v>-107.3</v>
      </c>
      <c r="E11" s="26">
        <v>-240.55</v>
      </c>
      <c r="F11" s="9">
        <v>-232.99</v>
      </c>
      <c r="G11" s="9">
        <v>-364.68505859375</v>
      </c>
      <c r="H11" s="9">
        <v>-197.75390625</v>
      </c>
      <c r="I11" s="9">
        <v>-442.81005859375</v>
      </c>
      <c r="J11" s="9">
        <v>-382.080078125</v>
      </c>
      <c r="K11" s="9">
        <v>-211.181640625</v>
      </c>
      <c r="L11" s="9"/>
      <c r="M11" s="9">
        <f t="shared" si="0"/>
        <v>-269.70607421875002</v>
      </c>
      <c r="N11" s="9">
        <f t="shared" si="1"/>
        <v>32.05363193542189</v>
      </c>
      <c r="O11" s="9">
        <f t="shared" si="2"/>
        <v>101.36248419664439</v>
      </c>
      <c r="P11" s="27">
        <f t="shared" si="3"/>
        <v>62.823964167129802</v>
      </c>
      <c r="R11" s="25">
        <f t="shared" si="4"/>
        <v>-90</v>
      </c>
      <c r="S11" s="9">
        <f>B11/'C186S ohne Glu'!B11</f>
        <v>2.3816509396558563</v>
      </c>
      <c r="T11" s="9">
        <f>C11/'C186S ohne Glu'!C11</f>
        <v>1.8892655367231641</v>
      </c>
      <c r="U11" s="9">
        <f>D11/'C186S ohne Glu'!D11</f>
        <v>0.9238054240206629</v>
      </c>
      <c r="V11" s="9">
        <f>E11/'C186S ohne Glu'!E11</f>
        <v>2.5893991259230558</v>
      </c>
      <c r="W11" s="9">
        <f>F11/'C186S ohne Glu'!F11</f>
        <v>1.5243048740595355</v>
      </c>
      <c r="X11" s="9">
        <f>G11/'C186S ohne Glu'!G11</f>
        <v>2.2047970479704797</v>
      </c>
      <c r="Y11" s="9">
        <f>H11/'C186S ohne Glu'!H11</f>
        <v>2.3142857142857145</v>
      </c>
      <c r="Z11" s="9">
        <f>I11/'C186S ohne Glu'!I11</f>
        <v>2.878968253968254</v>
      </c>
      <c r="AA11" s="9">
        <f>J11/'C186S ohne Glu'!J11</f>
        <v>1.7245179063360883</v>
      </c>
      <c r="AB11" s="9">
        <f>K11/'C186S ohne Glu'!K11</f>
        <v>2.0473372781065087</v>
      </c>
      <c r="AC11" s="9"/>
      <c r="AD11" s="9">
        <f t="shared" si="5"/>
        <v>2.0478332101049319</v>
      </c>
      <c r="AE11" s="9">
        <f t="shared" si="6"/>
        <v>0.17821164332305073</v>
      </c>
      <c r="AF11" s="9">
        <f t="shared" si="7"/>
        <v>0.56355469846237871</v>
      </c>
      <c r="AG11" s="27">
        <f t="shared" si="8"/>
        <v>0.34928840253887733</v>
      </c>
    </row>
    <row r="12" spans="1:33">
      <c r="A12" s="25">
        <v>-75</v>
      </c>
      <c r="B12" s="26">
        <v>-239.46</v>
      </c>
      <c r="C12" s="26">
        <v>-172.47</v>
      </c>
      <c r="D12" s="26">
        <v>-87.332999999999998</v>
      </c>
      <c r="E12" s="26">
        <v>-189.66</v>
      </c>
      <c r="F12" s="9">
        <v>-186.04</v>
      </c>
      <c r="G12" s="9">
        <v>-282.5927734375</v>
      </c>
      <c r="H12" s="9">
        <v>-154.4189453125</v>
      </c>
      <c r="I12" s="9">
        <v>-354.91943359375</v>
      </c>
      <c r="J12" s="9">
        <v>-305.48095703125</v>
      </c>
      <c r="K12" s="9">
        <v>-158.0810546875</v>
      </c>
      <c r="L12" s="9"/>
      <c r="M12" s="9">
        <f t="shared" si="0"/>
        <v>-213.04561640624996</v>
      </c>
      <c r="N12" s="9">
        <f t="shared" si="1"/>
        <v>25.688609984167893</v>
      </c>
      <c r="O12" s="9">
        <f t="shared" si="2"/>
        <v>81.234517473712515</v>
      </c>
      <c r="P12" s="27">
        <f t="shared" si="3"/>
        <v>50.348750381865109</v>
      </c>
      <c r="R12" s="25">
        <f t="shared" si="4"/>
        <v>-75</v>
      </c>
      <c r="S12" s="9">
        <f>B12/'C186S ohne Glu'!B12</f>
        <v>2.5913060416193225</v>
      </c>
      <c r="T12" s="9">
        <f>C12/'C186S ohne Glu'!C12</f>
        <v>2.057328943601489</v>
      </c>
      <c r="U12" s="9">
        <f>D12/'C186S ohne Glu'!D12</f>
        <v>0.94904479363630434</v>
      </c>
      <c r="V12" s="9">
        <f>E12/'C186S ohne Glu'!E12</f>
        <v>2.6209526968201979</v>
      </c>
      <c r="W12" s="9">
        <f>F12/'C186S ohne Glu'!F12</f>
        <v>1.6043463263194204</v>
      </c>
      <c r="X12" s="9">
        <f>G12/'C186S ohne Glu'!G12</f>
        <v>2.2977667493796528</v>
      </c>
      <c r="Y12" s="9">
        <f>H12/'C186S ohne Glu'!H12</f>
        <v>2.4682926829268292</v>
      </c>
      <c r="Z12" s="9">
        <f>I12/'C186S ohne Glu'!I12</f>
        <v>3.1863013698630138</v>
      </c>
      <c r="AA12" s="9">
        <f>J12/'C186S ohne Glu'!J12</f>
        <v>1.6627906976744187</v>
      </c>
      <c r="AB12" s="9">
        <f>K12/'C186S ohne Glu'!K12</f>
        <v>2.0803212851405624</v>
      </c>
      <c r="AC12" s="9"/>
      <c r="AD12" s="9">
        <f t="shared" si="5"/>
        <v>2.1518451586981211</v>
      </c>
      <c r="AE12" s="9">
        <f t="shared" si="6"/>
        <v>0.20012292011208474</v>
      </c>
      <c r="AF12" s="9">
        <f t="shared" si="7"/>
        <v>0.63284423955810687</v>
      </c>
      <c r="AG12" s="27">
        <f t="shared" si="8"/>
        <v>0.39223371590067246</v>
      </c>
    </row>
    <row r="13" spans="1:33">
      <c r="A13" s="25">
        <v>-60</v>
      </c>
      <c r="B13" s="26">
        <v>-187.95</v>
      </c>
      <c r="C13" s="26">
        <v>-130.94999999999999</v>
      </c>
      <c r="D13" s="26">
        <v>-64.966999999999999</v>
      </c>
      <c r="E13" s="26">
        <v>-147.11000000000001</v>
      </c>
      <c r="F13" s="9">
        <v>-144.13</v>
      </c>
      <c r="G13" s="9">
        <v>-210.87646484375</v>
      </c>
      <c r="H13" s="9">
        <v>-117.1875</v>
      </c>
      <c r="I13" s="9" t="s">
        <v>101</v>
      </c>
      <c r="J13" s="9">
        <v>-236.81640625</v>
      </c>
      <c r="K13" s="9">
        <v>-117.1875</v>
      </c>
      <c r="L13" s="9"/>
      <c r="M13" s="9">
        <f t="shared" si="0"/>
        <v>-150.79720789930556</v>
      </c>
      <c r="N13" s="9">
        <f t="shared" si="1"/>
        <v>17.664763224356236</v>
      </c>
      <c r="O13" s="9">
        <f t="shared" si="2"/>
        <v>52.994289673068707</v>
      </c>
      <c r="P13" s="27">
        <f t="shared" si="3"/>
        <v>32.845597479876908</v>
      </c>
      <c r="R13" s="25">
        <f t="shared" si="4"/>
        <v>-60</v>
      </c>
      <c r="S13" s="9">
        <f>B13/'C186S ohne Glu'!B13</f>
        <v>2.3008838723893934</v>
      </c>
      <c r="T13" s="9">
        <f>C13/'C186S ohne Glu'!C13</f>
        <v>2.1940921200341803</v>
      </c>
      <c r="U13" s="9">
        <f>D13/'C186S ohne Glu'!D13</f>
        <v>0.97283658525628536</v>
      </c>
      <c r="V13" s="9">
        <f>E13/'C186S ohne Glu'!E13</f>
        <v>2.8501404630436888</v>
      </c>
      <c r="W13" s="9">
        <f>F13/'C186S ohne Glu'!F13</f>
        <v>1.6841748559810235</v>
      </c>
      <c r="X13" s="9">
        <f>G13/'C186S ohne Glu'!G13</f>
        <v>2.3993055555555554</v>
      </c>
      <c r="Y13" s="9">
        <f>H13/'C186S ohne Glu'!H13</f>
        <v>2.6482758620689655</v>
      </c>
      <c r="Z13" s="9" t="s">
        <v>101</v>
      </c>
      <c r="AA13" s="9">
        <f>J13/'C186S ohne Glu'!J13</f>
        <v>1.6440677966101696</v>
      </c>
      <c r="AB13" s="9">
        <f>K13/'C186S ohne Glu'!K13</f>
        <v>2.1333333333333333</v>
      </c>
      <c r="AC13" s="9"/>
      <c r="AD13" s="9">
        <f t="shared" si="5"/>
        <v>2.0919011604747326</v>
      </c>
      <c r="AE13" s="9">
        <f t="shared" si="6"/>
        <v>0.19198927510436592</v>
      </c>
      <c r="AF13" s="9">
        <f t="shared" si="7"/>
        <v>0.57596782531309776</v>
      </c>
      <c r="AG13" s="27">
        <f t="shared" si="8"/>
        <v>0.35698199689631938</v>
      </c>
    </row>
    <row r="14" spans="1:33">
      <c r="A14" s="25">
        <v>-45</v>
      </c>
      <c r="B14" s="26">
        <v>-137.69</v>
      </c>
      <c r="C14" s="26">
        <v>-94.256</v>
      </c>
      <c r="D14" s="26">
        <v>-48.625</v>
      </c>
      <c r="E14" s="26">
        <v>-107.89</v>
      </c>
      <c r="F14" s="9">
        <v>-106.26</v>
      </c>
      <c r="G14" s="9">
        <v>-150.45166015625</v>
      </c>
      <c r="H14" s="9">
        <v>-82.3974609375</v>
      </c>
      <c r="I14" s="9" t="s">
        <v>101</v>
      </c>
      <c r="J14" s="9">
        <v>-167.54150390625</v>
      </c>
      <c r="K14" s="9">
        <v>-82.09228515625</v>
      </c>
      <c r="L14" s="9"/>
      <c r="M14" s="9">
        <f t="shared" si="0"/>
        <v>-108.57821223958334</v>
      </c>
      <c r="N14" s="9">
        <f t="shared" si="1"/>
        <v>12.51102226747679</v>
      </c>
      <c r="O14" s="9">
        <f t="shared" si="2"/>
        <v>37.533066802430369</v>
      </c>
      <c r="P14" s="27">
        <f t="shared" si="3"/>
        <v>23.26280835130159</v>
      </c>
      <c r="R14" s="25">
        <f t="shared" si="4"/>
        <v>-45</v>
      </c>
      <c r="S14" s="9">
        <f>B14/'C186S ohne Glu'!B14</f>
        <v>2.6881552488237248</v>
      </c>
      <c r="T14" s="9">
        <f>C14/'C186S ohne Glu'!C14</f>
        <v>2.3693723134159526</v>
      </c>
      <c r="U14" s="9">
        <f>D14/'C186S ohne Glu'!D14</f>
        <v>1.0011117745156575</v>
      </c>
      <c r="V14" s="9">
        <f>E14/'C186S ohne Glu'!E14</f>
        <v>2.912167998272511</v>
      </c>
      <c r="W14" s="9">
        <f>F14/'C186S ohne Glu'!F14</f>
        <v>1.762627519283404</v>
      </c>
      <c r="X14" s="9">
        <f>G14/'C186S ohne Glu'!G14</f>
        <v>2.594736842105263</v>
      </c>
      <c r="Y14" s="9">
        <f>H14/'C186S ohne Glu'!H14</f>
        <v>2.7835051546391751</v>
      </c>
      <c r="Z14" s="9" t="s">
        <v>101</v>
      </c>
      <c r="AA14" s="9">
        <f>J14/'C186S ohne Glu'!J14</f>
        <v>1.6005830903790088</v>
      </c>
      <c r="AB14" s="9">
        <f>K14/'C186S ohne Glu'!K14</f>
        <v>2.3596491228070176</v>
      </c>
      <c r="AC14" s="9"/>
      <c r="AD14" s="9">
        <f t="shared" si="5"/>
        <v>2.2302121182490793</v>
      </c>
      <c r="AE14" s="9">
        <f t="shared" si="6"/>
        <v>0.21329629934147101</v>
      </c>
      <c r="AF14" s="9">
        <f t="shared" si="7"/>
        <v>0.63988889802441307</v>
      </c>
      <c r="AG14" s="27">
        <f t="shared" si="8"/>
        <v>0.39659996022237126</v>
      </c>
    </row>
    <row r="15" spans="1:33">
      <c r="A15" s="25">
        <v>-30</v>
      </c>
      <c r="B15" s="26">
        <v>-92.132000000000005</v>
      </c>
      <c r="C15" s="26">
        <v>-63.106999999999999</v>
      </c>
      <c r="D15" s="26">
        <v>-32.073</v>
      </c>
      <c r="E15" s="26">
        <v>-70.628</v>
      </c>
      <c r="F15" s="9">
        <v>-70.52</v>
      </c>
      <c r="G15" s="9">
        <v>-95.52001953125</v>
      </c>
      <c r="H15" s="9">
        <v>-50.6591796875</v>
      </c>
      <c r="I15" s="9" t="s">
        <v>101</v>
      </c>
      <c r="J15" s="9">
        <v>-114.44091796875</v>
      </c>
      <c r="K15" s="9">
        <v>-53.40576171875</v>
      </c>
      <c r="L15" s="9"/>
      <c r="M15" s="9">
        <f t="shared" si="0"/>
        <v>-71.387319878472226</v>
      </c>
      <c r="N15" s="9">
        <f t="shared" si="1"/>
        <v>8.5267892707410819</v>
      </c>
      <c r="O15" s="9">
        <f t="shared" si="2"/>
        <v>25.580367812223248</v>
      </c>
      <c r="P15" s="27">
        <f t="shared" si="3"/>
        <v>15.854584894539469</v>
      </c>
      <c r="R15" s="25">
        <f t="shared" si="4"/>
        <v>-30</v>
      </c>
      <c r="S15" s="9">
        <f>B15/'C186S ohne Glu'!B15</f>
        <v>2.404217008950706</v>
      </c>
      <c r="T15" s="9">
        <f>C15/'C186S ohne Glu'!C15</f>
        <v>2.6980333475844378</v>
      </c>
      <c r="U15" s="9">
        <f>D15/'C186S ohne Glu'!D15</f>
        <v>1.0731421688359488</v>
      </c>
      <c r="V15" s="9">
        <f>E15/'C186S ohne Glu'!E15</f>
        <v>2.9171864028747265</v>
      </c>
      <c r="W15" s="9">
        <f>F15/'C186S ohne Glu'!F15</f>
        <v>1.882943501014632</v>
      </c>
      <c r="X15" s="9">
        <f>G15/'C186S ohne Glu'!G15</f>
        <v>2.7456140350877192</v>
      </c>
      <c r="Y15" s="9">
        <f>H15/'C186S ohne Glu'!H15</f>
        <v>2.9122807017543861</v>
      </c>
      <c r="Z15" s="9" t="s">
        <v>101</v>
      </c>
      <c r="AA15" s="9">
        <f>J15/'C186S ohne Glu'!J15</f>
        <v>1.6447368421052631</v>
      </c>
      <c r="AB15" s="9">
        <f>K15/'C186S ohne Glu'!K15</f>
        <v>2.3972602739726026</v>
      </c>
      <c r="AC15" s="9"/>
      <c r="AD15" s="9">
        <f t="shared" si="5"/>
        <v>2.2972682535756026</v>
      </c>
      <c r="AE15" s="9">
        <f t="shared" si="6"/>
        <v>0.21218272978341149</v>
      </c>
      <c r="AF15" s="9">
        <f t="shared" si="7"/>
        <v>0.63654818935023449</v>
      </c>
      <c r="AG15" s="27">
        <f t="shared" si="8"/>
        <v>0.39452940558173866</v>
      </c>
    </row>
    <row r="16" spans="1:33">
      <c r="A16" s="25">
        <v>-15</v>
      </c>
      <c r="B16" s="26">
        <v>-45.143000000000001</v>
      </c>
      <c r="C16" s="26">
        <v>-29.855</v>
      </c>
      <c r="D16" s="26">
        <v>-16.922999999999998</v>
      </c>
      <c r="E16" s="26">
        <v>-35.348999999999997</v>
      </c>
      <c r="F16" s="9">
        <v>-35.225999999999999</v>
      </c>
      <c r="G16" s="9">
        <v>-43.64013671875</v>
      </c>
      <c r="H16" s="9">
        <v>-21.97265625</v>
      </c>
      <c r="I16" s="9" t="s">
        <v>101</v>
      </c>
      <c r="J16" s="9">
        <v>-52.490234375</v>
      </c>
      <c r="K16" s="9">
        <v>-26.2451171875</v>
      </c>
      <c r="L16" s="9"/>
      <c r="M16" s="9">
        <f t="shared" si="0"/>
        <v>-34.093793836805553</v>
      </c>
      <c r="N16" s="9">
        <f t="shared" si="1"/>
        <v>3.8655014637324805</v>
      </c>
      <c r="O16" s="9">
        <f t="shared" si="2"/>
        <v>11.596504391197442</v>
      </c>
      <c r="P16" s="27">
        <f t="shared" si="3"/>
        <v>7.1874558137622069</v>
      </c>
      <c r="R16" s="25">
        <f t="shared" si="4"/>
        <v>-15</v>
      </c>
      <c r="S16" s="9">
        <f>B16/'C186S ohne Glu'!B16</f>
        <v>2.8429372126708232</v>
      </c>
      <c r="T16" s="9">
        <f>C16/'C186S ohne Glu'!C16</f>
        <v>2.7404993574444649</v>
      </c>
      <c r="U16" s="9">
        <f>D16/'C186S ohne Glu'!D16</f>
        <v>1.2196756756756755</v>
      </c>
      <c r="V16" s="9">
        <f>E16/'C186S ohne Glu'!E16</f>
        <v>3.1474490250200335</v>
      </c>
      <c r="W16" s="9">
        <f>F16/'C186S ohne Glu'!F16</f>
        <v>2.0442200557103063</v>
      </c>
      <c r="X16" s="9">
        <f>G16/'C186S ohne Glu'!G16</f>
        <v>4.0857142857142854</v>
      </c>
      <c r="Y16" s="9">
        <f>H16/'C186S ohne Glu'!H16</f>
        <v>4.2352941176470589</v>
      </c>
      <c r="Z16" s="9" t="s">
        <v>101</v>
      </c>
      <c r="AA16" s="9">
        <f>J16/'C186S ohne Glu'!J16</f>
        <v>1.6074766355140186</v>
      </c>
      <c r="AB16" s="9">
        <f>K16/'C186S ohne Glu'!K16</f>
        <v>2.8666666666666667</v>
      </c>
      <c r="AC16" s="9"/>
      <c r="AD16" s="9">
        <f t="shared" si="5"/>
        <v>2.7544370035625922</v>
      </c>
      <c r="AE16" s="9">
        <f t="shared" si="6"/>
        <v>0.33984751519488232</v>
      </c>
      <c r="AF16" s="9">
        <f t="shared" si="7"/>
        <v>1.019542545584647</v>
      </c>
      <c r="AG16" s="27">
        <f t="shared" si="8"/>
        <v>0.63190740497651099</v>
      </c>
    </row>
    <row r="17" spans="1:33">
      <c r="A17" s="25">
        <v>0</v>
      </c>
      <c r="B17" s="26">
        <v>-0.10100000000000001</v>
      </c>
      <c r="C17" s="26">
        <v>0.55200000000000005</v>
      </c>
      <c r="D17" s="26">
        <v>-0.60199999999999998</v>
      </c>
      <c r="E17" s="26">
        <v>0.70299999999999996</v>
      </c>
      <c r="F17" s="9">
        <v>0.76</v>
      </c>
      <c r="G17" s="9">
        <v>6.40869140625</v>
      </c>
      <c r="H17" s="9">
        <v>5.18798828125</v>
      </c>
      <c r="I17" s="9" t="s">
        <v>101</v>
      </c>
      <c r="J17" s="9">
        <v>7.9345703125</v>
      </c>
      <c r="K17" s="9">
        <v>2.44140625</v>
      </c>
      <c r="L17" s="9"/>
      <c r="M17" s="9">
        <f t="shared" si="0"/>
        <v>2.587184027777778</v>
      </c>
      <c r="N17" s="9">
        <f t="shared" si="1"/>
        <v>1.0435772194062125</v>
      </c>
      <c r="O17" s="9">
        <f t="shared" si="2"/>
        <v>3.1307316582186373</v>
      </c>
      <c r="P17" s="27">
        <f t="shared" si="3"/>
        <v>1.9404119292425333</v>
      </c>
      <c r="R17" s="25">
        <f t="shared" si="4"/>
        <v>0</v>
      </c>
      <c r="S17" s="9">
        <f>B17/'C186S ohne Glu'!B17</f>
        <v>-0.20867768595041325</v>
      </c>
      <c r="T17" s="9">
        <f>C17/'C186S ohne Glu'!C17</f>
        <v>3.3865030674846626</v>
      </c>
      <c r="U17" s="9">
        <f>D17/'C186S ohne Glu'!D17</f>
        <v>-1.142314990512334</v>
      </c>
      <c r="V17" s="9">
        <f>E17/'C186S ohne Glu'!E17</f>
        <v>1.1639072847682119</v>
      </c>
      <c r="W17" s="9">
        <f>F17/'C186S ohne Glu'!F17</f>
        <v>1.4232209737827715</v>
      </c>
      <c r="X17" s="9">
        <f>G17/'C186S ohne Glu'!G17</f>
        <v>1</v>
      </c>
      <c r="Y17" s="9">
        <f>H17/'C186S ohne Glu'!H17</f>
        <v>1.5454545454545454</v>
      </c>
      <c r="Z17" s="9" t="s">
        <v>101</v>
      </c>
      <c r="AA17" s="9">
        <f>J17/'C186S ohne Glu'!J17</f>
        <v>3.25</v>
      </c>
      <c r="AB17" s="9">
        <f>K17/'C186S ohne Glu'!K17</f>
        <v>4</v>
      </c>
      <c r="AC17" s="9"/>
      <c r="AD17" s="9">
        <f t="shared" si="5"/>
        <v>1.6020103550030493</v>
      </c>
      <c r="AE17" s="9">
        <f t="shared" si="6"/>
        <v>0.56580898575783956</v>
      </c>
      <c r="AF17" s="9">
        <f t="shared" si="7"/>
        <v>1.6974269572735186</v>
      </c>
      <c r="AG17" s="27">
        <f t="shared" si="8"/>
        <v>1.0520567958179738</v>
      </c>
    </row>
    <row r="18" spans="1:33">
      <c r="A18" s="25">
        <v>15</v>
      </c>
      <c r="B18" s="26">
        <v>46.552</v>
      </c>
      <c r="C18" s="26">
        <v>32.970999999999997</v>
      </c>
      <c r="D18" s="26">
        <v>16.963000000000001</v>
      </c>
      <c r="E18" s="26">
        <v>38.281999999999996</v>
      </c>
      <c r="F18" s="9">
        <v>38.055999999999997</v>
      </c>
      <c r="G18" s="9">
        <v>58.59375</v>
      </c>
      <c r="H18" s="9">
        <v>35.70556640625</v>
      </c>
      <c r="I18" s="9" t="s">
        <v>101</v>
      </c>
      <c r="J18" s="9">
        <v>69.580078125</v>
      </c>
      <c r="K18" s="9">
        <v>32.958984375</v>
      </c>
      <c r="L18" s="9"/>
      <c r="M18" s="9">
        <f t="shared" si="0"/>
        <v>41.073597656249994</v>
      </c>
      <c r="N18" s="9">
        <f t="shared" si="1"/>
        <v>5.1479805756436088</v>
      </c>
      <c r="O18" s="9">
        <f t="shared" si="2"/>
        <v>15.443941726930825</v>
      </c>
      <c r="P18" s="27">
        <f t="shared" si="3"/>
        <v>9.5720783615528546</v>
      </c>
      <c r="R18" s="25">
        <f t="shared" si="4"/>
        <v>15</v>
      </c>
      <c r="S18" s="9">
        <f>B18/'C186S ohne Glu'!B18</f>
        <v>2.6418477952443111</v>
      </c>
      <c r="T18" s="9">
        <f>C18/'C186S ohne Glu'!C18</f>
        <v>3.1060763071125761</v>
      </c>
      <c r="U18" s="9">
        <f>D18/'C186S ohne Glu'!D18</f>
        <v>1.1187838016092864</v>
      </c>
      <c r="V18" s="9">
        <f>E18/'C186S ohne Glu'!E18</f>
        <v>3.305586736896641</v>
      </c>
      <c r="W18" s="9">
        <f>F18/'C186S ohne Glu'!F18</f>
        <v>2.1189309576837414</v>
      </c>
      <c r="X18" s="9">
        <f>G18/'C186S ohne Glu'!G18</f>
        <v>2.2857142857142856</v>
      </c>
      <c r="Y18" s="9">
        <f>H18/'C186S ohne Glu'!H18</f>
        <v>2.7209302325581395</v>
      </c>
      <c r="Z18" s="9" t="s">
        <v>101</v>
      </c>
      <c r="AA18" s="9">
        <f>J18/'C186S ohne Glu'!J18</f>
        <v>1.7538461538461538</v>
      </c>
      <c r="AB18" s="9">
        <f>K18/'C186S ohne Glu'!K18</f>
        <v>2.5714285714285716</v>
      </c>
      <c r="AC18" s="9"/>
      <c r="AD18" s="9">
        <f t="shared" si="5"/>
        <v>2.4025716491215232</v>
      </c>
      <c r="AE18" s="9">
        <f t="shared" si="6"/>
        <v>0.22547901680486951</v>
      </c>
      <c r="AF18" s="9">
        <f t="shared" si="7"/>
        <v>0.67643705041460855</v>
      </c>
      <c r="AG18" s="27">
        <f t="shared" si="8"/>
        <v>0.41925232351372455</v>
      </c>
    </row>
    <row r="19" spans="1:33">
      <c r="A19" s="25">
        <v>30</v>
      </c>
      <c r="B19" s="26">
        <v>97.510999999999996</v>
      </c>
      <c r="C19" s="26">
        <v>69.004999999999995</v>
      </c>
      <c r="D19" s="26">
        <v>34.793999999999997</v>
      </c>
      <c r="E19" s="26">
        <v>78.866</v>
      </c>
      <c r="F19" s="9">
        <v>80.010000000000005</v>
      </c>
      <c r="G19" s="9">
        <v>112.9150390625</v>
      </c>
      <c r="H19" s="9">
        <v>63.78173828125</v>
      </c>
      <c r="I19" s="9" t="s">
        <v>101</v>
      </c>
      <c r="J19" s="9">
        <v>136.41357421875</v>
      </c>
      <c r="K19" s="9">
        <v>66.5283203125</v>
      </c>
      <c r="L19" s="9"/>
      <c r="M19" s="9">
        <f t="shared" si="0"/>
        <v>82.202741319444442</v>
      </c>
      <c r="N19" s="9">
        <f t="shared" si="1"/>
        <v>9.9576424680279381</v>
      </c>
      <c r="O19" s="9">
        <f t="shared" si="2"/>
        <v>29.872927404083814</v>
      </c>
      <c r="P19" s="27">
        <f t="shared" si="3"/>
        <v>18.515092005445947</v>
      </c>
      <c r="R19" s="25">
        <f t="shared" si="4"/>
        <v>30</v>
      </c>
      <c r="S19" s="9">
        <f>B19/'C186S ohne Glu'!B19</f>
        <v>2.8029262123084879</v>
      </c>
      <c r="T19" s="9">
        <f>C19/'C186S ohne Glu'!C19</f>
        <v>3.3832614238085896</v>
      </c>
      <c r="U19" s="9">
        <f>D19/'C186S ohne Glu'!D19</f>
        <v>1.1202549985511445</v>
      </c>
      <c r="V19" s="9">
        <f>E19/'C186S ohne Glu'!E19</f>
        <v>3.2795242847638058</v>
      </c>
      <c r="W19" s="9">
        <f>F19/'C186S ohne Glu'!F19</f>
        <v>2.291368348702675</v>
      </c>
      <c r="X19" s="9">
        <f>G19/'C186S ohne Glu'!G19</f>
        <v>2.5342465753424657</v>
      </c>
      <c r="Y19" s="9">
        <f>H19/'C186S ohne Glu'!H19</f>
        <v>2.8243243243243241</v>
      </c>
      <c r="Z19" s="9" t="s">
        <v>101</v>
      </c>
      <c r="AA19" s="9">
        <f>J19/'C186S ohne Glu'!J19</f>
        <v>1.8319672131147542</v>
      </c>
      <c r="AB19" s="9">
        <f>K19/'C186S ohne Glu'!K19</f>
        <v>2.6585365853658538</v>
      </c>
      <c r="AC19" s="9"/>
      <c r="AD19" s="9">
        <f t="shared" si="5"/>
        <v>2.5251566629202333</v>
      </c>
      <c r="AE19" s="9">
        <f t="shared" si="6"/>
        <v>0.23566871780387813</v>
      </c>
      <c r="AF19" s="9">
        <f t="shared" si="7"/>
        <v>0.70700615341163442</v>
      </c>
      <c r="AG19" s="27">
        <f t="shared" si="8"/>
        <v>0.43819890169328768</v>
      </c>
    </row>
    <row r="20" spans="1:33">
      <c r="A20" s="25">
        <v>45</v>
      </c>
      <c r="B20" s="26">
        <v>152.55000000000001</v>
      </c>
      <c r="C20" s="26">
        <v>106.49</v>
      </c>
      <c r="D20" s="26">
        <v>56.56</v>
      </c>
      <c r="E20" s="26">
        <v>125.38</v>
      </c>
      <c r="F20" s="9">
        <v>126.96</v>
      </c>
      <c r="G20" s="9">
        <v>173.03466796875</v>
      </c>
      <c r="H20" s="9">
        <v>99.18212890625</v>
      </c>
      <c r="I20" s="9" t="s">
        <v>101</v>
      </c>
      <c r="J20" s="9">
        <v>214.53857421875</v>
      </c>
      <c r="K20" s="9">
        <v>102.5390625</v>
      </c>
      <c r="L20" s="9"/>
      <c r="M20" s="9">
        <f t="shared" si="0"/>
        <v>128.58160373263888</v>
      </c>
      <c r="N20" s="9">
        <f t="shared" si="1"/>
        <v>15.442425783422188</v>
      </c>
      <c r="O20" s="9">
        <f t="shared" si="2"/>
        <v>46.327277350266563</v>
      </c>
      <c r="P20" s="27">
        <f t="shared" si="3"/>
        <v>28.71341636189084</v>
      </c>
      <c r="R20" s="25">
        <f t="shared" si="4"/>
        <v>45</v>
      </c>
      <c r="S20" s="9">
        <f>B20/'C186S ohne Glu'!B20</f>
        <v>2.3489106166756493</v>
      </c>
      <c r="T20" s="9">
        <f>C20/'C186S ohne Glu'!C20</f>
        <v>3.3153798256537983</v>
      </c>
      <c r="U20" s="9">
        <f>D20/'C186S ohne Glu'!D20</f>
        <v>1.214307183648933</v>
      </c>
      <c r="V20" s="9">
        <f>E20/'C186S ohne Glu'!E20</f>
        <v>3.3171944863348943</v>
      </c>
      <c r="W20" s="9">
        <f>F20/'C186S ohne Glu'!F20</f>
        <v>2.2989171766921377</v>
      </c>
      <c r="X20" s="9">
        <f>G20/'C186S ohne Glu'!G20</f>
        <v>2.625</v>
      </c>
      <c r="Y20" s="9">
        <f>H20/'C186S ohne Glu'!H20</f>
        <v>2.9816513761467891</v>
      </c>
      <c r="Z20" s="9" t="s">
        <v>101</v>
      </c>
      <c r="AA20" s="9">
        <f>J20/'C186S ohne Glu'!J20</f>
        <v>1.8746666666666667</v>
      </c>
      <c r="AB20" s="9">
        <f>K20/'C186S ohne Glu'!K20</f>
        <v>2.9217391304347826</v>
      </c>
      <c r="AC20" s="9"/>
      <c r="AD20" s="9">
        <f t="shared" si="5"/>
        <v>2.5441962735837387</v>
      </c>
      <c r="AE20" s="9">
        <f t="shared" si="6"/>
        <v>0.23117628959941142</v>
      </c>
      <c r="AF20" s="9">
        <f t="shared" si="7"/>
        <v>0.69352886879823428</v>
      </c>
      <c r="AG20" s="27">
        <f t="shared" si="8"/>
        <v>0.42984574764094757</v>
      </c>
    </row>
    <row r="21" spans="1:33">
      <c r="A21" s="25">
        <v>60</v>
      </c>
      <c r="B21" s="26">
        <v>225.11</v>
      </c>
      <c r="C21" s="26">
        <v>156.11000000000001</v>
      </c>
      <c r="D21" s="26">
        <v>85.322999999999993</v>
      </c>
      <c r="E21" s="26">
        <v>177.94</v>
      </c>
      <c r="F21" s="9">
        <v>186.87</v>
      </c>
      <c r="G21" s="9">
        <v>236.81640625</v>
      </c>
      <c r="H21" s="9">
        <v>135.19287109375</v>
      </c>
      <c r="I21" s="9" t="s">
        <v>101</v>
      </c>
      <c r="J21" s="9">
        <v>301.513671875</v>
      </c>
      <c r="K21" s="9">
        <v>140.68603515625</v>
      </c>
      <c r="L21" s="9"/>
      <c r="M21" s="9">
        <f t="shared" si="0"/>
        <v>182.84022048611112</v>
      </c>
      <c r="N21" s="9">
        <f t="shared" si="1"/>
        <v>21.439566376464484</v>
      </c>
      <c r="O21" s="9">
        <f t="shared" si="2"/>
        <v>64.318699129393451</v>
      </c>
      <c r="P21" s="27">
        <f t="shared" si="3"/>
        <v>39.864410204689776</v>
      </c>
      <c r="R21" s="25">
        <f t="shared" si="4"/>
        <v>60</v>
      </c>
      <c r="S21" s="9">
        <f>B21/'C186S ohne Glu'!B21</f>
        <v>2.9457333909106378</v>
      </c>
      <c r="T21" s="9">
        <f>C21/'C186S ohne Glu'!C21</f>
        <v>3.6933377495978048</v>
      </c>
      <c r="U21" s="9">
        <f>D21/'C186S ohne Glu'!D21</f>
        <v>1.2949702525497813</v>
      </c>
      <c r="V21" s="9">
        <f>E21/'C186S ohne Glu'!E21</f>
        <v>3.3387120984689282</v>
      </c>
      <c r="W21" s="9">
        <f>F21/'C186S ohne Glu'!F21</f>
        <v>2.3882370983820262</v>
      </c>
      <c r="X21" s="9">
        <f>G21/'C186S ohne Glu'!G21</f>
        <v>2.6851211072664358</v>
      </c>
      <c r="Y21" s="9">
        <f>H21/'C186S ohne Glu'!H21</f>
        <v>3.119718309859155</v>
      </c>
      <c r="Z21" s="9" t="s">
        <v>101</v>
      </c>
      <c r="AA21" s="9">
        <f>J21/'C186S ohne Glu'!J21</f>
        <v>1.976</v>
      </c>
      <c r="AB21" s="9">
        <f>K21/'C186S ohne Glu'!K21</f>
        <v>2.8633540372670807</v>
      </c>
      <c r="AC21" s="9"/>
      <c r="AD21" s="9">
        <f t="shared" si="5"/>
        <v>2.7005760049224272</v>
      </c>
      <c r="AE21" s="9">
        <f t="shared" si="6"/>
        <v>0.24305934984806965</v>
      </c>
      <c r="AF21" s="9">
        <f t="shared" si="7"/>
        <v>0.72917804954420895</v>
      </c>
      <c r="AG21" s="27">
        <f t="shared" si="8"/>
        <v>0.45194093277303005</v>
      </c>
    </row>
    <row r="22" spans="1:33">
      <c r="A22" s="25">
        <v>75</v>
      </c>
      <c r="B22" s="26">
        <v>303.16000000000003</v>
      </c>
      <c r="C22" s="26">
        <v>206.64</v>
      </c>
      <c r="D22" s="26">
        <v>116.53</v>
      </c>
      <c r="E22" s="26">
        <v>238.43</v>
      </c>
      <c r="F22" s="9">
        <v>257.89</v>
      </c>
      <c r="G22" s="9">
        <v>311.8896484375</v>
      </c>
      <c r="H22" s="9">
        <v>174.86572265625</v>
      </c>
      <c r="I22" s="9" t="s">
        <v>101</v>
      </c>
      <c r="J22" s="9">
        <v>396.42333984375</v>
      </c>
      <c r="K22" s="9">
        <v>184.63134765625</v>
      </c>
      <c r="L22" s="9"/>
      <c r="M22" s="9">
        <f t="shared" si="0"/>
        <v>243.38445095486111</v>
      </c>
      <c r="N22" s="9">
        <f t="shared" si="1"/>
        <v>28.262383488728236</v>
      </c>
      <c r="O22" s="9">
        <f t="shared" si="2"/>
        <v>84.787150466184713</v>
      </c>
      <c r="P22" s="27">
        <f t="shared" si="3"/>
        <v>52.550654662200664</v>
      </c>
      <c r="R22" s="25">
        <f t="shared" si="4"/>
        <v>75</v>
      </c>
      <c r="S22" s="9">
        <f>B22/'C186S ohne Glu'!B22</f>
        <v>2.9035532994923861</v>
      </c>
      <c r="T22" s="9">
        <f>C22/'C186S ohne Glu'!C22</f>
        <v>3.6016941767033273</v>
      </c>
      <c r="U22" s="9">
        <f>D22/'C186S ohne Glu'!D22</f>
        <v>1.3499611913671066</v>
      </c>
      <c r="V22" s="9">
        <f>E22/'C186S ohne Glu'!E22</f>
        <v>3.2677311039539503</v>
      </c>
      <c r="W22" s="9">
        <f>F22/'C186S ohne Glu'!F22</f>
        <v>2.5795448862215555</v>
      </c>
      <c r="X22" s="9">
        <f>G22/'C186S ohne Glu'!G22</f>
        <v>2.6408268733850129</v>
      </c>
      <c r="Y22" s="9">
        <f>H22/'C186S ohne Glu'!H22</f>
        <v>3.0317460317460316</v>
      </c>
      <c r="Z22" s="9" t="s">
        <v>101</v>
      </c>
      <c r="AA22" s="9">
        <f>J22/'C186S ohne Glu'!J22</f>
        <v>1.9832061068702289</v>
      </c>
      <c r="AB22" s="9">
        <f>K22/'C186S ohne Glu'!K22</f>
        <v>3.0099502487562191</v>
      </c>
      <c r="AC22" s="9"/>
      <c r="AD22" s="9">
        <f t="shared" si="5"/>
        <v>2.707579324277313</v>
      </c>
      <c r="AE22" s="9">
        <f t="shared" si="6"/>
        <v>0.22781637570086233</v>
      </c>
      <c r="AF22" s="9">
        <f t="shared" si="7"/>
        <v>0.68344912710258698</v>
      </c>
      <c r="AG22" s="27">
        <f t="shared" si="8"/>
        <v>0.42359837381107218</v>
      </c>
    </row>
    <row r="23" spans="1:33">
      <c r="A23" s="25">
        <v>90</v>
      </c>
      <c r="B23" s="26">
        <v>394.6</v>
      </c>
      <c r="C23" s="26">
        <v>268.14999999999998</v>
      </c>
      <c r="D23" s="26">
        <v>153.05000000000001</v>
      </c>
      <c r="E23" s="26">
        <v>308.77</v>
      </c>
      <c r="F23" s="9">
        <v>333.65</v>
      </c>
      <c r="G23" s="9">
        <v>397.3388671875</v>
      </c>
      <c r="H23" s="9">
        <v>222.47314453125</v>
      </c>
      <c r="I23" s="9" t="s">
        <v>101</v>
      </c>
      <c r="J23" s="9">
        <v>515.44189453125</v>
      </c>
      <c r="K23" s="9">
        <v>238.6474609375</v>
      </c>
      <c r="L23" s="9"/>
      <c r="M23" s="9">
        <f t="shared" si="0"/>
        <v>314.68015190972221</v>
      </c>
      <c r="N23" s="9">
        <f t="shared" si="1"/>
        <v>36.608319298126041</v>
      </c>
      <c r="O23" s="9">
        <f t="shared" si="2"/>
        <v>109.82495789437813</v>
      </c>
      <c r="P23" s="27">
        <f t="shared" si="3"/>
        <v>68.068963325993181</v>
      </c>
      <c r="R23" s="25">
        <f t="shared" si="4"/>
        <v>90</v>
      </c>
      <c r="S23" s="9">
        <f>B23/'C186S ohne Glu'!B23</f>
        <v>3.2437320180846694</v>
      </c>
      <c r="T23" s="9">
        <f>C23/'C186S ohne Glu'!C23</f>
        <v>3.7924645716063696</v>
      </c>
      <c r="U23" s="9">
        <f>D23/'C186S ohne Glu'!D23</f>
        <v>1.5191066997518612</v>
      </c>
      <c r="V23" s="9">
        <f>E23/'C186S ohne Glu'!E23</f>
        <v>3.2056686046511627</v>
      </c>
      <c r="W23" s="9">
        <f>F23/'C186S ohne Glu'!F23</f>
        <v>2.6015594541910332</v>
      </c>
      <c r="X23" s="9">
        <f>G23/'C186S ohne Glu'!G23</f>
        <v>2.625</v>
      </c>
      <c r="Y23" s="9">
        <f>H23/'C186S ohne Glu'!H23</f>
        <v>3</v>
      </c>
      <c r="Z23" s="9" t="s">
        <v>101</v>
      </c>
      <c r="AA23" s="9">
        <f>J23/'C186S ohne Glu'!J23</f>
        <v>2.0572472594397078</v>
      </c>
      <c r="AB23" s="9">
        <f>K23/'C186S ohne Glu'!K23</f>
        <v>2.8856088560885609</v>
      </c>
      <c r="AC23" s="9"/>
      <c r="AD23" s="9">
        <f t="shared" si="5"/>
        <v>2.7700430515348184</v>
      </c>
      <c r="AE23" s="9">
        <f t="shared" si="6"/>
        <v>0.2250949208546057</v>
      </c>
      <c r="AF23" s="9">
        <f t="shared" si="7"/>
        <v>0.67528476256381709</v>
      </c>
      <c r="AG23" s="27">
        <f t="shared" si="8"/>
        <v>0.41853814122801908</v>
      </c>
    </row>
    <row r="24" spans="1:33">
      <c r="A24" s="25">
        <v>105</v>
      </c>
      <c r="B24" s="26">
        <v>499.38</v>
      </c>
      <c r="C24" s="26">
        <v>349.34</v>
      </c>
      <c r="D24" s="26">
        <v>195.31</v>
      </c>
      <c r="E24" s="26">
        <v>378.95</v>
      </c>
      <c r="F24" s="9">
        <v>425.61</v>
      </c>
      <c r="G24" s="9">
        <f>G23+(G23-G22)</f>
        <v>482.7880859375</v>
      </c>
      <c r="H24" s="9">
        <f>H23+(H23-H22)</f>
        <v>270.08056640625</v>
      </c>
      <c r="I24" s="9" t="s">
        <v>101</v>
      </c>
      <c r="J24" s="9">
        <f>J23+(J23-J22)</f>
        <v>634.46044921875</v>
      </c>
      <c r="K24" s="9">
        <f>K23+(K23-K22)</f>
        <v>292.66357421875</v>
      </c>
      <c r="L24" s="9"/>
      <c r="M24" s="9">
        <f t="shared" si="0"/>
        <v>392.06474175347222</v>
      </c>
      <c r="N24" s="9">
        <f t="shared" si="1"/>
        <v>44.891661675470864</v>
      </c>
      <c r="O24" s="9">
        <f t="shared" si="2"/>
        <v>134.6749850264126</v>
      </c>
      <c r="P24" s="27">
        <f t="shared" si="3"/>
        <v>83.470886695061722</v>
      </c>
      <c r="R24" s="25">
        <f t="shared" si="4"/>
        <v>105</v>
      </c>
      <c r="S24" s="9">
        <f>B24/'C186S ohne Glu'!B24</f>
        <v>3.7955460971346051</v>
      </c>
      <c r="T24" s="9">
        <f>C24/'C186S ohne Glu'!C24</f>
        <v>3.5235972282460684</v>
      </c>
      <c r="U24" s="9">
        <f>D24/'C186S ohne Glu'!D24</f>
        <v>1.4701543093714717</v>
      </c>
      <c r="V24" s="9">
        <f>E24/'C186S ohne Glu'!E24</f>
        <v>3.1362244475709673</v>
      </c>
      <c r="W24" s="9">
        <f>F24/'C186S ohne Glu'!F24</f>
        <v>2.6980031695721078</v>
      </c>
      <c r="X24" s="9">
        <f>G24/'C186S ohne Glu'!G24</f>
        <v>2.6148760330578513</v>
      </c>
      <c r="Y24" s="9">
        <f>H24/'C186S ohne Glu'!H24</f>
        <v>2.9797979797979797</v>
      </c>
      <c r="Z24" s="9" t="s">
        <v>101</v>
      </c>
      <c r="AA24" s="9">
        <f>J24/'C186S ohne Glu'!J24</f>
        <v>2.1063829787234041</v>
      </c>
      <c r="AB24" s="9">
        <f>K24/'C186S ohne Glu'!K24</f>
        <v>2.8123167155425222</v>
      </c>
      <c r="AC24" s="9"/>
      <c r="AD24" s="9">
        <f t="shared" si="5"/>
        <v>2.7929887732241081</v>
      </c>
      <c r="AE24" s="9">
        <f t="shared" si="6"/>
        <v>0.2343447374045943</v>
      </c>
      <c r="AF24" s="9">
        <f t="shared" si="7"/>
        <v>0.70303421221378293</v>
      </c>
      <c r="AG24" s="27">
        <f t="shared" si="8"/>
        <v>0.43573711227025341</v>
      </c>
    </row>
    <row r="25" spans="1:33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8"/>
      <c r="R25" s="25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</row>
    <row r="26" spans="1:33" ht="15.75" thickBot="1">
      <c r="A26" s="30" t="s">
        <v>102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R26" s="29" t="s">
        <v>96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</row>
    <row r="27" spans="1:33" ht="15.75" thickBot="1">
      <c r="R27" s="30" t="s">
        <v>95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2"/>
    </row>
    <row r="28" spans="1:33" ht="14.25" customHeight="1"/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S23"/>
  <sheetViews>
    <sheetView workbookViewId="0">
      <selection activeCell="B3" sqref="B3"/>
    </sheetView>
  </sheetViews>
  <sheetFormatPr baseColWidth="10" defaultRowHeight="15"/>
  <cols>
    <col min="1" max="1" width="11.42578125" style="1"/>
    <col min="10" max="10" width="9" customWidth="1"/>
    <col min="11" max="13" width="15.140625" customWidth="1"/>
    <col min="14" max="14" width="14.42578125" customWidth="1"/>
    <col min="15" max="15" width="1.42578125" customWidth="1"/>
  </cols>
  <sheetData>
    <row r="2" spans="1:19" ht="15.75" thickBot="1"/>
    <row r="3" spans="1:19" ht="15.75" thickBot="1">
      <c r="A3" s="17" t="s">
        <v>93</v>
      </c>
      <c r="B3" s="50" t="s">
        <v>31</v>
      </c>
      <c r="C3" s="50" t="s">
        <v>32</v>
      </c>
      <c r="D3" s="50" t="s">
        <v>33</v>
      </c>
      <c r="E3" s="50" t="s">
        <v>8</v>
      </c>
      <c r="F3" s="50" t="s">
        <v>36</v>
      </c>
      <c r="G3" s="50" t="s">
        <v>37</v>
      </c>
      <c r="H3" s="50" t="s">
        <v>38</v>
      </c>
      <c r="I3" s="50" t="s">
        <v>39</v>
      </c>
      <c r="J3" s="50" t="s">
        <v>40</v>
      </c>
      <c r="K3" s="50" t="s">
        <v>80</v>
      </c>
      <c r="L3" s="50" t="s">
        <v>81</v>
      </c>
      <c r="M3" s="50" t="s">
        <v>82</v>
      </c>
      <c r="N3" s="50" t="s">
        <v>83</v>
      </c>
      <c r="O3" s="50"/>
      <c r="P3" s="50" t="s">
        <v>0</v>
      </c>
      <c r="Q3" s="50" t="s">
        <v>1</v>
      </c>
      <c r="R3" s="50" t="s">
        <v>90</v>
      </c>
      <c r="S3" s="51" t="s">
        <v>91</v>
      </c>
    </row>
    <row r="4" spans="1:19">
      <c r="A4" s="25">
        <v>-150</v>
      </c>
      <c r="B4" s="52">
        <v>-106.82</v>
      </c>
      <c r="C4" s="52">
        <v>-167.51</v>
      </c>
      <c r="D4" s="52">
        <v>-246.87</v>
      </c>
      <c r="E4" s="52">
        <v>-796.9</v>
      </c>
      <c r="F4" s="52">
        <v>-170.79</v>
      </c>
      <c r="G4" s="52">
        <v>-415.04</v>
      </c>
      <c r="H4" s="52">
        <v>-229.05</v>
      </c>
      <c r="I4" s="52">
        <v>-237.94</v>
      </c>
      <c r="J4" s="52">
        <v>-593.9</v>
      </c>
      <c r="K4" s="52">
        <v>-427.24609375</v>
      </c>
      <c r="L4" s="52">
        <v>-301.20849609375</v>
      </c>
      <c r="M4" s="52">
        <v>-144.83641052246</v>
      </c>
      <c r="N4" s="52">
        <v>-427.8564453125</v>
      </c>
      <c r="O4" s="52"/>
      <c r="P4" s="52">
        <f t="shared" ref="P4:P21" si="0">AVERAGE(B4:O4)</f>
        <v>-328.15134197528545</v>
      </c>
      <c r="Q4" s="52">
        <f>STDEV(B4:O4)/(SQRT(COUNT(B4:N4)))</f>
        <v>55.24479703021013</v>
      </c>
      <c r="R4" s="52">
        <f>STDEV(B4:N4)</f>
        <v>199.18794839502334</v>
      </c>
      <c r="S4" s="53">
        <f>CONFIDENCE(0.05,R4,13)</f>
        <v>108.27781251243717</v>
      </c>
    </row>
    <row r="5" spans="1:19">
      <c r="A5" s="25">
        <v>-135</v>
      </c>
      <c r="B5" s="52">
        <v>-77.105999999999995</v>
      </c>
      <c r="C5" s="52">
        <v>-129.30000000000001</v>
      </c>
      <c r="D5" s="52">
        <v>-192.49</v>
      </c>
      <c r="E5" s="52">
        <v>-470.23</v>
      </c>
      <c r="F5" s="52">
        <v>-129.05000000000001</v>
      </c>
      <c r="G5" s="52">
        <v>-306.25</v>
      </c>
      <c r="H5" s="52">
        <v>-174.45</v>
      </c>
      <c r="I5" s="52">
        <v>-176.81</v>
      </c>
      <c r="J5" s="52">
        <v>-418.8</v>
      </c>
      <c r="K5" s="52">
        <v>-335.0830078125</v>
      </c>
      <c r="L5" s="52">
        <v>-307.31201171875</v>
      </c>
      <c r="M5" s="52">
        <v>-110.62621307373</v>
      </c>
      <c r="N5" s="52">
        <v>-350.341796875</v>
      </c>
      <c r="O5" s="52"/>
      <c r="P5" s="52">
        <f t="shared" si="0"/>
        <v>-244.44992534461383</v>
      </c>
      <c r="Q5" s="52">
        <f t="shared" ref="Q5:Q21" si="1">STDEV(B5:O5)/(SQRT(COUNT(B5:N5)))</f>
        <v>35.195182157824384</v>
      </c>
      <c r="R5" s="52">
        <f t="shared" ref="R5:R21" si="2">STDEV(B5:N5)</f>
        <v>126.89803391933114</v>
      </c>
      <c r="S5" s="53">
        <f t="shared" ref="S5:S21" si="3">CONFIDENCE(0.05,R5,13)</f>
        <v>68.981289458662488</v>
      </c>
    </row>
    <row r="6" spans="1:19">
      <c r="A6" s="25">
        <v>-120</v>
      </c>
      <c r="B6" s="52">
        <v>-61.552999999999997</v>
      </c>
      <c r="C6" s="52">
        <v>-98.95</v>
      </c>
      <c r="D6" s="52">
        <v>-155.79</v>
      </c>
      <c r="E6" s="52">
        <v>-283.19</v>
      </c>
      <c r="F6" s="52">
        <v>-97.430999999999997</v>
      </c>
      <c r="G6" s="52">
        <v>-247</v>
      </c>
      <c r="H6" s="52">
        <v>-132.91</v>
      </c>
      <c r="I6" s="52">
        <f>-139.01</f>
        <v>-139.01</v>
      </c>
      <c r="J6" s="52">
        <f>-269-94</f>
        <v>-363</v>
      </c>
      <c r="K6" s="52">
        <v>-263.0615234375</v>
      </c>
      <c r="L6" s="52">
        <v>-198.05908203125</v>
      </c>
      <c r="M6" s="52">
        <v>-91.918937683105398</v>
      </c>
      <c r="N6" s="52">
        <v>-287.17041015625</v>
      </c>
      <c r="O6" s="52"/>
      <c r="P6" s="52">
        <f t="shared" si="0"/>
        <v>-186.08030410062349</v>
      </c>
      <c r="Q6" s="52">
        <f t="shared" si="1"/>
        <v>26.130207574228344</v>
      </c>
      <c r="R6" s="52">
        <f t="shared" si="2"/>
        <v>94.213803247397792</v>
      </c>
      <c r="S6" s="53">
        <f t="shared" si="3"/>
        <v>51.214265754043275</v>
      </c>
    </row>
    <row r="7" spans="1:19">
      <c r="A7" s="25">
        <v>-105</v>
      </c>
      <c r="B7" s="52">
        <v>-49.408999999999999</v>
      </c>
      <c r="C7" s="52">
        <v>-76.126999999999995</v>
      </c>
      <c r="D7" s="52">
        <v>-122.43</v>
      </c>
      <c r="E7" s="52">
        <v>-215.8</v>
      </c>
      <c r="F7" s="52">
        <v>-74.977000000000004</v>
      </c>
      <c r="G7" s="52">
        <v>-192.75</v>
      </c>
      <c r="H7" s="52">
        <v>-102.07</v>
      </c>
      <c r="I7" s="52">
        <v>-107.37</v>
      </c>
      <c r="J7" s="52">
        <v>-195.49</v>
      </c>
      <c r="K7" s="52">
        <v>-200.1953125</v>
      </c>
      <c r="L7" s="52">
        <v>-225.52490234375</v>
      </c>
      <c r="M7" s="52">
        <v>-62.927242279052699</v>
      </c>
      <c r="N7" s="52">
        <v>-231.3232421875</v>
      </c>
      <c r="O7" s="52"/>
      <c r="P7" s="52">
        <f t="shared" si="0"/>
        <v>-142.79951533156176</v>
      </c>
      <c r="Q7" s="52">
        <f t="shared" si="1"/>
        <v>18.955104453248882</v>
      </c>
      <c r="R7" s="52">
        <f t="shared" si="2"/>
        <v>68.343601037964646</v>
      </c>
      <c r="S7" s="53">
        <f t="shared" si="3"/>
        <v>37.151322051562595</v>
      </c>
    </row>
    <row r="8" spans="1:19">
      <c r="A8" s="25">
        <v>-90</v>
      </c>
      <c r="B8" s="52">
        <v>-36.877000000000002</v>
      </c>
      <c r="C8" s="52">
        <v>-56.920999999999999</v>
      </c>
      <c r="D8" s="52">
        <v>-106.32</v>
      </c>
      <c r="E8" s="52">
        <v>-162.19999999999999</v>
      </c>
      <c r="F8" s="52">
        <v>-54.988999999999997</v>
      </c>
      <c r="G8" s="52">
        <v>-152.09</v>
      </c>
      <c r="H8" s="52">
        <v>-76.278000000000006</v>
      </c>
      <c r="I8" s="52">
        <v>-78.108000000000004</v>
      </c>
      <c r="J8" s="52">
        <v>-145.72</v>
      </c>
      <c r="K8" s="52">
        <v>-145.263671875</v>
      </c>
      <c r="L8" s="52">
        <v>-152.28271484375</v>
      </c>
      <c r="M8" s="52">
        <v>-50.079341888427699</v>
      </c>
      <c r="N8" s="52">
        <v>-175.1708984375</v>
      </c>
      <c r="O8" s="52"/>
      <c r="P8" s="52">
        <f t="shared" si="0"/>
        <v>-107.09997131112905</v>
      </c>
      <c r="Q8" s="52">
        <f t="shared" si="1"/>
        <v>13.842164074219784</v>
      </c>
      <c r="R8" s="52">
        <f t="shared" si="2"/>
        <v>49.908632332984951</v>
      </c>
      <c r="S8" s="53">
        <f t="shared" si="3"/>
        <v>27.130143053564993</v>
      </c>
    </row>
    <row r="9" spans="1:19">
      <c r="A9" s="25">
        <v>-75</v>
      </c>
      <c r="B9" s="52">
        <v>-28.369</v>
      </c>
      <c r="C9" s="52">
        <v>-41.914000000000001</v>
      </c>
      <c r="D9" s="52">
        <v>-81.382000000000005</v>
      </c>
      <c r="E9" s="52">
        <v>-117.91</v>
      </c>
      <c r="F9" s="52">
        <v>-43.4</v>
      </c>
      <c r="G9" s="52">
        <v>-115.64</v>
      </c>
      <c r="H9" s="52">
        <v>-56.588000000000001</v>
      </c>
      <c r="I9" s="52">
        <v>-59.801000000000002</v>
      </c>
      <c r="J9" s="52">
        <v>-113.87</v>
      </c>
      <c r="K9" s="52">
        <v>-105.5908203125</v>
      </c>
      <c r="L9" s="52">
        <v>-108.94775390625</v>
      </c>
      <c r="M9" s="52">
        <v>-40.527339935302699</v>
      </c>
      <c r="N9" s="52">
        <v>-130.31005859375</v>
      </c>
      <c r="O9" s="52"/>
      <c r="P9" s="52">
        <f t="shared" si="0"/>
        <v>-80.326920980600207</v>
      </c>
      <c r="Q9" s="52">
        <f t="shared" si="1"/>
        <v>10.079528456586997</v>
      </c>
      <c r="R9" s="52">
        <f t="shared" si="2"/>
        <v>36.34225668272282</v>
      </c>
      <c r="S9" s="53">
        <f t="shared" si="3"/>
        <v>19.755512756057108</v>
      </c>
    </row>
    <row r="10" spans="1:19">
      <c r="A10" s="25">
        <v>-60</v>
      </c>
      <c r="B10" s="52">
        <v>-22.294</v>
      </c>
      <c r="C10" s="52">
        <v>-30.055</v>
      </c>
      <c r="D10" s="52">
        <v>-64.018000000000001</v>
      </c>
      <c r="E10" s="52">
        <v>-84.679000000000002</v>
      </c>
      <c r="F10" s="52">
        <v>-29.378</v>
      </c>
      <c r="G10" s="52">
        <v>-84.051000000000002</v>
      </c>
      <c r="H10" s="52">
        <v>-40.752000000000002</v>
      </c>
      <c r="I10" s="52">
        <v>-43.55</v>
      </c>
      <c r="J10" s="52">
        <v>-85.64</v>
      </c>
      <c r="K10" s="52">
        <v>-70.1904296875</v>
      </c>
      <c r="L10" s="52">
        <v>-73.8525390625</v>
      </c>
      <c r="M10" s="52">
        <v>-31.4636211395263</v>
      </c>
      <c r="N10" s="52">
        <v>-89.41650390625</v>
      </c>
      <c r="O10" s="52"/>
      <c r="P10" s="52">
        <f t="shared" si="0"/>
        <v>-57.64154567659817</v>
      </c>
      <c r="Q10" s="52">
        <f t="shared" si="1"/>
        <v>7.0079539256213099</v>
      </c>
      <c r="R10" s="52">
        <f t="shared" si="2"/>
        <v>25.267537214916782</v>
      </c>
      <c r="S10" s="53">
        <f t="shared" si="3"/>
        <v>13.735337299533853</v>
      </c>
    </row>
    <row r="11" spans="1:19">
      <c r="A11" s="25">
        <v>-45</v>
      </c>
      <c r="B11" s="52">
        <v>-15.584</v>
      </c>
      <c r="C11" s="52">
        <v>-19.489000000000001</v>
      </c>
      <c r="D11" s="52">
        <v>-46.381999999999998</v>
      </c>
      <c r="E11" s="52">
        <v>-59.463999999999999</v>
      </c>
      <c r="F11" s="52">
        <v>-19.738</v>
      </c>
      <c r="G11" s="52">
        <v>-61.594000000000001</v>
      </c>
      <c r="H11" s="52">
        <v>-28.09</v>
      </c>
      <c r="I11" s="52">
        <v>-30.306000000000001</v>
      </c>
      <c r="J11" s="52">
        <v>-59.854999999999997</v>
      </c>
      <c r="K11" s="52">
        <v>-43.3349609375</v>
      </c>
      <c r="L11" s="52">
        <v>-48.52294921875</v>
      </c>
      <c r="M11" s="52">
        <v>-17.5476055145263</v>
      </c>
      <c r="N11" s="52">
        <v>-55.84716796875</v>
      </c>
      <c r="O11" s="52"/>
      <c r="P11" s="52">
        <f t="shared" si="0"/>
        <v>-38.904206433809719</v>
      </c>
      <c r="Q11" s="52">
        <f t="shared" si="1"/>
        <v>4.9138130075309858</v>
      </c>
      <c r="R11" s="52">
        <f t="shared" si="2"/>
        <v>17.717004756694887</v>
      </c>
      <c r="S11" s="53">
        <f t="shared" si="3"/>
        <v>9.6308965215251749</v>
      </c>
    </row>
    <row r="12" spans="1:19">
      <c r="A12" s="25">
        <v>-30</v>
      </c>
      <c r="B12" s="52">
        <v>-9.6085999999999991</v>
      </c>
      <c r="C12" s="52">
        <v>-11.878</v>
      </c>
      <c r="D12" s="52">
        <v>-29.811</v>
      </c>
      <c r="E12" s="52">
        <v>-38.436999999999998</v>
      </c>
      <c r="F12" s="52">
        <v>-12.635</v>
      </c>
      <c r="G12" s="52">
        <v>-38.243000000000002</v>
      </c>
      <c r="H12" s="52">
        <v>-17.696000000000002</v>
      </c>
      <c r="I12" s="52">
        <v>-20.687000000000001</v>
      </c>
      <c r="J12" s="52">
        <v>-37.56</v>
      </c>
      <c r="K12" s="52">
        <v>-27.4658203125</v>
      </c>
      <c r="L12" s="52">
        <v>-31.1279296875</v>
      </c>
      <c r="M12" s="52">
        <v>-16.7541484832763</v>
      </c>
      <c r="N12" s="52">
        <v>-23.49853515625</v>
      </c>
      <c r="O12" s="52"/>
      <c r="P12" s="52">
        <f t="shared" si="0"/>
        <v>-24.261694895348178</v>
      </c>
      <c r="Q12" s="52">
        <f t="shared" si="1"/>
        <v>2.861715747883911</v>
      </c>
      <c r="R12" s="52">
        <f t="shared" si="2"/>
        <v>10.318062864798218</v>
      </c>
      <c r="S12" s="53">
        <f t="shared" si="3"/>
        <v>5.6088597998435699</v>
      </c>
    </row>
    <row r="13" spans="1:19">
      <c r="A13" s="25">
        <v>-15</v>
      </c>
      <c r="B13" s="52">
        <v>-5.2302</v>
      </c>
      <c r="C13" s="52">
        <v>-6.0007000000000001</v>
      </c>
      <c r="D13" s="52">
        <v>-14.786</v>
      </c>
      <c r="E13" s="52">
        <v>-18.683</v>
      </c>
      <c r="F13" s="52">
        <v>-6.4577999999999998</v>
      </c>
      <c r="G13" s="52">
        <v>-19.614000000000001</v>
      </c>
      <c r="H13" s="52">
        <v>-9.2151999999999994</v>
      </c>
      <c r="I13" s="52">
        <v>-8.51</v>
      </c>
      <c r="J13" s="52">
        <v>-17.863</v>
      </c>
      <c r="K13" s="52">
        <v>-9.765625</v>
      </c>
      <c r="L13" s="52">
        <v>-21.05712890625</v>
      </c>
      <c r="M13" s="52">
        <v>-7.35473585128784</v>
      </c>
      <c r="N13" s="52">
        <v>-0.91552734375</v>
      </c>
      <c r="O13" s="52"/>
      <c r="P13" s="52">
        <f t="shared" si="0"/>
        <v>-11.188685930868294</v>
      </c>
      <c r="Q13" s="52">
        <f t="shared" si="1"/>
        <v>1.790566566992162</v>
      </c>
      <c r="R13" s="52">
        <f t="shared" si="2"/>
        <v>6.4559795694217659</v>
      </c>
      <c r="S13" s="53">
        <f t="shared" si="3"/>
        <v>3.5094459832261626</v>
      </c>
    </row>
    <row r="14" spans="1:19">
      <c r="A14" s="25">
        <v>0</v>
      </c>
      <c r="B14" s="52">
        <v>-0.121</v>
      </c>
      <c r="C14" s="52">
        <v>0.36899999999999999</v>
      </c>
      <c r="D14" s="52">
        <v>0.52200000000000002</v>
      </c>
      <c r="E14" s="52">
        <v>0.21199999999999999</v>
      </c>
      <c r="F14" s="52">
        <v>-0.23200000000000001</v>
      </c>
      <c r="G14" s="52">
        <v>0.60199999999999998</v>
      </c>
      <c r="H14" s="52">
        <v>-0.80200000000000005</v>
      </c>
      <c r="I14" s="52">
        <v>0.25600000000000001</v>
      </c>
      <c r="J14" s="52">
        <v>-1.6347</v>
      </c>
      <c r="K14" s="52">
        <v>0</v>
      </c>
      <c r="L14" s="52">
        <v>0.91552734375</v>
      </c>
      <c r="M14" s="52">
        <v>0.335693329572678</v>
      </c>
      <c r="N14" s="52">
        <v>28.99169921875</v>
      </c>
      <c r="O14" s="52"/>
      <c r="P14" s="52">
        <f t="shared" si="0"/>
        <v>2.2626322993902059</v>
      </c>
      <c r="Q14" s="52">
        <f t="shared" si="1"/>
        <v>2.2348942813578421</v>
      </c>
      <c r="R14" s="52">
        <f t="shared" si="2"/>
        <v>8.0580259266769421</v>
      </c>
      <c r="S14" s="53">
        <f t="shared" si="3"/>
        <v>4.3803123007158957</v>
      </c>
    </row>
    <row r="15" spans="1:19">
      <c r="A15" s="25">
        <v>15</v>
      </c>
      <c r="B15" s="52">
        <v>4.9779</v>
      </c>
      <c r="C15" s="52">
        <v>5.9020000000000001</v>
      </c>
      <c r="D15" s="52">
        <v>16.024999999999999</v>
      </c>
      <c r="E15" s="52">
        <v>17.149999999999999</v>
      </c>
      <c r="F15" s="52">
        <v>6.3516000000000004</v>
      </c>
      <c r="G15" s="52">
        <v>19.614000000000001</v>
      </c>
      <c r="H15" s="52">
        <v>8.0200999999999993</v>
      </c>
      <c r="I15" s="52">
        <v>9.7100000000000009</v>
      </c>
      <c r="J15" s="52">
        <v>15.94</v>
      </c>
      <c r="K15" s="52">
        <v>12.20703125</v>
      </c>
      <c r="L15" s="52">
        <v>32.3486328125</v>
      </c>
      <c r="M15" s="52">
        <v>8.05663967132568</v>
      </c>
      <c r="N15" s="52">
        <v>55.23681640625</v>
      </c>
      <c r="O15" s="52"/>
      <c r="P15" s="52">
        <f t="shared" si="0"/>
        <v>16.272286164621207</v>
      </c>
      <c r="Q15" s="52">
        <f t="shared" si="1"/>
        <v>3.8543214715504734</v>
      </c>
      <c r="R15" s="52">
        <f t="shared" si="2"/>
        <v>13.896953697797048</v>
      </c>
      <c r="S15" s="53">
        <f t="shared" si="3"/>
        <v>7.5543312690783484</v>
      </c>
    </row>
    <row r="16" spans="1:19">
      <c r="A16" s="25">
        <v>30</v>
      </c>
      <c r="B16" s="52">
        <v>9.9032999999999998</v>
      </c>
      <c r="C16" s="52">
        <v>11.141999999999999</v>
      </c>
      <c r="D16" s="52">
        <v>33.332000000000001</v>
      </c>
      <c r="E16" s="52">
        <v>36.161999999999999</v>
      </c>
      <c r="F16" s="52">
        <v>13.701000000000001</v>
      </c>
      <c r="G16" s="52">
        <v>42.402999999999999</v>
      </c>
      <c r="H16" s="52">
        <v>17.530999999999999</v>
      </c>
      <c r="I16" s="52">
        <v>19.135000000000002</v>
      </c>
      <c r="J16" s="52">
        <v>34.304000000000002</v>
      </c>
      <c r="K16" s="52">
        <v>23.193359375</v>
      </c>
      <c r="L16" s="52">
        <v>83.31298828125</v>
      </c>
      <c r="M16" s="52">
        <v>22.6440410614013</v>
      </c>
      <c r="N16" s="52">
        <v>79.345703125</v>
      </c>
      <c r="O16" s="52"/>
      <c r="P16" s="52">
        <f t="shared" si="0"/>
        <v>32.777645526357794</v>
      </c>
      <c r="Q16" s="52">
        <f t="shared" si="1"/>
        <v>6.6010532031951135</v>
      </c>
      <c r="R16" s="52">
        <f t="shared" si="2"/>
        <v>23.800435796185791</v>
      </c>
      <c r="S16" s="53">
        <f t="shared" si="3"/>
        <v>12.937826538295178</v>
      </c>
    </row>
    <row r="17" spans="1:19">
      <c r="A17" s="25">
        <v>45</v>
      </c>
      <c r="B17" s="52">
        <v>15.432</v>
      </c>
      <c r="C17" s="52">
        <v>19.004000000000001</v>
      </c>
      <c r="D17" s="52">
        <v>47.841999999999999</v>
      </c>
      <c r="E17" s="52">
        <v>61.704999999999998</v>
      </c>
      <c r="F17" s="52">
        <v>21.696999999999999</v>
      </c>
      <c r="G17" s="52">
        <v>69.69</v>
      </c>
      <c r="H17" s="52">
        <v>27.495000000000001</v>
      </c>
      <c r="I17" s="52">
        <v>32.401000000000003</v>
      </c>
      <c r="J17" s="52">
        <v>53.030999999999999</v>
      </c>
      <c r="K17" s="52">
        <v>31.73828125</v>
      </c>
      <c r="L17" s="52">
        <v>117.7978515625</v>
      </c>
      <c r="M17" s="52">
        <v>29.2358379364013</v>
      </c>
      <c r="N17" s="52">
        <v>107.72705078125</v>
      </c>
      <c r="O17" s="52"/>
      <c r="P17" s="52">
        <f t="shared" si="0"/>
        <v>48.830463194627022</v>
      </c>
      <c r="Q17" s="52">
        <f t="shared" si="1"/>
        <v>9.1242581640466121</v>
      </c>
      <c r="R17" s="52">
        <f t="shared" si="2"/>
        <v>32.897980661040975</v>
      </c>
      <c r="S17" s="53">
        <f t="shared" si="3"/>
        <v>17.883217387176913</v>
      </c>
    </row>
    <row r="18" spans="1:19">
      <c r="A18" s="25">
        <v>60</v>
      </c>
      <c r="B18" s="52">
        <v>21.646000000000001</v>
      </c>
      <c r="C18" s="52">
        <v>25.911999999999999</v>
      </c>
      <c r="D18" s="52">
        <v>65.204999999999998</v>
      </c>
      <c r="E18" s="52">
        <v>88.644000000000005</v>
      </c>
      <c r="F18" s="52">
        <v>32.770000000000003</v>
      </c>
      <c r="G18" s="52">
        <v>95.593999999999994</v>
      </c>
      <c r="H18" s="52">
        <v>37.281999999999996</v>
      </c>
      <c r="I18" s="52">
        <v>47.720999999999997</v>
      </c>
      <c r="J18" s="52">
        <v>78.909000000000006</v>
      </c>
      <c r="K18" s="52">
        <v>43.9453125</v>
      </c>
      <c r="L18" s="52">
        <v>144.6533203125</v>
      </c>
      <c r="M18" s="52">
        <v>40.893550872802699</v>
      </c>
      <c r="N18" s="52">
        <v>132.14111328125</v>
      </c>
      <c r="O18" s="52"/>
      <c r="P18" s="52">
        <f t="shared" si="0"/>
        <v>65.793561305119439</v>
      </c>
      <c r="Q18" s="52">
        <f t="shared" si="1"/>
        <v>11.056502285061052</v>
      </c>
      <c r="R18" s="52">
        <f t="shared" si="2"/>
        <v>39.864785916072385</v>
      </c>
      <c r="S18" s="53">
        <f t="shared" si="3"/>
        <v>21.670346273704467</v>
      </c>
    </row>
    <row r="19" spans="1:19">
      <c r="A19" s="25">
        <v>75</v>
      </c>
      <c r="B19" s="52">
        <v>34.037999999999997</v>
      </c>
      <c r="C19" s="52">
        <v>37.122</v>
      </c>
      <c r="D19" s="52">
        <v>90.825000000000003</v>
      </c>
      <c r="E19" s="52">
        <v>120.97</v>
      </c>
      <c r="F19" s="52">
        <v>43.576000000000001</v>
      </c>
      <c r="G19" s="52">
        <v>128.72</v>
      </c>
      <c r="H19" s="52">
        <v>54.539000000000001</v>
      </c>
      <c r="I19" s="52">
        <v>67.12</v>
      </c>
      <c r="J19" s="52">
        <v>112.63</v>
      </c>
      <c r="K19" s="52">
        <v>57.9833984375</v>
      </c>
      <c r="L19" s="52">
        <v>196.83837890625</v>
      </c>
      <c r="M19" s="52">
        <v>57.800289154052699</v>
      </c>
      <c r="N19" s="52">
        <v>165.71044921875</v>
      </c>
      <c r="O19" s="52"/>
      <c r="P19" s="52">
        <f t="shared" si="0"/>
        <v>89.83634736281175</v>
      </c>
      <c r="Q19" s="52">
        <f t="shared" si="1"/>
        <v>14.331965609456695</v>
      </c>
      <c r="R19" s="52">
        <f t="shared" si="2"/>
        <v>51.674636883082613</v>
      </c>
      <c r="S19" s="53">
        <f t="shared" si="3"/>
        <v>28.090136422201763</v>
      </c>
    </row>
    <row r="20" spans="1:19">
      <c r="A20" s="25">
        <v>90</v>
      </c>
      <c r="B20" s="52">
        <v>46.798000000000002</v>
      </c>
      <c r="C20" s="52">
        <v>47.021000000000001</v>
      </c>
      <c r="D20" s="52">
        <v>108.64</v>
      </c>
      <c r="E20" s="52">
        <v>168.97</v>
      </c>
      <c r="F20" s="52">
        <v>58.613999999999997</v>
      </c>
      <c r="G20" s="52">
        <v>177.32</v>
      </c>
      <c r="H20" s="52">
        <v>68.498000000000005</v>
      </c>
      <c r="I20" s="52">
        <v>90.043000000000006</v>
      </c>
      <c r="J20" s="52">
        <v>148.44999999999999</v>
      </c>
      <c r="K20" s="52">
        <v>75.0732421875</v>
      </c>
      <c r="L20" s="52">
        <v>311.8896484375</v>
      </c>
      <c r="M20" s="52">
        <v>77.880851745605398</v>
      </c>
      <c r="N20" s="52">
        <v>210.87646484375</v>
      </c>
      <c r="O20" s="52"/>
      <c r="P20" s="52">
        <f t="shared" si="0"/>
        <v>122.31340055495042</v>
      </c>
      <c r="Q20" s="52">
        <f t="shared" si="1"/>
        <v>21.695402009548541</v>
      </c>
      <c r="R20" s="52">
        <f t="shared" si="2"/>
        <v>78.223884387231735</v>
      </c>
      <c r="S20" s="53">
        <f t="shared" si="3"/>
        <v>42.522206568833042</v>
      </c>
    </row>
    <row r="21" spans="1:19">
      <c r="A21" s="25">
        <v>105</v>
      </c>
      <c r="B21" s="52">
        <v>59.908000000000001</v>
      </c>
      <c r="C21" s="52">
        <v>62.304000000000002</v>
      </c>
      <c r="D21" s="52">
        <v>128.09</v>
      </c>
      <c r="E21" s="52">
        <v>226.37</v>
      </c>
      <c r="F21" s="52">
        <v>76.433999999999997</v>
      </c>
      <c r="G21" s="52">
        <v>229.98</v>
      </c>
      <c r="H21" s="52">
        <v>100.98</v>
      </c>
      <c r="I21" s="52">
        <v>120.2</v>
      </c>
      <c r="J21" s="52">
        <v>204.32</v>
      </c>
      <c r="K21" s="52">
        <v>90.9423828125</v>
      </c>
      <c r="L21" s="52">
        <v>402.83203125</v>
      </c>
      <c r="M21" s="52">
        <v>103.72924041748</v>
      </c>
      <c r="N21" s="52">
        <v>254.21142578125</v>
      </c>
      <c r="O21" s="52"/>
      <c r="P21" s="52">
        <f t="shared" si="0"/>
        <v>158.48469848163307</v>
      </c>
      <c r="Q21" s="52">
        <f t="shared" si="1"/>
        <v>27.694183025404243</v>
      </c>
      <c r="R21" s="52">
        <f t="shared" si="2"/>
        <v>99.852796930179423</v>
      </c>
      <c r="S21" s="53">
        <f t="shared" si="3"/>
        <v>54.279601311052815</v>
      </c>
    </row>
    <row r="22" spans="1:19">
      <c r="A22" s="25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47"/>
    </row>
    <row r="23" spans="1:19" ht="15.75" thickBot="1">
      <c r="A23" s="30" t="s">
        <v>97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9"/>
    </row>
  </sheetData>
  <phoneticPr fontId="1" type="noConversion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24"/>
  <sheetViews>
    <sheetView tabSelected="1" topLeftCell="G1" workbookViewId="0">
      <selection activeCell="N30" sqref="N30"/>
    </sheetView>
  </sheetViews>
  <sheetFormatPr baseColWidth="10" defaultRowHeight="15"/>
  <cols>
    <col min="15" max="15" width="2.28515625" customWidth="1"/>
    <col min="35" max="35" width="1.28515625" customWidth="1"/>
  </cols>
  <sheetData>
    <row r="2" spans="1:39" ht="15.75" thickBot="1"/>
    <row r="3" spans="1:39" ht="15.75" thickBot="1">
      <c r="A3" s="55" t="s">
        <v>93</v>
      </c>
      <c r="B3" s="50" t="s">
        <v>31</v>
      </c>
      <c r="C3" s="50" t="s">
        <v>32</v>
      </c>
      <c r="D3" s="50" t="s">
        <v>33</v>
      </c>
      <c r="E3" s="50" t="s">
        <v>8</v>
      </c>
      <c r="F3" s="50" t="s">
        <v>36</v>
      </c>
      <c r="G3" s="50" t="s">
        <v>37</v>
      </c>
      <c r="H3" s="50" t="s">
        <v>38</v>
      </c>
      <c r="I3" s="50" t="s">
        <v>39</v>
      </c>
      <c r="J3" s="50" t="s">
        <v>40</v>
      </c>
      <c r="K3" s="50" t="s">
        <v>80</v>
      </c>
      <c r="L3" s="50" t="s">
        <v>81</v>
      </c>
      <c r="M3" s="50" t="s">
        <v>82</v>
      </c>
      <c r="N3" s="50" t="s">
        <v>83</v>
      </c>
      <c r="O3" s="50"/>
      <c r="P3" s="50" t="s">
        <v>89</v>
      </c>
      <c r="Q3" s="50" t="s">
        <v>1</v>
      </c>
      <c r="R3" s="50" t="s">
        <v>90</v>
      </c>
      <c r="S3" s="51" t="s">
        <v>91</v>
      </c>
      <c r="U3" s="55" t="s">
        <v>93</v>
      </c>
      <c r="V3" s="50" t="s">
        <v>31</v>
      </c>
      <c r="W3" s="50" t="s">
        <v>32</v>
      </c>
      <c r="X3" s="50" t="s">
        <v>33</v>
      </c>
      <c r="Y3" s="50" t="s">
        <v>8</v>
      </c>
      <c r="Z3" s="50" t="s">
        <v>36</v>
      </c>
      <c r="AA3" s="50" t="s">
        <v>37</v>
      </c>
      <c r="AB3" s="50" t="s">
        <v>38</v>
      </c>
      <c r="AC3" s="50" t="s">
        <v>39</v>
      </c>
      <c r="AD3" s="50" t="s">
        <v>40</v>
      </c>
      <c r="AE3" s="50" t="s">
        <v>80</v>
      </c>
      <c r="AF3" s="50" t="s">
        <v>81</v>
      </c>
      <c r="AG3" s="50" t="s">
        <v>82</v>
      </c>
      <c r="AH3" s="50" t="s">
        <v>83</v>
      </c>
      <c r="AI3" s="50"/>
      <c r="AJ3" s="50" t="s">
        <v>89</v>
      </c>
      <c r="AK3" s="50" t="s">
        <v>1</v>
      </c>
      <c r="AL3" s="50" t="s">
        <v>90</v>
      </c>
      <c r="AM3" s="51" t="s">
        <v>91</v>
      </c>
    </row>
    <row r="4" spans="1:39">
      <c r="A4" s="54">
        <v>-150</v>
      </c>
      <c r="B4" s="38">
        <v>-210.46</v>
      </c>
      <c r="C4" s="38">
        <v>-802.1</v>
      </c>
      <c r="D4" s="38">
        <v>-608.65</v>
      </c>
      <c r="E4" s="38">
        <v>-1885.6</v>
      </c>
      <c r="F4" s="38">
        <v>-504.26</v>
      </c>
      <c r="G4" s="38">
        <v>-1577.5</v>
      </c>
      <c r="H4" s="38">
        <v>-602.95000000000005</v>
      </c>
      <c r="I4" s="38">
        <v>-679.4</v>
      </c>
      <c r="J4" s="38">
        <v>-2350</v>
      </c>
      <c r="K4" s="38">
        <v>-994.873046875</v>
      </c>
      <c r="L4" s="38">
        <v>-1174.01123046875</v>
      </c>
      <c r="M4" s="38">
        <v>-713.80615234375</v>
      </c>
      <c r="N4" s="38">
        <v>-1931.45751953125</v>
      </c>
      <c r="O4" s="38"/>
      <c r="P4" s="38">
        <f>AVERAGE(B4:N4)</f>
        <v>-1079.6206114783652</v>
      </c>
      <c r="Q4" s="38">
        <f>STDEV(B4:O4)/(SQRT(COUNT(B4:N4)))</f>
        <v>181.86341282618338</v>
      </c>
      <c r="R4" s="38">
        <f>STDEV(B4:N4)</f>
        <v>655.71786007567948</v>
      </c>
      <c r="S4" s="47">
        <f>CONFIDENCE(0.05,R4,13)</f>
        <v>356.44573924485906</v>
      </c>
      <c r="U4" s="54">
        <v>-150</v>
      </c>
      <c r="V4" s="52">
        <f>B4/'R499Q ohne Glu'!B4</f>
        <v>1.9702302939524436</v>
      </c>
      <c r="W4" s="52">
        <f>C4/'R499Q ohne Glu'!C4</f>
        <v>4.7883708435317303</v>
      </c>
      <c r="X4" s="52">
        <f>D4/'R499Q ohne Glu'!D4</f>
        <v>2.4654676550411145</v>
      </c>
      <c r="Y4" s="52">
        <f>E4/'R499Q ohne Glu'!E4</f>
        <v>2.3661689045049568</v>
      </c>
      <c r="Z4" s="52">
        <f>F4/'R499Q ohne Glu'!F4</f>
        <v>2.9525147842379531</v>
      </c>
      <c r="AA4" s="52">
        <f>G4/'R499Q ohne Glu'!G4</f>
        <v>3.8008384734001539</v>
      </c>
      <c r="AB4" s="52">
        <f>H4/'R499Q ohne Glu'!H4</f>
        <v>2.6323946736520409</v>
      </c>
      <c r="AC4" s="52">
        <f>I4/'R499Q ohne Glu'!I4</f>
        <v>2.8553416827771705</v>
      </c>
      <c r="AD4" s="52">
        <f>J4/'R499Q ohne Glu'!J4</f>
        <v>3.9568951001852164</v>
      </c>
      <c r="AE4" s="52">
        <f>K4/'R499Q ohne Glu'!K4</f>
        <v>2.3285714285714287</v>
      </c>
      <c r="AF4" s="52">
        <f>L4/'R499Q ohne Glu'!L4</f>
        <v>3.8976697061803445</v>
      </c>
      <c r="AG4" s="52">
        <f>M4/'R499Q ohne Glu'!M4</f>
        <v>4.9283612440330327</v>
      </c>
      <c r="AH4" s="52">
        <f>N4/'R499Q ohne Glu'!N4</f>
        <v>4.5142653352353781</v>
      </c>
      <c r="AI4" s="52"/>
      <c r="AJ4" s="52">
        <f>AVERAGE(V4:AH4)</f>
        <v>3.3428530865617669</v>
      </c>
      <c r="AK4" s="52">
        <f>STDEV(V4:AH4)/SQRT(13)</f>
        <v>0.2819522641554198</v>
      </c>
      <c r="AL4" s="52">
        <f>STDEV(V4:AH4)</f>
        <v>1.0165933456455334</v>
      </c>
      <c r="AM4" s="53">
        <f>CONFIDENCE(0.05,AL4,13)</f>
        <v>0.55261628310414634</v>
      </c>
    </row>
    <row r="5" spans="1:39">
      <c r="A5" s="54">
        <v>-135</v>
      </c>
      <c r="B5" s="38">
        <v>-168.86</v>
      </c>
      <c r="C5" s="38">
        <v>-647.12</v>
      </c>
      <c r="D5" s="38">
        <v>-452.48</v>
      </c>
      <c r="E5" s="38">
        <v>-1152.7</v>
      </c>
      <c r="F5" s="38">
        <v>-408.51</v>
      </c>
      <c r="G5" s="38">
        <v>-1166.9000000000001</v>
      </c>
      <c r="H5" s="38">
        <v>-487.55</v>
      </c>
      <c r="I5" s="38">
        <v>-551.69000000000005</v>
      </c>
      <c r="J5" s="38">
        <v>-1969</v>
      </c>
      <c r="K5" s="38">
        <v>-813.5986328125</v>
      </c>
      <c r="L5" s="38">
        <v>-961.60888671875</v>
      </c>
      <c r="M5" s="38">
        <v>-567.626953125</v>
      </c>
      <c r="N5" s="38">
        <v>-1559.14306640625</v>
      </c>
      <c r="O5" s="38"/>
      <c r="P5" s="38">
        <f t="shared" ref="P5:P21" si="0">AVERAGE(B5:N5)</f>
        <v>-838.98365685096155</v>
      </c>
      <c r="Q5" s="38">
        <f t="shared" ref="Q5:Q21" si="1">STDEV(B5:O5)/(SQRT(COUNT(B5:N5)))</f>
        <v>141.36338595992066</v>
      </c>
      <c r="R5" s="38">
        <f t="shared" ref="R5:R21" si="2">STDEV(B5:N5)</f>
        <v>509.69293655170009</v>
      </c>
      <c r="S5" s="47">
        <f t="shared" ref="S5:S21" si="3">CONFIDENCE(0.05,R5,13)</f>
        <v>277.06714521407957</v>
      </c>
      <c r="U5" s="54">
        <v>-135</v>
      </c>
      <c r="V5" s="52">
        <f>B5/'R499Q ohne Glu'!B5</f>
        <v>2.1899722459990145</v>
      </c>
      <c r="W5" s="52">
        <f>C5/'R499Q ohne Glu'!C5</f>
        <v>5.0047950502706877</v>
      </c>
      <c r="X5" s="52">
        <f>D5/'R499Q ohne Glu'!D5</f>
        <v>2.3506675671463451</v>
      </c>
      <c r="Y5" s="52">
        <f>E5/'R499Q ohne Glu'!E5</f>
        <v>2.4513535929226125</v>
      </c>
      <c r="Z5" s="52">
        <f>F5/'R499Q ohne Glu'!F5</f>
        <v>3.1655172413793098</v>
      </c>
      <c r="AA5" s="52">
        <f>G5/'R499Q ohne Glu'!G5</f>
        <v>3.8102857142857145</v>
      </c>
      <c r="AB5" s="52">
        <f>H5/'R499Q ohne Glu'!H5</f>
        <v>2.7947836056176558</v>
      </c>
      <c r="AC5" s="52">
        <f>I5/'R499Q ohne Glu'!I5</f>
        <v>3.1202420677563487</v>
      </c>
      <c r="AD5" s="52">
        <f>J5/'R499Q ohne Glu'!J5</f>
        <v>4.7015281757402096</v>
      </c>
      <c r="AE5" s="52">
        <f>K5/'R499Q ohne Glu'!K5</f>
        <v>2.4280510018214936</v>
      </c>
      <c r="AF5" s="52">
        <f>L5/'R499Q ohne Glu'!L5</f>
        <v>3.1290963257199604</v>
      </c>
      <c r="AG5" s="52">
        <f>M5/'R499Q ohne Glu'!M5</f>
        <v>5.1310348366231135</v>
      </c>
      <c r="AH5" s="52">
        <f>N5/'R499Q ohne Glu'!N5</f>
        <v>4.4503484320557494</v>
      </c>
      <c r="AI5" s="52"/>
      <c r="AJ5" s="52">
        <f t="shared" ref="AJ5:AJ21" si="4">AVERAGE(V5:AH5)</f>
        <v>3.4405904505644784</v>
      </c>
      <c r="AK5" s="52">
        <f t="shared" ref="AK5:AK21" si="5">STDEV(V5:AH5)/SQRT(13)</f>
        <v>0.2941608542697296</v>
      </c>
      <c r="AL5" s="52">
        <f t="shared" ref="AL5:AL21" si="6">STDEV(V5:AH5)</f>
        <v>1.0606120433038002</v>
      </c>
      <c r="AM5" s="53">
        <f t="shared" ref="AM5:AM21" si="7">CONFIDENCE(0.05,AL5,13)</f>
        <v>0.57654468003020531</v>
      </c>
    </row>
    <row r="6" spans="1:39">
      <c r="A6" s="54">
        <v>-120</v>
      </c>
      <c r="B6" s="38">
        <v>-130.24</v>
      </c>
      <c r="C6" s="38">
        <v>-518.12</v>
      </c>
      <c r="D6" s="38">
        <v>-365.08</v>
      </c>
      <c r="E6" s="38">
        <v>-745.59</v>
      </c>
      <c r="F6" s="38">
        <v>-337.09</v>
      </c>
      <c r="G6" s="38">
        <v>-933.21</v>
      </c>
      <c r="H6" s="38">
        <v>-397.42</v>
      </c>
      <c r="I6" s="38">
        <v>-450.97</v>
      </c>
      <c r="J6" s="38">
        <v>-1522.2</v>
      </c>
      <c r="K6" s="38">
        <v>-647.5830078125</v>
      </c>
      <c r="L6" s="38">
        <v>-781.25</v>
      </c>
      <c r="M6" s="38">
        <v>-441.58935546875</v>
      </c>
      <c r="N6" s="38">
        <v>-1271.05712890625</v>
      </c>
      <c r="O6" s="38"/>
      <c r="P6" s="38">
        <f t="shared" si="0"/>
        <v>-657.0307301682692</v>
      </c>
      <c r="Q6" s="38">
        <f t="shared" si="1"/>
        <v>109.36469832228342</v>
      </c>
      <c r="R6" s="38">
        <f t="shared" si="2"/>
        <v>394.32002752664334</v>
      </c>
      <c r="S6" s="47">
        <f t="shared" si="3"/>
        <v>214.35086989176352</v>
      </c>
      <c r="U6" s="54">
        <v>-120</v>
      </c>
      <c r="V6" s="52">
        <f>B6/'R499Q ohne Glu'!B6</f>
        <v>2.1159001185969819</v>
      </c>
      <c r="W6" s="52">
        <f>C6/'R499Q ohne Glu'!C6</f>
        <v>5.2361798888327433</v>
      </c>
      <c r="X6" s="52">
        <f>D6/'R499Q ohne Glu'!D6</f>
        <v>2.3434110019898582</v>
      </c>
      <c r="Y6" s="52">
        <f>E6/'R499Q ohne Glu'!E6</f>
        <v>2.6328260178678629</v>
      </c>
      <c r="Z6" s="52">
        <f>F6/'R499Q ohne Glu'!F6</f>
        <v>3.4597817942954499</v>
      </c>
      <c r="AA6" s="52">
        <f>G6/'R499Q ohne Glu'!G6</f>
        <v>3.778178137651822</v>
      </c>
      <c r="AB6" s="52">
        <f>H6/'R499Q ohne Glu'!H6</f>
        <v>2.990143706267399</v>
      </c>
      <c r="AC6" s="52">
        <f>I6/'R499Q ohne Glu'!I6</f>
        <v>3.2441550967556294</v>
      </c>
      <c r="AD6" s="52">
        <f>J6/'R499Q ohne Glu'!J6</f>
        <v>4.1933884297520665</v>
      </c>
      <c r="AE6" s="52">
        <f>K6/'R499Q ohne Glu'!K6</f>
        <v>2.4617169373549883</v>
      </c>
      <c r="AF6" s="52">
        <f>L6/'R499Q ohne Glu'!L6</f>
        <v>3.9445300462249615</v>
      </c>
      <c r="AG6" s="52">
        <f>M6/'R499Q ohne Glu'!M6</f>
        <v>4.8041172646179708</v>
      </c>
      <c r="AH6" s="52">
        <f>N6/'R499Q ohne Glu'!N6</f>
        <v>4.4261424017003188</v>
      </c>
      <c r="AI6" s="52"/>
      <c r="AJ6" s="52">
        <f t="shared" si="4"/>
        <v>3.5100362186083123</v>
      </c>
      <c r="AK6" s="52">
        <f t="shared" si="5"/>
        <v>0.2743025058741797</v>
      </c>
      <c r="AL6" s="52">
        <f t="shared" si="6"/>
        <v>0.98901174991761698</v>
      </c>
      <c r="AM6" s="53">
        <f t="shared" si="7"/>
        <v>0.53762303238247866</v>
      </c>
    </row>
    <row r="7" spans="1:39">
      <c r="A7" s="54">
        <v>-105</v>
      </c>
      <c r="B7" s="38">
        <v>-105.52</v>
      </c>
      <c r="C7" s="38">
        <v>-413.34</v>
      </c>
      <c r="D7" s="38">
        <v>-301.77</v>
      </c>
      <c r="E7" s="38">
        <v>-589.95000000000005</v>
      </c>
      <c r="F7" s="38">
        <v>-276.44</v>
      </c>
      <c r="G7" s="38">
        <v>-740.29</v>
      </c>
      <c r="H7" s="38">
        <v>-318.63</v>
      </c>
      <c r="I7" s="38">
        <v>-368.56</v>
      </c>
      <c r="J7" s="38">
        <v>-1155.7</v>
      </c>
      <c r="K7" s="38">
        <v>-543.212890625</v>
      </c>
      <c r="L7" s="38">
        <v>-635.07080078125</v>
      </c>
      <c r="M7" s="38">
        <v>-342.71240234375</v>
      </c>
      <c r="N7" s="38">
        <v>-1012.87841796875</v>
      </c>
      <c r="O7" s="38"/>
      <c r="P7" s="38">
        <f t="shared" si="0"/>
        <v>-523.39034705528843</v>
      </c>
      <c r="Q7" s="38">
        <f t="shared" si="1"/>
        <v>83.938533920725774</v>
      </c>
      <c r="R7" s="38">
        <f t="shared" si="2"/>
        <v>302.64468803845011</v>
      </c>
      <c r="S7" s="47">
        <f t="shared" si="3"/>
        <v>164.51650339971613</v>
      </c>
      <c r="U7" s="54">
        <v>-105</v>
      </c>
      <c r="V7" s="52">
        <f>B7/'R499Q ohne Glu'!B7</f>
        <v>2.1356433038515248</v>
      </c>
      <c r="W7" s="52">
        <f>C7/'R499Q ohne Glu'!C7</f>
        <v>5.429611044701617</v>
      </c>
      <c r="X7" s="52">
        <f>D7/'R499Q ohne Glu'!D7</f>
        <v>2.4648370497427097</v>
      </c>
      <c r="Y7" s="52">
        <f>E7/'R499Q ohne Glu'!E7</f>
        <v>2.733781278962002</v>
      </c>
      <c r="Z7" s="52">
        <f>F7/'R499Q ohne Glu'!F7</f>
        <v>3.6869973458527281</v>
      </c>
      <c r="AA7" s="52">
        <f>G7/'R499Q ohne Glu'!G7</f>
        <v>3.8406744487678339</v>
      </c>
      <c r="AB7" s="52">
        <f>H7/'R499Q ohne Glu'!H7</f>
        <v>3.1216811991770355</v>
      </c>
      <c r="AC7" s="52">
        <f>I7/'R499Q ohne Glu'!I7</f>
        <v>3.4326161870168574</v>
      </c>
      <c r="AD7" s="52">
        <f>J7/'R499Q ohne Glu'!J7</f>
        <v>5.9118113458488928</v>
      </c>
      <c r="AE7" s="52">
        <f>K7/'R499Q ohne Glu'!K7</f>
        <v>2.7134146341463414</v>
      </c>
      <c r="AF7" s="52">
        <f>L7/'R499Q ohne Glu'!L7</f>
        <v>2.8159675236806496</v>
      </c>
      <c r="AG7" s="52">
        <f>M7/'R499Q ohne Glu'!M7</f>
        <v>5.4461690983371209</v>
      </c>
      <c r="AH7" s="52">
        <f>N7/'R499Q ohne Glu'!N7</f>
        <v>4.3786279683377307</v>
      </c>
      <c r="AI7" s="52"/>
      <c r="AJ7" s="52">
        <f t="shared" si="4"/>
        <v>3.7009101868017731</v>
      </c>
      <c r="AK7" s="52">
        <f t="shared" si="5"/>
        <v>0.34418691515806576</v>
      </c>
      <c r="AL7" s="52">
        <f t="shared" si="6"/>
        <v>1.2409835709461798</v>
      </c>
      <c r="AM7" s="53">
        <f t="shared" si="7"/>
        <v>0.67459395765975194</v>
      </c>
    </row>
    <row r="8" spans="1:39">
      <c r="A8" s="54">
        <v>-90</v>
      </c>
      <c r="B8" s="38">
        <v>-83.543000000000006</v>
      </c>
      <c r="C8" s="38">
        <v>-324.20999999999998</v>
      </c>
      <c r="D8" s="38">
        <v>-234.76</v>
      </c>
      <c r="E8" s="38">
        <v>-461.95</v>
      </c>
      <c r="F8" s="38">
        <v>-224.48</v>
      </c>
      <c r="G8" s="38">
        <v>-587.5</v>
      </c>
      <c r="H8" s="38">
        <v>-254.35</v>
      </c>
      <c r="I8" s="38">
        <v>-293.44</v>
      </c>
      <c r="J8" s="38">
        <v>-870.48</v>
      </c>
      <c r="K8" s="38">
        <v>-406.494140625</v>
      </c>
      <c r="L8" s="38">
        <v>-501.40380859375</v>
      </c>
      <c r="M8" s="38">
        <v>-260.6201171875</v>
      </c>
      <c r="N8" s="38">
        <v>-791.015625</v>
      </c>
      <c r="O8" s="38"/>
      <c r="P8" s="38">
        <f t="shared" si="0"/>
        <v>-407.24974549278846</v>
      </c>
      <c r="Q8" s="38">
        <f t="shared" si="1"/>
        <v>63.995028673583342</v>
      </c>
      <c r="R8" s="38">
        <f t="shared" si="2"/>
        <v>230.73735725739297</v>
      </c>
      <c r="S8" s="47">
        <f t="shared" si="3"/>
        <v>125.42795138983139</v>
      </c>
      <c r="U8" s="54">
        <v>-90</v>
      </c>
      <c r="V8" s="52">
        <f>B8/'R499Q ohne Glu'!B8</f>
        <v>2.2654500094910106</v>
      </c>
      <c r="W8" s="52">
        <f>C8/'R499Q ohne Glu'!C8</f>
        <v>5.6957889004058257</v>
      </c>
      <c r="X8" s="52">
        <f>D8/'R499Q ohne Glu'!D8</f>
        <v>2.2080511662904438</v>
      </c>
      <c r="Y8" s="52">
        <f>E8/'R499Q ohne Glu'!E8</f>
        <v>2.8480271270036992</v>
      </c>
      <c r="Z8" s="52">
        <f>F8/'R499Q ohne Glu'!F8</f>
        <v>4.0822709996544759</v>
      </c>
      <c r="AA8" s="52">
        <f>G8/'R499Q ohne Glu'!G8</f>
        <v>3.8628443684660398</v>
      </c>
      <c r="AB8" s="52">
        <f>H8/'R499Q ohne Glu'!H8</f>
        <v>3.3345132279294156</v>
      </c>
      <c r="AC8" s="52">
        <f>I8/'R499Q ohne Glu'!I8</f>
        <v>3.7568494904491216</v>
      </c>
      <c r="AD8" s="52">
        <f>J8/'R499Q ohne Glu'!J8</f>
        <v>5.9736480922316773</v>
      </c>
      <c r="AE8" s="52">
        <f>K8/'R499Q ohne Glu'!K8</f>
        <v>2.7983193277310923</v>
      </c>
      <c r="AF8" s="52">
        <f>L8/'R499Q ohne Glu'!L8</f>
        <v>3.2925851703406814</v>
      </c>
      <c r="AG8" s="52">
        <f>M8/'R499Q ohne Glu'!M8</f>
        <v>5.2041442111627259</v>
      </c>
      <c r="AH8" s="52">
        <f>N8/'R499Q ohne Glu'!N8</f>
        <v>4.515679442508711</v>
      </c>
      <c r="AI8" s="52"/>
      <c r="AJ8" s="52">
        <f t="shared" si="4"/>
        <v>3.8337055025896096</v>
      </c>
      <c r="AK8" s="52">
        <f t="shared" si="5"/>
        <v>0.34105988784878616</v>
      </c>
      <c r="AL8" s="52">
        <f t="shared" si="6"/>
        <v>1.2297089136427961</v>
      </c>
      <c r="AM8" s="53">
        <f t="shared" si="7"/>
        <v>0.66846509675489074</v>
      </c>
    </row>
    <row r="9" spans="1:39">
      <c r="A9" s="54">
        <v>-75</v>
      </c>
      <c r="B9" s="38">
        <v>-64.694000000000003</v>
      </c>
      <c r="C9" s="38">
        <v>-249.35</v>
      </c>
      <c r="D9" s="38">
        <v>-186.18</v>
      </c>
      <c r="E9" s="38">
        <v>-356.53</v>
      </c>
      <c r="F9" s="38">
        <v>-176.37</v>
      </c>
      <c r="G9" s="38">
        <v>-453.83</v>
      </c>
      <c r="H9" s="38">
        <v>-198.45</v>
      </c>
      <c r="I9" s="38">
        <v>-229.12</v>
      </c>
      <c r="J9" s="38">
        <v>-687.76</v>
      </c>
      <c r="K9" s="38">
        <v>-304.5654296875</v>
      </c>
      <c r="L9" s="38">
        <v>-376.89208984375</v>
      </c>
      <c r="M9" s="38">
        <v>-195.00732421875</v>
      </c>
      <c r="N9" s="38">
        <v>-600.5859375</v>
      </c>
      <c r="O9" s="38"/>
      <c r="P9" s="38">
        <f t="shared" si="0"/>
        <v>-313.7949831730769</v>
      </c>
      <c r="Q9" s="38">
        <f t="shared" si="1"/>
        <v>49.585583478281961</v>
      </c>
      <c r="R9" s="38">
        <f t="shared" si="2"/>
        <v>178.78336375474564</v>
      </c>
      <c r="S9" s="47">
        <f t="shared" si="3"/>
        <v>97.185957769836961</v>
      </c>
      <c r="U9" s="54">
        <v>-75</v>
      </c>
      <c r="V9" s="52">
        <f>B9/'R499Q ohne Glu'!B9</f>
        <v>2.2804469667594911</v>
      </c>
      <c r="W9" s="52">
        <f>C9/'R499Q ohne Glu'!C9</f>
        <v>5.9490862241733069</v>
      </c>
      <c r="X9" s="52">
        <f>D9/'R499Q ohne Glu'!D9</f>
        <v>2.2877294733479148</v>
      </c>
      <c r="Y9" s="52">
        <f>E9/'R499Q ohne Glu'!E9</f>
        <v>3.0237469256212366</v>
      </c>
      <c r="Z9" s="52">
        <f>F9/'R499Q ohne Glu'!F9</f>
        <v>4.063824884792627</v>
      </c>
      <c r="AA9" s="52">
        <f>G9/'R499Q ohne Glu'!G9</f>
        <v>3.9245070909719817</v>
      </c>
      <c r="AB9" s="52">
        <f>H9/'R499Q ohne Glu'!H9</f>
        <v>3.5069272637308262</v>
      </c>
      <c r="AC9" s="52">
        <f>I9/'R499Q ohne Glu'!I9</f>
        <v>3.8313740572900117</v>
      </c>
      <c r="AD9" s="52">
        <f>J9/'R499Q ohne Glu'!J9</f>
        <v>6.0398700272240271</v>
      </c>
      <c r="AE9" s="52">
        <f>K9/'R499Q ohne Glu'!K9</f>
        <v>2.8843930635838149</v>
      </c>
      <c r="AF9" s="52">
        <f>L9/'R499Q ohne Glu'!L9</f>
        <v>3.4593837535014007</v>
      </c>
      <c r="AG9" s="52">
        <f>M9/'R499Q ohne Glu'!M9</f>
        <v>4.811747440864786</v>
      </c>
      <c r="AH9" s="52">
        <f>N9/'R499Q ohne Glu'!N9</f>
        <v>4.6088992974238874</v>
      </c>
      <c r="AI9" s="52"/>
      <c r="AJ9" s="52">
        <f t="shared" si="4"/>
        <v>3.8978412668681011</v>
      </c>
      <c r="AK9" s="52">
        <f t="shared" si="5"/>
        <v>0.33506602733320656</v>
      </c>
      <c r="AL9" s="52">
        <f t="shared" si="6"/>
        <v>1.2080977422158947</v>
      </c>
      <c r="AM9" s="53">
        <f t="shared" si="7"/>
        <v>0.65671734601599807</v>
      </c>
    </row>
    <row r="10" spans="1:39">
      <c r="A10" s="54">
        <v>-60</v>
      </c>
      <c r="B10" s="38">
        <v>-48.85</v>
      </c>
      <c r="C10" s="38">
        <v>-182.66</v>
      </c>
      <c r="D10" s="38">
        <v>-137.58000000000001</v>
      </c>
      <c r="E10" s="38">
        <v>-263.47000000000003</v>
      </c>
      <c r="F10" s="38">
        <v>-135.80000000000001</v>
      </c>
      <c r="G10" s="38">
        <v>-338.62</v>
      </c>
      <c r="H10" s="38">
        <v>-148.77000000000001</v>
      </c>
      <c r="I10" s="38">
        <v>-174.56</v>
      </c>
      <c r="J10" s="38">
        <v>-492.49</v>
      </c>
      <c r="K10" s="38">
        <v>-223.388671875</v>
      </c>
      <c r="L10" s="38">
        <v>-282.89794921875</v>
      </c>
      <c r="M10" s="38">
        <v>-143.73779296875</v>
      </c>
      <c r="N10" s="38">
        <v>-439.14794921875</v>
      </c>
      <c r="O10" s="38"/>
      <c r="P10" s="38">
        <f t="shared" si="0"/>
        <v>-231.69018179086541</v>
      </c>
      <c r="Q10" s="38">
        <f t="shared" si="1"/>
        <v>35.621923603301738</v>
      </c>
      <c r="R10" s="38">
        <f t="shared" si="2"/>
        <v>128.43667208236536</v>
      </c>
      <c r="S10" s="47">
        <f t="shared" si="3"/>
        <v>69.817687322508661</v>
      </c>
      <c r="U10" s="54">
        <v>-60</v>
      </c>
      <c r="V10" s="52">
        <f>B10/'R499Q ohne Glu'!B10</f>
        <v>2.1911725127837087</v>
      </c>
      <c r="W10" s="52">
        <f>C10/'R499Q ohne Glu'!C10</f>
        <v>6.0775245383463652</v>
      </c>
      <c r="X10" s="52">
        <f>D10/'R499Q ohne Glu'!D10</f>
        <v>2.1490830703864541</v>
      </c>
      <c r="Y10" s="52">
        <f>E10/'R499Q ohne Glu'!E10</f>
        <v>3.1113971586816098</v>
      </c>
      <c r="Z10" s="52">
        <f>F10/'R499Q ohne Glu'!F10</f>
        <v>4.6225066376199884</v>
      </c>
      <c r="AA10" s="52">
        <f>G10/'R499Q ohne Glu'!G10</f>
        <v>4.0287444527727212</v>
      </c>
      <c r="AB10" s="52">
        <f>H10/'R499Q ohne Glu'!H10</f>
        <v>3.6506183745583041</v>
      </c>
      <c r="AC10" s="52">
        <f>I10/'R499Q ohne Glu'!I10</f>
        <v>4.0082663605051669</v>
      </c>
      <c r="AD10" s="52">
        <f>J10/'R499Q ohne Glu'!J10</f>
        <v>5.7507006071929005</v>
      </c>
      <c r="AE10" s="52">
        <f>K10/'R499Q ohne Glu'!K10</f>
        <v>3.1826086956521737</v>
      </c>
      <c r="AF10" s="52">
        <f>L10/'R499Q ohne Glu'!L10</f>
        <v>3.830578512396694</v>
      </c>
      <c r="AG10" s="52">
        <f>M10/'R499Q ohne Glu'!M10</f>
        <v>4.5683804903237544</v>
      </c>
      <c r="AH10" s="52">
        <f>N10/'R499Q ohne Glu'!N10</f>
        <v>4.9112627986348123</v>
      </c>
      <c r="AI10" s="52"/>
      <c r="AJ10" s="52">
        <f t="shared" si="4"/>
        <v>4.006372631527281</v>
      </c>
      <c r="AK10" s="52">
        <f t="shared" si="5"/>
        <v>0.33232536691714254</v>
      </c>
      <c r="AL10" s="52">
        <f t="shared" si="6"/>
        <v>1.1982161505571414</v>
      </c>
      <c r="AM10" s="53">
        <f t="shared" si="7"/>
        <v>0.65134575030665798</v>
      </c>
    </row>
    <row r="11" spans="1:39">
      <c r="A11" s="54">
        <v>-45</v>
      </c>
      <c r="B11" s="38">
        <v>-34.829000000000001</v>
      </c>
      <c r="C11" s="38">
        <v>-128.58000000000001</v>
      </c>
      <c r="D11" s="38">
        <v>-97.322000000000003</v>
      </c>
      <c r="E11" s="38">
        <v>-185.01</v>
      </c>
      <c r="F11" s="38">
        <v>-99.317999999999998</v>
      </c>
      <c r="G11" s="38">
        <v>-238.15</v>
      </c>
      <c r="H11" s="38">
        <v>-107.37</v>
      </c>
      <c r="I11" s="38">
        <v>-124.78</v>
      </c>
      <c r="J11" s="38">
        <v>-335.57</v>
      </c>
      <c r="K11" s="38">
        <v>-150.146484375</v>
      </c>
      <c r="L11" s="38">
        <v>-195.00732421875</v>
      </c>
      <c r="M11" s="38">
        <v>-99.18212890625</v>
      </c>
      <c r="N11" s="38">
        <v>-297.54638671875</v>
      </c>
      <c r="O11" s="38"/>
      <c r="P11" s="38">
        <f t="shared" si="0"/>
        <v>-160.9854864783654</v>
      </c>
      <c r="Q11" s="38">
        <f t="shared" si="1"/>
        <v>23.98740940110644</v>
      </c>
      <c r="R11" s="38">
        <f t="shared" si="2"/>
        <v>86.487834561236212</v>
      </c>
      <c r="S11" s="47">
        <f t="shared" si="3"/>
        <v>47.014458508586117</v>
      </c>
      <c r="U11" s="54">
        <v>-45</v>
      </c>
      <c r="V11" s="52">
        <f>B11/'R499Q ohne Glu'!B11</f>
        <v>2.2349204312114992</v>
      </c>
      <c r="W11" s="52">
        <f>C11/'R499Q ohne Glu'!C11</f>
        <v>6.5975678587921394</v>
      </c>
      <c r="X11" s="52">
        <f>D11/'R499Q ohne Glu'!D11</f>
        <v>2.0982708809451944</v>
      </c>
      <c r="Y11" s="52">
        <f>E11/'R499Q ohne Glu'!E11</f>
        <v>3.111294228440737</v>
      </c>
      <c r="Z11" s="52">
        <f>F11/'R499Q ohne Glu'!F11</f>
        <v>5.0318168000810619</v>
      </c>
      <c r="AA11" s="52">
        <f>G11/'R499Q ohne Glu'!G11</f>
        <v>3.8664480306523363</v>
      </c>
      <c r="AB11" s="52">
        <f>H11/'R499Q ohne Glu'!H11</f>
        <v>3.8223567105731577</v>
      </c>
      <c r="AC11" s="52">
        <f>I11/'R499Q ohne Glu'!I11</f>
        <v>4.1173365010228995</v>
      </c>
      <c r="AD11" s="52">
        <f>J11/'R499Q ohne Glu'!J11</f>
        <v>5.6063820900509569</v>
      </c>
      <c r="AE11" s="52">
        <f>K11/'R499Q ohne Glu'!K11</f>
        <v>3.464788732394366</v>
      </c>
      <c r="AF11" s="52">
        <f>L11/'R499Q ohne Glu'!L11</f>
        <v>4.0188679245283021</v>
      </c>
      <c r="AG11" s="52">
        <f>M11/'R499Q ohne Glu'!M11</f>
        <v>5.6521745274102964</v>
      </c>
      <c r="AH11" s="52">
        <f>N11/'R499Q ohne Glu'!N11</f>
        <v>5.3278688524590168</v>
      </c>
      <c r="AI11" s="52"/>
      <c r="AJ11" s="52">
        <f t="shared" si="4"/>
        <v>4.2269302745047668</v>
      </c>
      <c r="AK11" s="52">
        <f t="shared" si="5"/>
        <v>0.3762821212104861</v>
      </c>
      <c r="AL11" s="52">
        <f t="shared" si="6"/>
        <v>1.3567044820647636</v>
      </c>
      <c r="AM11" s="53">
        <f t="shared" si="7"/>
        <v>0.73749940559888771</v>
      </c>
    </row>
    <row r="12" spans="1:39">
      <c r="A12" s="54">
        <v>-30</v>
      </c>
      <c r="B12" s="38">
        <v>-23.167000000000002</v>
      </c>
      <c r="C12" s="38">
        <v>-81.45</v>
      </c>
      <c r="D12" s="38">
        <v>-60.613999999999997</v>
      </c>
      <c r="E12" s="38">
        <v>-117.69</v>
      </c>
      <c r="F12" s="38">
        <v>-62.771999999999998</v>
      </c>
      <c r="G12" s="38">
        <v>-152.05000000000001</v>
      </c>
      <c r="H12" s="38">
        <v>-69.347999999999999</v>
      </c>
      <c r="I12" s="38">
        <v>-81.025999999999996</v>
      </c>
      <c r="J12" s="38">
        <v>-213.86</v>
      </c>
      <c r="K12" s="38">
        <v>-89.111328125</v>
      </c>
      <c r="L12" s="38">
        <v>-132.14111328125</v>
      </c>
      <c r="M12" s="38">
        <v>-60.11962890625</v>
      </c>
      <c r="N12" s="38">
        <v>-174.25537109375</v>
      </c>
      <c r="O12" s="38"/>
      <c r="P12" s="38">
        <f t="shared" si="0"/>
        <v>-101.35418780048076</v>
      </c>
      <c r="Q12" s="38">
        <f t="shared" si="1"/>
        <v>14.914815406298732</v>
      </c>
      <c r="R12" s="38">
        <f t="shared" si="2"/>
        <v>53.776131711490351</v>
      </c>
      <c r="S12" s="47">
        <f t="shared" si="3"/>
        <v>29.232501032408642</v>
      </c>
      <c r="U12" s="54">
        <v>-30</v>
      </c>
      <c r="V12" s="52">
        <f>B12/'R499Q ohne Glu'!B12</f>
        <v>2.411069250463127</v>
      </c>
      <c r="W12" s="52">
        <f>C12/'R499Q ohne Glu'!C12</f>
        <v>6.8572150193635295</v>
      </c>
      <c r="X12" s="52">
        <f>D12/'R499Q ohne Glu'!D12</f>
        <v>2.0332763074033076</v>
      </c>
      <c r="Y12" s="52">
        <f>E12/'R499Q ohne Glu'!E12</f>
        <v>3.061893488045373</v>
      </c>
      <c r="Z12" s="52">
        <f>F12/'R499Q ohne Glu'!F12</f>
        <v>4.9681044717055798</v>
      </c>
      <c r="AA12" s="52">
        <f>G12/'R499Q ohne Glu'!G12</f>
        <v>3.9758910127343565</v>
      </c>
      <c r="AB12" s="52">
        <f>H12/'R499Q ohne Glu'!H12</f>
        <v>3.9188517179023505</v>
      </c>
      <c r="AC12" s="52">
        <f>I12/'R499Q ohne Glu'!I12</f>
        <v>3.9167593174457385</v>
      </c>
      <c r="AD12" s="52">
        <f>J12/'R499Q ohne Glu'!J12</f>
        <v>5.6938232161874334</v>
      </c>
      <c r="AE12" s="52">
        <f>K12/'R499Q ohne Glu'!K12</f>
        <v>3.2444444444444445</v>
      </c>
      <c r="AF12" s="52">
        <f>L12/'R499Q ohne Glu'!L12</f>
        <v>4.2450980392156863</v>
      </c>
      <c r="AG12" s="52">
        <f>M12/'R499Q ohne Glu'!M12</f>
        <v>3.5883428493104481</v>
      </c>
      <c r="AH12" s="52">
        <f>N12/'R499Q ohne Glu'!N12</f>
        <v>7.4155844155844157</v>
      </c>
      <c r="AI12" s="52"/>
      <c r="AJ12" s="52">
        <f t="shared" si="4"/>
        <v>4.2561810422927531</v>
      </c>
      <c r="AK12" s="52">
        <f t="shared" si="5"/>
        <v>0.44484386104719115</v>
      </c>
      <c r="AL12" s="52">
        <f t="shared" si="6"/>
        <v>1.6039073505810255</v>
      </c>
      <c r="AM12" s="53">
        <f t="shared" si="7"/>
        <v>0.87187794639623473</v>
      </c>
    </row>
    <row r="13" spans="1:39">
      <c r="A13" s="54">
        <v>-15</v>
      </c>
      <c r="B13" s="38">
        <v>-10.646000000000001</v>
      </c>
      <c r="C13" s="38">
        <v>-40.777000000000001</v>
      </c>
      <c r="D13" s="38">
        <v>-28.943000000000001</v>
      </c>
      <c r="E13" s="38">
        <v>-56.122999999999998</v>
      </c>
      <c r="F13" s="38">
        <v>-31.123999999999999</v>
      </c>
      <c r="G13" s="38">
        <v>-74.17</v>
      </c>
      <c r="H13" s="38">
        <v>-34.491999999999997</v>
      </c>
      <c r="I13" s="38">
        <v>-40.542000000000002</v>
      </c>
      <c r="J13" s="38">
        <v>-97.503</v>
      </c>
      <c r="K13" s="38">
        <v>-42.724609375</v>
      </c>
      <c r="L13" s="38">
        <v>-55.84716796875</v>
      </c>
      <c r="M13" s="38">
        <v>-25.0244140625</v>
      </c>
      <c r="N13" s="38">
        <v>-59.50927734375</v>
      </c>
      <c r="O13" s="38"/>
      <c r="P13" s="38">
        <f t="shared" si="0"/>
        <v>-45.955805288461534</v>
      </c>
      <c r="Q13" s="38">
        <f t="shared" si="1"/>
        <v>6.3196751302416843</v>
      </c>
      <c r="R13" s="38">
        <f t="shared" si="2"/>
        <v>22.785912726360955</v>
      </c>
      <c r="S13" s="47">
        <f t="shared" si="3"/>
        <v>12.386335649267174</v>
      </c>
      <c r="U13" s="54">
        <v>-15</v>
      </c>
      <c r="V13" s="52">
        <f>B13/'R499Q ohne Glu'!B13</f>
        <v>2.0354862146763031</v>
      </c>
      <c r="W13" s="52">
        <f>C13/'R499Q ohne Glu'!C13</f>
        <v>6.7953738730481446</v>
      </c>
      <c r="X13" s="52">
        <f>D13/'R499Q ohne Glu'!D13</f>
        <v>1.9574597592317058</v>
      </c>
      <c r="Y13" s="52">
        <f>E13/'R499Q ohne Glu'!E13</f>
        <v>3.0039608199967884</v>
      </c>
      <c r="Z13" s="52">
        <f>F13/'R499Q ohne Glu'!F13</f>
        <v>4.819598005512713</v>
      </c>
      <c r="AA13" s="52">
        <f>G13/'R499Q ohne Glu'!G13</f>
        <v>3.7814826144590596</v>
      </c>
      <c r="AB13" s="52">
        <f>H13/'R499Q ohne Glu'!H13</f>
        <v>3.7429464363225975</v>
      </c>
      <c r="AC13" s="52">
        <f>I13/'R499Q ohne Glu'!I13</f>
        <v>4.7640423031727384</v>
      </c>
      <c r="AD13" s="52">
        <f>J13/'R499Q ohne Glu'!J13</f>
        <v>5.4583776521301015</v>
      </c>
      <c r="AE13" s="52">
        <f>K13/'R499Q ohne Glu'!K13</f>
        <v>4.375</v>
      </c>
      <c r="AF13" s="52">
        <f>L13/'R499Q ohne Glu'!L13</f>
        <v>2.652173913043478</v>
      </c>
      <c r="AG13" s="52">
        <f>M13/'R499Q ohne Glu'!M13</f>
        <v>3.4024898471531291</v>
      </c>
      <c r="AH13" s="52">
        <f>N13/'R499Q ohne Glu'!N13</f>
        <v>65</v>
      </c>
      <c r="AI13" s="52"/>
      <c r="AJ13" s="52">
        <f t="shared" si="4"/>
        <v>8.5991070337497497</v>
      </c>
      <c r="AK13" s="52">
        <f t="shared" si="5"/>
        <v>4.7154103299286856</v>
      </c>
      <c r="AL13" s="52">
        <f t="shared" si="6"/>
        <v>17.001653729410442</v>
      </c>
      <c r="AM13" s="53">
        <f t="shared" si="7"/>
        <v>9.2420344189883554</v>
      </c>
    </row>
    <row r="14" spans="1:39">
      <c r="A14" s="54">
        <v>0</v>
      </c>
      <c r="B14" s="38">
        <v>0.879</v>
      </c>
      <c r="C14" s="38">
        <v>-0.64400000000000002</v>
      </c>
      <c r="D14" s="38">
        <v>0.82</v>
      </c>
      <c r="E14" s="38">
        <v>9.8000000000000004E-2</v>
      </c>
      <c r="F14" s="38">
        <v>-0.27800000000000002</v>
      </c>
      <c r="G14" s="38">
        <v>0.22700000000000001</v>
      </c>
      <c r="H14" s="38">
        <v>-1.1664000000000001</v>
      </c>
      <c r="I14" s="38">
        <v>-0.107</v>
      </c>
      <c r="J14" s="38">
        <v>-0.25600000000000001</v>
      </c>
      <c r="K14" s="38">
        <v>0</v>
      </c>
      <c r="L14" s="38">
        <v>10.07080078125</v>
      </c>
      <c r="M14" s="38">
        <v>8.85009765625</v>
      </c>
      <c r="N14" s="38">
        <v>38.4521484375</v>
      </c>
      <c r="O14" s="38"/>
      <c r="P14" s="38">
        <f t="shared" si="0"/>
        <v>4.3804343750000001</v>
      </c>
      <c r="Q14" s="38">
        <f t="shared" si="1"/>
        <v>3.0088565585643607</v>
      </c>
      <c r="R14" s="38">
        <f t="shared" si="2"/>
        <v>10.848586602419919</v>
      </c>
      <c r="S14" s="47">
        <f t="shared" si="3"/>
        <v>5.8972504894332776</v>
      </c>
      <c r="U14" s="54">
        <v>0</v>
      </c>
      <c r="V14" s="52">
        <f>B14/'R499Q ohne Glu'!B14</f>
        <v>-7.2644628099173554</v>
      </c>
      <c r="W14" s="52">
        <f>C14/'R499Q ohne Glu'!C14</f>
        <v>-1.7452574525745259</v>
      </c>
      <c r="X14" s="52">
        <f>D14/'R499Q ohne Glu'!D14</f>
        <v>1.5708812260536398</v>
      </c>
      <c r="Y14" s="52">
        <f>E14/'R499Q ohne Glu'!E14</f>
        <v>0.46226415094339623</v>
      </c>
      <c r="Z14" s="52">
        <f>F14/'R499Q ohne Glu'!F14</f>
        <v>1.1982758620689655</v>
      </c>
      <c r="AA14" s="52">
        <f>G14/'R499Q ohne Glu'!G14</f>
        <v>0.37707641196013292</v>
      </c>
      <c r="AB14" s="52">
        <f>H14/'R499Q ohne Glu'!H14</f>
        <v>1.4543640897755612</v>
      </c>
      <c r="AC14" s="52">
        <f>I14/'R499Q ohne Glu'!I14</f>
        <v>-0.41796875</v>
      </c>
      <c r="AD14" s="52">
        <f>J14/'R499Q ohne Glu'!J14</f>
        <v>0.15660365816357741</v>
      </c>
      <c r="AE14" s="52" t="e">
        <f>K14/'R499Q ohne Glu'!K14</f>
        <v>#DIV/0!</v>
      </c>
      <c r="AF14" s="52">
        <f>L14/'R499Q ohne Glu'!L14</f>
        <v>11</v>
      </c>
      <c r="AG14" s="52">
        <f>M14/'R499Q ohne Glu'!M14</f>
        <v>26.363638704158234</v>
      </c>
      <c r="AH14" s="52">
        <f>N14/'R499Q ohne Glu'!N14</f>
        <v>1.3263157894736841</v>
      </c>
      <c r="AI14" s="52"/>
      <c r="AJ14" s="52" t="e">
        <f t="shared" si="4"/>
        <v>#DIV/0!</v>
      </c>
      <c r="AK14" s="52" t="e">
        <f t="shared" si="5"/>
        <v>#DIV/0!</v>
      </c>
      <c r="AL14" s="52" t="e">
        <f t="shared" si="6"/>
        <v>#DIV/0!</v>
      </c>
      <c r="AM14" s="53" t="e">
        <f t="shared" si="7"/>
        <v>#DIV/0!</v>
      </c>
    </row>
    <row r="15" spans="1:39">
      <c r="A15" s="54">
        <v>15</v>
      </c>
      <c r="B15" s="38">
        <v>11.563000000000001</v>
      </c>
      <c r="C15" s="38">
        <v>36</v>
      </c>
      <c r="D15" s="38">
        <v>29.457999999999998</v>
      </c>
      <c r="E15" s="38">
        <v>54.396000000000001</v>
      </c>
      <c r="F15" s="38">
        <v>30.641999999999999</v>
      </c>
      <c r="G15" s="38">
        <v>71.254999999999995</v>
      </c>
      <c r="H15" s="38">
        <v>33.323</v>
      </c>
      <c r="I15" s="38">
        <v>39.521999999999998</v>
      </c>
      <c r="J15" s="38">
        <v>94.024000000000001</v>
      </c>
      <c r="K15" s="38">
        <v>42.724609375</v>
      </c>
      <c r="L15" s="38">
        <v>82.3974609375</v>
      </c>
      <c r="M15" s="38">
        <v>32.65380859375</v>
      </c>
      <c r="N15" s="38">
        <v>135.498046875</v>
      </c>
      <c r="O15" s="38"/>
      <c r="P15" s="38">
        <f t="shared" si="0"/>
        <v>53.342840444711541</v>
      </c>
      <c r="Q15" s="38">
        <f t="shared" si="1"/>
        <v>9.417419660470431</v>
      </c>
      <c r="R15" s="38">
        <f t="shared" si="2"/>
        <v>33.95498946838881</v>
      </c>
      <c r="S15" s="47">
        <f t="shared" si="3"/>
        <v>18.457803361821465</v>
      </c>
      <c r="U15" s="54">
        <v>15</v>
      </c>
      <c r="V15" s="52">
        <f>B15/'R499Q ohne Glu'!B15</f>
        <v>2.3228670724602747</v>
      </c>
      <c r="W15" s="52">
        <f>C15/'R499Q ohne Glu'!C15</f>
        <v>6.0996272450016944</v>
      </c>
      <c r="X15" s="52">
        <f>D15/'R499Q ohne Glu'!D15</f>
        <v>1.8382527301092044</v>
      </c>
      <c r="Y15" s="52">
        <f>E15/'R499Q ohne Glu'!E15</f>
        <v>3.1717784256559769</v>
      </c>
      <c r="Z15" s="52">
        <f>F15/'R499Q ohne Glu'!F15</f>
        <v>4.8242962403174001</v>
      </c>
      <c r="AA15" s="52">
        <f>G15/'R499Q ohne Glu'!G15</f>
        <v>3.6328642806158862</v>
      </c>
      <c r="AB15" s="52">
        <f>H15/'R499Q ohne Glu'!H15</f>
        <v>4.154935723993467</v>
      </c>
      <c r="AC15" s="52">
        <f>I15/'R499Q ohne Glu'!I15</f>
        <v>4.0702368692070028</v>
      </c>
      <c r="AD15" s="52">
        <f>J15/'R499Q ohne Glu'!J15</f>
        <v>5.8986198243412797</v>
      </c>
      <c r="AE15" s="52">
        <f>K15/'R499Q ohne Glu'!K15</f>
        <v>3.5</v>
      </c>
      <c r="AF15" s="52">
        <f>L15/'R499Q ohne Glu'!L15</f>
        <v>2.5471698113207548</v>
      </c>
      <c r="AG15" s="52">
        <f>M15/'R499Q ohne Glu'!M15</f>
        <v>4.0530307827924714</v>
      </c>
      <c r="AH15" s="52">
        <f>N15/'R499Q ohne Glu'!N15</f>
        <v>2.4530386740331491</v>
      </c>
      <c r="AI15" s="52"/>
      <c r="AJ15" s="52">
        <f t="shared" si="4"/>
        <v>3.7359013599883513</v>
      </c>
      <c r="AK15" s="52">
        <f t="shared" si="5"/>
        <v>0.36583371673872067</v>
      </c>
      <c r="AL15" s="52">
        <f t="shared" si="6"/>
        <v>1.3190322239950261</v>
      </c>
      <c r="AM15" s="53">
        <f t="shared" si="7"/>
        <v>0.71702090913832028</v>
      </c>
    </row>
    <row r="16" spans="1:39">
      <c r="A16" s="54">
        <v>30</v>
      </c>
      <c r="B16" s="38">
        <v>22.308</v>
      </c>
      <c r="C16" s="38">
        <v>71.423000000000002</v>
      </c>
      <c r="D16" s="38">
        <v>55.505000000000003</v>
      </c>
      <c r="E16" s="38">
        <v>107.27</v>
      </c>
      <c r="F16" s="38">
        <v>62.426000000000002</v>
      </c>
      <c r="G16" s="38">
        <v>143.72</v>
      </c>
      <c r="H16" s="38">
        <v>66.686000000000007</v>
      </c>
      <c r="I16" s="38">
        <v>80.483999999999995</v>
      </c>
      <c r="J16" s="38">
        <v>182.08</v>
      </c>
      <c r="K16" s="38">
        <v>75.0732421875</v>
      </c>
      <c r="L16" s="38">
        <v>148.01025390625</v>
      </c>
      <c r="M16" s="38">
        <v>62.255859375</v>
      </c>
      <c r="N16" s="38">
        <v>221.86279296875</v>
      </c>
      <c r="O16" s="38"/>
      <c r="P16" s="38">
        <f t="shared" si="0"/>
        <v>99.931088341346154</v>
      </c>
      <c r="Q16" s="38">
        <f t="shared" si="1"/>
        <v>15.940161202300873</v>
      </c>
      <c r="R16" s="38">
        <f t="shared" si="2"/>
        <v>57.473068554057505</v>
      </c>
      <c r="S16" s="47">
        <f t="shared" si="3"/>
        <v>31.242141864272391</v>
      </c>
      <c r="U16" s="54">
        <v>30</v>
      </c>
      <c r="V16" s="52">
        <f>B16/'R499Q ohne Glu'!B16</f>
        <v>2.2525824725091637</v>
      </c>
      <c r="W16" s="52">
        <f>C16/'R499Q ohne Glu'!C16</f>
        <v>6.4102495063722857</v>
      </c>
      <c r="X16" s="52">
        <f>D16/'R499Q ohne Glu'!D16</f>
        <v>1.6652166086643465</v>
      </c>
      <c r="Y16" s="52">
        <f>E16/'R499Q ohne Glu'!E16</f>
        <v>2.9663735412864334</v>
      </c>
      <c r="Z16" s="52">
        <f>F16/'R499Q ohne Glu'!F16</f>
        <v>4.5563097584117944</v>
      </c>
      <c r="AA16" s="52">
        <f>G16/'R499Q ohne Glu'!G16</f>
        <v>3.3893828266867909</v>
      </c>
      <c r="AB16" s="52">
        <f>H16/'R499Q ohne Glu'!H16</f>
        <v>3.8038902515543902</v>
      </c>
      <c r="AC16" s="52">
        <f>I16/'R499Q ohne Glu'!I16</f>
        <v>4.2061144499608041</v>
      </c>
      <c r="AD16" s="52">
        <f>J16/'R499Q ohne Glu'!J16</f>
        <v>5.3078358208955221</v>
      </c>
      <c r="AE16" s="52">
        <f>K16/'R499Q ohne Glu'!K16</f>
        <v>3.236842105263158</v>
      </c>
      <c r="AF16" s="52">
        <f>L16/'R499Q ohne Glu'!L16</f>
        <v>1.7765567765567765</v>
      </c>
      <c r="AG16" s="52">
        <f>M16/'R499Q ohne Glu'!M16</f>
        <v>2.7493263771332948</v>
      </c>
      <c r="AH16" s="52">
        <f>N16/'R499Q ohne Glu'!N16</f>
        <v>2.796153846153846</v>
      </c>
      <c r="AI16" s="52"/>
      <c r="AJ16" s="52">
        <f t="shared" si="4"/>
        <v>3.470525718572969</v>
      </c>
      <c r="AK16" s="52">
        <f t="shared" si="5"/>
        <v>0.38189103590216728</v>
      </c>
      <c r="AL16" s="52">
        <f t="shared" si="6"/>
        <v>1.3769277115853233</v>
      </c>
      <c r="AM16" s="53">
        <f t="shared" si="7"/>
        <v>0.74849267638694039</v>
      </c>
    </row>
    <row r="17" spans="1:39">
      <c r="A17" s="54">
        <v>45</v>
      </c>
      <c r="B17" s="38">
        <v>33.119</v>
      </c>
      <c r="C17" s="38">
        <v>107.5</v>
      </c>
      <c r="D17" s="38">
        <v>88.167000000000002</v>
      </c>
      <c r="E17" s="38">
        <v>162.38999999999999</v>
      </c>
      <c r="F17" s="38">
        <v>97.221999999999994</v>
      </c>
      <c r="G17" s="38">
        <v>215.22</v>
      </c>
      <c r="H17" s="38">
        <v>101.22</v>
      </c>
      <c r="I17" s="38">
        <v>123.84</v>
      </c>
      <c r="J17" s="38">
        <v>278.2</v>
      </c>
      <c r="K17" s="38">
        <v>101.318359375</v>
      </c>
      <c r="L17" s="38">
        <v>216.6748046875</v>
      </c>
      <c r="M17" s="38">
        <v>95.21484375</v>
      </c>
      <c r="N17" s="38">
        <v>310.6689453125</v>
      </c>
      <c r="O17" s="38"/>
      <c r="P17" s="38">
        <f t="shared" si="0"/>
        <v>148.51961177884615</v>
      </c>
      <c r="Q17" s="38">
        <f t="shared" si="1"/>
        <v>22.868822514691043</v>
      </c>
      <c r="R17" s="38">
        <f t="shared" si="2"/>
        <v>82.454712186203878</v>
      </c>
      <c r="S17" s="47">
        <f t="shared" si="3"/>
        <v>44.822068497633147</v>
      </c>
      <c r="U17" s="54">
        <v>45</v>
      </c>
      <c r="V17" s="52">
        <f>B17/'R499Q ohne Glu'!B17</f>
        <v>2.1461249351995852</v>
      </c>
      <c r="W17" s="52">
        <f>C17/'R499Q ohne Glu'!C17</f>
        <v>5.6567038518206694</v>
      </c>
      <c r="X17" s="52">
        <f>D17/'R499Q ohne Glu'!D17</f>
        <v>1.8428786421972327</v>
      </c>
      <c r="Y17" s="52">
        <f>E17/'R499Q ohne Glu'!E17</f>
        <v>2.6317154201442343</v>
      </c>
      <c r="Z17" s="52">
        <f>F17/'R499Q ohne Glu'!F17</f>
        <v>4.4808959764022678</v>
      </c>
      <c r="AA17" s="52">
        <f>G17/'R499Q ohne Glu'!G17</f>
        <v>3.0882479552303059</v>
      </c>
      <c r="AB17" s="52">
        <f>H17/'R499Q ohne Glu'!H17</f>
        <v>3.68139661756683</v>
      </c>
      <c r="AC17" s="52">
        <f>I17/'R499Q ohne Glu'!I17</f>
        <v>3.82210425604148</v>
      </c>
      <c r="AD17" s="52">
        <f>J17/'R499Q ohne Glu'!J17</f>
        <v>5.2459881955837151</v>
      </c>
      <c r="AE17" s="52">
        <f>K17/'R499Q ohne Glu'!K17</f>
        <v>3.1923076923076925</v>
      </c>
      <c r="AF17" s="52">
        <f>L17/'R499Q ohne Glu'!L17</f>
        <v>1.839378238341969</v>
      </c>
      <c r="AG17" s="52">
        <f>M17/'R499Q ohne Glu'!M17</f>
        <v>3.2567851811577047</v>
      </c>
      <c r="AH17" s="52">
        <f>N17/'R499Q ohne Glu'!N17</f>
        <v>2.8838526912181304</v>
      </c>
      <c r="AI17" s="52"/>
      <c r="AJ17" s="52">
        <f t="shared" si="4"/>
        <v>3.3667984348624476</v>
      </c>
      <c r="AK17" s="52">
        <f t="shared" si="5"/>
        <v>0.33360522341108612</v>
      </c>
      <c r="AL17" s="52">
        <f t="shared" si="6"/>
        <v>1.2028307387712907</v>
      </c>
      <c r="AM17" s="53">
        <f t="shared" si="7"/>
        <v>0.65385422294016715</v>
      </c>
    </row>
    <row r="18" spans="1:39">
      <c r="A18" s="54">
        <v>60</v>
      </c>
      <c r="B18" s="38">
        <v>46.161999999999999</v>
      </c>
      <c r="C18" s="38">
        <v>145.88999999999999</v>
      </c>
      <c r="D18" s="38">
        <v>124.8</v>
      </c>
      <c r="E18" s="38">
        <v>222.22</v>
      </c>
      <c r="F18" s="38">
        <v>133.18</v>
      </c>
      <c r="G18" s="38">
        <v>292.79000000000002</v>
      </c>
      <c r="H18" s="38">
        <v>136.66999999999999</v>
      </c>
      <c r="I18" s="38">
        <v>165.52</v>
      </c>
      <c r="J18" s="38">
        <v>374.04</v>
      </c>
      <c r="K18" s="38">
        <v>129.39453125</v>
      </c>
      <c r="L18" s="38">
        <v>285.64453125</v>
      </c>
      <c r="M18" s="38">
        <v>116.88232421875</v>
      </c>
      <c r="N18" s="38">
        <v>404.35791015625</v>
      </c>
      <c r="O18" s="38"/>
      <c r="P18" s="38">
        <f t="shared" si="0"/>
        <v>198.27317668269231</v>
      </c>
      <c r="Q18" s="38">
        <f t="shared" si="1"/>
        <v>30.197981829019856</v>
      </c>
      <c r="R18" s="38">
        <f t="shared" si="2"/>
        <v>108.88037190006091</v>
      </c>
      <c r="S18" s="47">
        <f t="shared" si="3"/>
        <v>59.186956790673889</v>
      </c>
      <c r="U18" s="54">
        <v>60</v>
      </c>
      <c r="V18" s="52">
        <f>B18/'R499Q ohne Glu'!B18</f>
        <v>2.1325880070220826</v>
      </c>
      <c r="W18" s="52">
        <f>C18/'R499Q ohne Glu'!C18</f>
        <v>5.6302099413399196</v>
      </c>
      <c r="X18" s="52">
        <f>D18/'R499Q ohne Glu'!D18</f>
        <v>1.9139636530940878</v>
      </c>
      <c r="Y18" s="52">
        <f>E18/'R499Q ohne Glu'!E18</f>
        <v>2.5068814584179413</v>
      </c>
      <c r="Z18" s="52">
        <f>F18/'R499Q ohne Glu'!F18</f>
        <v>4.0640830027464139</v>
      </c>
      <c r="AA18" s="52">
        <f>G18/'R499Q ohne Glu'!G18</f>
        <v>3.0628491327907614</v>
      </c>
      <c r="AB18" s="52">
        <f>H18/'R499Q ohne Glu'!H18</f>
        <v>3.6658441070758006</v>
      </c>
      <c r="AC18" s="52">
        <f>I18/'R499Q ohne Glu'!I18</f>
        <v>3.4684939544435367</v>
      </c>
      <c r="AD18" s="52">
        <f>J18/'R499Q ohne Glu'!J18</f>
        <v>4.7401437098429833</v>
      </c>
      <c r="AE18" s="52">
        <f>K18/'R499Q ohne Glu'!K18</f>
        <v>2.9444444444444446</v>
      </c>
      <c r="AF18" s="52">
        <f>L18/'R499Q ohne Glu'!L18</f>
        <v>1.9746835443037976</v>
      </c>
      <c r="AG18" s="52">
        <f>M18/'R499Q ohne Glu'!M18</f>
        <v>2.8582092218478778</v>
      </c>
      <c r="AH18" s="52">
        <f>N18/'R499Q ohne Glu'!N18</f>
        <v>3.0600461893764432</v>
      </c>
      <c r="AI18" s="52"/>
      <c r="AJ18" s="52">
        <f t="shared" si="4"/>
        <v>3.2324954128266223</v>
      </c>
      <c r="AK18" s="52">
        <f t="shared" si="5"/>
        <v>0.30271817082933045</v>
      </c>
      <c r="AL18" s="52">
        <f t="shared" si="6"/>
        <v>1.0914658869398182</v>
      </c>
      <c r="AM18" s="53">
        <f t="shared" si="7"/>
        <v>0.59331671229133109</v>
      </c>
    </row>
    <row r="19" spans="1:39">
      <c r="A19" s="54">
        <v>75</v>
      </c>
      <c r="B19" s="38">
        <v>61.530999999999999</v>
      </c>
      <c r="C19" s="38">
        <v>184.92</v>
      </c>
      <c r="D19" s="38">
        <v>157.29</v>
      </c>
      <c r="E19" s="38">
        <v>290.39</v>
      </c>
      <c r="F19" s="38">
        <v>172.43</v>
      </c>
      <c r="G19" s="38">
        <v>375</v>
      </c>
      <c r="H19" s="38">
        <v>178.26</v>
      </c>
      <c r="I19" s="38">
        <v>214.15</v>
      </c>
      <c r="J19" s="38">
        <v>464.7</v>
      </c>
      <c r="K19" s="38">
        <v>168.45703125</v>
      </c>
      <c r="L19" s="38">
        <v>358.58154296875</v>
      </c>
      <c r="M19" s="38">
        <v>155.94482421875</v>
      </c>
      <c r="N19" s="38">
        <v>495.30029296875</v>
      </c>
      <c r="O19" s="38"/>
      <c r="P19" s="38">
        <f t="shared" si="0"/>
        <v>252.07343780048075</v>
      </c>
      <c r="Q19" s="38">
        <f t="shared" si="1"/>
        <v>36.825510226135478</v>
      </c>
      <c r="R19" s="38">
        <f t="shared" si="2"/>
        <v>132.77626536545495</v>
      </c>
      <c r="S19" s="47">
        <f t="shared" si="3"/>
        <v>72.176673755536982</v>
      </c>
      <c r="U19" s="54">
        <v>75</v>
      </c>
      <c r="V19" s="52">
        <f>B19/'R499Q ohne Glu'!B19</f>
        <v>1.8077149068687939</v>
      </c>
      <c r="W19" s="52">
        <f>C19/'R499Q ohne Glu'!C19</f>
        <v>4.9814126394052041</v>
      </c>
      <c r="X19" s="52">
        <f>D19/'R499Q ohne Glu'!D19</f>
        <v>1.7317919075144508</v>
      </c>
      <c r="Y19" s="52">
        <f>E19/'R499Q ohne Glu'!E19</f>
        <v>2.4005125237662228</v>
      </c>
      <c r="Z19" s="52">
        <f>F19/'R499Q ohne Glu'!F19</f>
        <v>3.9569946759684229</v>
      </c>
      <c r="AA19" s="52">
        <f>G19/'R499Q ohne Glu'!G19</f>
        <v>2.9133001864512118</v>
      </c>
      <c r="AB19" s="52">
        <f>H19/'R499Q ohne Glu'!H19</f>
        <v>3.2684867709345604</v>
      </c>
      <c r="AC19" s="52">
        <f>I19/'R499Q ohne Glu'!I19</f>
        <v>3.1905542312276518</v>
      </c>
      <c r="AD19" s="52">
        <f>J19/'R499Q ohne Glu'!J19</f>
        <v>4.1258989612003907</v>
      </c>
      <c r="AE19" s="52">
        <f>K19/'R499Q ohne Glu'!K19</f>
        <v>2.905263157894737</v>
      </c>
      <c r="AF19" s="52">
        <f>L19/'R499Q ohne Glu'!L19</f>
        <v>1.8217054263565891</v>
      </c>
      <c r="AG19" s="52">
        <f>M19/'R499Q ohne Glu'!M19</f>
        <v>2.6979938422646428</v>
      </c>
      <c r="AH19" s="52">
        <f>N19/'R499Q ohne Glu'!N19</f>
        <v>2.9889502762430937</v>
      </c>
      <c r="AI19" s="52"/>
      <c r="AJ19" s="52">
        <f t="shared" si="4"/>
        <v>2.983890731238152</v>
      </c>
      <c r="AK19" s="52">
        <f t="shared" si="5"/>
        <v>0.26674661902379765</v>
      </c>
      <c r="AL19" s="52">
        <f t="shared" si="6"/>
        <v>0.96176861244696032</v>
      </c>
      <c r="AM19" s="53">
        <f t="shared" si="7"/>
        <v>0.52281376628447007</v>
      </c>
    </row>
    <row r="20" spans="1:39">
      <c r="A20" s="54">
        <v>90</v>
      </c>
      <c r="B20" s="38">
        <v>77.149000000000001</v>
      </c>
      <c r="C20" s="38">
        <v>230.02</v>
      </c>
      <c r="D20" s="38">
        <v>187.09</v>
      </c>
      <c r="E20" s="38">
        <v>363.49</v>
      </c>
      <c r="F20" s="38">
        <v>218.07</v>
      </c>
      <c r="G20" s="38">
        <v>466.08</v>
      </c>
      <c r="H20" s="38">
        <v>224.62</v>
      </c>
      <c r="I20" s="38">
        <v>269.27999999999997</v>
      </c>
      <c r="J20" s="38">
        <v>555.53</v>
      </c>
      <c r="K20" s="38">
        <v>226.4404296875</v>
      </c>
      <c r="L20" s="38">
        <v>421.44775390625</v>
      </c>
      <c r="M20" s="38">
        <v>192.2607421875</v>
      </c>
      <c r="N20" s="38">
        <v>580.74951171875</v>
      </c>
      <c r="O20" s="38"/>
      <c r="P20" s="38">
        <f t="shared" si="0"/>
        <v>308.63287980769229</v>
      </c>
      <c r="Q20" s="38">
        <f t="shared" si="1"/>
        <v>42.905360159105193</v>
      </c>
      <c r="R20" s="38">
        <f t="shared" si="2"/>
        <v>154.69747604590356</v>
      </c>
      <c r="S20" s="47">
        <f t="shared" si="3"/>
        <v>84.092960655565889</v>
      </c>
      <c r="U20" s="54">
        <v>90</v>
      </c>
      <c r="V20" s="52">
        <f>B20/'R499Q ohne Glu'!B20</f>
        <v>1.6485533569810675</v>
      </c>
      <c r="W20" s="52">
        <f>C20/'R499Q ohne Glu'!C20</f>
        <v>4.891856829927054</v>
      </c>
      <c r="X20" s="52">
        <f>D20/'R499Q ohne Glu'!D20</f>
        <v>1.7221097201767306</v>
      </c>
      <c r="Y20" s="52">
        <f>E20/'R499Q ohne Glu'!E20</f>
        <v>2.1512102740131387</v>
      </c>
      <c r="Z20" s="52">
        <f>F20/'R499Q ohne Glu'!F20</f>
        <v>3.7204422151704373</v>
      </c>
      <c r="AA20" s="52">
        <f>G20/'R499Q ohne Glu'!G20</f>
        <v>2.6284683058876608</v>
      </c>
      <c r="AB20" s="52">
        <f>H20/'R499Q ohne Glu'!H20</f>
        <v>3.2792198312359484</v>
      </c>
      <c r="AC20" s="52">
        <f>I20/'R499Q ohne Glu'!I20</f>
        <v>2.9905711715513692</v>
      </c>
      <c r="AD20" s="52">
        <f>J20/'R499Q ohne Glu'!J20</f>
        <v>3.7422027618726843</v>
      </c>
      <c r="AE20" s="52">
        <f>K20/'R499Q ohne Glu'!K20</f>
        <v>3.0162601626016259</v>
      </c>
      <c r="AF20" s="52">
        <f>L20/'R499Q ohne Glu'!L20</f>
        <v>1.3512720156555773</v>
      </c>
      <c r="AG20" s="52">
        <f>M20/'R499Q ohne Glu'!M20</f>
        <v>2.4686522794526158</v>
      </c>
      <c r="AH20" s="52">
        <f>N20/'R499Q ohne Glu'!N20</f>
        <v>2.7539797395079595</v>
      </c>
      <c r="AI20" s="52"/>
      <c r="AJ20" s="52">
        <f t="shared" si="4"/>
        <v>2.7972922049256823</v>
      </c>
      <c r="AK20" s="52">
        <f t="shared" si="5"/>
        <v>0.27236166892877317</v>
      </c>
      <c r="AL20" s="52">
        <f t="shared" si="6"/>
        <v>0.98201396279363884</v>
      </c>
      <c r="AM20" s="53">
        <f t="shared" si="7"/>
        <v>0.53381906186961714</v>
      </c>
    </row>
    <row r="21" spans="1:39">
      <c r="A21" s="54">
        <v>105</v>
      </c>
      <c r="B21" s="38">
        <v>106.14</v>
      </c>
      <c r="C21" s="38">
        <v>285.74</v>
      </c>
      <c r="D21" s="38">
        <v>228.05</v>
      </c>
      <c r="E21" s="38">
        <v>460.55</v>
      </c>
      <c r="F21" s="38">
        <v>266.74</v>
      </c>
      <c r="G21" s="38">
        <v>557.70000000000005</v>
      </c>
      <c r="H21" s="38">
        <v>277.73</v>
      </c>
      <c r="I21" s="38">
        <v>328.66</v>
      </c>
      <c r="J21" s="38">
        <v>665.71</v>
      </c>
      <c r="K21" s="38">
        <v>286.2548828125</v>
      </c>
      <c r="L21" s="38">
        <v>504.45556640625</v>
      </c>
      <c r="M21" s="38">
        <v>226.74560546875</v>
      </c>
      <c r="N21" s="38">
        <v>693.05419921875</v>
      </c>
      <c r="O21" s="38"/>
      <c r="P21" s="38">
        <f t="shared" si="0"/>
        <v>375.96386568509621</v>
      </c>
      <c r="Q21" s="38">
        <f t="shared" si="1"/>
        <v>50.51954582107291</v>
      </c>
      <c r="R21" s="38">
        <f t="shared" si="2"/>
        <v>182.15081287103087</v>
      </c>
      <c r="S21" s="47">
        <f t="shared" si="3"/>
        <v>99.016490324623874</v>
      </c>
      <c r="U21" s="54">
        <v>105</v>
      </c>
      <c r="V21" s="52">
        <f>B21/'R499Q ohne Glu'!B21</f>
        <v>1.7717166321693263</v>
      </c>
      <c r="W21" s="52">
        <f>C21/'R499Q ohne Glu'!C21</f>
        <v>4.5862223934257829</v>
      </c>
      <c r="X21" s="52">
        <f>D21/'R499Q ohne Glu'!D21</f>
        <v>1.7803887891326411</v>
      </c>
      <c r="Y21" s="52">
        <f>E21/'R499Q ohne Glu'!E21</f>
        <v>2.0345010381234263</v>
      </c>
      <c r="Z21" s="52">
        <f>F21/'R499Q ohne Glu'!F21</f>
        <v>3.4898082005390272</v>
      </c>
      <c r="AA21" s="52">
        <f>G21/'R499Q ohne Glu'!G21</f>
        <v>2.4249934776937128</v>
      </c>
      <c r="AB21" s="52">
        <f>H21/'R499Q ohne Glu'!H21</f>
        <v>2.7503466032877797</v>
      </c>
      <c r="AC21" s="52">
        <f>I21/'R499Q ohne Glu'!I21</f>
        <v>2.7342762063227957</v>
      </c>
      <c r="AD21" s="52">
        <f>J21/'R499Q ohne Glu'!J21</f>
        <v>3.2581734534064215</v>
      </c>
      <c r="AE21" s="52">
        <f>K21/'R499Q ohne Glu'!K21</f>
        <v>3.1476510067114094</v>
      </c>
      <c r="AF21" s="52">
        <f>L21/'R499Q ohne Glu'!L21</f>
        <v>1.2522727272727272</v>
      </c>
      <c r="AG21" s="52">
        <f>M21/'R499Q ohne Glu'!M21</f>
        <v>2.1859372010839464</v>
      </c>
      <c r="AH21" s="52">
        <f>N21/'R499Q ohne Glu'!N21</f>
        <v>2.7262905162064826</v>
      </c>
      <c r="AI21" s="52"/>
      <c r="AJ21" s="52">
        <f t="shared" si="4"/>
        <v>2.6263521727211909</v>
      </c>
      <c r="AK21" s="52">
        <f t="shared" si="5"/>
        <v>0.24302522819533881</v>
      </c>
      <c r="AL21" s="52">
        <f t="shared" si="6"/>
        <v>0.87623992148963081</v>
      </c>
      <c r="AM21" s="53">
        <f t="shared" si="7"/>
        <v>0.47632069459749204</v>
      </c>
    </row>
    <row r="22" spans="1:39">
      <c r="A22" s="54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47"/>
      <c r="U22" s="54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47"/>
    </row>
    <row r="23" spans="1:39" ht="15.75" thickBot="1">
      <c r="A23" s="30" t="s">
        <v>100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9"/>
      <c r="U23" s="29" t="s">
        <v>96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47"/>
    </row>
    <row r="24" spans="1:39" ht="15.75" thickBot="1">
      <c r="U24" s="30" t="s">
        <v>95</v>
      </c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9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24"/>
  <sheetViews>
    <sheetView workbookViewId="0">
      <selection activeCell="A24" sqref="A24"/>
    </sheetView>
  </sheetViews>
  <sheetFormatPr baseColWidth="10" defaultRowHeight="15"/>
  <cols>
    <col min="1" max="1" width="12.42578125" style="1" customWidth="1"/>
    <col min="2" max="2" width="13.5703125" style="3" bestFit="1" customWidth="1"/>
    <col min="3" max="8" width="11.42578125" style="3"/>
    <col min="9" max="9" width="9.42578125" style="3" customWidth="1"/>
    <col min="10" max="10" width="1.7109375" style="3" customWidth="1"/>
    <col min="11" max="11" width="2.140625" style="3" customWidth="1"/>
    <col min="12" max="13" width="11.42578125" style="3"/>
    <col min="14" max="16" width="11.42578125" style="1"/>
    <col min="17" max="17" width="12.7109375" style="1" customWidth="1"/>
    <col min="18" max="25" width="11.42578125" style="1"/>
    <col min="26" max="26" width="1.28515625" style="1" customWidth="1"/>
    <col min="27" max="16384" width="11.42578125" style="1"/>
  </cols>
  <sheetData>
    <row r="2" spans="1:29" ht="15.75" thickBot="1"/>
    <row r="3" spans="1:29" ht="15.75" thickBot="1">
      <c r="A3" s="17" t="s">
        <v>93</v>
      </c>
      <c r="B3" s="20" t="s">
        <v>10</v>
      </c>
      <c r="C3" s="20" t="s">
        <v>41</v>
      </c>
      <c r="D3" s="20" t="s">
        <v>42</v>
      </c>
      <c r="E3" s="20" t="s">
        <v>43</v>
      </c>
      <c r="F3" s="20" t="s">
        <v>60</v>
      </c>
      <c r="G3" s="20" t="s">
        <v>61</v>
      </c>
      <c r="H3" s="20" t="s">
        <v>64</v>
      </c>
      <c r="I3" s="20" t="s">
        <v>66</v>
      </c>
      <c r="J3" s="20"/>
      <c r="K3" s="20"/>
      <c r="L3" s="20" t="s">
        <v>0</v>
      </c>
      <c r="M3" s="20" t="s">
        <v>1</v>
      </c>
      <c r="N3" s="18" t="s">
        <v>90</v>
      </c>
      <c r="O3" s="21" t="s">
        <v>91</v>
      </c>
      <c r="Q3" s="17" t="s">
        <v>93</v>
      </c>
      <c r="R3" s="20" t="s">
        <v>10</v>
      </c>
      <c r="S3" s="20" t="s">
        <v>41</v>
      </c>
      <c r="T3" s="20" t="s">
        <v>42</v>
      </c>
      <c r="U3" s="20" t="s">
        <v>43</v>
      </c>
      <c r="V3" s="20" t="s">
        <v>60</v>
      </c>
      <c r="W3" s="20" t="s">
        <v>61</v>
      </c>
      <c r="X3" s="20" t="s">
        <v>64</v>
      </c>
      <c r="Y3" s="20" t="s">
        <v>66</v>
      </c>
      <c r="Z3" s="18"/>
      <c r="AA3" s="18" t="s">
        <v>89</v>
      </c>
      <c r="AB3" s="18" t="s">
        <v>90</v>
      </c>
      <c r="AC3" s="21" t="s">
        <v>94</v>
      </c>
    </row>
    <row r="4" spans="1:29">
      <c r="A4" s="25">
        <v>-150</v>
      </c>
      <c r="B4" s="9">
        <v>-588.25</v>
      </c>
      <c r="C4" s="9">
        <v>-1033.08093261719</v>
      </c>
      <c r="D4" s="9">
        <v>-950.164794921875</v>
      </c>
      <c r="E4" s="9">
        <v>-1251.220703125</v>
      </c>
      <c r="F4" s="33">
        <v>-1122.1025390625</v>
      </c>
      <c r="G4" s="33">
        <v>-1040.47</v>
      </c>
      <c r="H4" s="33">
        <v>-638.18100000000004</v>
      </c>
      <c r="I4" s="9">
        <v>-630.327</v>
      </c>
      <c r="J4" s="9"/>
      <c r="K4" s="9"/>
      <c r="L4" s="9">
        <f>AVERAGE(B4:I4)</f>
        <v>-906.72462121582078</v>
      </c>
      <c r="M4" s="9">
        <f>STDEV(B4:J4)/(SQRT(COUNT(B4:I4)))</f>
        <v>89.716159187449222</v>
      </c>
      <c r="N4" s="9">
        <f>STDEV(B4:I4)</f>
        <v>253.75561817382851</v>
      </c>
      <c r="O4" s="27">
        <f>CONFIDENCE(0.05,N4,8)</f>
        <v>175.84044083866272</v>
      </c>
      <c r="Q4" s="25">
        <v>-150</v>
      </c>
      <c r="R4" s="9">
        <f>B4/'WT ohne Glu'!B4</f>
        <v>2.051438535309503</v>
      </c>
      <c r="S4" s="9">
        <f>C4/'WT ohne Glu'!C4</f>
        <v>3.0563379429702069</v>
      </c>
      <c r="T4" s="9">
        <f>D4/'WT ohne Glu'!D4</f>
        <v>1.7111843913162956</v>
      </c>
      <c r="U4" s="9">
        <f>E4/'WT ohne Glu'!E4</f>
        <v>2.4296296296296296</v>
      </c>
      <c r="V4" s="9">
        <f>F4/'WT ohne Glu'!F4</f>
        <v>1.6290930074272085</v>
      </c>
      <c r="W4" s="9">
        <f>G4/'WT ohne Glu'!G4</f>
        <v>1.5407910461243657</v>
      </c>
      <c r="X4" s="9">
        <f>H4/'WT ohne Glu'!H4</f>
        <v>1.3677414637061076</v>
      </c>
      <c r="Y4" s="9">
        <f>I4/'WT ohne Glu'!I4</f>
        <v>1.1290598198740409</v>
      </c>
      <c r="Z4" s="26"/>
      <c r="AA4" s="9">
        <f>AVERAGE(R4:Y4)</f>
        <v>1.8644094795446695</v>
      </c>
      <c r="AB4" s="9">
        <f>STDEV(R4:Y4)</f>
        <v>0.62634381792645921</v>
      </c>
      <c r="AC4" s="27">
        <f>CONFIDENCE(0.05,AB4,8)</f>
        <v>0.43402614631102893</v>
      </c>
    </row>
    <row r="5" spans="1:29">
      <c r="A5" s="25">
        <v>-135</v>
      </c>
      <c r="B5" s="9">
        <v>-476.85</v>
      </c>
      <c r="C5" s="9">
        <v>-846.06927490234398</v>
      </c>
      <c r="D5" s="9">
        <v>-803.375244140625</v>
      </c>
      <c r="E5" s="9">
        <v>-937.347412109375</v>
      </c>
      <c r="F5" s="33">
        <v>-922.524</v>
      </c>
      <c r="G5" s="33">
        <v>-867.19</v>
      </c>
      <c r="H5" s="33">
        <v>-532.15</v>
      </c>
      <c r="I5" s="9">
        <v>-516.46</v>
      </c>
      <c r="J5" s="9"/>
      <c r="K5" s="9"/>
      <c r="L5" s="9">
        <f t="shared" ref="L5:L21" si="0">AVERAGE(B5:I5)</f>
        <v>-737.74574139404297</v>
      </c>
      <c r="M5" s="9">
        <f t="shared" ref="M5:M21" si="1">STDEV(B5:J5)/(SQRT(COUNT(B5:I5)))</f>
        <v>68.931182495862146</v>
      </c>
      <c r="N5" s="9">
        <f t="shared" ref="N5:N21" si="2">STDEV(B5:I5)</f>
        <v>194.9668263121263</v>
      </c>
      <c r="O5" s="27">
        <f t="shared" ref="O5:O21" si="3">CONFIDENCE(0.05,N5,8)</f>
        <v>135.10263510364757</v>
      </c>
      <c r="Q5" s="25">
        <v>-135</v>
      </c>
      <c r="R5" s="9">
        <f>B5/'WT ohne Glu'!B5</f>
        <v>2.113790504898267</v>
      </c>
      <c r="S5" s="9">
        <f>C5/'WT ohne Glu'!C5</f>
        <v>3.2184816831299834</v>
      </c>
      <c r="T5" s="9">
        <f>D5/'WT ohne Glu'!D5</f>
        <v>1.8043180260452365</v>
      </c>
      <c r="U5" s="9">
        <f>E5/'WT ohne Glu'!E5</f>
        <v>2.4005470887065261</v>
      </c>
      <c r="V5" s="9">
        <f>F5/'WT ohne Glu'!F5</f>
        <v>1.6501636705124767</v>
      </c>
      <c r="W5" s="9">
        <f>G5/'WT ohne Glu'!G5</f>
        <v>1.5306774455466519</v>
      </c>
      <c r="X5" s="9">
        <f>H5/'WT ohne Glu'!H5</f>
        <v>1.4093701996927803</v>
      </c>
      <c r="Y5" s="9">
        <f>I5/'WT ohne Glu'!I5</f>
        <v>1.1309260516346595</v>
      </c>
      <c r="Z5" s="26"/>
      <c r="AA5" s="9">
        <f t="shared" ref="AA5:AA21" si="4">AVERAGE(R5:Y5)</f>
        <v>1.9072843337708227</v>
      </c>
      <c r="AB5" s="9">
        <f t="shared" ref="AB5:AB21" si="5">STDEV(R5:Y5)</f>
        <v>0.66272036168055226</v>
      </c>
      <c r="AC5" s="27">
        <f t="shared" ref="AC5:AC21" si="6">CONFIDENCE(0.05,AB5,8)</f>
        <v>0.45923334186373937</v>
      </c>
    </row>
    <row r="6" spans="1:29">
      <c r="A6" s="25">
        <v>-120</v>
      </c>
      <c r="B6" s="9">
        <v>-393.35</v>
      </c>
      <c r="C6" s="9">
        <v>-678.52777099609398</v>
      </c>
      <c r="D6" s="9">
        <v>-619.20166015625</v>
      </c>
      <c r="E6" s="9">
        <v>-727.386474609375</v>
      </c>
      <c r="F6" s="9">
        <v>-742.55</v>
      </c>
      <c r="G6" s="33">
        <v>-711.99</v>
      </c>
      <c r="H6" s="33">
        <v>-415.1</v>
      </c>
      <c r="I6" s="9">
        <v>-388.45</v>
      </c>
      <c r="J6" s="9"/>
      <c r="K6" s="9"/>
      <c r="L6" s="9">
        <f t="shared" si="0"/>
        <v>-584.56948822021491</v>
      </c>
      <c r="M6" s="9">
        <f t="shared" si="1"/>
        <v>55.960081520779234</v>
      </c>
      <c r="N6" s="9">
        <f t="shared" si="2"/>
        <v>158.27901247638002</v>
      </c>
      <c r="O6" s="27">
        <f t="shared" si="3"/>
        <v>109.67974435265269</v>
      </c>
      <c r="Q6" s="25">
        <v>-120</v>
      </c>
      <c r="R6" s="9">
        <f>B6/'WT ohne Glu'!B6</f>
        <v>2.1958912521632334</v>
      </c>
      <c r="S6" s="9">
        <f>C6/'WT ohne Glu'!C6</f>
        <v>3.3056794012547877</v>
      </c>
      <c r="T6" s="9">
        <f>D6/'WT ohne Glu'!D6</f>
        <v>1.7853057633084031</v>
      </c>
      <c r="U6" s="9">
        <f>E6/'WT ohne Glu'!E6</f>
        <v>2.3704624564893089</v>
      </c>
      <c r="V6" s="9">
        <f>F6/'WT ohne Glu'!F6</f>
        <v>1.7139065204847086</v>
      </c>
      <c r="W6" s="9">
        <f>G6/'WT ohne Glu'!G6</f>
        <v>1.5665346534653466</v>
      </c>
      <c r="X6" s="9">
        <f>H6/'WT ohne Glu'!H6</f>
        <v>1.3782455674347567</v>
      </c>
      <c r="Y6" s="9">
        <f>I6/'WT ohne Glu'!I6</f>
        <v>1.097192407637555</v>
      </c>
      <c r="Z6" s="26"/>
      <c r="AA6" s="9">
        <f t="shared" si="4"/>
        <v>1.9266522527797627</v>
      </c>
      <c r="AB6" s="9">
        <f t="shared" si="5"/>
        <v>0.69228924603220976</v>
      </c>
      <c r="AC6" s="27">
        <f t="shared" si="6"/>
        <v>0.47972315681609712</v>
      </c>
    </row>
    <row r="7" spans="1:29">
      <c r="A7" s="25">
        <v>-105</v>
      </c>
      <c r="B7" s="9">
        <v>-324.85000000000002</v>
      </c>
      <c r="C7" s="9">
        <v>-541.50384521484398</v>
      </c>
      <c r="D7" s="9">
        <v>-504.7607421875</v>
      </c>
      <c r="E7" s="9">
        <v>-579.2236328125</v>
      </c>
      <c r="F7" s="33">
        <v>-607.33000000000004</v>
      </c>
      <c r="G7" s="33">
        <v>-573.34</v>
      </c>
      <c r="H7" s="33">
        <v>-325.77999999999997</v>
      </c>
      <c r="I7" s="9">
        <v>-306.95999999999998</v>
      </c>
      <c r="J7" s="9"/>
      <c r="K7" s="9"/>
      <c r="L7" s="9">
        <f t="shared" si="0"/>
        <v>-470.4685275268555</v>
      </c>
      <c r="M7" s="9">
        <f t="shared" si="1"/>
        <v>45.559578712609678</v>
      </c>
      <c r="N7" s="9">
        <f t="shared" si="2"/>
        <v>128.86194822275434</v>
      </c>
      <c r="O7" s="27">
        <f t="shared" si="3"/>
        <v>89.295133427532676</v>
      </c>
      <c r="Q7" s="25">
        <v>-105</v>
      </c>
      <c r="R7" s="9">
        <f>B7/'WT ohne Glu'!B7</f>
        <v>2.3235104785065448</v>
      </c>
      <c r="S7" s="9">
        <f>C7/'WT ohne Glu'!C7</f>
        <v>3.1890725367606523</v>
      </c>
      <c r="T7" s="9">
        <f>D7/'WT ohne Glu'!D7</f>
        <v>1.8316722037652271</v>
      </c>
      <c r="U7" s="9">
        <f>E7/'WT ohne Glu'!E7</f>
        <v>2.3710181136789505</v>
      </c>
      <c r="V7" s="9">
        <f>F7/'WT ohne Glu'!F7</f>
        <v>1.7587964437751586</v>
      </c>
      <c r="W7" s="9">
        <f>G7/'WT ohne Glu'!G7</f>
        <v>1.5636403305424496</v>
      </c>
      <c r="X7" s="9">
        <f>H7/'WT ohne Glu'!H7</f>
        <v>1.3963994856408057</v>
      </c>
      <c r="Y7" s="9">
        <f>I7/'WT ohne Glu'!I7</f>
        <v>1.1431976462701574</v>
      </c>
      <c r="Z7" s="26"/>
      <c r="AA7" s="9">
        <f t="shared" si="4"/>
        <v>1.9471634048674935</v>
      </c>
      <c r="AB7" s="9">
        <f t="shared" si="5"/>
        <v>0.65566109927525018</v>
      </c>
      <c r="AC7" s="27">
        <f t="shared" si="6"/>
        <v>0.45434161248144134</v>
      </c>
    </row>
    <row r="8" spans="1:29">
      <c r="A8" s="25">
        <v>-90</v>
      </c>
      <c r="B8" s="9">
        <v>-263.77999999999997</v>
      </c>
      <c r="C8" s="9">
        <v>-425.65914916992199</v>
      </c>
      <c r="D8" s="9">
        <v>-391.387939453125</v>
      </c>
      <c r="E8" s="9">
        <v>-426.94091796875</v>
      </c>
      <c r="F8" s="33">
        <v>-488.45</v>
      </c>
      <c r="G8" s="33">
        <v>-454.49</v>
      </c>
      <c r="H8" s="33">
        <v>-265.98</v>
      </c>
      <c r="I8" s="9">
        <v>-240.06</v>
      </c>
      <c r="J8" s="9"/>
      <c r="K8" s="9"/>
      <c r="L8" s="9">
        <f t="shared" si="0"/>
        <v>-369.59350082397464</v>
      </c>
      <c r="M8" s="9">
        <f t="shared" si="1"/>
        <v>34.577177146321397</v>
      </c>
      <c r="N8" s="9">
        <f t="shared" si="2"/>
        <v>97.799025737809501</v>
      </c>
      <c r="O8" s="27">
        <f t="shared" si="3"/>
        <v>67.770021893851364</v>
      </c>
      <c r="Q8" s="25">
        <v>-90</v>
      </c>
      <c r="R8" s="9">
        <f>B8/'WT ohne Glu'!B8</f>
        <v>2.4264557078465643</v>
      </c>
      <c r="S8" s="9">
        <f>C8/'WT ohne Glu'!C8</f>
        <v>3.3320592052113849</v>
      </c>
      <c r="T8" s="9">
        <f>D8/'WT ohne Glu'!D8</f>
        <v>1.806338028169014</v>
      </c>
      <c r="U8" s="9">
        <f>E8/'WT ohne Glu'!E8</f>
        <v>2.3297252289758537</v>
      </c>
      <c r="V8" s="9">
        <f>F8/'WT ohne Glu'!F8</f>
        <v>1.8840887174541947</v>
      </c>
      <c r="W8" s="9">
        <f>G8/'WT ohne Glu'!G8</f>
        <v>1.5207454995650136</v>
      </c>
      <c r="X8" s="9">
        <f>H8/'WT ohne Glu'!H8</f>
        <v>1.4892497200447929</v>
      </c>
      <c r="Y8" s="9">
        <f>I8/'WT ohne Glu'!I8</f>
        <v>1.1672096076238636</v>
      </c>
      <c r="Z8" s="26"/>
      <c r="AA8" s="9">
        <f t="shared" si="4"/>
        <v>1.994483964361335</v>
      </c>
      <c r="AB8" s="9">
        <f t="shared" si="5"/>
        <v>0.6865808096672692</v>
      </c>
      <c r="AC8" s="27">
        <f t="shared" si="6"/>
        <v>0.47576748492148313</v>
      </c>
    </row>
    <row r="9" spans="1:29">
      <c r="A9" s="25">
        <v>-75</v>
      </c>
      <c r="B9" s="9">
        <v>-211.68</v>
      </c>
      <c r="C9" s="9">
        <v>-326.66012573242199</v>
      </c>
      <c r="D9" s="9">
        <v>-305.938720703125</v>
      </c>
      <c r="E9" s="9">
        <v>-317.840576171875</v>
      </c>
      <c r="F9" s="33">
        <v>-368.964</v>
      </c>
      <c r="G9" s="33">
        <v>-353.48099999999999</v>
      </c>
      <c r="H9" s="33">
        <v>-196.21600000000001</v>
      </c>
      <c r="I9" s="9">
        <v>-178.941</v>
      </c>
      <c r="J9" s="9"/>
      <c r="K9" s="9"/>
      <c r="L9" s="9">
        <f t="shared" si="0"/>
        <v>-282.4651778259277</v>
      </c>
      <c r="M9" s="9">
        <f t="shared" si="1"/>
        <v>26.540948870967085</v>
      </c>
      <c r="N9" s="9">
        <f t="shared" si="2"/>
        <v>75.069139703145083</v>
      </c>
      <c r="O9" s="27">
        <f t="shared" si="3"/>
        <v>52.019303902614489</v>
      </c>
      <c r="Q9" s="25">
        <v>-75</v>
      </c>
      <c r="R9" s="9">
        <f>B9/'WT ohne Glu'!B9</f>
        <v>2.5255019864705255</v>
      </c>
      <c r="S9" s="9">
        <f>C9/'WT ohne Glu'!C9</f>
        <v>3.3980951903250154</v>
      </c>
      <c r="T9" s="9">
        <f>D9/'WT ohne Glu'!D9</f>
        <v>1.8720821661998133</v>
      </c>
      <c r="U9" s="9">
        <f>E9/'WT ohne Glu'!E9</f>
        <v>2.1104356636271531</v>
      </c>
      <c r="V9" s="9">
        <f>F9/'WT ohne Glu'!F9</f>
        <v>1.8686168353988037</v>
      </c>
      <c r="W9" s="9">
        <f>G9/'WT ohne Glu'!G9</f>
        <v>1.6066587882368983</v>
      </c>
      <c r="X9" s="9">
        <f>H9/'WT ohne Glu'!H9</f>
        <v>1.6124219668251101</v>
      </c>
      <c r="Y9" s="9">
        <f>I9/'WT ohne Glu'!I9</f>
        <v>1.17544159282153</v>
      </c>
      <c r="Z9" s="26"/>
      <c r="AA9" s="9">
        <f t="shared" si="4"/>
        <v>2.0211567737381064</v>
      </c>
      <c r="AB9" s="9">
        <f t="shared" si="5"/>
        <v>0.68221203007564901</v>
      </c>
      <c r="AC9" s="27">
        <f t="shared" si="6"/>
        <v>0.47274013074959953</v>
      </c>
    </row>
    <row r="10" spans="1:29">
      <c r="A10" s="25">
        <v>-60</v>
      </c>
      <c r="B10" s="9">
        <v>-165.94</v>
      </c>
      <c r="C10" s="9">
        <v>-240.47850036621099</v>
      </c>
      <c r="D10" s="9">
        <v>-227.05078125</v>
      </c>
      <c r="E10" s="9">
        <v>-229.644775390625</v>
      </c>
      <c r="F10" s="33">
        <v>-285.48</v>
      </c>
      <c r="G10" s="33">
        <v>-268.3</v>
      </c>
      <c r="H10" s="33">
        <v>-143.9</v>
      </c>
      <c r="I10" s="9">
        <v>-138.02000000000001</v>
      </c>
      <c r="J10" s="9"/>
      <c r="K10" s="9"/>
      <c r="L10" s="9">
        <f t="shared" si="0"/>
        <v>-212.3517571258545</v>
      </c>
      <c r="M10" s="9">
        <f t="shared" si="1"/>
        <v>19.887663815130505</v>
      </c>
      <c r="N10" s="9">
        <f t="shared" si="2"/>
        <v>56.250807782548421</v>
      </c>
      <c r="O10" s="27">
        <f t="shared" si="3"/>
        <v>38.979104814296228</v>
      </c>
      <c r="Q10" s="25">
        <v>-60</v>
      </c>
      <c r="R10" s="9">
        <f>B10/'WT ohne Glu'!B10</f>
        <v>2.6715394275042663</v>
      </c>
      <c r="S10" s="9">
        <f>C10/'WT ohne Glu'!C10</f>
        <v>3.3965518746284342</v>
      </c>
      <c r="T10" s="9">
        <f>D10/'WT ohne Glu'!D10</f>
        <v>1.7182448036951501</v>
      </c>
      <c r="U10" s="9">
        <f>E10/'WT ohne Glu'!E10</f>
        <v>2.2597597597597598</v>
      </c>
      <c r="V10" s="9">
        <f>F10/'WT ohne Glu'!F10</f>
        <v>2.004353015516394</v>
      </c>
      <c r="W10" s="9">
        <f>G10/'WT ohne Glu'!G10</f>
        <v>1.7439064023399415</v>
      </c>
      <c r="X10" s="9">
        <f>H10/'WT ohne Glu'!H10</f>
        <v>1.8739419195207709</v>
      </c>
      <c r="Y10" s="9">
        <f>I10/'WT ohne Glu'!I10</f>
        <v>1.2586175451395223</v>
      </c>
      <c r="Z10" s="26"/>
      <c r="AA10" s="9">
        <f t="shared" si="4"/>
        <v>2.1158643435130298</v>
      </c>
      <c r="AB10" s="9">
        <f t="shared" si="5"/>
        <v>0.66245523400347162</v>
      </c>
      <c r="AC10" s="27">
        <f t="shared" si="6"/>
        <v>0.45904962113293585</v>
      </c>
    </row>
    <row r="11" spans="1:29">
      <c r="A11" s="25">
        <v>-45</v>
      </c>
      <c r="B11" s="9">
        <v>-123.12</v>
      </c>
      <c r="C11" s="9">
        <v>-166.13768005371099</v>
      </c>
      <c r="D11" s="9">
        <v>-163.87939453125</v>
      </c>
      <c r="E11" s="9">
        <v>-165.863037109375</v>
      </c>
      <c r="F11" s="33">
        <v>-203.79</v>
      </c>
      <c r="G11" s="33">
        <v>-193.6</v>
      </c>
      <c r="H11" s="33">
        <v>-87.05</v>
      </c>
      <c r="I11" s="9">
        <v>-83.19</v>
      </c>
      <c r="J11" s="9"/>
      <c r="K11" s="9"/>
      <c r="L11" s="9">
        <f t="shared" si="0"/>
        <v>-148.32876396179202</v>
      </c>
      <c r="M11" s="9">
        <f t="shared" si="1"/>
        <v>16.160738975567636</v>
      </c>
      <c r="N11" s="9">
        <f t="shared" si="2"/>
        <v>45.709472474438464</v>
      </c>
      <c r="O11" s="27">
        <f t="shared" si="3"/>
        <v>31.674466355665288</v>
      </c>
      <c r="Q11" s="25">
        <v>-45</v>
      </c>
      <c r="R11" s="9">
        <f>B11/'WT ohne Glu'!B11</f>
        <v>2.8542946563115801</v>
      </c>
      <c r="S11" s="9">
        <f>C11/'WT ohne Glu'!C11</f>
        <v>3.899713458068903</v>
      </c>
      <c r="T11" s="9">
        <f>D11/'WT ohne Glu'!D11</f>
        <v>1.8172588832487309</v>
      </c>
      <c r="U11" s="9">
        <f>E11/'WT ohne Glu'!E11</f>
        <v>2.3029661016949152</v>
      </c>
      <c r="V11" s="9">
        <f>F11/'WT ohne Glu'!F11</f>
        <v>2.2182431696963096</v>
      </c>
      <c r="W11" s="9">
        <f>G11/'WT ohne Glu'!G11</f>
        <v>1.8995290423861853</v>
      </c>
      <c r="X11" s="9">
        <f>H11/'WT ohne Glu'!H11</f>
        <v>2.2499353838201088</v>
      </c>
      <c r="Y11" s="9">
        <f>I11/'WT ohne Glu'!I11</f>
        <v>1.266595615103532</v>
      </c>
      <c r="Z11" s="26"/>
      <c r="AA11" s="9">
        <f t="shared" si="4"/>
        <v>2.313567038791283</v>
      </c>
      <c r="AB11" s="9">
        <f t="shared" si="5"/>
        <v>0.78698277680203399</v>
      </c>
      <c r="AC11" s="27">
        <f t="shared" si="6"/>
        <v>0.54534122003363372</v>
      </c>
    </row>
    <row r="12" spans="1:29">
      <c r="A12" s="25">
        <v>-30</v>
      </c>
      <c r="B12" s="9">
        <v>-80.894999999999996</v>
      </c>
      <c r="C12" s="9">
        <v>-101.806632995605</v>
      </c>
      <c r="D12" s="9">
        <v>-105.89599609375</v>
      </c>
      <c r="E12" s="9">
        <v>-92.620849609375</v>
      </c>
      <c r="F12" s="33">
        <v>-139.47</v>
      </c>
      <c r="G12" s="33">
        <v>-122.39</v>
      </c>
      <c r="H12" s="33">
        <v>-47.05</v>
      </c>
      <c r="I12" s="9">
        <v>-43.08</v>
      </c>
      <c r="J12" s="9"/>
      <c r="K12" s="9"/>
      <c r="L12" s="9">
        <f t="shared" si="0"/>
        <v>-91.651059837341251</v>
      </c>
      <c r="M12" s="9">
        <f t="shared" si="1"/>
        <v>11.954245408079125</v>
      </c>
      <c r="N12" s="9">
        <f t="shared" si="2"/>
        <v>33.811711968083586</v>
      </c>
      <c r="O12" s="27">
        <f t="shared" si="3"/>
        <v>23.4298904621884</v>
      </c>
      <c r="Q12" s="25">
        <v>-30</v>
      </c>
      <c r="R12" s="9">
        <f>B12/'WT ohne Glu'!B12</f>
        <v>3.0825362953930573</v>
      </c>
      <c r="S12" s="9">
        <f>C12/'WT ohne Glu'!C12</f>
        <v>3.9809069198170204</v>
      </c>
      <c r="T12" s="9">
        <f>D12/'WT ohne Glu'!D12</f>
        <v>2.2754098360655739</v>
      </c>
      <c r="U12" s="9">
        <f>E12/'WT ohne Glu'!E12</f>
        <v>2.1524822695035462</v>
      </c>
      <c r="V12" s="9">
        <f>F12/'WT ohne Glu'!F12</f>
        <v>2.2875184516975562</v>
      </c>
      <c r="W12" s="9">
        <f>G12/'WT ohne Glu'!G12</f>
        <v>2.2232515894641236</v>
      </c>
      <c r="X12" s="9">
        <f>H12/'WT ohne Glu'!H12</f>
        <v>8.5545454545454547</v>
      </c>
      <c r="Y12" s="9">
        <f>I12/'WT ohne Glu'!I12</f>
        <v>1.1204161248374511</v>
      </c>
      <c r="Z12" s="26"/>
      <c r="AA12" s="9">
        <f t="shared" si="4"/>
        <v>3.2096333676654729</v>
      </c>
      <c r="AB12" s="9">
        <f t="shared" si="5"/>
        <v>2.3101489576027792</v>
      </c>
      <c r="AC12" s="27">
        <f t="shared" si="6"/>
        <v>1.6008221375795562</v>
      </c>
    </row>
    <row r="13" spans="1:29">
      <c r="A13" s="25">
        <v>-15</v>
      </c>
      <c r="B13" s="9">
        <v>-40.345999999999997</v>
      </c>
      <c r="C13" s="9">
        <v>-37.963863372802699</v>
      </c>
      <c r="D13" s="9">
        <v>-44.403076171875</v>
      </c>
      <c r="E13" s="9">
        <v>-38.909912109375</v>
      </c>
      <c r="F13" s="33">
        <v>-84.94</v>
      </c>
      <c r="G13" s="33">
        <v>-61.17</v>
      </c>
      <c r="H13" s="33">
        <v>-7.29</v>
      </c>
      <c r="I13" s="9">
        <v>-12.22</v>
      </c>
      <c r="J13" s="9"/>
      <c r="K13" s="9"/>
      <c r="L13" s="9">
        <f t="shared" si="0"/>
        <v>-40.905356456756593</v>
      </c>
      <c r="M13" s="9">
        <f t="shared" si="1"/>
        <v>8.7909537281625312</v>
      </c>
      <c r="N13" s="9">
        <f t="shared" si="2"/>
        <v>24.86457197712355</v>
      </c>
      <c r="O13" s="27">
        <f t="shared" si="3"/>
        <v>17.229952696956673</v>
      </c>
      <c r="Q13" s="25">
        <v>-15</v>
      </c>
      <c r="R13" s="9">
        <f>B13/'WT ohne Glu'!B13</f>
        <v>3.1823631487616337</v>
      </c>
      <c r="S13" s="9">
        <f>C13/'WT ohne Glu'!C13</f>
        <v>3.9617834356870434</v>
      </c>
      <c r="T13" s="9">
        <f>D13/'WT ohne Glu'!D13</f>
        <v>2.0638297872340425</v>
      </c>
      <c r="U13" s="9">
        <f>E13/'WT ohne Glu'!E13</f>
        <v>3.1875</v>
      </c>
      <c r="V13" s="9">
        <f>F13/'WT ohne Glu'!F13</f>
        <v>3.6533333333333333</v>
      </c>
      <c r="W13" s="9">
        <f>G13/'WT ohne Glu'!G13</f>
        <v>4.3077464788732396</v>
      </c>
      <c r="X13" s="9">
        <f>H13/'WT ohne Glu'!H13</f>
        <v>0.49057873485868103</v>
      </c>
      <c r="Y13" s="9">
        <f>I13/'WT ohne Glu'!I13</f>
        <v>1.6015727391874182</v>
      </c>
      <c r="Z13" s="26"/>
      <c r="AA13" s="9">
        <f t="shared" si="4"/>
        <v>2.8060884572419234</v>
      </c>
      <c r="AB13" s="9">
        <f t="shared" si="5"/>
        <v>1.3070621533105147</v>
      </c>
      <c r="AC13" s="27">
        <f t="shared" si="6"/>
        <v>0.9057312184678834</v>
      </c>
    </row>
    <row r="14" spans="1:29">
      <c r="A14" s="25">
        <v>0</v>
      </c>
      <c r="B14" s="9">
        <v>-8.8999999999999996E-2</v>
      </c>
      <c r="C14" s="9">
        <v>18.066404342651399</v>
      </c>
      <c r="D14" s="9">
        <v>10.07080078125</v>
      </c>
      <c r="E14" s="9">
        <v>7.781982421875</v>
      </c>
      <c r="F14" s="33">
        <v>-10.902699999999999</v>
      </c>
      <c r="G14" s="33">
        <v>-6.3411499999999998</v>
      </c>
      <c r="H14" s="33">
        <v>36.857300000000002</v>
      </c>
      <c r="I14" s="9">
        <v>16.29</v>
      </c>
      <c r="J14" s="9"/>
      <c r="K14" s="9"/>
      <c r="L14" s="9">
        <f t="shared" si="0"/>
        <v>8.9667046932220487</v>
      </c>
      <c r="M14" s="9">
        <f t="shared" si="1"/>
        <v>5.3919128184205318</v>
      </c>
      <c r="N14" s="9">
        <f t="shared" si="2"/>
        <v>15.250632469887311</v>
      </c>
      <c r="O14" s="27">
        <f t="shared" si="3"/>
        <v>10.567954931884096</v>
      </c>
      <c r="Q14" s="25">
        <v>0</v>
      </c>
      <c r="R14" s="9">
        <f>B14/'WT ohne Glu'!B14</f>
        <v>0.35458167330677287</v>
      </c>
      <c r="S14" s="9">
        <f>C14/'WT ohne Glu'!C14</f>
        <v>1.5179486793228114</v>
      </c>
      <c r="T14" s="9">
        <f>D14/'WT ohne Glu'!D14</f>
        <v>2.0625</v>
      </c>
      <c r="U14" s="9">
        <f>E14/'WT ohne Glu'!E14</f>
        <v>0.70833333333333337</v>
      </c>
      <c r="V14" s="9">
        <f>F14/'WT ohne Glu'!F14</f>
        <v>-0.94971254355400692</v>
      </c>
      <c r="W14" s="9">
        <f>G14/'WT ohne Glu'!G14</f>
        <v>-0.23775983862259281</v>
      </c>
      <c r="X14" s="9">
        <f>H14/'WT ohne Glu'!H14</f>
        <v>0.66314212414260654</v>
      </c>
      <c r="Y14" s="9">
        <f>I14/'WT ohne Glu'!I14</f>
        <v>0.77891153209842312</v>
      </c>
      <c r="Z14" s="26"/>
      <c r="AA14" s="9">
        <f t="shared" si="4"/>
        <v>0.61224312000341841</v>
      </c>
      <c r="AB14" s="9">
        <f t="shared" si="5"/>
        <v>0.94049758267903727</v>
      </c>
      <c r="AC14" s="27">
        <f t="shared" si="6"/>
        <v>0.65171959831325232</v>
      </c>
    </row>
    <row r="15" spans="1:29">
      <c r="A15" s="25">
        <v>15</v>
      </c>
      <c r="B15" s="9">
        <v>41.143000000000001</v>
      </c>
      <c r="C15" s="9">
        <v>79.589836120605497</v>
      </c>
      <c r="D15" s="9">
        <v>69.122314453125</v>
      </c>
      <c r="E15" s="9">
        <v>57.525634765625</v>
      </c>
      <c r="F15" s="33">
        <v>67.25</v>
      </c>
      <c r="G15" s="33">
        <v>46.91</v>
      </c>
      <c r="H15" s="33">
        <v>77.41</v>
      </c>
      <c r="I15" s="9">
        <v>50.93</v>
      </c>
      <c r="J15" s="9"/>
      <c r="K15" s="9"/>
      <c r="L15" s="9">
        <f t="shared" si="0"/>
        <v>61.23509816741943</v>
      </c>
      <c r="M15" s="9">
        <f t="shared" si="1"/>
        <v>5.0458028751302288</v>
      </c>
      <c r="N15" s="9">
        <f t="shared" si="2"/>
        <v>14.271685718140652</v>
      </c>
      <c r="O15" s="27">
        <f t="shared" si="3"/>
        <v>9.8895919083439026</v>
      </c>
      <c r="Q15" s="25">
        <v>15</v>
      </c>
      <c r="R15" s="9">
        <f>B15/'WT ohne Glu'!B15</f>
        <v>3.2355300408933627</v>
      </c>
      <c r="S15" s="9">
        <f>C15/'WT ohne Glu'!C15</f>
        <v>2.768577412989476</v>
      </c>
      <c r="T15" s="9">
        <f>D15/'WT ohne Glu'!D15</f>
        <v>1.8414634146341464</v>
      </c>
      <c r="U15" s="9">
        <f>E15/'WT ohne Glu'!E15</f>
        <v>1.590717299578059</v>
      </c>
      <c r="V15" s="9">
        <f>F15/'WT ohne Glu'!F15</f>
        <v>1.5081856918591612</v>
      </c>
      <c r="W15" s="9">
        <f>G15/'WT ohne Glu'!G15</f>
        <v>0.69723543400713428</v>
      </c>
      <c r="X15" s="9">
        <f>H15/'WT ohne Glu'!H15</f>
        <v>0.90729020159399909</v>
      </c>
      <c r="Y15" s="9">
        <f>I15/'WT ohne Glu'!I15</f>
        <v>0.99647818430835455</v>
      </c>
      <c r="Z15" s="26"/>
      <c r="AA15" s="9">
        <f t="shared" si="4"/>
        <v>1.6931847099829616</v>
      </c>
      <c r="AB15" s="9">
        <f t="shared" si="5"/>
        <v>0.90213670869029894</v>
      </c>
      <c r="AC15" s="27">
        <f t="shared" si="6"/>
        <v>0.62513735733005815</v>
      </c>
    </row>
    <row r="16" spans="1:29">
      <c r="A16" s="25">
        <v>30</v>
      </c>
      <c r="B16" s="9">
        <v>87.24</v>
      </c>
      <c r="C16" s="9">
        <v>139.09910583496099</v>
      </c>
      <c r="D16" s="9">
        <v>127.716064453125</v>
      </c>
      <c r="E16" s="9">
        <v>90.33203125</v>
      </c>
      <c r="F16" s="33">
        <v>107.95</v>
      </c>
      <c r="G16" s="33">
        <v>104.64</v>
      </c>
      <c r="H16" s="33">
        <v>119.77</v>
      </c>
      <c r="I16" s="9">
        <v>101.86</v>
      </c>
      <c r="J16" s="9"/>
      <c r="K16" s="9"/>
      <c r="L16" s="9">
        <f t="shared" si="0"/>
        <v>109.82590019226075</v>
      </c>
      <c r="M16" s="9">
        <f t="shared" si="1"/>
        <v>6.3525383128490951</v>
      </c>
      <c r="N16" s="9">
        <f t="shared" si="2"/>
        <v>17.967691675051782</v>
      </c>
      <c r="O16" s="27">
        <f t="shared" si="3"/>
        <v>12.450746303595063</v>
      </c>
      <c r="Q16" s="25">
        <v>30</v>
      </c>
      <c r="R16" s="9">
        <f>B16/'WT ohne Glu'!B16</f>
        <v>3.516891074739982</v>
      </c>
      <c r="S16" s="9">
        <f>C16/'WT ohne Glu'!C16</f>
        <v>3.0964673145777311</v>
      </c>
      <c r="T16" s="9">
        <f>D16/'WT ohne Glu'!D16</f>
        <v>1.8979591836734695</v>
      </c>
      <c r="U16" s="9">
        <f>E16/'WT ohne Glu'!E16</f>
        <v>1.5786666666666667</v>
      </c>
      <c r="V16" s="9">
        <f>F16/'WT ohne Glu'!F16</f>
        <v>1.4337893478549608</v>
      </c>
      <c r="W16" s="9">
        <f>G16/'WT ohne Glu'!G16</f>
        <v>1</v>
      </c>
      <c r="X16" s="9">
        <f>H16/'WT ohne Glu'!H16</f>
        <v>1.1278839815425181</v>
      </c>
      <c r="Y16" s="9">
        <f>I16/'WT ohne Glu'!I16</f>
        <v>1.2977449356605937</v>
      </c>
      <c r="Z16" s="26"/>
      <c r="AA16" s="9">
        <f t="shared" si="4"/>
        <v>1.8686753130894902</v>
      </c>
      <c r="AB16" s="9">
        <f t="shared" si="5"/>
        <v>0.9356057511460778</v>
      </c>
      <c r="AC16" s="27">
        <f t="shared" si="6"/>
        <v>0.64832979429845083</v>
      </c>
    </row>
    <row r="17" spans="1:29">
      <c r="A17" s="25">
        <v>45</v>
      </c>
      <c r="B17" s="9">
        <v>135.4</v>
      </c>
      <c r="C17" s="9">
        <v>208.49607849121099</v>
      </c>
      <c r="D17" s="9">
        <v>185.85205078125</v>
      </c>
      <c r="E17" s="9">
        <v>132.75146484375</v>
      </c>
      <c r="F17" s="33">
        <v>172.54</v>
      </c>
      <c r="G17" s="33">
        <v>162.36000000000001</v>
      </c>
      <c r="H17" s="33">
        <v>161.80000000000001</v>
      </c>
      <c r="I17" s="9">
        <v>118.16</v>
      </c>
      <c r="J17" s="9"/>
      <c r="K17" s="9"/>
      <c r="L17" s="9">
        <f t="shared" si="0"/>
        <v>159.66994926452639</v>
      </c>
      <c r="M17" s="9">
        <f t="shared" si="1"/>
        <v>10.592800923672742</v>
      </c>
      <c r="N17" s="9">
        <f t="shared" si="2"/>
        <v>29.960965459552483</v>
      </c>
      <c r="O17" s="27">
        <f t="shared" si="3"/>
        <v>20.76150830580119</v>
      </c>
      <c r="Q17" s="25">
        <v>45</v>
      </c>
      <c r="R17" s="9">
        <f>B17/'WT ohne Glu'!B17</f>
        <v>3.5235641606162336</v>
      </c>
      <c r="S17" s="9">
        <f>C17/'WT ohne Glu'!C17</f>
        <v>3.1985020129332873</v>
      </c>
      <c r="T17" s="9">
        <f>D17/'WT ohne Glu'!D17</f>
        <v>1.7911764705882354</v>
      </c>
      <c r="U17" s="9">
        <f>E17/'WT ohne Glu'!E17</f>
        <v>1.6111111111111112</v>
      </c>
      <c r="V17" s="9">
        <f>F17/'WT ohne Glu'!F17</f>
        <v>1.6452751025078667</v>
      </c>
      <c r="W17" s="9">
        <f>G17/'WT ohne Glu'!G17</f>
        <v>1.0898107128473622</v>
      </c>
      <c r="X17" s="9">
        <f>H17/'WT ohne Glu'!H17</f>
        <v>1.2010986563729493</v>
      </c>
      <c r="Y17" s="9">
        <f>I17/'WT ohne Glu'!I17</f>
        <v>1.1882542236524538</v>
      </c>
      <c r="Z17" s="26"/>
      <c r="AA17" s="9">
        <f t="shared" si="4"/>
        <v>1.9060990563286873</v>
      </c>
      <c r="AB17" s="9">
        <f t="shared" si="5"/>
        <v>0.93605604355211913</v>
      </c>
      <c r="AC17" s="27">
        <f t="shared" si="6"/>
        <v>0.648641825282255</v>
      </c>
    </row>
    <row r="18" spans="1:29">
      <c r="A18" s="25">
        <v>60</v>
      </c>
      <c r="B18" s="9">
        <v>188.69</v>
      </c>
      <c r="C18" s="9">
        <v>281.86032104492199</v>
      </c>
      <c r="D18" s="9">
        <v>257.26318359375</v>
      </c>
      <c r="E18" s="9">
        <v>165.10009765625</v>
      </c>
      <c r="F18" s="33">
        <v>237.26</v>
      </c>
      <c r="G18" s="33">
        <v>230.27699999999999</v>
      </c>
      <c r="H18" s="33">
        <v>204.16</v>
      </c>
      <c r="I18" s="9">
        <v>138.19999999999999</v>
      </c>
      <c r="J18" s="9"/>
      <c r="K18" s="9"/>
      <c r="L18" s="9">
        <f t="shared" si="0"/>
        <v>212.85132528686526</v>
      </c>
      <c r="M18" s="9">
        <f t="shared" si="1"/>
        <v>16.980241183527031</v>
      </c>
      <c r="N18" s="9">
        <f t="shared" si="2"/>
        <v>48.027374748220211</v>
      </c>
      <c r="O18" s="27">
        <f t="shared" si="3"/>
        <v>33.280661168516758</v>
      </c>
      <c r="Q18" s="25">
        <v>60</v>
      </c>
      <c r="R18" s="9">
        <f>B18/'WT ohne Glu'!B18</f>
        <v>3.4899937113897828</v>
      </c>
      <c r="S18" s="9">
        <f>C18/'WT ohne Glu'!C18</f>
        <v>3.5909797425135834</v>
      </c>
      <c r="T18" s="9">
        <f>D18/'WT ohne Glu'!D18</f>
        <v>1.9290617848970251</v>
      </c>
      <c r="U18" s="9">
        <f>E18/'WT ohne Glu'!E18</f>
        <v>1.450402144772118</v>
      </c>
      <c r="V18" s="9">
        <f>F18/'WT ohne Glu'!F18</f>
        <v>1.5995415627317466</v>
      </c>
      <c r="W18" s="9">
        <f>G18/'WT ohne Glu'!G18</f>
        <v>1.1741637772792166</v>
      </c>
      <c r="X18" s="9">
        <f>H18/'WT ohne Glu'!H18</f>
        <v>1.2665798126434642</v>
      </c>
      <c r="Y18" s="9">
        <f>I18/'WT ohne Glu'!I18</f>
        <v>1.0560904783738345</v>
      </c>
      <c r="Z18" s="26"/>
      <c r="AA18" s="9">
        <f t="shared" si="4"/>
        <v>1.9446016268250963</v>
      </c>
      <c r="AB18" s="9">
        <f t="shared" si="5"/>
        <v>1.021558947245061</v>
      </c>
      <c r="AC18" s="27">
        <f t="shared" si="6"/>
        <v>0.7078912258927802</v>
      </c>
    </row>
    <row r="19" spans="1:29">
      <c r="A19" s="25">
        <v>75</v>
      </c>
      <c r="B19" s="9">
        <v>245.47</v>
      </c>
      <c r="C19" s="9">
        <v>360.77877807617199</v>
      </c>
      <c r="D19" s="9">
        <v>331.268310546875</v>
      </c>
      <c r="E19" s="9">
        <v>199.737548828125</v>
      </c>
      <c r="F19" s="33">
        <v>307.67899999999997</v>
      </c>
      <c r="G19" s="33">
        <v>294.745</v>
      </c>
      <c r="H19" s="33">
        <v>260.35500000000002</v>
      </c>
      <c r="I19" s="9">
        <v>175.41399999999999</v>
      </c>
      <c r="J19" s="9"/>
      <c r="K19" s="9"/>
      <c r="L19" s="9">
        <f t="shared" si="0"/>
        <v>271.93095468139654</v>
      </c>
      <c r="M19" s="9">
        <f t="shared" si="1"/>
        <v>22.589052409336592</v>
      </c>
      <c r="N19" s="9">
        <f t="shared" si="2"/>
        <v>63.891488556880894</v>
      </c>
      <c r="O19" s="27">
        <f t="shared" si="3"/>
        <v>44.273729167187447</v>
      </c>
      <c r="Q19" s="25">
        <v>75</v>
      </c>
      <c r="R19" s="9">
        <f>B19/'WT ohne Glu'!B19</f>
        <v>3.3903759564652911</v>
      </c>
      <c r="S19" s="9">
        <f>C19/'WT ohne Glu'!C19</f>
        <v>3.2300545922168582</v>
      </c>
      <c r="T19" s="9">
        <f>D19/'WT ohne Glu'!D19</f>
        <v>1.8764044943820224</v>
      </c>
      <c r="U19" s="9">
        <f>E19/'WT ohne Glu'!E19</f>
        <v>1.4075268817204301</v>
      </c>
      <c r="V19" s="9">
        <f>F19/'WT ohne Glu'!F19</f>
        <v>1.6957897231545933</v>
      </c>
      <c r="W19" s="9">
        <f>G19/'WT ohne Glu'!G19</f>
        <v>1.2599116871347904</v>
      </c>
      <c r="X19" s="9">
        <f>H19/'WT ohne Glu'!H19</f>
        <v>1.3688990325037742</v>
      </c>
      <c r="Y19" s="9">
        <f>I19/'WT ohne Glu'!I19</f>
        <v>1.0996295158631153</v>
      </c>
      <c r="Z19" s="26"/>
      <c r="AA19" s="9">
        <f t="shared" si="4"/>
        <v>1.9160739854301096</v>
      </c>
      <c r="AB19" s="9">
        <f t="shared" si="5"/>
        <v>0.89485523816731238</v>
      </c>
      <c r="AC19" s="27">
        <f t="shared" si="6"/>
        <v>0.62009164840770981</v>
      </c>
    </row>
    <row r="20" spans="1:29">
      <c r="A20" s="25">
        <v>90</v>
      </c>
      <c r="B20" s="9">
        <v>309.64</v>
      </c>
      <c r="C20" s="9">
        <v>450.98873901367199</v>
      </c>
      <c r="D20" s="9">
        <v>413.2080078125</v>
      </c>
      <c r="E20" s="9">
        <v>239.410400390625</v>
      </c>
      <c r="F20" s="33">
        <v>372.32</v>
      </c>
      <c r="G20" s="33">
        <v>372.32</v>
      </c>
      <c r="H20" s="33">
        <v>318.66000000000003</v>
      </c>
      <c r="I20" s="9">
        <v>205.43</v>
      </c>
      <c r="J20" s="9"/>
      <c r="K20" s="9"/>
      <c r="L20" s="9">
        <f t="shared" si="0"/>
        <v>335.2471434020996</v>
      </c>
      <c r="M20" s="9">
        <f t="shared" si="1"/>
        <v>29.637945597835117</v>
      </c>
      <c r="N20" s="9">
        <f t="shared" si="2"/>
        <v>83.828769250668785</v>
      </c>
      <c r="O20" s="27">
        <f t="shared" si="3"/>
        <v>58.089305947514255</v>
      </c>
      <c r="Q20" s="25">
        <v>90</v>
      </c>
      <c r="R20" s="9">
        <f>B20/'WT ohne Glu'!B20</f>
        <v>3.4622953752571783</v>
      </c>
      <c r="S20" s="9">
        <f>C20/'WT ohne Glu'!C20</f>
        <v>3.3090014900359925</v>
      </c>
      <c r="T20" s="9">
        <f>D20/'WT ohne Glu'!D20</f>
        <v>1.8675862068965516</v>
      </c>
      <c r="U20" s="9">
        <f>E20/'WT ohne Glu'!E20</f>
        <v>1.3364565587734243</v>
      </c>
      <c r="V20" s="9">
        <f>F20/'WT ohne Glu'!F20</f>
        <v>1.5917233123851053</v>
      </c>
      <c r="W20" s="9">
        <f>G20/'WT ohne Glu'!G20</f>
        <v>1.3117249154453214</v>
      </c>
      <c r="X20" s="9">
        <f>H20/'WT ohne Glu'!H20</f>
        <v>1.3587753709704931</v>
      </c>
      <c r="Y20" s="9">
        <f>I20/'WT ohne Glu'!I20</f>
        <v>1.0605575632421271</v>
      </c>
      <c r="Z20" s="26"/>
      <c r="AA20" s="9">
        <f t="shared" si="4"/>
        <v>1.9122650991257741</v>
      </c>
      <c r="AB20" s="9">
        <f t="shared" si="5"/>
        <v>0.93976974659348489</v>
      </c>
      <c r="AC20" s="27">
        <f t="shared" si="6"/>
        <v>0.65121524290601895</v>
      </c>
    </row>
    <row r="21" spans="1:29">
      <c r="A21" s="25">
        <v>105</v>
      </c>
      <c r="B21" s="9">
        <v>385.15</v>
      </c>
      <c r="C21" s="9">
        <v>551.33050537109398</v>
      </c>
      <c r="D21" s="9">
        <v>507.049560546875</v>
      </c>
      <c r="E21" s="9">
        <v>277.862548828125</v>
      </c>
      <c r="F21" s="33">
        <v>457.21</v>
      </c>
      <c r="G21" s="33">
        <v>453.82</v>
      </c>
      <c r="H21" s="33">
        <v>380.53</v>
      </c>
      <c r="I21" s="9">
        <v>244.14</v>
      </c>
      <c r="J21" s="9"/>
      <c r="K21" s="9"/>
      <c r="L21" s="9">
        <f t="shared" si="0"/>
        <v>407.13657684326171</v>
      </c>
      <c r="M21" s="9">
        <f t="shared" si="1"/>
        <v>37.780418424759276</v>
      </c>
      <c r="N21" s="9">
        <f t="shared" si="2"/>
        <v>106.85916025684986</v>
      </c>
      <c r="O21" s="27">
        <f t="shared" si="3"/>
        <v>74.048259433381645</v>
      </c>
      <c r="Q21" s="25">
        <v>105</v>
      </c>
      <c r="R21" s="9">
        <f>B21/'WT ohne Glu'!B21</f>
        <v>3.3014743699639979</v>
      </c>
      <c r="S21" s="9">
        <f>C21/'WT ohne Glu'!C21</f>
        <v>3.1169771494976839</v>
      </c>
      <c r="T21" s="9">
        <f>D21/'WT ohne Glu'!D21</f>
        <v>1.8069603045133225</v>
      </c>
      <c r="U21" s="9">
        <f>E21/'WT ohne Glu'!E21</f>
        <v>1.2067594433399602</v>
      </c>
      <c r="V21" s="9">
        <f>F21/'WT ohne Glu'!F21</f>
        <v>1.6070650263620385</v>
      </c>
      <c r="W21" s="9">
        <f>G21/'WT ohne Glu'!G21</f>
        <v>1.3411945503442977</v>
      </c>
      <c r="X21" s="9">
        <f>H21/'WT ohne Glu'!H21</f>
        <v>1.4049992615566387</v>
      </c>
      <c r="Y21" s="9">
        <f>I21/'WT ohne Glu'!I21</f>
        <v>1.0646722777026731</v>
      </c>
      <c r="Z21" s="26"/>
      <c r="AA21" s="9">
        <f t="shared" si="4"/>
        <v>1.8562627979100768</v>
      </c>
      <c r="AB21" s="9">
        <f t="shared" si="5"/>
        <v>0.86684746290962089</v>
      </c>
      <c r="AC21" s="27">
        <f t="shared" si="6"/>
        <v>0.6006836069871293</v>
      </c>
    </row>
    <row r="22" spans="1:29">
      <c r="A22" s="25"/>
      <c r="B22" s="9"/>
      <c r="C22" s="9"/>
      <c r="D22" s="9"/>
      <c r="E22" s="9"/>
      <c r="F22" s="34"/>
      <c r="G22" s="35"/>
      <c r="H22" s="35"/>
      <c r="I22" s="9"/>
      <c r="J22" s="9"/>
      <c r="K22" s="9"/>
      <c r="L22" s="9"/>
      <c r="M22" s="9"/>
      <c r="N22" s="26"/>
      <c r="O22" s="28"/>
      <c r="Q22" s="25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8"/>
    </row>
    <row r="23" spans="1:29" ht="15.75" thickBot="1">
      <c r="A23" s="30" t="s">
        <v>98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2"/>
      <c r="Q23" s="29" t="s">
        <v>96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8"/>
    </row>
    <row r="24" spans="1:29" ht="15.75" thickBot="1">
      <c r="Q24" s="30" t="s">
        <v>95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3"/>
  <sheetViews>
    <sheetView workbookViewId="0">
      <selection activeCell="A24" sqref="A24"/>
    </sheetView>
  </sheetViews>
  <sheetFormatPr baseColWidth="10" defaultRowHeight="15"/>
  <cols>
    <col min="1" max="1" width="13.42578125" style="1" customWidth="1"/>
    <col min="2" max="8" width="11.42578125" style="1"/>
    <col min="9" max="10" width="1.85546875" style="1" customWidth="1"/>
    <col min="11" max="16384" width="11.42578125" style="1"/>
  </cols>
  <sheetData>
    <row r="2" spans="1:14" ht="15.75" thickBot="1"/>
    <row r="3" spans="1:14" ht="15.75" thickBot="1">
      <c r="A3" s="17" t="s">
        <v>93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18" t="s">
        <v>9</v>
      </c>
      <c r="I3" s="18"/>
      <c r="J3" s="18"/>
      <c r="K3" s="18" t="s">
        <v>89</v>
      </c>
      <c r="L3" s="18" t="s">
        <v>1</v>
      </c>
      <c r="M3" s="18" t="s">
        <v>90</v>
      </c>
      <c r="N3" s="21" t="s">
        <v>91</v>
      </c>
    </row>
    <row r="4" spans="1:14">
      <c r="A4" s="25">
        <v>-150</v>
      </c>
      <c r="B4" s="9">
        <v>-96.9591064453125</v>
      </c>
      <c r="C4" s="9">
        <v>-141.69171142578099</v>
      </c>
      <c r="D4" s="9">
        <v>-91.927000000000007</v>
      </c>
      <c r="E4" s="9">
        <v>-131.59</v>
      </c>
      <c r="F4" s="9">
        <v>-119.04</v>
      </c>
      <c r="G4" s="9">
        <v>-154.15</v>
      </c>
      <c r="H4" s="9">
        <v>-156.88999999999999</v>
      </c>
      <c r="I4" s="9"/>
      <c r="J4" s="9"/>
      <c r="K4" s="9">
        <f>AVERAGE(B4:H4)</f>
        <v>-127.46397398158477</v>
      </c>
      <c r="L4" s="9">
        <f>STDEV(B4:H4)/SQRT(7)</f>
        <v>9.8341901114154844</v>
      </c>
      <c r="M4" s="9">
        <f>STDEV(B4:H4)</f>
        <v>26.01882138053595</v>
      </c>
      <c r="N4" s="27">
        <f>CONFIDENCE(0.05,M4,7)</f>
        <v>19.274658435494285</v>
      </c>
    </row>
    <row r="5" spans="1:14">
      <c r="A5" s="25">
        <v>-135</v>
      </c>
      <c r="B5" s="9">
        <v>-77.535179138183494</v>
      </c>
      <c r="C5" s="9">
        <v>-107.33517456054599</v>
      </c>
      <c r="D5" s="9">
        <v>-68.884</v>
      </c>
      <c r="E5" s="9">
        <v>-98.504999999999995</v>
      </c>
      <c r="F5" s="9">
        <v>-94.656999999999996</v>
      </c>
      <c r="G5" s="9">
        <v>-111.72</v>
      </c>
      <c r="H5" s="9">
        <v>-120.87</v>
      </c>
      <c r="I5" s="9"/>
      <c r="J5" s="9"/>
      <c r="K5" s="9">
        <f t="shared" ref="K5:K21" si="0">AVERAGE(B5:H5)</f>
        <v>-97.072336242675647</v>
      </c>
      <c r="L5" s="9">
        <f t="shared" ref="L5:L21" si="1">STDEV(B5:H5)/SQRT(7)</f>
        <v>7.0210192698095177</v>
      </c>
      <c r="M5" s="9">
        <f t="shared" ref="M5:M21" si="2">STDEV(B5:H5)</f>
        <v>18.575870938108288</v>
      </c>
      <c r="N5" s="27">
        <f t="shared" ref="N5:N21" si="3">CONFIDENCE(0.05,M5,7)</f>
        <v>13.76094490358836</v>
      </c>
    </row>
    <row r="6" spans="1:14">
      <c r="A6" s="25">
        <v>-120</v>
      </c>
      <c r="B6" s="9">
        <v>-61.9666748046875</v>
      </c>
      <c r="C6" s="9">
        <v>-83.042488098144503</v>
      </c>
      <c r="D6" s="9">
        <v>-54.325000000000003</v>
      </c>
      <c r="E6" s="9">
        <v>-79.649000000000001</v>
      </c>
      <c r="F6" s="9">
        <v>-75.688999999999993</v>
      </c>
      <c r="G6" s="9">
        <v>-85.31</v>
      </c>
      <c r="H6" s="9">
        <v>-95.341999999999999</v>
      </c>
      <c r="I6" s="9"/>
      <c r="J6" s="9"/>
      <c r="K6" s="9">
        <f t="shared" si="0"/>
        <v>-76.474880414690304</v>
      </c>
      <c r="L6" s="9">
        <f t="shared" si="1"/>
        <v>5.3205774968335753</v>
      </c>
      <c r="M6" s="9">
        <f t="shared" si="2"/>
        <v>14.07692488786819</v>
      </c>
      <c r="N6" s="27">
        <f t="shared" si="3"/>
        <v>10.428140270748079</v>
      </c>
    </row>
    <row r="7" spans="1:14">
      <c r="A7" s="25">
        <v>-105</v>
      </c>
      <c r="B7" s="9">
        <v>-45.9803466796875</v>
      </c>
      <c r="C7" s="9">
        <v>-63.715847015380803</v>
      </c>
      <c r="D7" s="9">
        <v>-41.948999999999998</v>
      </c>
      <c r="E7" s="9">
        <v>-59.292999999999999</v>
      </c>
      <c r="F7" s="9">
        <v>-55.581000000000003</v>
      </c>
      <c r="G7" s="9">
        <v>-66.375</v>
      </c>
      <c r="H7" s="9">
        <v>-72.801000000000002</v>
      </c>
      <c r="I7" s="9"/>
      <c r="J7" s="9"/>
      <c r="K7" s="9">
        <f t="shared" si="0"/>
        <v>-57.956456242152619</v>
      </c>
      <c r="L7" s="9">
        <f t="shared" si="1"/>
        <v>4.1733221254369894</v>
      </c>
      <c r="M7" s="9">
        <f t="shared" si="2"/>
        <v>11.04157248486978</v>
      </c>
      <c r="N7" s="27">
        <f t="shared" si="3"/>
        <v>8.1795610617406478</v>
      </c>
    </row>
    <row r="8" spans="1:14">
      <c r="A8" s="25">
        <v>-90</v>
      </c>
      <c r="B8" s="9">
        <v>-35.132514953613203</v>
      </c>
      <c r="C8" s="9">
        <v>-44.056285858154197</v>
      </c>
      <c r="D8" s="9">
        <v>-34.804000000000002</v>
      </c>
      <c r="E8" s="9">
        <v>-48.171999999999997</v>
      </c>
      <c r="F8" s="9">
        <v>-44.77</v>
      </c>
      <c r="G8" s="9">
        <v>-49.62</v>
      </c>
      <c r="H8" s="9">
        <v>-57.527999999999999</v>
      </c>
      <c r="I8" s="9"/>
      <c r="J8" s="9"/>
      <c r="K8" s="9">
        <f t="shared" si="0"/>
        <v>-44.868971544538205</v>
      </c>
      <c r="L8" s="9">
        <f t="shared" si="1"/>
        <v>3.0492222362322696</v>
      </c>
      <c r="M8" s="9">
        <f t="shared" si="2"/>
        <v>8.0674837292388304</v>
      </c>
      <c r="N8" s="27">
        <f t="shared" si="3"/>
        <v>5.9763657638739316</v>
      </c>
    </row>
    <row r="9" spans="1:14">
      <c r="A9" s="25">
        <v>-75</v>
      </c>
      <c r="B9" s="9">
        <v>-25.309810638427699</v>
      </c>
      <c r="C9" s="9">
        <v>-30.9025154113769</v>
      </c>
      <c r="D9" s="9">
        <v>-27.079000000000001</v>
      </c>
      <c r="E9" s="9">
        <v>-35.295999999999999</v>
      </c>
      <c r="F9" s="9">
        <v>-32.817999999999998</v>
      </c>
      <c r="G9" s="9">
        <v>-36.957999999999998</v>
      </c>
      <c r="H9" s="9">
        <v>-42.97</v>
      </c>
      <c r="I9" s="9"/>
      <c r="J9" s="9"/>
      <c r="K9" s="9">
        <f t="shared" si="0"/>
        <v>-33.047618007114941</v>
      </c>
      <c r="L9" s="9">
        <f t="shared" si="1"/>
        <v>2.2832319756481918</v>
      </c>
      <c r="M9" s="9">
        <f t="shared" si="2"/>
        <v>6.0408639930357992</v>
      </c>
      <c r="N9" s="27">
        <f t="shared" si="3"/>
        <v>4.4750524406206891</v>
      </c>
    </row>
    <row r="10" spans="1:14">
      <c r="A10" s="25">
        <v>-60</v>
      </c>
      <c r="B10" s="9">
        <v>-16.648443222045799</v>
      </c>
      <c r="C10" s="9">
        <v>-20.44677734375</v>
      </c>
      <c r="D10" s="9">
        <v>-17.594000000000001</v>
      </c>
      <c r="E10" s="9">
        <v>-26.175000000000001</v>
      </c>
      <c r="F10" s="9">
        <v>-27.731999999999999</v>
      </c>
      <c r="G10" s="9">
        <v>-26.501999999999999</v>
      </c>
      <c r="H10" s="9">
        <v>-32.090000000000003</v>
      </c>
      <c r="I10" s="9"/>
      <c r="J10" s="9"/>
      <c r="K10" s="9">
        <f t="shared" si="0"/>
        <v>-23.884031509399399</v>
      </c>
      <c r="L10" s="9">
        <f t="shared" si="1"/>
        <v>2.1711310771154229</v>
      </c>
      <c r="M10" s="9">
        <f t="shared" si="2"/>
        <v>5.7442728937712069</v>
      </c>
      <c r="N10" s="27">
        <f t="shared" si="3"/>
        <v>4.2553387168618828</v>
      </c>
    </row>
    <row r="11" spans="1:14">
      <c r="A11" s="25">
        <v>-45</v>
      </c>
      <c r="B11" s="9">
        <v>-9.1636447906494105</v>
      </c>
      <c r="C11" s="9">
        <v>-9.51246738433837</v>
      </c>
      <c r="D11" s="9">
        <v>-12.37</v>
      </c>
      <c r="E11" s="9">
        <v>-19.491</v>
      </c>
      <c r="F11" s="9">
        <v>-15.157999999999999</v>
      </c>
      <c r="G11" s="9">
        <v>-19.045000000000002</v>
      </c>
      <c r="H11" s="9">
        <v>-23.297999999999998</v>
      </c>
      <c r="I11" s="9"/>
      <c r="J11" s="9"/>
      <c r="K11" s="9">
        <f t="shared" si="0"/>
        <v>-15.434016024998254</v>
      </c>
      <c r="L11" s="9">
        <f t="shared" si="1"/>
        <v>2.0423331718776514</v>
      </c>
      <c r="M11" s="9">
        <f t="shared" si="2"/>
        <v>5.4035056671259998</v>
      </c>
      <c r="N11" s="27">
        <f t="shared" si="3"/>
        <v>4.0028994613116478</v>
      </c>
    </row>
    <row r="12" spans="1:14">
      <c r="A12" s="25">
        <v>-30</v>
      </c>
      <c r="B12" s="9">
        <v>-2.4322738647460902</v>
      </c>
      <c r="C12" s="9">
        <v>-1.39409840106964</v>
      </c>
      <c r="D12" s="9">
        <v>-7.6753999999999998</v>
      </c>
      <c r="E12" s="9">
        <v>-12.898999999999999</v>
      </c>
      <c r="F12" s="9">
        <v>-9.6784999999999997</v>
      </c>
      <c r="G12" s="9">
        <v>-14.186999999999999</v>
      </c>
      <c r="H12" s="9">
        <v>-14.170999999999999</v>
      </c>
      <c r="I12" s="9"/>
      <c r="J12" s="9"/>
      <c r="K12" s="9">
        <f t="shared" si="0"/>
        <v>-8.9196103236879605</v>
      </c>
      <c r="L12" s="9">
        <f t="shared" si="1"/>
        <v>2.0236745611099316</v>
      </c>
      <c r="M12" s="9">
        <f t="shared" si="2"/>
        <v>5.3541396232246612</v>
      </c>
      <c r="N12" s="27">
        <f t="shared" si="3"/>
        <v>3.9663292562053658</v>
      </c>
    </row>
    <row r="13" spans="1:14">
      <c r="A13" s="25">
        <v>-15</v>
      </c>
      <c r="B13" s="9">
        <v>4.1537389755248997</v>
      </c>
      <c r="C13" s="9">
        <v>7.1057405471801696</v>
      </c>
      <c r="D13" s="9">
        <v>-3.5779000000000001</v>
      </c>
      <c r="E13" s="9">
        <v>-5.8883000000000001</v>
      </c>
      <c r="F13" s="9">
        <v>-4.4683999999999999</v>
      </c>
      <c r="G13" s="9">
        <v>-6.8773999999999997</v>
      </c>
      <c r="H13" s="9">
        <v>-7.2720000000000002</v>
      </c>
      <c r="I13" s="9"/>
      <c r="J13" s="9"/>
      <c r="K13" s="9">
        <f t="shared" si="0"/>
        <v>-2.4035029253278473</v>
      </c>
      <c r="L13" s="9">
        <f t="shared" si="1"/>
        <v>2.1543310233121553</v>
      </c>
      <c r="M13" s="9">
        <f t="shared" si="2"/>
        <v>5.6998241293952558</v>
      </c>
      <c r="N13" s="27">
        <f t="shared" si="3"/>
        <v>4.2224112164691432</v>
      </c>
    </row>
    <row r="14" spans="1:14">
      <c r="A14" s="25">
        <v>0</v>
      </c>
      <c r="B14" s="9">
        <v>10.487088203430099</v>
      </c>
      <c r="C14" s="9">
        <v>15.820590019226</v>
      </c>
      <c r="D14" s="9">
        <v>-5.2450999999999998E-2</v>
      </c>
      <c r="E14" s="9">
        <v>0.44500000000000001</v>
      </c>
      <c r="F14" s="9">
        <v>-0.42299999999999999</v>
      </c>
      <c r="G14" s="9">
        <v>0.74</v>
      </c>
      <c r="H14" s="9">
        <v>-0.55600000000000005</v>
      </c>
      <c r="I14" s="9"/>
      <c r="J14" s="9"/>
      <c r="K14" s="9">
        <f t="shared" si="0"/>
        <v>3.7801753175222998</v>
      </c>
      <c r="L14" s="9">
        <f t="shared" si="1"/>
        <v>2.4951307372557001</v>
      </c>
      <c r="M14" s="9">
        <f t="shared" si="2"/>
        <v>6.6014954193718269</v>
      </c>
      <c r="N14" s="27">
        <f t="shared" si="3"/>
        <v>4.8903663817400433</v>
      </c>
    </row>
    <row r="15" spans="1:14">
      <c r="A15" s="25">
        <v>15</v>
      </c>
      <c r="B15" s="9">
        <v>17.241289138793899</v>
      </c>
      <c r="C15" s="9">
        <v>25.4925823211669</v>
      </c>
      <c r="D15" s="9">
        <v>3.2120000000000002</v>
      </c>
      <c r="E15" s="9">
        <v>6.976</v>
      </c>
      <c r="F15" s="9">
        <v>5.7870999999999997</v>
      </c>
      <c r="G15" s="9">
        <v>7.3369999999999997</v>
      </c>
      <c r="H15" s="9">
        <v>6.7074999999999996</v>
      </c>
      <c r="I15" s="9"/>
      <c r="J15" s="9"/>
      <c r="K15" s="9">
        <f t="shared" si="0"/>
        <v>10.393353065708684</v>
      </c>
      <c r="L15" s="9">
        <f t="shared" si="1"/>
        <v>3.0169184080292086</v>
      </c>
      <c r="M15" s="9">
        <f t="shared" si="2"/>
        <v>7.9820158334181768</v>
      </c>
      <c r="N15" s="27">
        <f t="shared" si="3"/>
        <v>5.9130514240331626</v>
      </c>
    </row>
    <row r="16" spans="1:14">
      <c r="A16" s="25">
        <v>30</v>
      </c>
      <c r="B16" s="9">
        <v>24.737504959106399</v>
      </c>
      <c r="C16" s="9">
        <v>35.826942443847599</v>
      </c>
      <c r="D16" s="9">
        <v>8.4308999999999994</v>
      </c>
      <c r="E16" s="9">
        <v>14.231999999999999</v>
      </c>
      <c r="F16" s="9">
        <v>11.183</v>
      </c>
      <c r="G16" s="9">
        <v>13.192</v>
      </c>
      <c r="H16" s="9">
        <v>14.494</v>
      </c>
      <c r="I16" s="9"/>
      <c r="J16" s="9"/>
      <c r="K16" s="9">
        <f t="shared" si="0"/>
        <v>17.442335343279144</v>
      </c>
      <c r="L16" s="9">
        <f t="shared" si="1"/>
        <v>3.6143326087976244</v>
      </c>
      <c r="M16" s="9">
        <f t="shared" si="2"/>
        <v>9.5626252383498169</v>
      </c>
      <c r="N16" s="27">
        <f t="shared" si="3"/>
        <v>7.0839617413920388</v>
      </c>
    </row>
    <row r="17" spans="1:14">
      <c r="A17" s="25">
        <v>45</v>
      </c>
      <c r="B17" s="9">
        <v>33.6302070617675</v>
      </c>
      <c r="C17" s="9">
        <v>48.807315826416001</v>
      </c>
      <c r="D17" s="9">
        <v>12.547000000000001</v>
      </c>
      <c r="E17" s="9">
        <v>20.771000000000001</v>
      </c>
      <c r="F17" s="9">
        <v>17.204999999999998</v>
      </c>
      <c r="G17" s="9">
        <v>20.626999999999999</v>
      </c>
      <c r="H17" s="9">
        <v>24.588000000000001</v>
      </c>
      <c r="I17" s="9"/>
      <c r="J17" s="9"/>
      <c r="K17" s="9">
        <f t="shared" si="0"/>
        <v>25.45364612688336</v>
      </c>
      <c r="L17" s="9">
        <f t="shared" si="1"/>
        <v>4.6106624488622785</v>
      </c>
      <c r="M17" s="9">
        <f t="shared" si="2"/>
        <v>12.198666218953649</v>
      </c>
      <c r="N17" s="27">
        <f t="shared" si="3"/>
        <v>9.0367323446413117</v>
      </c>
    </row>
    <row r="18" spans="1:14">
      <c r="A18" s="25">
        <v>60</v>
      </c>
      <c r="B18" s="9">
        <v>42.553401947021399</v>
      </c>
      <c r="C18" s="9">
        <v>60.861759185791001</v>
      </c>
      <c r="D18" s="9">
        <v>17.422999999999998</v>
      </c>
      <c r="E18" s="9">
        <v>30.413</v>
      </c>
      <c r="F18" s="9">
        <v>24.891999999999999</v>
      </c>
      <c r="G18" s="9">
        <v>28.486000000000001</v>
      </c>
      <c r="H18" s="9">
        <v>34.649000000000001</v>
      </c>
      <c r="I18" s="9"/>
      <c r="J18" s="9"/>
      <c r="K18" s="9">
        <f t="shared" si="0"/>
        <v>34.182594447544624</v>
      </c>
      <c r="L18" s="9">
        <f t="shared" si="1"/>
        <v>5.3361435274140039</v>
      </c>
      <c r="M18" s="9">
        <f t="shared" si="2"/>
        <v>14.11810873368443</v>
      </c>
      <c r="N18" s="27">
        <f t="shared" si="3"/>
        <v>10.458649130067968</v>
      </c>
    </row>
    <row r="19" spans="1:14">
      <c r="A19" s="25">
        <v>75</v>
      </c>
      <c r="B19" s="9">
        <v>54.504669189453097</v>
      </c>
      <c r="C19" s="9">
        <v>78.565422058105398</v>
      </c>
      <c r="D19" s="9">
        <v>27.175000000000001</v>
      </c>
      <c r="E19" s="9">
        <v>41.895000000000003</v>
      </c>
      <c r="F19" s="9">
        <v>35.241</v>
      </c>
      <c r="G19" s="9">
        <v>42.106999999999999</v>
      </c>
      <c r="H19" s="9">
        <v>50.838000000000001</v>
      </c>
      <c r="I19" s="9"/>
      <c r="J19" s="9"/>
      <c r="K19" s="9">
        <f t="shared" si="0"/>
        <v>47.18944160679407</v>
      </c>
      <c r="L19" s="9">
        <f t="shared" si="1"/>
        <v>6.2649480986197341</v>
      </c>
      <c r="M19" s="9">
        <f t="shared" si="2"/>
        <v>16.575494645674777</v>
      </c>
      <c r="N19" s="27">
        <f t="shared" si="3"/>
        <v>12.279072638307367</v>
      </c>
    </row>
    <row r="20" spans="1:14">
      <c r="A20" s="25">
        <v>90</v>
      </c>
      <c r="B20" s="9">
        <v>71.060272216796804</v>
      </c>
      <c r="C20" s="9">
        <v>101.970344543457</v>
      </c>
      <c r="D20" s="9">
        <v>36.451999999999998</v>
      </c>
      <c r="E20" s="9">
        <v>54.923000000000002</v>
      </c>
      <c r="F20" s="9">
        <v>46.04</v>
      </c>
      <c r="G20" s="9">
        <v>58.076000000000001</v>
      </c>
      <c r="H20" s="9">
        <v>69.677999999999997</v>
      </c>
      <c r="I20" s="9"/>
      <c r="J20" s="9"/>
      <c r="K20" s="9">
        <f t="shared" si="0"/>
        <v>62.599945251464831</v>
      </c>
      <c r="L20" s="9">
        <f t="shared" si="1"/>
        <v>8.0312673619331889</v>
      </c>
      <c r="M20" s="9">
        <f t="shared" si="2"/>
        <v>21.248736152344989</v>
      </c>
      <c r="N20" s="27">
        <f t="shared" si="3"/>
        <v>15.740994779601058</v>
      </c>
    </row>
    <row r="21" spans="1:14">
      <c r="A21" s="25">
        <v>105</v>
      </c>
      <c r="B21" s="9">
        <v>88.638717651367102</v>
      </c>
      <c r="C21" s="9">
        <v>126.29769897460901</v>
      </c>
      <c r="D21" s="9">
        <v>48.511000000000003</v>
      </c>
      <c r="E21" s="9">
        <v>68.027000000000001</v>
      </c>
      <c r="F21" s="9">
        <v>65.155000000000001</v>
      </c>
      <c r="G21" s="9">
        <v>76.710999999999999</v>
      </c>
      <c r="H21" s="9">
        <v>91.688999999999993</v>
      </c>
      <c r="I21" s="9"/>
      <c r="J21" s="9"/>
      <c r="K21" s="9">
        <f t="shared" si="0"/>
        <v>80.718488089425151</v>
      </c>
      <c r="L21" s="9">
        <f t="shared" si="1"/>
        <v>9.4077284769858842</v>
      </c>
      <c r="M21" s="9">
        <f t="shared" si="2"/>
        <v>24.89050995212509</v>
      </c>
      <c r="N21" s="27">
        <f t="shared" si="3"/>
        <v>18.438808991224185</v>
      </c>
    </row>
    <row r="22" spans="1:1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</row>
    <row r="23" spans="1:14" ht="15.75" thickBot="1">
      <c r="A23" s="30" t="s">
        <v>97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24"/>
  <sheetViews>
    <sheetView workbookViewId="0">
      <selection activeCell="A24" sqref="A24"/>
    </sheetView>
  </sheetViews>
  <sheetFormatPr baseColWidth="10" defaultRowHeight="15"/>
  <cols>
    <col min="1" max="1" width="13" style="1" customWidth="1"/>
    <col min="2" max="8" width="11.42578125" style="1"/>
    <col min="9" max="9" width="2.7109375" style="1" customWidth="1"/>
    <col min="10" max="10" width="2.42578125" style="1" customWidth="1"/>
    <col min="11" max="15" width="11.42578125" style="1"/>
    <col min="16" max="16" width="12.85546875" style="1" customWidth="1"/>
    <col min="17" max="23" width="11.42578125" style="1"/>
    <col min="24" max="24" width="1.7109375" style="1" customWidth="1"/>
    <col min="25" max="16384" width="11.42578125" style="1"/>
  </cols>
  <sheetData>
    <row r="2" spans="1:27" ht="15.75" thickBot="1"/>
    <row r="3" spans="1:27" ht="15.75" thickBot="1">
      <c r="A3" s="17" t="s">
        <v>93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18" t="s">
        <v>9</v>
      </c>
      <c r="I3" s="18"/>
      <c r="J3" s="18"/>
      <c r="K3" s="18" t="s">
        <v>0</v>
      </c>
      <c r="L3" s="18" t="s">
        <v>1</v>
      </c>
      <c r="M3" s="18" t="s">
        <v>90</v>
      </c>
      <c r="N3" s="21" t="s">
        <v>91</v>
      </c>
      <c r="P3" s="17" t="s">
        <v>93</v>
      </c>
      <c r="Q3" s="18" t="s">
        <v>3</v>
      </c>
      <c r="R3" s="18" t="s">
        <v>4</v>
      </c>
      <c r="S3" s="18" t="s">
        <v>5</v>
      </c>
      <c r="T3" s="18" t="s">
        <v>6</v>
      </c>
      <c r="U3" s="18" t="s">
        <v>7</v>
      </c>
      <c r="V3" s="18" t="s">
        <v>8</v>
      </c>
      <c r="W3" s="18" t="s">
        <v>9</v>
      </c>
      <c r="X3" s="18"/>
      <c r="Y3" s="18" t="s">
        <v>89</v>
      </c>
      <c r="Z3" s="18" t="s">
        <v>90</v>
      </c>
      <c r="AA3" s="21" t="s">
        <v>94</v>
      </c>
    </row>
    <row r="4" spans="1:27">
      <c r="A4" s="25">
        <v>-150</v>
      </c>
      <c r="B4" s="9">
        <v>-129.78553771972599</v>
      </c>
      <c r="C4" s="9">
        <v>-162.24256896972599</v>
      </c>
      <c r="D4" s="26">
        <v>-86.790999999999997</v>
      </c>
      <c r="E4" s="26">
        <v>-96.153000000000006</v>
      </c>
      <c r="F4" s="26">
        <v>-110.23</v>
      </c>
      <c r="G4" s="26">
        <v>-143.54</v>
      </c>
      <c r="H4" s="26">
        <v>-142.83000000000001</v>
      </c>
      <c r="I4" s="26"/>
      <c r="J4" s="26"/>
      <c r="K4" s="9">
        <f>AVERAGE(B4:H4)</f>
        <v>-124.510300955636</v>
      </c>
      <c r="L4" s="9">
        <f>STDEV(B4:H4)/SQRT(7)</f>
        <v>10.442703272362202</v>
      </c>
      <c r="M4" s="9">
        <f>STDEV(B4:H4)</f>
        <v>27.628795873910789</v>
      </c>
      <c r="N4" s="27">
        <f>CONFIDENCE(0.05,M4,7)</f>
        <v>20.467322315068479</v>
      </c>
      <c r="P4" s="25">
        <v>-150</v>
      </c>
      <c r="Q4" s="9">
        <f>B4/'M128R ohne Glu'!B4</f>
        <v>1.3385595482248847</v>
      </c>
      <c r="R4" s="9">
        <f>C4/'M128R ohne Glu'!C4</f>
        <v>1.1450392357968635</v>
      </c>
      <c r="S4" s="9">
        <f>D4/'M128R ohne Glu'!D4</f>
        <v>0.94412958108063993</v>
      </c>
      <c r="T4" s="9">
        <f>E4/'M128R ohne Glu'!E4</f>
        <v>0.7307014210806293</v>
      </c>
      <c r="U4" s="9">
        <f>F4/'M128R ohne Glu'!F4</f>
        <v>0.92599126344086025</v>
      </c>
      <c r="V4" s="9">
        <f>G4/'M128R ohne Glu'!G4</f>
        <v>0.93117093739863765</v>
      </c>
      <c r="W4" s="9">
        <f>H4/'M128R ohne Glu'!H4</f>
        <v>0.91038307094142412</v>
      </c>
      <c r="X4" s="9"/>
      <c r="Y4" s="9">
        <f>AVERAGE(Q4:W4)</f>
        <v>0.98942500828056268</v>
      </c>
      <c r="Z4" s="9">
        <f>STDEV(Q4:W4)</f>
        <v>0.19526276727505879</v>
      </c>
      <c r="AA4" s="27">
        <f>CONFIDENCE(0.05,Z4,7)</f>
        <v>0.14465002427864179</v>
      </c>
    </row>
    <row r="5" spans="1:27">
      <c r="A5" s="25">
        <v>-135</v>
      </c>
      <c r="B5" s="9">
        <v>-106.568161010742</v>
      </c>
      <c r="C5" s="9">
        <v>-131.83247375488199</v>
      </c>
      <c r="D5" s="26">
        <v>-71.408000000000001</v>
      </c>
      <c r="E5" s="26">
        <v>-77.027000000000001</v>
      </c>
      <c r="F5" s="26">
        <v>-87.203999999999994</v>
      </c>
      <c r="G5" s="26">
        <v>-114.22</v>
      </c>
      <c r="H5" s="26">
        <v>-110.29</v>
      </c>
      <c r="I5" s="26"/>
      <c r="J5" s="26"/>
      <c r="K5" s="9">
        <f t="shared" ref="K5:K21" si="0">AVERAGE(B5:H5)</f>
        <v>-99.792804966517707</v>
      </c>
      <c r="L5" s="9">
        <f t="shared" ref="L5:L21" si="1">STDEV(B5:H5)/SQRT(7)</f>
        <v>8.2710595926038692</v>
      </c>
      <c r="M5" s="9">
        <f t="shared" ref="M5:M21" si="2">STDEV(B5:H5)</f>
        <v>21.883166761025045</v>
      </c>
      <c r="N5" s="27">
        <f t="shared" ref="N5:N21" si="3">CONFIDENCE(0.05,M5,7)</f>
        <v>16.210978915488113</v>
      </c>
      <c r="P5" s="25">
        <v>-135</v>
      </c>
      <c r="Q5" s="9">
        <f>B5/'M128R ohne Glu'!B5</f>
        <v>1.3744491493444004</v>
      </c>
      <c r="R5" s="9">
        <f>C5/'M128R ohne Glu'!C5</f>
        <v>1.2282317916250043</v>
      </c>
      <c r="S5" s="9">
        <f>D5/'M128R ohne Glu'!D5</f>
        <v>1.0366413100284537</v>
      </c>
      <c r="T5" s="9">
        <f>E5/'M128R ohne Glu'!E5</f>
        <v>0.78196030658342219</v>
      </c>
      <c r="U5" s="9">
        <f>F5/'M128R ohne Glu'!F5</f>
        <v>0.92126308672364432</v>
      </c>
      <c r="V5" s="9">
        <f>G5/'M128R ohne Glu'!G5</f>
        <v>1.0223773720014322</v>
      </c>
      <c r="W5" s="9">
        <f>H5/'M128R ohne Glu'!H5</f>
        <v>0.91246794076280302</v>
      </c>
      <c r="X5" s="9"/>
      <c r="Y5" s="9">
        <f t="shared" ref="Y5:Y21" si="4">AVERAGE(Q5:W5)</f>
        <v>1.0396272795813086</v>
      </c>
      <c r="Z5" s="9">
        <f t="shared" ref="Z5:Z21" si="5">STDEV(Q5:W5)</f>
        <v>0.20188927259518524</v>
      </c>
      <c r="AA5" s="27">
        <f t="shared" ref="AA5:AA21" si="6">CONFIDENCE(0.05,Z5,7)</f>
        <v>0.14955891791369208</v>
      </c>
    </row>
    <row r="6" spans="1:27">
      <c r="A6" s="25">
        <v>-120</v>
      </c>
      <c r="B6" s="9">
        <v>-86.249046325683494</v>
      </c>
      <c r="C6" s="9">
        <v>-98.485084533691406</v>
      </c>
      <c r="D6" s="26">
        <v>-56.706000000000003</v>
      </c>
      <c r="E6" s="26">
        <v>-60.674999999999997</v>
      </c>
      <c r="F6" s="26">
        <v>-67.825000000000003</v>
      </c>
      <c r="G6" s="26">
        <v>-88.718000000000004</v>
      </c>
      <c r="H6" s="26">
        <v>-83.811999999999998</v>
      </c>
      <c r="I6" s="26"/>
      <c r="J6" s="26"/>
      <c r="K6" s="9">
        <f t="shared" si="0"/>
        <v>-77.495732979910699</v>
      </c>
      <c r="L6" s="9">
        <f t="shared" si="1"/>
        <v>5.9595481832636281</v>
      </c>
      <c r="M6" s="9">
        <f t="shared" si="2"/>
        <v>15.767482419222343</v>
      </c>
      <c r="N6" s="27">
        <f t="shared" si="3"/>
        <v>11.680499803327818</v>
      </c>
      <c r="P6" s="25">
        <v>-120</v>
      </c>
      <c r="Q6" s="9">
        <f>B6/'M128R ohne Glu'!B6</f>
        <v>1.391861780505917</v>
      </c>
      <c r="R6" s="9">
        <f>C6/'M128R ohne Glu'!C6</f>
        <v>1.1859601848308776</v>
      </c>
      <c r="S6" s="9">
        <f>D6/'M128R ohne Glu'!D6</f>
        <v>1.0438288080994018</v>
      </c>
      <c r="T6" s="9">
        <f>E6/'M128R ohne Glu'!E6</f>
        <v>0.76177980891159958</v>
      </c>
      <c r="U6" s="9">
        <f>F6/'M128R ohne Glu'!F6</f>
        <v>0.89610115076166963</v>
      </c>
      <c r="V6" s="9">
        <f>G6/'M128R ohne Glu'!G6</f>
        <v>1.0399484233970226</v>
      </c>
      <c r="W6" s="9">
        <f>H6/'M128R ohne Glu'!H6</f>
        <v>0.87906693797067403</v>
      </c>
      <c r="X6" s="9"/>
      <c r="Y6" s="9">
        <f t="shared" si="4"/>
        <v>1.0283638706395946</v>
      </c>
      <c r="Z6" s="9">
        <f t="shared" si="5"/>
        <v>0.21142010233117128</v>
      </c>
      <c r="AA6" s="27">
        <f t="shared" si="6"/>
        <v>0.15661932565012426</v>
      </c>
    </row>
    <row r="7" spans="1:27">
      <c r="A7" s="25">
        <v>-105</v>
      </c>
      <c r="B7" s="9">
        <v>-70.252273559570298</v>
      </c>
      <c r="C7" s="9">
        <v>-77.441825866699205</v>
      </c>
      <c r="D7" s="26">
        <v>-43.578000000000003</v>
      </c>
      <c r="E7" s="26">
        <v>-50.935000000000002</v>
      </c>
      <c r="F7" s="26">
        <v>-52.554000000000002</v>
      </c>
      <c r="G7" s="26">
        <v>-68.963999999999999</v>
      </c>
      <c r="H7" s="26">
        <v>-63.243000000000002</v>
      </c>
      <c r="I7" s="26"/>
      <c r="J7" s="26"/>
      <c r="K7" s="9">
        <f t="shared" si="0"/>
        <v>-60.99544277518136</v>
      </c>
      <c r="L7" s="9">
        <f t="shared" si="1"/>
        <v>4.6305394843414378</v>
      </c>
      <c r="M7" s="9">
        <f t="shared" si="2"/>
        <v>12.251255911632713</v>
      </c>
      <c r="N7" s="27">
        <f t="shared" si="3"/>
        <v>9.0756906182998893</v>
      </c>
      <c r="P7" s="25">
        <v>-105</v>
      </c>
      <c r="Q7" s="9">
        <f>B7/'M128R ohne Glu'!B7</f>
        <v>1.5278761173544018</v>
      </c>
      <c r="R7" s="9">
        <f>C7/'M128R ohne Glu'!C7</f>
        <v>1.2154248824159082</v>
      </c>
      <c r="S7" s="9">
        <f>D7/'M128R ohne Glu'!D7</f>
        <v>1.0388328684831583</v>
      </c>
      <c r="T7" s="9">
        <f>E7/'M128R ohne Glu'!E7</f>
        <v>0.8590390096638727</v>
      </c>
      <c r="U7" s="9">
        <f>F7/'M128R ohne Glu'!F7</f>
        <v>0.94553894316403087</v>
      </c>
      <c r="V7" s="9">
        <f>G7/'M128R ohne Glu'!G7</f>
        <v>1.0390056497175142</v>
      </c>
      <c r="W7" s="9">
        <f>H7/'M128R ohne Glu'!H7</f>
        <v>0.86871059463468914</v>
      </c>
      <c r="X7" s="9"/>
      <c r="Y7" s="9">
        <f t="shared" si="4"/>
        <v>1.0706325807762249</v>
      </c>
      <c r="Z7" s="9">
        <f t="shared" si="5"/>
        <v>0.2356695047523206</v>
      </c>
      <c r="AA7" s="27">
        <f t="shared" si="6"/>
        <v>0.17458320426309445</v>
      </c>
    </row>
    <row r="8" spans="1:27">
      <c r="A8" s="25">
        <v>-90</v>
      </c>
      <c r="B8" s="9">
        <v>-55.984794616699197</v>
      </c>
      <c r="C8" s="9">
        <v>-62.009639739990199</v>
      </c>
      <c r="D8" s="26">
        <v>-35.795999999999999</v>
      </c>
      <c r="E8" s="26">
        <v>-39.771999999999998</v>
      </c>
      <c r="F8" s="26">
        <v>-42.014000000000003</v>
      </c>
      <c r="G8" s="26">
        <v>-52.061999999999998</v>
      </c>
      <c r="H8" s="26">
        <v>-48.744999999999997</v>
      </c>
      <c r="I8" s="26"/>
      <c r="J8" s="26"/>
      <c r="K8" s="9">
        <f t="shared" si="0"/>
        <v>-48.054776336669917</v>
      </c>
      <c r="L8" s="9">
        <f t="shared" si="1"/>
        <v>3.5507565008364734</v>
      </c>
      <c r="M8" s="9">
        <f t="shared" si="2"/>
        <v>9.3944186673592185</v>
      </c>
      <c r="N8" s="27">
        <f t="shared" si="3"/>
        <v>6.9593548595109525</v>
      </c>
      <c r="P8" s="25">
        <v>-90</v>
      </c>
      <c r="Q8" s="9">
        <f>B8/'M128R ohne Glu'!B8</f>
        <v>1.5935322219493269</v>
      </c>
      <c r="R8" s="9">
        <f>C8/'M128R ohne Glu'!C8</f>
        <v>1.4075094741222516</v>
      </c>
      <c r="S8" s="9">
        <f>D8/'M128R ohne Glu'!D8</f>
        <v>1.028502470980347</v>
      </c>
      <c r="T8" s="9">
        <f>E8/'M128R ohne Glu'!E8</f>
        <v>0.82562484430789673</v>
      </c>
      <c r="U8" s="9">
        <f>F8/'M128R ohne Glu'!F8</f>
        <v>0.93844092025910208</v>
      </c>
      <c r="V8" s="9">
        <f>G8/'M128R ohne Glu'!G8</f>
        <v>1.0492140266021766</v>
      </c>
      <c r="W8" s="9">
        <f>H8/'M128R ohne Glu'!H8</f>
        <v>0.84732651926018632</v>
      </c>
      <c r="X8" s="9"/>
      <c r="Y8" s="9">
        <f t="shared" si="4"/>
        <v>1.0985929253544697</v>
      </c>
      <c r="Z8" s="9">
        <f t="shared" si="5"/>
        <v>0.29184480284637054</v>
      </c>
      <c r="AA8" s="27">
        <f t="shared" si="6"/>
        <v>0.21619768277613241</v>
      </c>
    </row>
    <row r="9" spans="1:27">
      <c r="A9" s="25">
        <v>-75</v>
      </c>
      <c r="B9" s="9">
        <v>-41.817062377929602</v>
      </c>
      <c r="C9" s="9">
        <v>-45.918552398681598</v>
      </c>
      <c r="D9" s="26">
        <v>-25.687000000000001</v>
      </c>
      <c r="E9" s="26">
        <v>-30.725000000000001</v>
      </c>
      <c r="F9" s="26">
        <v>-33.124000000000002</v>
      </c>
      <c r="G9" s="26">
        <v>-40.991999999999997</v>
      </c>
      <c r="H9" s="26">
        <v>-37.651000000000003</v>
      </c>
      <c r="I9" s="26"/>
      <c r="J9" s="26"/>
      <c r="K9" s="9">
        <f t="shared" si="0"/>
        <v>-36.559230682373027</v>
      </c>
      <c r="L9" s="9">
        <f t="shared" si="1"/>
        <v>2.6731805503546573</v>
      </c>
      <c r="M9" s="9">
        <f t="shared" si="2"/>
        <v>7.0725709458131991</v>
      </c>
      <c r="N9" s="27">
        <f t="shared" si="3"/>
        <v>5.2393376028680878</v>
      </c>
      <c r="P9" s="25">
        <v>-75</v>
      </c>
      <c r="Q9" s="9">
        <f>B9/'M128R ohne Glu'!B9</f>
        <v>1.6522076350282553</v>
      </c>
      <c r="R9" s="9">
        <f>C9/'M128R ohne Glu'!C9</f>
        <v>1.4859163335867629</v>
      </c>
      <c r="S9" s="9">
        <f>D9/'M128R ohne Glu'!D9</f>
        <v>0.94859485209941286</v>
      </c>
      <c r="T9" s="9">
        <f>E9/'M128R ohne Glu'!E9</f>
        <v>0.87049524025385316</v>
      </c>
      <c r="U9" s="9">
        <f>F9/'M128R ohne Glu'!F9</f>
        <v>1.0093241513803402</v>
      </c>
      <c r="V9" s="9">
        <f>G9/'M128R ohne Glu'!G9</f>
        <v>1.1091509280805238</v>
      </c>
      <c r="W9" s="9">
        <f>H9/'M128R ohne Glu'!H9</f>
        <v>0.87621596462648366</v>
      </c>
      <c r="X9" s="9"/>
      <c r="Y9" s="9">
        <f t="shared" si="4"/>
        <v>1.1359864435793761</v>
      </c>
      <c r="Z9" s="9">
        <f t="shared" si="5"/>
        <v>0.31058563416947438</v>
      </c>
      <c r="AA9" s="27">
        <f t="shared" si="6"/>
        <v>0.23008082979755212</v>
      </c>
    </row>
    <row r="10" spans="1:27">
      <c r="A10" s="25">
        <v>-60</v>
      </c>
      <c r="B10" s="9">
        <v>-31.999574661254801</v>
      </c>
      <c r="C10" s="9">
        <v>-31.925548553466701</v>
      </c>
      <c r="D10" s="26">
        <v>-20.486000000000001</v>
      </c>
      <c r="E10" s="26">
        <v>-23.763999999999999</v>
      </c>
      <c r="F10" s="26">
        <v>-24.4</v>
      </c>
      <c r="G10" s="26">
        <v>-30.082000000000001</v>
      </c>
      <c r="H10" s="26">
        <v>-27.457000000000001</v>
      </c>
      <c r="I10" s="26"/>
      <c r="J10" s="26"/>
      <c r="K10" s="9">
        <f t="shared" si="0"/>
        <v>-27.159160459245925</v>
      </c>
      <c r="L10" s="9">
        <f t="shared" si="1"/>
        <v>1.6793629459914956</v>
      </c>
      <c r="M10" s="9">
        <f t="shared" si="2"/>
        <v>4.4431767161102931</v>
      </c>
      <c r="N10" s="27">
        <f t="shared" si="3"/>
        <v>3.2914908911144147</v>
      </c>
      <c r="P10" s="25">
        <v>-60</v>
      </c>
      <c r="Q10" s="9">
        <f>B10/'M128R ohne Glu'!B10</f>
        <v>1.9220760905068348</v>
      </c>
      <c r="R10" s="9">
        <f>C10/'M128R ohne Glu'!C10</f>
        <v>1.5613975746268609</v>
      </c>
      <c r="S10" s="9">
        <f>D10/'M128R ohne Glu'!D10</f>
        <v>1.1643742184835739</v>
      </c>
      <c r="T10" s="9">
        <f>E10/'M128R ohne Glu'!E10</f>
        <v>0.90788920725883471</v>
      </c>
      <c r="U10" s="9">
        <f>F10/'M128R ohne Glu'!F10</f>
        <v>0.87984999278811482</v>
      </c>
      <c r="V10" s="9">
        <f>G10/'M128R ohne Glu'!G10</f>
        <v>1.135084144592861</v>
      </c>
      <c r="W10" s="9">
        <f>H10/'M128R ohne Glu'!H10</f>
        <v>0.85562480523527573</v>
      </c>
      <c r="X10" s="9"/>
      <c r="Y10" s="9">
        <f t="shared" si="4"/>
        <v>1.2037565762131937</v>
      </c>
      <c r="Z10" s="9">
        <f t="shared" si="5"/>
        <v>0.40079204626353543</v>
      </c>
      <c r="AA10" s="27">
        <f t="shared" si="6"/>
        <v>0.29690544711496625</v>
      </c>
    </row>
    <row r="11" spans="1:27">
      <c r="A11" s="25">
        <v>-45</v>
      </c>
      <c r="B11" s="9">
        <v>-21.085054397583001</v>
      </c>
      <c r="C11" s="9">
        <v>-21.123018264770501</v>
      </c>
      <c r="D11" s="26">
        <v>-15.718</v>
      </c>
      <c r="E11" s="26">
        <v>-17.79</v>
      </c>
      <c r="F11" s="26">
        <v>-18.489000000000001</v>
      </c>
      <c r="G11" s="26">
        <v>-19.413</v>
      </c>
      <c r="H11" s="26">
        <v>-19.777000000000001</v>
      </c>
      <c r="I11" s="26"/>
      <c r="J11" s="26"/>
      <c r="K11" s="9">
        <f t="shared" si="0"/>
        <v>-19.056438951764786</v>
      </c>
      <c r="L11" s="9">
        <f t="shared" si="1"/>
        <v>0.72544573993043693</v>
      </c>
      <c r="M11" s="9">
        <f t="shared" si="2"/>
        <v>1.9193490175271757</v>
      </c>
      <c r="N11" s="27">
        <f t="shared" si="3"/>
        <v>1.4218475230016667</v>
      </c>
      <c r="P11" s="25">
        <v>-45</v>
      </c>
      <c r="Q11" s="9">
        <f>B11/'M128R ohne Glu'!B11</f>
        <v>2.3009462805780299</v>
      </c>
      <c r="R11" s="9">
        <f>C11/'M128R ohne Glu'!C11</f>
        <v>2.2205614391433408</v>
      </c>
      <c r="S11" s="9">
        <f>D11/'M128R ohne Glu'!D11</f>
        <v>1.2706548100242523</v>
      </c>
      <c r="T11" s="9">
        <f>E11/'M128R ohne Glu'!E11</f>
        <v>0.91272895182391867</v>
      </c>
      <c r="U11" s="9">
        <f>F11/'M128R ohne Glu'!F11</f>
        <v>1.2197519461670405</v>
      </c>
      <c r="V11" s="9">
        <f>G11/'M128R ohne Glu'!G11</f>
        <v>1.0193226568653189</v>
      </c>
      <c r="W11" s="9">
        <f>H11/'M128R ohne Glu'!H11</f>
        <v>0.84887114773800332</v>
      </c>
      <c r="X11" s="9"/>
      <c r="Y11" s="9">
        <f t="shared" si="4"/>
        <v>1.3989767474771291</v>
      </c>
      <c r="Z11" s="9">
        <f t="shared" si="5"/>
        <v>0.60832129824885761</v>
      </c>
      <c r="AA11" s="27">
        <f t="shared" si="6"/>
        <v>0.45064244345650895</v>
      </c>
    </row>
    <row r="12" spans="1:27">
      <c r="A12" s="25">
        <v>-30</v>
      </c>
      <c r="B12" s="9">
        <v>-10.689130783081</v>
      </c>
      <c r="C12" s="9">
        <v>-8.8431615829467702</v>
      </c>
      <c r="D12" s="26">
        <v>-10.632999999999999</v>
      </c>
      <c r="E12" s="26">
        <v>-10.59</v>
      </c>
      <c r="F12" s="26">
        <v>-12.807</v>
      </c>
      <c r="G12" s="26">
        <v>-11.507999999999999</v>
      </c>
      <c r="H12" s="26">
        <v>-12.34</v>
      </c>
      <c r="I12" s="26"/>
      <c r="J12" s="26"/>
      <c r="K12" s="9">
        <f t="shared" si="0"/>
        <v>-11.058613195146824</v>
      </c>
      <c r="L12" s="9">
        <f t="shared" si="1"/>
        <v>0.4963256678735905</v>
      </c>
      <c r="M12" s="9">
        <f t="shared" si="2"/>
        <v>1.3131542864915606</v>
      </c>
      <c r="N12" s="27">
        <f t="shared" si="3"/>
        <v>0.97278043363502575</v>
      </c>
      <c r="P12" s="25">
        <v>-30</v>
      </c>
      <c r="Q12" s="9">
        <f>B12/'M128R ohne Glu'!B12</f>
        <v>4.3947069193200656</v>
      </c>
      <c r="R12" s="9">
        <f>C12/'M128R ohne Glu'!C12</f>
        <v>6.3432836420741463</v>
      </c>
      <c r="S12" s="9">
        <f>D12/'M128R ohne Glu'!D12</f>
        <v>1.3853349662558303</v>
      </c>
      <c r="T12" s="9">
        <f>E12/'M128R ohne Glu'!E12</f>
        <v>0.82099387549422442</v>
      </c>
      <c r="U12" s="9">
        <f>F12/'M128R ohne Glu'!F12</f>
        <v>1.3232422379500957</v>
      </c>
      <c r="V12" s="9">
        <f>G12/'M128R ohne Glu'!G12</f>
        <v>0.81116515119475574</v>
      </c>
      <c r="W12" s="9">
        <f>H12/'M128R ohne Glu'!H12</f>
        <v>0.87079246348175854</v>
      </c>
      <c r="X12" s="9"/>
      <c r="Y12" s="9">
        <f t="shared" si="4"/>
        <v>2.2785027508244111</v>
      </c>
      <c r="Z12" s="9">
        <f t="shared" si="5"/>
        <v>2.1973504925067879</v>
      </c>
      <c r="AA12" s="27">
        <f t="shared" si="6"/>
        <v>1.627790113422158</v>
      </c>
    </row>
    <row r="13" spans="1:27">
      <c r="A13" s="25">
        <v>-15</v>
      </c>
      <c r="B13" s="9">
        <v>-0.52657783031463601</v>
      </c>
      <c r="C13" s="9">
        <v>0.426552504301071</v>
      </c>
      <c r="D13" s="26">
        <v>-5.641</v>
      </c>
      <c r="E13" s="26">
        <v>-4.7256</v>
      </c>
      <c r="F13" s="26">
        <v>-6.3640999999999996</v>
      </c>
      <c r="G13" s="26">
        <v>-4.4695999999999998</v>
      </c>
      <c r="H13" s="26">
        <v>-5.7546999999999997</v>
      </c>
      <c r="I13" s="26"/>
      <c r="J13" s="26"/>
      <c r="K13" s="9">
        <f t="shared" si="0"/>
        <v>-3.8650036180019378</v>
      </c>
      <c r="L13" s="9">
        <f t="shared" si="1"/>
        <v>1.019328699498887</v>
      </c>
      <c r="M13" s="9">
        <f t="shared" si="2"/>
        <v>2.6968902431049449</v>
      </c>
      <c r="N13" s="27">
        <f t="shared" si="3"/>
        <v>1.9978475394258697</v>
      </c>
      <c r="P13" s="25">
        <v>-15</v>
      </c>
      <c r="Q13" s="9">
        <f>B13/'M128R ohne Glu'!B13</f>
        <v>-0.12677200792283619</v>
      </c>
      <c r="R13" s="9">
        <f>C13/'M128R ohne Glu'!C13</f>
        <v>6.0029282165437833E-2</v>
      </c>
      <c r="S13" s="9">
        <f>D13/'M128R ohne Glu'!D13</f>
        <v>1.5766231588361888</v>
      </c>
      <c r="T13" s="9">
        <f>E13/'M128R ohne Glu'!E13</f>
        <v>0.80254063142163268</v>
      </c>
      <c r="U13" s="9">
        <f>F13/'M128R ohne Glu'!F13</f>
        <v>1.4242458150568436</v>
      </c>
      <c r="V13" s="9">
        <f>G13/'M128R ohne Glu'!G13</f>
        <v>0.64989676331171664</v>
      </c>
      <c r="W13" s="9">
        <f>H13/'M128R ohne Glu'!H13</f>
        <v>0.79135038503850375</v>
      </c>
      <c r="X13" s="9"/>
      <c r="Y13" s="9">
        <f t="shared" si="4"/>
        <v>0.73970200398678387</v>
      </c>
      <c r="Z13" s="9">
        <f t="shared" si="5"/>
        <v>0.63198769772143493</v>
      </c>
      <c r="AA13" s="27">
        <f t="shared" si="6"/>
        <v>0.46817443537729342</v>
      </c>
    </row>
    <row r="14" spans="1:27">
      <c r="A14" s="25">
        <v>0</v>
      </c>
      <c r="B14" s="9">
        <v>9.7416896820068306</v>
      </c>
      <c r="C14" s="9">
        <v>11.1631917953491</v>
      </c>
      <c r="D14" s="26">
        <v>-0.54</v>
      </c>
      <c r="E14" s="26">
        <v>0.40600000000000003</v>
      </c>
      <c r="F14" s="26">
        <v>-0.64500000000000002</v>
      </c>
      <c r="G14" s="26">
        <v>0.871</v>
      </c>
      <c r="H14" s="26">
        <v>1.1814</v>
      </c>
      <c r="I14" s="26"/>
      <c r="J14" s="26"/>
      <c r="K14" s="9">
        <f t="shared" si="0"/>
        <v>3.168325925336561</v>
      </c>
      <c r="L14" s="9">
        <f t="shared" si="1"/>
        <v>1.9041067940747578</v>
      </c>
      <c r="M14" s="9">
        <f t="shared" si="2"/>
        <v>5.0377930468302852</v>
      </c>
      <c r="N14" s="27">
        <f t="shared" si="3"/>
        <v>3.7319807391045496</v>
      </c>
      <c r="P14" s="25">
        <v>0</v>
      </c>
      <c r="Q14" s="9">
        <f>B14/'M128R ohne Glu'!B14</f>
        <v>0.92892226069201311</v>
      </c>
      <c r="R14" s="9">
        <f>C14/'M128R ohne Glu'!C14</f>
        <v>0.70561159740458546</v>
      </c>
      <c r="S14" s="9">
        <f>D14/'M128R ohne Glu'!D14</f>
        <v>10.295323254084765</v>
      </c>
      <c r="T14" s="9">
        <f>E14/'M128R ohne Glu'!E14</f>
        <v>0.91235955056179785</v>
      </c>
      <c r="U14" s="9">
        <f>F14/'M128R ohne Glu'!F14</f>
        <v>1.5248226950354611</v>
      </c>
      <c r="V14" s="9">
        <f>G14/'M128R ohne Glu'!G14</f>
        <v>1.1770270270270271</v>
      </c>
      <c r="W14" s="9">
        <f>H14/'M128R ohne Glu'!H14</f>
        <v>-2.1248201438848917</v>
      </c>
      <c r="X14" s="9"/>
      <c r="Y14" s="9">
        <f t="shared" si="4"/>
        <v>1.9170351772743939</v>
      </c>
      <c r="Z14" s="9">
        <f t="shared" si="5"/>
        <v>3.8877378934618458</v>
      </c>
      <c r="AA14" s="27">
        <f t="shared" si="6"/>
        <v>2.8800236139543993</v>
      </c>
    </row>
    <row r="15" spans="1:27">
      <c r="A15" s="25">
        <v>15</v>
      </c>
      <c r="B15" s="9">
        <v>21.3563213348388</v>
      </c>
      <c r="C15" s="9">
        <v>23.071983337402301</v>
      </c>
      <c r="D15" s="26">
        <v>4.3571999999999997</v>
      </c>
      <c r="E15" s="26">
        <v>6.5564</v>
      </c>
      <c r="F15" s="26">
        <v>5.5324</v>
      </c>
      <c r="G15" s="26">
        <v>5.6086</v>
      </c>
      <c r="H15" s="26">
        <v>7.5742000000000003</v>
      </c>
      <c r="I15" s="26"/>
      <c r="J15" s="26"/>
      <c r="K15" s="9">
        <f t="shared" si="0"/>
        <v>10.579586381748729</v>
      </c>
      <c r="L15" s="9">
        <f t="shared" si="1"/>
        <v>3.0328332744908679</v>
      </c>
      <c r="M15" s="9">
        <f t="shared" si="2"/>
        <v>8.024122612224529</v>
      </c>
      <c r="N15" s="27">
        <f t="shared" si="3"/>
        <v>5.9442439891167798</v>
      </c>
      <c r="P15" s="25">
        <v>15</v>
      </c>
      <c r="Q15" s="9">
        <f>B15/'M128R ohne Glu'!B15</f>
        <v>1.2386731156190542</v>
      </c>
      <c r="R15" s="9">
        <f>C15/'M128R ohne Glu'!C15</f>
        <v>0.90504692881761384</v>
      </c>
      <c r="S15" s="9">
        <f>D15/'M128R ohne Glu'!D15</f>
        <v>1.3565379825653796</v>
      </c>
      <c r="T15" s="9">
        <f>E15/'M128R ohne Glu'!E15</f>
        <v>0.93985091743119265</v>
      </c>
      <c r="U15" s="9">
        <f>F15/'M128R ohne Glu'!F15</f>
        <v>0.95598831884709101</v>
      </c>
      <c r="V15" s="9">
        <f>G15/'M128R ohne Glu'!G15</f>
        <v>0.76442687747035576</v>
      </c>
      <c r="W15" s="9">
        <f>H15/'M128R ohne Glu'!H15</f>
        <v>1.129213566902721</v>
      </c>
      <c r="X15" s="9"/>
      <c r="Y15" s="9">
        <f t="shared" si="4"/>
        <v>1.0413911010933441</v>
      </c>
      <c r="Z15" s="9">
        <f t="shared" si="5"/>
        <v>0.20770712323360921</v>
      </c>
      <c r="AA15" s="27">
        <f t="shared" si="6"/>
        <v>0.15386876278499864</v>
      </c>
    </row>
    <row r="16" spans="1:27">
      <c r="A16" s="25">
        <v>30</v>
      </c>
      <c r="B16" s="9">
        <v>34.411064147949197</v>
      </c>
      <c r="C16" s="9">
        <v>34.824718475341697</v>
      </c>
      <c r="D16" s="26">
        <v>9.3013999999999992</v>
      </c>
      <c r="E16" s="26">
        <v>13.058999999999999</v>
      </c>
      <c r="F16" s="26">
        <v>12.662000000000001</v>
      </c>
      <c r="G16" s="26">
        <v>11.872</v>
      </c>
      <c r="H16" s="26">
        <v>14.558999999999999</v>
      </c>
      <c r="I16" s="26"/>
      <c r="J16" s="26"/>
      <c r="K16" s="9">
        <f t="shared" si="0"/>
        <v>18.669883231898702</v>
      </c>
      <c r="L16" s="9">
        <f t="shared" si="1"/>
        <v>4.1610987714211616</v>
      </c>
      <c r="M16" s="9">
        <f t="shared" si="2"/>
        <v>11.009232529956796</v>
      </c>
      <c r="N16" s="27">
        <f t="shared" si="3"/>
        <v>8.1556037280993419</v>
      </c>
      <c r="P16" s="25">
        <v>30</v>
      </c>
      <c r="Q16" s="9">
        <f>B16/'M128R ohne Glu'!B16</f>
        <v>1.391048297103292</v>
      </c>
      <c r="R16" s="9">
        <f>C16/'M128R ohne Glu'!C16</f>
        <v>0.97202596983885214</v>
      </c>
      <c r="S16" s="9">
        <f>D16/'M128R ohne Glu'!D16</f>
        <v>1.1032511357031871</v>
      </c>
      <c r="T16" s="9">
        <f>E16/'M128R ohne Glu'!E16</f>
        <v>0.91758010118043842</v>
      </c>
      <c r="U16" s="9">
        <f>F16/'M128R ohne Glu'!F16</f>
        <v>1.1322543145846375</v>
      </c>
      <c r="V16" s="9">
        <f>G16/'M128R ohne Glu'!G16</f>
        <v>0.89993935718617346</v>
      </c>
      <c r="W16" s="9">
        <f>H16/'M128R ohne Glu'!H16</f>
        <v>1.0044846143231683</v>
      </c>
      <c r="X16" s="9"/>
      <c r="Y16" s="9">
        <f t="shared" si="4"/>
        <v>1.0600833985599643</v>
      </c>
      <c r="Z16" s="9">
        <f t="shared" si="5"/>
        <v>0.17000416565036144</v>
      </c>
      <c r="AA16" s="27">
        <f t="shared" si="6"/>
        <v>0.12593853417100517</v>
      </c>
    </row>
    <row r="17" spans="1:27">
      <c r="A17" s="25">
        <v>45</v>
      </c>
      <c r="B17" s="9">
        <v>49.524246215820298</v>
      </c>
      <c r="C17" s="9">
        <v>47.815494537353501</v>
      </c>
      <c r="D17" s="26">
        <v>15.069000000000001</v>
      </c>
      <c r="E17" s="26">
        <v>20.065000000000001</v>
      </c>
      <c r="F17" s="26">
        <v>19.957000000000001</v>
      </c>
      <c r="G17" s="26">
        <v>19.172999999999998</v>
      </c>
      <c r="H17" s="26">
        <v>23.84</v>
      </c>
      <c r="I17" s="26"/>
      <c r="J17" s="26"/>
      <c r="K17" s="9">
        <f t="shared" si="0"/>
        <v>27.920534393310543</v>
      </c>
      <c r="L17" s="9">
        <f t="shared" si="1"/>
        <v>5.4466878520904674</v>
      </c>
      <c r="M17" s="9">
        <f t="shared" si="2"/>
        <v>14.410581525627933</v>
      </c>
      <c r="N17" s="27">
        <f t="shared" si="3"/>
        <v>10.675312025129138</v>
      </c>
      <c r="P17" s="25">
        <v>45</v>
      </c>
      <c r="Q17" s="9">
        <f>B17/'M128R ohne Glu'!B17</f>
        <v>1.4726119920956995</v>
      </c>
      <c r="R17" s="9">
        <f>C17/'M128R ohne Glu'!C17</f>
        <v>0.97967883969300984</v>
      </c>
      <c r="S17" s="9">
        <f>D17/'M128R ohne Glu'!D17</f>
        <v>1.2010042241173189</v>
      </c>
      <c r="T17" s="9">
        <f>E17/'M128R ohne Glu'!E17</f>
        <v>0.9660103028260556</v>
      </c>
      <c r="U17" s="9">
        <f>F17/'M128R ohne Glu'!F17</f>
        <v>1.1599535018889859</v>
      </c>
      <c r="V17" s="9">
        <f>G17/'M128R ohne Glu'!G17</f>
        <v>0.92950986570999172</v>
      </c>
      <c r="W17" s="9">
        <f>H17/'M128R ohne Glu'!H17</f>
        <v>0.96957865625508377</v>
      </c>
      <c r="X17" s="9"/>
      <c r="Y17" s="9">
        <f t="shared" si="4"/>
        <v>1.096906768940878</v>
      </c>
      <c r="Z17" s="9">
        <f t="shared" si="5"/>
        <v>0.19624645608008878</v>
      </c>
      <c r="AA17" s="27">
        <f t="shared" si="6"/>
        <v>0.14537873775287921</v>
      </c>
    </row>
    <row r="18" spans="1:27">
      <c r="A18" s="25">
        <v>60</v>
      </c>
      <c r="B18" s="9">
        <v>68.778213500976506</v>
      </c>
      <c r="C18" s="9">
        <v>63.597938537597599</v>
      </c>
      <c r="D18" s="26">
        <v>20.356999999999999</v>
      </c>
      <c r="E18" s="26">
        <v>30.105</v>
      </c>
      <c r="F18" s="26">
        <v>29.443999999999999</v>
      </c>
      <c r="G18" s="26">
        <v>29.856000000000002</v>
      </c>
      <c r="H18" s="26">
        <v>33.576000000000001</v>
      </c>
      <c r="I18" s="26"/>
      <c r="J18" s="26"/>
      <c r="K18" s="9">
        <f t="shared" si="0"/>
        <v>39.387736005510583</v>
      </c>
      <c r="L18" s="9">
        <f t="shared" si="1"/>
        <v>7.1076423107528743</v>
      </c>
      <c r="M18" s="9">
        <f t="shared" si="2"/>
        <v>18.805053962252575</v>
      </c>
      <c r="N18" s="27">
        <f t="shared" si="3"/>
        <v>13.930722944068677</v>
      </c>
      <c r="P18" s="25">
        <v>60</v>
      </c>
      <c r="Q18" s="9">
        <f>B18/'M128R ohne Glu'!B18</f>
        <v>1.6162800235479353</v>
      </c>
      <c r="R18" s="9">
        <f>C18/'M128R ohne Glu'!C18</f>
        <v>1.0449572833321157</v>
      </c>
      <c r="S18" s="9">
        <f>D18/'M128R ohne Glu'!D18</f>
        <v>1.1683980944728234</v>
      </c>
      <c r="T18" s="9">
        <f>E18/'M128R ohne Glu'!E18</f>
        <v>0.98987275178377665</v>
      </c>
      <c r="U18" s="9">
        <f>F18/'M128R ohne Glu'!F18</f>
        <v>1.182869998393058</v>
      </c>
      <c r="V18" s="9">
        <f>G18/'M128R ohne Glu'!G18</f>
        <v>1.0480938004633855</v>
      </c>
      <c r="W18" s="9">
        <f>H18/'M128R ohne Glu'!H18</f>
        <v>0.96903229530433777</v>
      </c>
      <c r="X18" s="9"/>
      <c r="Y18" s="9">
        <f t="shared" si="4"/>
        <v>1.1456434638996331</v>
      </c>
      <c r="Z18" s="9">
        <f t="shared" si="5"/>
        <v>0.22305157205602433</v>
      </c>
      <c r="AA18" s="27">
        <f t="shared" si="6"/>
        <v>0.16523588067275294</v>
      </c>
    </row>
    <row r="19" spans="1:27">
      <c r="A19" s="25">
        <v>75</v>
      </c>
      <c r="B19" s="9">
        <v>90.206367492675696</v>
      </c>
      <c r="C19" s="9">
        <v>80.739799499511705</v>
      </c>
      <c r="D19" s="26">
        <v>32.088999999999999</v>
      </c>
      <c r="E19" s="26">
        <v>39.22</v>
      </c>
      <c r="F19" s="26">
        <v>38.107999999999997</v>
      </c>
      <c r="G19" s="26">
        <v>44.343000000000004</v>
      </c>
      <c r="H19" s="26">
        <v>46.869</v>
      </c>
      <c r="I19" s="26"/>
      <c r="J19" s="26"/>
      <c r="K19" s="9">
        <f t="shared" si="0"/>
        <v>53.082166713169627</v>
      </c>
      <c r="L19" s="9">
        <f t="shared" si="1"/>
        <v>8.6123192408868192</v>
      </c>
      <c r="M19" s="9">
        <f t="shared" si="2"/>
        <v>22.786054922883103</v>
      </c>
      <c r="N19" s="27">
        <f t="shared" si="3"/>
        <v>16.879835535499499</v>
      </c>
      <c r="P19" s="25">
        <v>75</v>
      </c>
      <c r="Q19" s="9">
        <f>B19/'M128R ohne Glu'!B19</f>
        <v>1.6550209153481303</v>
      </c>
      <c r="R19" s="9">
        <f>C19/'M128R ohne Glu'!C19</f>
        <v>1.0276760104438589</v>
      </c>
      <c r="S19" s="9">
        <f>D19/'M128R ohne Glu'!D19</f>
        <v>1.1808279668813246</v>
      </c>
      <c r="T19" s="9">
        <f>E19/'M128R ohne Glu'!E19</f>
        <v>0.93614989855591346</v>
      </c>
      <c r="U19" s="9">
        <f>F19/'M128R ohne Glu'!F19</f>
        <v>1.0813541045940807</v>
      </c>
      <c r="V19" s="9">
        <f>G19/'M128R ohne Glu'!G19</f>
        <v>1.053102809509108</v>
      </c>
      <c r="W19" s="9">
        <f>H19/'M128R ohne Glu'!H19</f>
        <v>0.92192847869703765</v>
      </c>
      <c r="X19" s="9"/>
      <c r="Y19" s="9">
        <f t="shared" si="4"/>
        <v>1.1222943120042077</v>
      </c>
      <c r="Z19" s="9">
        <f t="shared" si="5"/>
        <v>0.25081075869700165</v>
      </c>
      <c r="AA19" s="27">
        <f t="shared" si="6"/>
        <v>0.18579979604488545</v>
      </c>
    </row>
    <row r="20" spans="1:27">
      <c r="A20" s="25">
        <v>90</v>
      </c>
      <c r="B20" s="9">
        <v>109.75155639648401</v>
      </c>
      <c r="C20" s="9">
        <v>109.24948883056599</v>
      </c>
      <c r="D20" s="26">
        <v>39.557000000000002</v>
      </c>
      <c r="E20" s="26">
        <v>49.209000000000003</v>
      </c>
      <c r="F20" s="26">
        <v>53.749000000000002</v>
      </c>
      <c r="G20" s="26">
        <v>67.733999999999995</v>
      </c>
      <c r="H20" s="26">
        <v>60.058999999999997</v>
      </c>
      <c r="I20" s="26"/>
      <c r="J20" s="26"/>
      <c r="K20" s="9">
        <f t="shared" si="0"/>
        <v>69.901292175292852</v>
      </c>
      <c r="L20" s="9">
        <f t="shared" si="1"/>
        <v>10.743475954715349</v>
      </c>
      <c r="M20" s="9">
        <f t="shared" si="2"/>
        <v>28.424565592579039</v>
      </c>
      <c r="N20" s="27">
        <f t="shared" si="3"/>
        <v>21.05682594001415</v>
      </c>
      <c r="P20" s="25">
        <v>90</v>
      </c>
      <c r="Q20" s="9">
        <f>B20/'M128R ohne Glu'!B20</f>
        <v>1.5444854483760559</v>
      </c>
      <c r="R20" s="9">
        <f>C20/'M128R ohne Glu'!C20</f>
        <v>1.0713849141110514</v>
      </c>
      <c r="S20" s="9">
        <f>D20/'M128R ohne Glu'!D20</f>
        <v>1.0851805113574016</v>
      </c>
      <c r="T20" s="9">
        <f>E20/'M128R ohne Glu'!E20</f>
        <v>0.89596343972470549</v>
      </c>
      <c r="U20" s="9">
        <f>F20/'M128R ohne Glu'!F20</f>
        <v>1.1674413553431799</v>
      </c>
      <c r="V20" s="9">
        <f>G20/'M128R ohne Glu'!G20</f>
        <v>1.1662993319099111</v>
      </c>
      <c r="W20" s="9">
        <f>H20/'M128R ohne Glu'!H20</f>
        <v>0.86195068744797498</v>
      </c>
      <c r="X20" s="9"/>
      <c r="Y20" s="9">
        <f t="shared" si="4"/>
        <v>1.1132436697528971</v>
      </c>
      <c r="Z20" s="9">
        <f t="shared" si="5"/>
        <v>0.22532211078074699</v>
      </c>
      <c r="AA20" s="27">
        <f t="shared" si="6"/>
        <v>0.16691788839107066</v>
      </c>
    </row>
    <row r="21" spans="1:27">
      <c r="A21" s="25">
        <v>105</v>
      </c>
      <c r="B21" s="9">
        <v>134.99136352539</v>
      </c>
      <c r="C21" s="9">
        <v>135.77549743652301</v>
      </c>
      <c r="D21" s="26">
        <v>51.054000000000002</v>
      </c>
      <c r="E21" s="26">
        <v>60.218000000000004</v>
      </c>
      <c r="F21" s="26">
        <v>67.641000000000005</v>
      </c>
      <c r="G21" s="26">
        <v>86.816999999999993</v>
      </c>
      <c r="H21" s="26">
        <v>84.397999999999996</v>
      </c>
      <c r="I21" s="26"/>
      <c r="J21" s="26"/>
      <c r="K21" s="9">
        <f t="shared" si="0"/>
        <v>88.699265851701867</v>
      </c>
      <c r="L21" s="9">
        <f t="shared" si="1"/>
        <v>12.958700704787631</v>
      </c>
      <c r="M21" s="9">
        <f t="shared" si="2"/>
        <v>34.285499379385513</v>
      </c>
      <c r="N21" s="27">
        <f t="shared" si="3"/>
        <v>25.398586667817568</v>
      </c>
      <c r="P21" s="25">
        <v>105</v>
      </c>
      <c r="Q21" s="9">
        <f>B21/'M128R ohne Glu'!B21</f>
        <v>1.5229390395327767</v>
      </c>
      <c r="R21" s="9">
        <f>C21/'M128R ohne Glu'!C21</f>
        <v>1.0750433185945805</v>
      </c>
      <c r="S21" s="9">
        <f>D21/'M128R ohne Glu'!D21</f>
        <v>1.0524211003689885</v>
      </c>
      <c r="T21" s="9">
        <f>E21/'M128R ohne Glu'!E21</f>
        <v>0.88520734414276692</v>
      </c>
      <c r="U21" s="9">
        <f>F21/'M128R ohne Glu'!F21</f>
        <v>1.0381551684444785</v>
      </c>
      <c r="V21" s="9">
        <f>G21/'M128R ohne Glu'!G21</f>
        <v>1.1317412105173963</v>
      </c>
      <c r="W21" s="9">
        <f>H21/'M128R ohne Glu'!H21</f>
        <v>0.92048119185507538</v>
      </c>
      <c r="X21" s="9"/>
      <c r="Y21" s="9">
        <f t="shared" si="4"/>
        <v>1.0894269104937233</v>
      </c>
      <c r="Z21" s="9">
        <f t="shared" si="5"/>
        <v>0.20983194162989988</v>
      </c>
      <c r="AA21" s="27">
        <f t="shared" si="6"/>
        <v>0.15544282135694434</v>
      </c>
    </row>
    <row r="22" spans="1:27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  <c r="P22" s="25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8"/>
    </row>
    <row r="23" spans="1:27" ht="15.75" thickBot="1">
      <c r="A23" s="30" t="s">
        <v>99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2"/>
      <c r="P23" s="29" t="s">
        <v>96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8"/>
    </row>
    <row r="24" spans="1:27" ht="15.75" thickBot="1">
      <c r="P24" s="30" t="s">
        <v>95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23"/>
  <sheetViews>
    <sheetView topLeftCell="H1" workbookViewId="0">
      <selection activeCell="V4" sqref="V4"/>
    </sheetView>
  </sheetViews>
  <sheetFormatPr baseColWidth="10" defaultRowHeight="15"/>
  <cols>
    <col min="1" max="1" width="11.42578125" style="1"/>
    <col min="2" max="2" width="11.42578125" style="3"/>
    <col min="3" max="3" width="11.42578125" style="5"/>
    <col min="4" max="9" width="11.42578125" style="3"/>
    <col min="10" max="10" width="10" style="3" customWidth="1"/>
    <col min="11" max="11" width="10.85546875" style="3" customWidth="1"/>
    <col min="12" max="12" width="14.5703125" style="3" customWidth="1"/>
    <col min="13" max="13" width="11" style="1" customWidth="1"/>
    <col min="14" max="14" width="17.28515625" style="1" customWidth="1"/>
    <col min="15" max="15" width="15.5703125" style="1" customWidth="1"/>
    <col min="16" max="17" width="14.28515625" style="1" customWidth="1"/>
    <col min="18" max="18" width="1.7109375" style="1" customWidth="1"/>
    <col min="19" max="16384" width="11.42578125" style="1"/>
  </cols>
  <sheetData>
    <row r="2" spans="1:22" ht="15.75" thickBot="1"/>
    <row r="3" spans="1:22" ht="15.75" thickBot="1">
      <c r="A3" s="17" t="s">
        <v>93</v>
      </c>
      <c r="B3" s="20" t="s">
        <v>10</v>
      </c>
      <c r="C3" s="20" t="s">
        <v>11</v>
      </c>
      <c r="D3" s="20" t="s">
        <v>12</v>
      </c>
      <c r="E3" s="20" t="s">
        <v>13</v>
      </c>
      <c r="F3" s="20" t="s">
        <v>14</v>
      </c>
      <c r="G3" s="20" t="s">
        <v>15</v>
      </c>
      <c r="H3" s="20" t="s">
        <v>16</v>
      </c>
      <c r="I3" s="20" t="s">
        <v>2</v>
      </c>
      <c r="J3" s="20" t="s">
        <v>67</v>
      </c>
      <c r="K3" s="20" t="s">
        <v>68</v>
      </c>
      <c r="L3" s="20" t="s">
        <v>69</v>
      </c>
      <c r="M3" s="20" t="s">
        <v>70</v>
      </c>
      <c r="N3" s="20" t="s">
        <v>71</v>
      </c>
      <c r="O3" s="20" t="s">
        <v>72</v>
      </c>
      <c r="P3" s="18" t="s">
        <v>73</v>
      </c>
      <c r="Q3" s="18" t="s">
        <v>74</v>
      </c>
      <c r="R3" s="40"/>
      <c r="S3" s="18" t="s">
        <v>0</v>
      </c>
      <c r="T3" s="18" t="s">
        <v>1</v>
      </c>
      <c r="U3" s="18" t="s">
        <v>90</v>
      </c>
      <c r="V3" s="21" t="s">
        <v>91</v>
      </c>
    </row>
    <row r="4" spans="1:22">
      <c r="A4" s="25">
        <v>-150</v>
      </c>
      <c r="B4" s="9">
        <f>-496.39</f>
        <v>-496.39</v>
      </c>
      <c r="C4" s="37">
        <v>-382.49</v>
      </c>
      <c r="D4" s="9">
        <v>-1555.6</v>
      </c>
      <c r="E4" s="9">
        <v>-1203.7</v>
      </c>
      <c r="F4" s="9">
        <v>-520.07000000000005</v>
      </c>
      <c r="G4" s="9">
        <v>-365.2</v>
      </c>
      <c r="H4" s="9">
        <v>-1229.9000000000001</v>
      </c>
      <c r="I4" s="9">
        <v>-1535.61242675781</v>
      </c>
      <c r="J4" s="9">
        <v>-589.599609375</v>
      </c>
      <c r="K4" s="9">
        <v>-231.3232421875</v>
      </c>
      <c r="L4" s="9">
        <v>-403.13720703125</v>
      </c>
      <c r="M4" s="38">
        <v>-424.8046875</v>
      </c>
      <c r="N4" s="38">
        <v>-589.29443359375</v>
      </c>
      <c r="O4" s="38">
        <v>-273.4375</v>
      </c>
      <c r="P4" s="38">
        <v>-427.55126953125</v>
      </c>
      <c r="Q4" s="38">
        <v>-1019.287109375</v>
      </c>
      <c r="R4" s="38"/>
      <c r="S4" s="9">
        <f>AVERAGE(B4:Q4)</f>
        <v>-702.96234283447257</v>
      </c>
      <c r="T4" s="9">
        <f>STDEV(B4:Q4)/(SQRT(16))</f>
        <v>112.12887381774517</v>
      </c>
      <c r="U4" s="9">
        <f>STDEV(B4:Q4)</f>
        <v>448.51549527098069</v>
      </c>
      <c r="V4" s="27">
        <f>CONFIDENCE(0.05,U4,16)</f>
        <v>219.76855430981672</v>
      </c>
    </row>
    <row r="5" spans="1:22">
      <c r="A5" s="25">
        <v>-135</v>
      </c>
      <c r="B5" s="9">
        <v>-383.54</v>
      </c>
      <c r="C5" s="37">
        <v>-330.21</v>
      </c>
      <c r="D5" s="9">
        <v>-862</v>
      </c>
      <c r="E5" s="9">
        <v>-874.16</v>
      </c>
      <c r="F5" s="9">
        <v>-355.69</v>
      </c>
      <c r="G5" s="9">
        <v>-269.70999999999998</v>
      </c>
      <c r="H5" s="9">
        <v>-677.98</v>
      </c>
      <c r="I5" s="9">
        <v>-1239.31701660156</v>
      </c>
      <c r="J5" s="9">
        <v>-487.36572265625</v>
      </c>
      <c r="K5" s="9">
        <v>-186.46240234375</v>
      </c>
      <c r="L5" s="9">
        <v>-350.03662109375</v>
      </c>
      <c r="M5" s="38">
        <v>-318.90869140625</v>
      </c>
      <c r="N5" s="38">
        <v>-477.60009765625</v>
      </c>
      <c r="O5" s="38">
        <v>-214.53857421875</v>
      </c>
      <c r="P5" s="38">
        <v>-350.341796875</v>
      </c>
      <c r="Q5" s="38">
        <v>-845.64208984375</v>
      </c>
      <c r="R5" s="38"/>
      <c r="S5" s="9">
        <f t="shared" ref="S5:S21" si="0">AVERAGE(B5:Q5)</f>
        <v>-513.96893829345686</v>
      </c>
      <c r="T5" s="9">
        <f t="shared" ref="T5:T21" si="1">STDEV(B5:Q5)/(SQRT(16))</f>
        <v>74.722796431804895</v>
      </c>
      <c r="U5" s="9">
        <f t="shared" ref="U5:U21" si="2">STDEV(B5:Q5)</f>
        <v>298.89118572721958</v>
      </c>
      <c r="V5" s="27">
        <f t="shared" ref="V5:V21" si="3">CONFIDENCE(0.05,U5,16)</f>
        <v>146.45398983045561</v>
      </c>
    </row>
    <row r="6" spans="1:22">
      <c r="A6" s="25">
        <f>A5+15</f>
        <v>-120</v>
      </c>
      <c r="B6" s="9">
        <v>-291.77</v>
      </c>
      <c r="C6" s="37">
        <v>-254.57</v>
      </c>
      <c r="D6" s="9">
        <v>-551.89</v>
      </c>
      <c r="E6" s="9">
        <v>-660.69</v>
      </c>
      <c r="F6" s="9">
        <v>-243.48</v>
      </c>
      <c r="G6" s="9">
        <v>-220.82</v>
      </c>
      <c r="H6" s="9">
        <v>-374.57</v>
      </c>
      <c r="I6" s="9">
        <v>-973.86492919921795</v>
      </c>
      <c r="J6" s="9">
        <v>-398.25439453125</v>
      </c>
      <c r="K6" s="9">
        <v>-145.8740234375</v>
      </c>
      <c r="L6" s="9">
        <v>-297.8515625</v>
      </c>
      <c r="M6" s="38">
        <v>-236.51123046875</v>
      </c>
      <c r="N6" s="38">
        <v>-381.77490234375</v>
      </c>
      <c r="O6" s="38">
        <v>-184.02099609375</v>
      </c>
      <c r="P6" s="38">
        <v>-274.96337890625</v>
      </c>
      <c r="Q6" s="38">
        <v>-677.79541015625</v>
      </c>
      <c r="R6" s="38"/>
      <c r="S6" s="9">
        <f t="shared" si="0"/>
        <v>-385.54380172729486</v>
      </c>
      <c r="T6" s="9">
        <f t="shared" si="1"/>
        <v>55.851397138186968</v>
      </c>
      <c r="U6" s="9">
        <f t="shared" si="2"/>
        <v>223.40558855274787</v>
      </c>
      <c r="V6" s="27">
        <f t="shared" si="3"/>
        <v>109.46672687708988</v>
      </c>
    </row>
    <row r="7" spans="1:22">
      <c r="A7" s="25">
        <f t="shared" ref="A7:A21" si="4">A6+15</f>
        <v>-105</v>
      </c>
      <c r="B7" s="9">
        <v>-219.47</v>
      </c>
      <c r="C7" s="37">
        <v>-197.93</v>
      </c>
      <c r="D7" s="9">
        <v>-420.45</v>
      </c>
      <c r="E7" s="9">
        <v>-495.52</v>
      </c>
      <c r="F7" s="9">
        <v>-194.55</v>
      </c>
      <c r="G7" s="9">
        <v>-170.19</v>
      </c>
      <c r="H7" s="9">
        <v>-219.98</v>
      </c>
      <c r="I7" s="9">
        <v>-751.98736572265602</v>
      </c>
      <c r="J7" s="9">
        <v>-321.6552734375</v>
      </c>
      <c r="K7" s="9">
        <v>-111.38916015625</v>
      </c>
      <c r="L7" s="9">
        <v>-250.8544921875</v>
      </c>
      <c r="M7" s="38">
        <v>-179.74853515625</v>
      </c>
      <c r="N7" s="38">
        <v>-312.19482421875</v>
      </c>
      <c r="O7" s="38">
        <v>-144.6533203125</v>
      </c>
      <c r="P7" s="38">
        <v>-215.4541015625</v>
      </c>
      <c r="Q7" s="38">
        <v>-532.8369140625</v>
      </c>
      <c r="R7" s="38"/>
      <c r="S7" s="9">
        <f t="shared" si="0"/>
        <v>-296.1789991760254</v>
      </c>
      <c r="T7" s="9">
        <f t="shared" si="1"/>
        <v>43.138980504199033</v>
      </c>
      <c r="U7" s="9">
        <f t="shared" si="2"/>
        <v>172.55592201679613</v>
      </c>
      <c r="V7" s="27">
        <f t="shared" si="3"/>
        <v>84.550848118005632</v>
      </c>
    </row>
    <row r="8" spans="1:22">
      <c r="A8" s="25">
        <f t="shared" si="4"/>
        <v>-90</v>
      </c>
      <c r="B8" s="9">
        <v>-165.54</v>
      </c>
      <c r="C8" s="37">
        <v>-169.22</v>
      </c>
      <c r="D8" s="9">
        <v>-314.77999999999997</v>
      </c>
      <c r="E8" s="9">
        <v>-360.69</v>
      </c>
      <c r="F8" s="9">
        <v>-164.94</v>
      </c>
      <c r="G8" s="9">
        <v>-126.75</v>
      </c>
      <c r="H8" s="9">
        <v>-154.91</v>
      </c>
      <c r="I8" s="9">
        <v>-584.57568359375</v>
      </c>
      <c r="J8" s="9">
        <v>-251.15966796875</v>
      </c>
      <c r="K8" s="9">
        <v>-82.09228515625</v>
      </c>
      <c r="L8" s="9">
        <v>-206.9091796875</v>
      </c>
      <c r="M8" s="38">
        <v>-137.939453125</v>
      </c>
      <c r="N8" s="38">
        <v>-243.5302734375</v>
      </c>
      <c r="O8" s="38">
        <v>-119.32373046875</v>
      </c>
      <c r="P8" s="38">
        <v>-159.912109375</v>
      </c>
      <c r="Q8" s="38">
        <v>-410.46142578125</v>
      </c>
      <c r="R8" s="38"/>
      <c r="S8" s="9">
        <f t="shared" si="0"/>
        <v>-228.29586303710937</v>
      </c>
      <c r="T8" s="9">
        <f t="shared" si="1"/>
        <v>32.886791057083833</v>
      </c>
      <c r="U8" s="9">
        <f t="shared" si="2"/>
        <v>131.54716422833533</v>
      </c>
      <c r="V8" s="27">
        <f t="shared" si="3"/>
        <v>64.456926038978224</v>
      </c>
    </row>
    <row r="9" spans="1:22">
      <c r="A9" s="25">
        <f t="shared" si="4"/>
        <v>-75</v>
      </c>
      <c r="B9" s="9">
        <v>-118.99</v>
      </c>
      <c r="C9" s="37">
        <v>-132.13999999999999</v>
      </c>
      <c r="D9" s="9">
        <v>-224.37</v>
      </c>
      <c r="E9" s="9">
        <v>-261.32</v>
      </c>
      <c r="F9" s="9">
        <v>-119.86</v>
      </c>
      <c r="G9" s="9">
        <v>-106.04</v>
      </c>
      <c r="H9" s="9">
        <v>-116.12</v>
      </c>
      <c r="I9" s="9">
        <v>-446.955322265625</v>
      </c>
      <c r="J9" s="9">
        <v>-191.34521484375</v>
      </c>
      <c r="K9" s="9">
        <v>-59.814453125</v>
      </c>
      <c r="L9" s="9">
        <v>-166.6259765625</v>
      </c>
      <c r="M9" s="38">
        <v>-137.02392578125</v>
      </c>
      <c r="N9" s="38">
        <v>-174.25537109375</v>
      </c>
      <c r="O9" s="38">
        <v>-83.6181640625</v>
      </c>
      <c r="P9" s="38">
        <v>-118.408203125</v>
      </c>
      <c r="Q9" s="38">
        <v>-300.9033203125</v>
      </c>
      <c r="R9" s="38"/>
      <c r="S9" s="9">
        <f t="shared" si="0"/>
        <v>-172.3618719482422</v>
      </c>
      <c r="T9" s="9">
        <f t="shared" si="1"/>
        <v>24.360691619583822</v>
      </c>
      <c r="U9" s="9">
        <f t="shared" si="2"/>
        <v>97.442766478335287</v>
      </c>
      <c r="V9" s="27">
        <f t="shared" si="3"/>
        <v>47.746078212870998</v>
      </c>
    </row>
    <row r="10" spans="1:22">
      <c r="A10" s="25">
        <f t="shared" si="4"/>
        <v>-60</v>
      </c>
      <c r="B10" s="9">
        <v>-82.581999999999994</v>
      </c>
      <c r="C10" s="37">
        <v>-101.18</v>
      </c>
      <c r="D10" s="9">
        <v>-163.76</v>
      </c>
      <c r="E10" s="9">
        <v>-182.51</v>
      </c>
      <c r="F10" s="9">
        <v>-92.147999999999996</v>
      </c>
      <c r="G10" s="9">
        <v>-79.578999999999994</v>
      </c>
      <c r="H10" s="9">
        <v>-83.977999999999994</v>
      </c>
      <c r="I10" s="9">
        <v>-328.404541015625</v>
      </c>
      <c r="J10" s="9">
        <v>-140.9912109375</v>
      </c>
      <c r="K10" s="9">
        <v>-42.41943359375</v>
      </c>
      <c r="L10" s="9">
        <v>-119.32373046875</v>
      </c>
      <c r="M10" s="38">
        <v>-101.9287109375</v>
      </c>
      <c r="N10" s="38">
        <v>-125.732421875</v>
      </c>
      <c r="O10" s="38">
        <v>-63.4765625</v>
      </c>
      <c r="P10" s="38">
        <v>-83.31298828125</v>
      </c>
      <c r="Q10" s="38">
        <v>-212.40234375</v>
      </c>
      <c r="R10" s="38"/>
      <c r="S10" s="9">
        <f t="shared" si="0"/>
        <v>-125.23305895996093</v>
      </c>
      <c r="T10" s="9">
        <f t="shared" si="1"/>
        <v>17.580351286757285</v>
      </c>
      <c r="U10" s="9">
        <f t="shared" si="2"/>
        <v>70.321405147029139</v>
      </c>
      <c r="V10" s="27">
        <f t="shared" si="3"/>
        <v>34.456855357606663</v>
      </c>
    </row>
    <row r="11" spans="1:22">
      <c r="A11" s="25">
        <f t="shared" si="4"/>
        <v>-45</v>
      </c>
      <c r="B11" s="9">
        <v>-56.051000000000002</v>
      </c>
      <c r="C11" s="37">
        <v>-73.715000000000003</v>
      </c>
      <c r="D11" s="9">
        <v>-106.53</v>
      </c>
      <c r="E11" s="9">
        <v>-121.18</v>
      </c>
      <c r="F11" s="9">
        <v>-62.039000000000001</v>
      </c>
      <c r="G11" s="9">
        <v>-52.097000000000001</v>
      </c>
      <c r="H11" s="9">
        <v>-56.96</v>
      </c>
      <c r="I11" s="9">
        <v>-224.67901611328099</v>
      </c>
      <c r="J11" s="9">
        <v>-98.57177734375</v>
      </c>
      <c r="K11" s="9">
        <v>-27.16064453125</v>
      </c>
      <c r="L11" s="9">
        <v>-70.49560546875</v>
      </c>
      <c r="M11" s="38">
        <v>-70.80078125</v>
      </c>
      <c r="N11" s="38">
        <v>-83.31298828125</v>
      </c>
      <c r="O11" s="38">
        <v>-41.80908203125</v>
      </c>
      <c r="P11" s="38">
        <v>-56.45751953125</v>
      </c>
      <c r="Q11" s="38">
        <v>-135.498046875</v>
      </c>
      <c r="R11" s="38"/>
      <c r="S11" s="9">
        <f t="shared" si="0"/>
        <v>-83.584841339111307</v>
      </c>
      <c r="T11" s="9">
        <f t="shared" si="1"/>
        <v>11.865000562221651</v>
      </c>
      <c r="U11" s="9">
        <f t="shared" si="2"/>
        <v>47.460002248886603</v>
      </c>
      <c r="V11" s="27">
        <f t="shared" si="3"/>
        <v>23.254973778501924</v>
      </c>
    </row>
    <row r="12" spans="1:22">
      <c r="A12" s="25">
        <f t="shared" si="4"/>
        <v>-30</v>
      </c>
      <c r="B12" s="9">
        <v>-32.993000000000002</v>
      </c>
      <c r="C12" s="37">
        <v>-48.042999999999999</v>
      </c>
      <c r="D12" s="9">
        <v>-62.421999999999997</v>
      </c>
      <c r="E12" s="9">
        <v>-73.478999999999999</v>
      </c>
      <c r="F12" s="9">
        <v>-45.314</v>
      </c>
      <c r="G12" s="9">
        <v>-32.219000000000001</v>
      </c>
      <c r="H12" s="9">
        <v>-35.585999999999999</v>
      </c>
      <c r="I12" s="9">
        <v>-126.63271331787099</v>
      </c>
      <c r="J12" s="9">
        <v>-59.2041015625</v>
      </c>
      <c r="K12" s="9">
        <v>-15.869140625</v>
      </c>
      <c r="L12" s="9">
        <v>-32.958984375</v>
      </c>
      <c r="M12" s="38">
        <v>-61.34033203125</v>
      </c>
      <c r="N12" s="38">
        <v>-52.490234375</v>
      </c>
      <c r="O12" s="38">
        <v>-21.97265625</v>
      </c>
      <c r="P12" s="38">
        <v>-32.04345703125</v>
      </c>
      <c r="Q12" s="38">
        <v>-74.15771484375</v>
      </c>
      <c r="R12" s="38"/>
      <c r="S12" s="9">
        <f t="shared" si="0"/>
        <v>-50.420333400726314</v>
      </c>
      <c r="T12" s="9">
        <f t="shared" si="1"/>
        <v>6.7021966305575482</v>
      </c>
      <c r="U12" s="9">
        <f t="shared" si="2"/>
        <v>26.808786522230193</v>
      </c>
      <c r="V12" s="27">
        <f t="shared" si="3"/>
        <v>13.136064013198494</v>
      </c>
    </row>
    <row r="13" spans="1:22">
      <c r="A13" s="25">
        <f t="shared" si="4"/>
        <v>-15</v>
      </c>
      <c r="B13" s="9">
        <v>-16.841000000000001</v>
      </c>
      <c r="C13" s="37">
        <v>-23.949000000000002</v>
      </c>
      <c r="D13" s="9">
        <v>-28.355</v>
      </c>
      <c r="E13" s="9">
        <v>-34.784999999999997</v>
      </c>
      <c r="F13" s="9">
        <v>-23.039000000000001</v>
      </c>
      <c r="G13" s="9">
        <v>-16.466000000000001</v>
      </c>
      <c r="H13" s="9">
        <v>-17.097000000000001</v>
      </c>
      <c r="I13" s="9">
        <v>-33.758716583251903</v>
      </c>
      <c r="J13" s="9">
        <v>-23.8037109375</v>
      </c>
      <c r="K13" s="9">
        <v>-4.57763671875</v>
      </c>
      <c r="L13" s="9">
        <v>-1.52587890625</v>
      </c>
      <c r="M13" s="38">
        <v>-28.99169921875</v>
      </c>
      <c r="N13" s="38">
        <v>-19.22607421875</v>
      </c>
      <c r="O13" s="38">
        <v>-3.96728515625</v>
      </c>
      <c r="P13" s="38">
        <v>-11.90185546875</v>
      </c>
      <c r="Q13" s="38">
        <v>-21.05712890625</v>
      </c>
      <c r="R13" s="38"/>
      <c r="S13" s="9">
        <f t="shared" si="0"/>
        <v>-19.333874132156367</v>
      </c>
      <c r="T13" s="9">
        <f t="shared" si="1"/>
        <v>2.5208601418303358</v>
      </c>
      <c r="U13" s="9">
        <f t="shared" si="2"/>
        <v>10.083440567321343</v>
      </c>
      <c r="V13" s="27">
        <f t="shared" si="3"/>
        <v>4.94079508804999</v>
      </c>
    </row>
    <row r="14" spans="1:22">
      <c r="A14" s="25">
        <f t="shared" si="4"/>
        <v>0</v>
      </c>
      <c r="B14" s="9">
        <v>-0.58499999999999996</v>
      </c>
      <c r="C14" s="37">
        <v>1.3762000000000001</v>
      </c>
      <c r="D14" s="9">
        <v>1.4636</v>
      </c>
      <c r="E14" s="9">
        <v>-0.67600000000000005</v>
      </c>
      <c r="F14" s="9">
        <v>-0.48499999999999999</v>
      </c>
      <c r="G14" s="9">
        <v>1.3312999999999999</v>
      </c>
      <c r="H14" s="9">
        <v>-0.88600000000000001</v>
      </c>
      <c r="I14" s="9">
        <v>60.677822113037102</v>
      </c>
      <c r="J14" s="9">
        <v>5.79833984375</v>
      </c>
      <c r="K14" s="9">
        <v>4.2724609375</v>
      </c>
      <c r="L14" s="9">
        <v>24.10888671875</v>
      </c>
      <c r="M14" s="38">
        <v>1.220703125</v>
      </c>
      <c r="N14" s="38">
        <v>8.544921875</v>
      </c>
      <c r="O14" s="38">
        <v>12.20703125</v>
      </c>
      <c r="P14" s="38">
        <v>7.32421875</v>
      </c>
      <c r="Q14" s="38">
        <v>27.4658203125</v>
      </c>
      <c r="R14" s="38"/>
      <c r="S14" s="9">
        <f t="shared" si="0"/>
        <v>9.5724565578460687</v>
      </c>
      <c r="T14" s="9">
        <f t="shared" si="1"/>
        <v>4.0249022278546702</v>
      </c>
      <c r="U14" s="9">
        <f t="shared" si="2"/>
        <v>16.099608911418681</v>
      </c>
      <c r="V14" s="27">
        <f t="shared" si="3"/>
        <v>7.8886634078901778</v>
      </c>
    </row>
    <row r="15" spans="1:22">
      <c r="A15" s="25">
        <f t="shared" si="4"/>
        <v>15</v>
      </c>
      <c r="B15" s="9">
        <v>13.945</v>
      </c>
      <c r="C15" s="37">
        <v>27.779</v>
      </c>
      <c r="D15" s="9">
        <v>26.989000000000001</v>
      </c>
      <c r="E15" s="9">
        <v>28.753</v>
      </c>
      <c r="F15" s="9">
        <v>15.406000000000001</v>
      </c>
      <c r="G15" s="9">
        <v>17.167000000000002</v>
      </c>
      <c r="H15" s="9">
        <v>16.759</v>
      </c>
      <c r="I15" s="9">
        <v>162.797439575195</v>
      </c>
      <c r="J15" s="9">
        <v>32.3486328125</v>
      </c>
      <c r="K15" s="9">
        <v>12.20703125</v>
      </c>
      <c r="L15" s="9">
        <v>47.30224609375</v>
      </c>
      <c r="M15" s="38">
        <v>33.5693359375</v>
      </c>
      <c r="N15" s="38">
        <v>32.3486328125</v>
      </c>
      <c r="O15" s="38">
        <v>28.076171875</v>
      </c>
      <c r="P15" s="38">
        <v>26.85546875</v>
      </c>
      <c r="Q15" s="38">
        <v>68.9697265625</v>
      </c>
      <c r="R15" s="38"/>
      <c r="S15" s="9">
        <f t="shared" si="0"/>
        <v>36.954542854309061</v>
      </c>
      <c r="T15" s="9">
        <f t="shared" si="1"/>
        <v>9.0966064291762603</v>
      </c>
      <c r="U15" s="9">
        <f t="shared" si="2"/>
        <v>36.386425716705041</v>
      </c>
      <c r="V15" s="27">
        <f t="shared" si="3"/>
        <v>17.829020982720973</v>
      </c>
    </row>
    <row r="16" spans="1:22">
      <c r="A16" s="25">
        <f t="shared" si="4"/>
        <v>30</v>
      </c>
      <c r="B16" s="9">
        <v>27.486999999999998</v>
      </c>
      <c r="C16" s="37">
        <v>53.999000000000002</v>
      </c>
      <c r="D16" s="9">
        <v>51.970999999999997</v>
      </c>
      <c r="E16" s="9">
        <v>56.21</v>
      </c>
      <c r="F16" s="9">
        <v>31.295999999999999</v>
      </c>
      <c r="G16" s="9">
        <v>32.753</v>
      </c>
      <c r="H16" s="9">
        <v>35.03</v>
      </c>
      <c r="I16" s="9">
        <v>277.21481323242102</v>
      </c>
      <c r="J16" s="9">
        <v>58.28857421875</v>
      </c>
      <c r="K16" s="9">
        <v>23.193359375</v>
      </c>
      <c r="L16" s="9">
        <v>68.05419921875</v>
      </c>
      <c r="M16" s="38">
        <v>88.19580078125</v>
      </c>
      <c r="N16" s="38">
        <v>55.23681640625</v>
      </c>
      <c r="O16" s="38">
        <v>42.41943359375</v>
      </c>
      <c r="P16" s="38">
        <v>47.607421875</v>
      </c>
      <c r="Q16" s="38">
        <v>115.66162109375</v>
      </c>
      <c r="R16" s="38"/>
      <c r="S16" s="9">
        <f t="shared" si="0"/>
        <v>66.538627487182566</v>
      </c>
      <c r="T16" s="9">
        <f t="shared" si="1"/>
        <v>15.22895538391586</v>
      </c>
      <c r="U16" s="9">
        <f t="shared" si="2"/>
        <v>60.91582153566344</v>
      </c>
      <c r="V16" s="27">
        <f t="shared" si="3"/>
        <v>29.848204074642432</v>
      </c>
    </row>
    <row r="17" spans="1:22">
      <c r="A17" s="25">
        <f t="shared" si="4"/>
        <v>45</v>
      </c>
      <c r="B17" s="9">
        <v>41.99</v>
      </c>
      <c r="C17" s="37">
        <v>80.759</v>
      </c>
      <c r="D17" s="9">
        <v>77.697999999999993</v>
      </c>
      <c r="E17" s="9">
        <v>83.385000000000005</v>
      </c>
      <c r="F17" s="9">
        <v>48.197000000000003</v>
      </c>
      <c r="G17" s="9">
        <v>50.19</v>
      </c>
      <c r="H17" s="9">
        <v>59.926000000000002</v>
      </c>
      <c r="I17" s="9">
        <v>401.03768920898398</v>
      </c>
      <c r="J17" s="9">
        <v>75.68359375</v>
      </c>
      <c r="K17" s="9">
        <v>33.87451171875</v>
      </c>
      <c r="L17" s="9">
        <v>93.07861328125</v>
      </c>
      <c r="M17" s="38">
        <v>130.615234375</v>
      </c>
      <c r="N17" s="38">
        <v>75.0732421875</v>
      </c>
      <c r="O17" s="38">
        <v>57.9833984375</v>
      </c>
      <c r="P17" s="38">
        <v>68.66455078125</v>
      </c>
      <c r="Q17" s="38">
        <v>156.8603515625</v>
      </c>
      <c r="R17" s="38"/>
      <c r="S17" s="9">
        <f t="shared" si="0"/>
        <v>95.938511581420869</v>
      </c>
      <c r="T17" s="9">
        <f t="shared" si="1"/>
        <v>21.812639618583638</v>
      </c>
      <c r="U17" s="9">
        <f t="shared" si="2"/>
        <v>87.250558474334554</v>
      </c>
      <c r="V17" s="27">
        <f t="shared" si="3"/>
        <v>42.751988060175421</v>
      </c>
    </row>
    <row r="18" spans="1:22">
      <c r="A18" s="25">
        <f t="shared" si="4"/>
        <v>60</v>
      </c>
      <c r="B18" s="9">
        <v>59.606999999999999</v>
      </c>
      <c r="C18" s="37">
        <v>136.76</v>
      </c>
      <c r="D18" s="9">
        <v>105.84</v>
      </c>
      <c r="E18" s="9">
        <v>111.37</v>
      </c>
      <c r="F18" s="9">
        <v>70.180000000000007</v>
      </c>
      <c r="G18" s="9">
        <v>71.094999999999999</v>
      </c>
      <c r="H18" s="9">
        <v>85.096000000000004</v>
      </c>
      <c r="I18" s="9">
        <v>548.66387939453102</v>
      </c>
      <c r="J18" s="9">
        <v>97.65625</v>
      </c>
      <c r="K18" s="9">
        <v>47.607421875</v>
      </c>
      <c r="L18" s="9">
        <v>119.0185546875</v>
      </c>
      <c r="M18" s="38">
        <v>210.26611328125</v>
      </c>
      <c r="N18" s="38">
        <v>92.7734375</v>
      </c>
      <c r="O18" s="38">
        <v>66.5283203125</v>
      </c>
      <c r="P18" s="38">
        <v>97.0458984375</v>
      </c>
      <c r="Q18" s="38">
        <v>203.2470703125</v>
      </c>
      <c r="R18" s="38"/>
      <c r="S18" s="9">
        <f t="shared" si="0"/>
        <v>132.67218411254882</v>
      </c>
      <c r="T18" s="9">
        <f t="shared" si="1"/>
        <v>30.029494070165708</v>
      </c>
      <c r="U18" s="9">
        <f t="shared" si="2"/>
        <v>120.11797628066283</v>
      </c>
      <c r="V18" s="27">
        <f t="shared" si="3"/>
        <v>58.856726851483891</v>
      </c>
    </row>
    <row r="19" spans="1:22">
      <c r="A19" s="25">
        <f t="shared" si="4"/>
        <v>75</v>
      </c>
      <c r="B19" s="9">
        <v>78.097999999999999</v>
      </c>
      <c r="C19" s="37">
        <v>184.53</v>
      </c>
      <c r="D19" s="9">
        <v>139.72</v>
      </c>
      <c r="E19" s="9">
        <v>140.93</v>
      </c>
      <c r="F19" s="9">
        <v>96.385999999999996</v>
      </c>
      <c r="G19" s="9">
        <v>96.084000000000003</v>
      </c>
      <c r="H19" s="9">
        <v>119.8</v>
      </c>
      <c r="I19" s="9">
        <v>719.93194580078102</v>
      </c>
      <c r="J19" s="9">
        <v>122.6806640625</v>
      </c>
      <c r="K19" s="9">
        <v>62.8662109375</v>
      </c>
      <c r="L19" s="9">
        <v>155.6396484375</v>
      </c>
      <c r="M19" s="38">
        <v>353.69873046875</v>
      </c>
      <c r="N19" s="38">
        <v>104.98046875</v>
      </c>
      <c r="O19" s="38">
        <v>81.787109375</v>
      </c>
      <c r="P19" s="38">
        <v>124.81689453125</v>
      </c>
      <c r="Q19" s="38">
        <v>256.9580078125</v>
      </c>
      <c r="R19" s="38"/>
      <c r="S19" s="9">
        <f t="shared" si="0"/>
        <v>177.43173001098631</v>
      </c>
      <c r="T19" s="9">
        <f t="shared" si="1"/>
        <v>40.550565467549497</v>
      </c>
      <c r="U19" s="9">
        <f t="shared" si="2"/>
        <v>162.20226187019799</v>
      </c>
      <c r="V19" s="27">
        <f t="shared" si="3"/>
        <v>79.477647869130607</v>
      </c>
    </row>
    <row r="20" spans="1:22">
      <c r="A20" s="25">
        <f t="shared" si="4"/>
        <v>90</v>
      </c>
      <c r="B20" s="9">
        <v>99.748999999999995</v>
      </c>
      <c r="C20" s="37">
        <v>220.64</v>
      </c>
      <c r="D20" s="9">
        <v>168.51</v>
      </c>
      <c r="E20" s="9">
        <v>172.8</v>
      </c>
      <c r="F20" s="9">
        <v>129.43</v>
      </c>
      <c r="G20" s="9">
        <v>114.08</v>
      </c>
      <c r="H20" s="9">
        <v>161.91</v>
      </c>
      <c r="I20" s="9">
        <v>903.90246582031205</v>
      </c>
      <c r="J20" s="9">
        <v>144.95849609375</v>
      </c>
      <c r="K20" s="9">
        <v>87.58544921875</v>
      </c>
      <c r="L20" s="9">
        <v>200.50048828125</v>
      </c>
      <c r="M20" s="38">
        <v>406.79931640625</v>
      </c>
      <c r="N20" s="38">
        <v>106.8115234375</v>
      </c>
      <c r="O20" s="38">
        <v>91.85791015625</v>
      </c>
      <c r="P20" s="38">
        <v>166.32080078125</v>
      </c>
      <c r="Q20" s="38">
        <v>315.5517578125</v>
      </c>
      <c r="R20" s="38"/>
      <c r="S20" s="9">
        <f t="shared" si="0"/>
        <v>218.21295050048826</v>
      </c>
      <c r="T20" s="9">
        <f t="shared" si="1"/>
        <v>50.393880065010372</v>
      </c>
      <c r="U20" s="9">
        <f t="shared" si="2"/>
        <v>201.57552026004149</v>
      </c>
      <c r="V20" s="27">
        <f t="shared" si="3"/>
        <v>98.770189968651309</v>
      </c>
    </row>
    <row r="21" spans="1:22">
      <c r="A21" s="25">
        <f t="shared" si="4"/>
        <v>105</v>
      </c>
      <c r="B21" s="9">
        <v>127.56</v>
      </c>
      <c r="C21" s="37">
        <v>263.76</v>
      </c>
      <c r="D21" s="9">
        <v>223.01</v>
      </c>
      <c r="E21" s="9">
        <v>213.4</v>
      </c>
      <c r="F21" s="9">
        <v>148.99</v>
      </c>
      <c r="G21" s="9">
        <v>139.19999999999999</v>
      </c>
      <c r="H21" s="9">
        <v>238</v>
      </c>
      <c r="I21" s="9">
        <v>1103.62524414062</v>
      </c>
      <c r="J21" s="9">
        <f t="shared" ref="J21:Q21" si="5">J20+(J20-J19)</f>
        <v>167.236328125</v>
      </c>
      <c r="K21" s="9">
        <f t="shared" si="5"/>
        <v>112.3046875</v>
      </c>
      <c r="L21" s="9">
        <f t="shared" si="5"/>
        <v>245.361328125</v>
      </c>
      <c r="M21" s="9">
        <f t="shared" si="5"/>
        <v>459.89990234375</v>
      </c>
      <c r="N21" s="9">
        <f t="shared" si="5"/>
        <v>108.642578125</v>
      </c>
      <c r="O21" s="9">
        <f t="shared" si="5"/>
        <v>101.9287109375</v>
      </c>
      <c r="P21" s="9">
        <f t="shared" si="5"/>
        <v>207.82470703125</v>
      </c>
      <c r="Q21" s="9">
        <f t="shared" si="5"/>
        <v>374.1455078125</v>
      </c>
      <c r="R21" s="9"/>
      <c r="S21" s="9">
        <f t="shared" si="0"/>
        <v>264.68056213378873</v>
      </c>
      <c r="T21" s="9">
        <f t="shared" si="1"/>
        <v>61.035765707469089</v>
      </c>
      <c r="U21" s="9">
        <f t="shared" si="2"/>
        <v>244.14306282987636</v>
      </c>
      <c r="V21" s="27">
        <f t="shared" si="3"/>
        <v>119.62790255546427</v>
      </c>
    </row>
    <row r="22" spans="1:22">
      <c r="A22" s="25"/>
      <c r="B22" s="9"/>
      <c r="C22" s="37"/>
      <c r="D22" s="9"/>
      <c r="E22" s="9"/>
      <c r="F22" s="9"/>
      <c r="G22" s="9"/>
      <c r="H22" s="9"/>
      <c r="I22" s="9"/>
      <c r="J22" s="9"/>
      <c r="K22" s="9"/>
      <c r="L22" s="9"/>
      <c r="M22" s="26"/>
      <c r="N22" s="26"/>
      <c r="O22" s="26"/>
      <c r="P22" s="26"/>
      <c r="Q22" s="26"/>
      <c r="R22" s="26"/>
      <c r="S22" s="26"/>
      <c r="T22" s="26"/>
      <c r="U22" s="26"/>
      <c r="V22" s="28"/>
    </row>
    <row r="23" spans="1:22" ht="15.75" thickBot="1">
      <c r="A23" s="30" t="s">
        <v>97</v>
      </c>
      <c r="B23" s="36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31"/>
      <c r="N23" s="31"/>
      <c r="O23" s="31"/>
      <c r="P23" s="31"/>
      <c r="Q23" s="31"/>
      <c r="R23" s="31"/>
      <c r="S23" s="31"/>
      <c r="T23" s="31"/>
      <c r="U23" s="31"/>
      <c r="V23" s="32"/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S24"/>
  <sheetViews>
    <sheetView workbookViewId="0">
      <selection activeCell="A3" sqref="A3"/>
    </sheetView>
  </sheetViews>
  <sheetFormatPr baseColWidth="10" defaultRowHeight="15"/>
  <cols>
    <col min="1" max="1" width="11.42578125" style="1"/>
    <col min="2" max="17" width="10.7109375" style="3" customWidth="1"/>
    <col min="18" max="18" width="2.85546875" style="3" customWidth="1"/>
    <col min="19" max="22" width="11.42578125" style="3"/>
    <col min="23" max="23" width="11.42578125" style="1"/>
    <col min="24" max="24" width="12.5703125" style="1" customWidth="1"/>
    <col min="25" max="40" width="11.42578125" style="1"/>
    <col min="41" max="41" width="0.85546875" style="1" customWidth="1"/>
    <col min="42" max="16384" width="11.42578125" style="1"/>
  </cols>
  <sheetData>
    <row r="2" spans="1:45" ht="15.75" thickBot="1"/>
    <row r="3" spans="1:45" ht="15.75" thickBot="1">
      <c r="A3" s="17" t="s">
        <v>93</v>
      </c>
      <c r="B3" s="20" t="s">
        <v>10</v>
      </c>
      <c r="C3" s="20" t="s">
        <v>11</v>
      </c>
      <c r="D3" s="20" t="s">
        <v>12</v>
      </c>
      <c r="E3" s="20" t="s">
        <v>13</v>
      </c>
      <c r="F3" s="20" t="s">
        <v>14</v>
      </c>
      <c r="G3" s="20" t="s">
        <v>15</v>
      </c>
      <c r="H3" s="20" t="s">
        <v>16</v>
      </c>
      <c r="I3" s="20" t="s">
        <v>2</v>
      </c>
      <c r="J3" s="20" t="s">
        <v>67</v>
      </c>
      <c r="K3" s="20" t="s">
        <v>68</v>
      </c>
      <c r="L3" s="20" t="s">
        <v>69</v>
      </c>
      <c r="M3" s="20" t="s">
        <v>70</v>
      </c>
      <c r="N3" s="20" t="s">
        <v>71</v>
      </c>
      <c r="O3" s="20" t="s">
        <v>72</v>
      </c>
      <c r="P3" s="20" t="s">
        <v>73</v>
      </c>
      <c r="Q3" s="20" t="s">
        <v>74</v>
      </c>
      <c r="R3" s="20"/>
      <c r="S3" s="20" t="s">
        <v>89</v>
      </c>
      <c r="T3" s="20" t="s">
        <v>1</v>
      </c>
      <c r="U3" s="20" t="s">
        <v>90</v>
      </c>
      <c r="V3" s="43" t="s">
        <v>91</v>
      </c>
      <c r="W3" s="4"/>
      <c r="X3" s="17" t="s">
        <v>93</v>
      </c>
      <c r="Y3" s="18" t="s">
        <v>10</v>
      </c>
      <c r="Z3" s="18" t="s">
        <v>11</v>
      </c>
      <c r="AA3" s="18" t="s">
        <v>12</v>
      </c>
      <c r="AB3" s="18" t="s">
        <v>13</v>
      </c>
      <c r="AC3" s="18" t="s">
        <v>14</v>
      </c>
      <c r="AD3" s="18" t="s">
        <v>15</v>
      </c>
      <c r="AE3" s="18" t="s">
        <v>16</v>
      </c>
      <c r="AF3" s="18" t="s">
        <v>2</v>
      </c>
      <c r="AG3" s="18" t="s">
        <v>67</v>
      </c>
      <c r="AH3" s="18" t="s">
        <v>68</v>
      </c>
      <c r="AI3" s="18" t="s">
        <v>69</v>
      </c>
      <c r="AJ3" s="18" t="s">
        <v>70</v>
      </c>
      <c r="AK3" s="18" t="s">
        <v>71</v>
      </c>
      <c r="AL3" s="18" t="s">
        <v>72</v>
      </c>
      <c r="AM3" s="18" t="s">
        <v>73</v>
      </c>
      <c r="AN3" s="18" t="s">
        <v>74</v>
      </c>
      <c r="AO3" s="18"/>
      <c r="AP3" s="18" t="s">
        <v>89</v>
      </c>
      <c r="AQ3" s="18" t="s">
        <v>1</v>
      </c>
      <c r="AR3" s="18" t="s">
        <v>90</v>
      </c>
      <c r="AS3" s="21" t="s">
        <v>91</v>
      </c>
    </row>
    <row r="4" spans="1:45">
      <c r="A4" s="25">
        <v>-150</v>
      </c>
      <c r="B4" s="9">
        <v>-900.64</v>
      </c>
      <c r="C4" s="9">
        <v>-636.01</v>
      </c>
      <c r="D4" s="9">
        <v>-2037</v>
      </c>
      <c r="E4" s="9">
        <v>-1694.4</v>
      </c>
      <c r="F4" s="9">
        <v>-2039</v>
      </c>
      <c r="G4" s="9">
        <v>-845.96</v>
      </c>
      <c r="H4" s="9">
        <v>-2182.1999999999998</v>
      </c>
      <c r="I4" s="9">
        <v>-2431.05126953125</v>
      </c>
      <c r="J4" s="9">
        <v>-1526.79443359375</v>
      </c>
      <c r="K4" s="9">
        <v>-1197.81494140625</v>
      </c>
      <c r="L4" s="9">
        <v>-1802.06298828125</v>
      </c>
      <c r="M4" s="9">
        <v>-1043.0908203125</v>
      </c>
      <c r="N4" s="9">
        <v>-1052.24609375</v>
      </c>
      <c r="O4" s="9">
        <v>-952.7587890625</v>
      </c>
      <c r="P4" s="9">
        <v>-1315.00244140625</v>
      </c>
      <c r="Q4" s="9">
        <v>-2471.77124023437</v>
      </c>
      <c r="R4" s="26"/>
      <c r="S4" s="41">
        <f>AVERAGE(B4:Q4)</f>
        <v>-1507.9876885986325</v>
      </c>
      <c r="T4" s="9">
        <f>STDEV(B4:Q4)/(SQRT(16))</f>
        <v>149.33121756285533</v>
      </c>
      <c r="U4" s="9">
        <f>STDEV(B4:Q4)</f>
        <v>597.32487025142132</v>
      </c>
      <c r="V4" s="27">
        <f>CONFIDENCE(0.05,U4,16)</f>
        <v>292.68380819071155</v>
      </c>
      <c r="X4" s="25">
        <v>-150</v>
      </c>
      <c r="Y4" s="26">
        <f>B4/'T318A ohne Glu'!B4</f>
        <v>1.8143798223171297</v>
      </c>
      <c r="Z4" s="26">
        <f>C4/'T318A ohne Glu'!C4</f>
        <v>1.6628147141101728</v>
      </c>
      <c r="AA4" s="26">
        <f>D4/'T318A ohne Glu'!D4</f>
        <v>1.3094625867832348</v>
      </c>
      <c r="AB4" s="26">
        <f>E4/'T318A ohne Glu'!E4</f>
        <v>1.4076597158760489</v>
      </c>
      <c r="AC4" s="26">
        <f>F4/'T318A ohne Glu'!F4</f>
        <v>3.9206260695675579</v>
      </c>
      <c r="AD4" s="26">
        <f>G4/'T318A ohne Glu'!G4</f>
        <v>2.3164293537787515</v>
      </c>
      <c r="AE4" s="26">
        <f>H4/'T318A ohne Glu'!H4</f>
        <v>1.7742905927311161</v>
      </c>
      <c r="AF4" s="26">
        <f>I4/'T318A ohne Glu'!I4</f>
        <v>1.5831151318982291</v>
      </c>
      <c r="AG4" s="26">
        <f>J4/'T318A ohne Glu'!J4</f>
        <v>2.589544513457557</v>
      </c>
      <c r="AH4" s="26">
        <f>K4/'T318A ohne Glu'!K4</f>
        <v>5.1781002638522429</v>
      </c>
      <c r="AI4" s="26">
        <f>L4/'T318A ohne Glu'!L4</f>
        <v>4.4700984102952308</v>
      </c>
      <c r="AJ4" s="26">
        <f>M4/'T318A ohne Glu'!M4</f>
        <v>2.4554597701149423</v>
      </c>
      <c r="AK4" s="26">
        <f>N4/'T318A ohne Glu'!N4</f>
        <v>1.7856033143448991</v>
      </c>
      <c r="AL4" s="26">
        <f>O4/'T318A ohne Glu'!O4</f>
        <v>3.484375</v>
      </c>
      <c r="AM4" s="26">
        <f>P4/'T318A ohne Glu'!P4</f>
        <v>3.0756602426837971</v>
      </c>
      <c r="AN4" s="26">
        <f>Q4/'T318A ohne Glu'!Q4</f>
        <v>2.4249999999999949</v>
      </c>
      <c r="AO4" s="26"/>
      <c r="AP4" s="26">
        <f>AVERAGE(Y4:AN4)</f>
        <v>2.5782887188631816</v>
      </c>
      <c r="AQ4" s="26">
        <f>STDEV(Y4:AN4)/SQRT(16)</f>
        <v>0.28854925057616221</v>
      </c>
      <c r="AR4" s="26">
        <f>STDEV(Y4:AN4)</f>
        <v>1.1541970023046488</v>
      </c>
      <c r="AS4" s="28">
        <f>CONFIDENCE(0.05,AR4,16)</f>
        <v>0.56554613889530125</v>
      </c>
    </row>
    <row r="5" spans="1:45">
      <c r="A5" s="25">
        <v>-135</v>
      </c>
      <c r="B5" s="9">
        <v>-743.27</v>
      </c>
      <c r="C5" s="9">
        <v>-540.48</v>
      </c>
      <c r="D5" s="9">
        <v>-1437.6</v>
      </c>
      <c r="E5" s="9">
        <v>-1323.2</v>
      </c>
      <c r="F5" s="9">
        <v>-1452.4</v>
      </c>
      <c r="G5" s="9">
        <v>-699.75</v>
      </c>
      <c r="H5" s="9">
        <v>-1539.6</v>
      </c>
      <c r="I5" s="9">
        <v>-2022.07385253906</v>
      </c>
      <c r="J5" s="9">
        <v>-1298.828125</v>
      </c>
      <c r="K5" s="9">
        <v>-999.1455078125</v>
      </c>
      <c r="L5" s="9">
        <v>-1551.513671875</v>
      </c>
      <c r="M5" s="9">
        <v>-881.04248046875</v>
      </c>
      <c r="N5" s="9">
        <v>-893.5546875</v>
      </c>
      <c r="O5" s="9">
        <v>-790.10009765625</v>
      </c>
      <c r="P5" s="9">
        <v>-1102.60009765625</v>
      </c>
      <c r="Q5" s="9">
        <v>-2080.84106445312</v>
      </c>
      <c r="R5" s="26"/>
      <c r="S5" s="41">
        <f t="shared" ref="S5:S21" si="0">AVERAGE(B5:Q5)</f>
        <v>-1209.7499740600583</v>
      </c>
      <c r="T5" s="9">
        <f t="shared" ref="T5:T21" si="1">STDEV(B5:Q5)/(SQRT(16))</f>
        <v>114.40915246610989</v>
      </c>
      <c r="U5" s="9">
        <f t="shared" ref="U5:U21" si="2">STDEV(B5:Q5)</f>
        <v>457.63660986443955</v>
      </c>
      <c r="V5" s="27">
        <f t="shared" ref="V5:V21" si="3">CONFIDENCE(0.05,U5,16)</f>
        <v>224.23781833532723</v>
      </c>
      <c r="X5" s="25">
        <v>-135</v>
      </c>
      <c r="Y5" s="26">
        <f>B5/'T318A ohne Glu'!B5</f>
        <v>1.9379204255097251</v>
      </c>
      <c r="Z5" s="26">
        <f>C5/'T318A ohne Glu'!C5</f>
        <v>1.636776596711184</v>
      </c>
      <c r="AA5" s="26">
        <f>D5/'T318A ohne Glu'!D5</f>
        <v>1.6677494199535963</v>
      </c>
      <c r="AB5" s="26">
        <f>E5/'T318A ohne Glu'!E5</f>
        <v>1.5136817058662031</v>
      </c>
      <c r="AC5" s="26">
        <f>F5/'T318A ohne Glu'!F5</f>
        <v>4.0833309904692294</v>
      </c>
      <c r="AD5" s="26">
        <f>G5/'T318A ohne Glu'!G5</f>
        <v>2.5944533016944127</v>
      </c>
      <c r="AE5" s="26">
        <f>H5/'T318A ohne Glu'!H5</f>
        <v>2.2708634472993303</v>
      </c>
      <c r="AF5" s="26">
        <f>I5/'T318A ohne Glu'!I5</f>
        <v>1.6316033956218614</v>
      </c>
      <c r="AG5" s="26">
        <f>J5/'T318A ohne Glu'!J5</f>
        <v>2.664996869129618</v>
      </c>
      <c r="AH5" s="26">
        <f>K5/'T318A ohne Glu'!K5</f>
        <v>5.3584288052373159</v>
      </c>
      <c r="AI5" s="26">
        <f>L5/'T318A ohne Glu'!L5</f>
        <v>4.4324324324324325</v>
      </c>
      <c r="AJ5" s="26">
        <f>M5/'T318A ohne Glu'!M5</f>
        <v>2.7626794258373204</v>
      </c>
      <c r="AK5" s="26">
        <f>N5/'T318A ohne Glu'!N5</f>
        <v>1.870926517571885</v>
      </c>
      <c r="AL5" s="26">
        <f>O5/'T318A ohne Glu'!O5</f>
        <v>3.682788051209104</v>
      </c>
      <c r="AM5" s="26">
        <f>P5/'T318A ohne Glu'!P5</f>
        <v>3.1472125435540068</v>
      </c>
      <c r="AN5" s="26">
        <f>Q5/'T318A ohne Glu'!Q5</f>
        <v>2.4606640202093049</v>
      </c>
      <c r="AO5" s="26"/>
      <c r="AP5" s="26">
        <f t="shared" ref="AP5:AP21" si="4">AVERAGE(Y5:AN5)</f>
        <v>2.732281746769158</v>
      </c>
      <c r="AQ5" s="26">
        <f t="shared" ref="AQ5:AQ21" si="5">STDEV(Y5:AN5)/SQRT(16)</f>
        <v>0.28432696713354522</v>
      </c>
      <c r="AR5" s="26">
        <f t="shared" ref="AR5:AR21" si="6">STDEV(Y5:AN5)</f>
        <v>1.1373078685341809</v>
      </c>
      <c r="AS5" s="28">
        <f t="shared" ref="AS5:AS21" si="7">CONFIDENCE(0.05,AR5,16)</f>
        <v>0.55727061541525214</v>
      </c>
    </row>
    <row r="6" spans="1:45">
      <c r="A6" s="25">
        <v>-120</v>
      </c>
      <c r="B6" s="9">
        <v>-615.08000000000004</v>
      </c>
      <c r="C6" s="9">
        <v>-455.3</v>
      </c>
      <c r="D6" s="9">
        <v>-995.01</v>
      </c>
      <c r="E6" s="9">
        <v>-1077.9000000000001</v>
      </c>
      <c r="F6" s="9">
        <v>-1070.5999999999999</v>
      </c>
      <c r="G6" s="9">
        <v>-587.11</v>
      </c>
      <c r="H6" s="9">
        <v>-1063.5</v>
      </c>
      <c r="I6" s="9">
        <v>-1651.36682128906</v>
      </c>
      <c r="J6" s="9">
        <v>-1075.439453125</v>
      </c>
      <c r="K6" s="9">
        <v>-831.9091796875</v>
      </c>
      <c r="L6" s="9">
        <v>-1320.80078125</v>
      </c>
      <c r="M6" s="9">
        <v>-762.3291015625</v>
      </c>
      <c r="N6" s="9">
        <v>-751.953125</v>
      </c>
      <c r="O6" s="9">
        <v>-668.9453125</v>
      </c>
      <c r="P6" s="9">
        <v>-916.1376953125</v>
      </c>
      <c r="Q6" s="9">
        <v>-1728.36303710937</v>
      </c>
      <c r="R6" s="26"/>
      <c r="S6" s="41">
        <f t="shared" si="0"/>
        <v>-973.23403167724553</v>
      </c>
      <c r="T6" s="9">
        <f t="shared" si="1"/>
        <v>90.029669229455521</v>
      </c>
      <c r="U6" s="9">
        <f t="shared" si="2"/>
        <v>360.11867691782209</v>
      </c>
      <c r="V6" s="27">
        <f t="shared" si="3"/>
        <v>176.45490922978669</v>
      </c>
      <c r="X6" s="25">
        <v>-120</v>
      </c>
      <c r="Y6" s="26">
        <f>B6/'T318A ohne Glu'!B6</f>
        <v>2.1080988449806357</v>
      </c>
      <c r="Z6" s="26">
        <f>C6/'T318A ohne Glu'!C6</f>
        <v>1.788506108339553</v>
      </c>
      <c r="AA6" s="26">
        <f>D6/'T318A ohne Glu'!D6</f>
        <v>1.8029136240917574</v>
      </c>
      <c r="AB6" s="26">
        <f>E6/'T318A ohne Glu'!E6</f>
        <v>1.6314761839894656</v>
      </c>
      <c r="AC6" s="26">
        <f>F6/'T318A ohne Glu'!F6</f>
        <v>4.3970757351733196</v>
      </c>
      <c r="AD6" s="26">
        <f>G6/'T318A ohne Glu'!G6</f>
        <v>2.6587718503758717</v>
      </c>
      <c r="AE6" s="26">
        <f>H6/'T318A ohne Glu'!H6</f>
        <v>2.8392556798462238</v>
      </c>
      <c r="AF6" s="26">
        <f>I6/'T318A ohne Glu'!I6</f>
        <v>1.6956836330957445</v>
      </c>
      <c r="AG6" s="26">
        <f>J6/'T318A ohne Glu'!J6</f>
        <v>2.700383141762452</v>
      </c>
      <c r="AH6" s="26">
        <f>K6/'T318A ohne Glu'!K6</f>
        <v>5.7029288702928866</v>
      </c>
      <c r="AI6" s="26">
        <f>L6/'T318A ohne Glu'!L6</f>
        <v>4.4344262295081966</v>
      </c>
      <c r="AJ6" s="26">
        <f>M6/'T318A ohne Glu'!M6</f>
        <v>3.2232258064516128</v>
      </c>
      <c r="AK6" s="26">
        <f>N6/'T318A ohne Glu'!N6</f>
        <v>1.9696243005595524</v>
      </c>
      <c r="AL6" s="26">
        <f>O6/'T318A ohne Glu'!O6</f>
        <v>3.6351575456053067</v>
      </c>
      <c r="AM6" s="26">
        <f>P6/'T318A ohne Glu'!P6</f>
        <v>3.3318534961154271</v>
      </c>
      <c r="AN6" s="26">
        <f>Q6/'T318A ohne Glu'!Q6</f>
        <v>2.5499774876181824</v>
      </c>
      <c r="AO6" s="26"/>
      <c r="AP6" s="26">
        <f t="shared" si="4"/>
        <v>2.9043349086128867</v>
      </c>
      <c r="AQ6" s="26">
        <f t="shared" si="5"/>
        <v>0.29225228737806158</v>
      </c>
      <c r="AR6" s="26">
        <f t="shared" si="6"/>
        <v>1.1690091495122463</v>
      </c>
      <c r="AS6" s="28">
        <f t="shared" si="7"/>
        <v>0.57280395766045045</v>
      </c>
    </row>
    <row r="7" spans="1:45">
      <c r="A7" s="25">
        <v>-105</v>
      </c>
      <c r="B7" s="9">
        <v>-512.62</v>
      </c>
      <c r="C7" s="9">
        <v>-395.74</v>
      </c>
      <c r="D7" s="9">
        <v>-814.36</v>
      </c>
      <c r="E7" s="9">
        <v>-888.56</v>
      </c>
      <c r="F7" s="9">
        <v>-851.19</v>
      </c>
      <c r="G7" s="9">
        <v>-484.2</v>
      </c>
      <c r="H7" s="9">
        <v>-741.44</v>
      </c>
      <c r="I7" s="9">
        <v>-1335.04821777343</v>
      </c>
      <c r="J7" s="9">
        <v>-893.5546875</v>
      </c>
      <c r="K7" s="9">
        <v>-698.2421875</v>
      </c>
      <c r="L7" s="9">
        <v>-1100.76904296875</v>
      </c>
      <c r="M7" s="9">
        <v>-601.806640625</v>
      </c>
      <c r="N7" s="9">
        <v>-633.23974609375</v>
      </c>
      <c r="O7" s="9">
        <v>-599.9755859375</v>
      </c>
      <c r="P7" s="9">
        <v>-755.0048828125</v>
      </c>
      <c r="Q7" s="9">
        <v>-1409.45434570312</v>
      </c>
      <c r="R7" s="26"/>
      <c r="S7" s="41">
        <f t="shared" si="0"/>
        <v>-794.70033355712815</v>
      </c>
      <c r="T7" s="9">
        <f t="shared" si="1"/>
        <v>71.757598385402829</v>
      </c>
      <c r="U7" s="9">
        <f t="shared" si="2"/>
        <v>287.03039354161132</v>
      </c>
      <c r="V7" s="27">
        <f t="shared" si="3"/>
        <v>140.64230845247906</v>
      </c>
      <c r="X7" s="25">
        <v>-105</v>
      </c>
      <c r="Y7" s="26">
        <f>B7/'T318A ohne Glu'!B7</f>
        <v>2.3357178657675308</v>
      </c>
      <c r="Z7" s="26">
        <f>C7/'T318A ohne Glu'!C7</f>
        <v>1.9993937250543121</v>
      </c>
      <c r="AA7" s="26">
        <f>D7/'T318A ohne Glu'!D7</f>
        <v>1.9368771554287074</v>
      </c>
      <c r="AB7" s="26">
        <f>E7/'T318A ohne Glu'!E7</f>
        <v>1.7931869551178559</v>
      </c>
      <c r="AC7" s="26">
        <f>F7/'T318A ohne Glu'!F7</f>
        <v>4.3751734772552044</v>
      </c>
      <c r="AD7" s="26">
        <f>G7/'T318A ohne Glu'!G7</f>
        <v>2.8450555261766262</v>
      </c>
      <c r="AE7" s="26">
        <f>H7/'T318A ohne Glu'!H7</f>
        <v>3.3704882262023825</v>
      </c>
      <c r="AF7" s="26">
        <f>I7/'T318A ohne Glu'!I7</f>
        <v>1.7753599044718729</v>
      </c>
      <c r="AG7" s="26">
        <f>J7/'T318A ohne Glu'!J7</f>
        <v>2.7779886148007589</v>
      </c>
      <c r="AH7" s="26">
        <f>K7/'T318A ohne Glu'!K7</f>
        <v>6.2684931506849315</v>
      </c>
      <c r="AI7" s="26">
        <f>L7/'T318A ohne Glu'!L7</f>
        <v>4.3880778588807789</v>
      </c>
      <c r="AJ7" s="26">
        <f>M7/'T318A ohne Glu'!M7</f>
        <v>3.3480475382003396</v>
      </c>
      <c r="AK7" s="26">
        <f>N7/'T318A ohne Glu'!N7</f>
        <v>2.0283479960899315</v>
      </c>
      <c r="AL7" s="26">
        <f>O7/'T318A ohne Glu'!O7</f>
        <v>4.147679324894515</v>
      </c>
      <c r="AM7" s="26">
        <f>P7/'T318A ohne Glu'!P7</f>
        <v>3.5042492917847023</v>
      </c>
      <c r="AN7" s="26">
        <f>Q7/'T318A ohne Glu'!Q7</f>
        <v>2.6451890034364167</v>
      </c>
      <c r="AO7" s="26"/>
      <c r="AP7" s="26">
        <f t="shared" si="4"/>
        <v>3.0962078508904289</v>
      </c>
      <c r="AQ7" s="26">
        <f t="shared" si="5"/>
        <v>0.30859087360519771</v>
      </c>
      <c r="AR7" s="26">
        <f t="shared" si="6"/>
        <v>1.2343634944207909</v>
      </c>
      <c r="AS7" s="28">
        <f t="shared" si="7"/>
        <v>0.60482699822393937</v>
      </c>
    </row>
    <row r="8" spans="1:45">
      <c r="A8" s="25">
        <v>-90</v>
      </c>
      <c r="B8" s="9">
        <v>-423.17</v>
      </c>
      <c r="C8" s="9">
        <v>-325.89999999999998</v>
      </c>
      <c r="D8" s="9">
        <v>-651.04999999999995</v>
      </c>
      <c r="E8" s="9">
        <v>-724.25</v>
      </c>
      <c r="F8" s="9">
        <v>-665.65</v>
      </c>
      <c r="G8" s="9">
        <v>-396.79</v>
      </c>
      <c r="H8" s="9">
        <v>-598.48</v>
      </c>
      <c r="I8" s="9">
        <v>-1059.46948242187</v>
      </c>
      <c r="J8" s="9">
        <v>-721.435546875</v>
      </c>
      <c r="K8" s="9">
        <v>-563.3544921875</v>
      </c>
      <c r="L8" s="9">
        <v>-910.64453125</v>
      </c>
      <c r="M8" s="9">
        <v>-480.04150390625</v>
      </c>
      <c r="N8" s="9">
        <v>-488.8916015625</v>
      </c>
      <c r="O8" s="9">
        <v>-483.70361328125</v>
      </c>
      <c r="P8" s="9">
        <v>-604.248046875</v>
      </c>
      <c r="Q8" s="9">
        <v>-1127.9296875</v>
      </c>
      <c r="R8" s="26"/>
      <c r="S8" s="41">
        <f t="shared" si="0"/>
        <v>-639.06303161621065</v>
      </c>
      <c r="T8" s="9">
        <f t="shared" si="1"/>
        <v>57.312197532236809</v>
      </c>
      <c r="U8" s="9">
        <f t="shared" si="2"/>
        <v>229.24879012894723</v>
      </c>
      <c r="V8" s="27">
        <f t="shared" si="3"/>
        <v>112.32984303802948</v>
      </c>
      <c r="X8" s="25">
        <v>-90</v>
      </c>
      <c r="Y8" s="26">
        <f>B8/'T318A ohne Glu'!B8</f>
        <v>2.5563005920019335</v>
      </c>
      <c r="Z8" s="26">
        <f>C8/'T318A ohne Glu'!C8</f>
        <v>1.9258952842453609</v>
      </c>
      <c r="AA8" s="26">
        <f>D8/'T318A ohne Glu'!D8</f>
        <v>2.0682699027892495</v>
      </c>
      <c r="AB8" s="26">
        <f>E8/'T318A ohne Glu'!E8</f>
        <v>2.0079569713604482</v>
      </c>
      <c r="AC8" s="26">
        <f>F8/'T318A ohne Glu'!F8</f>
        <v>4.0357099551352009</v>
      </c>
      <c r="AD8" s="26">
        <f>G8/'T318A ohne Glu'!G8</f>
        <v>3.1304930966469429</v>
      </c>
      <c r="AE8" s="26">
        <f>H8/'T318A ohne Glu'!H8</f>
        <v>3.8634045574849916</v>
      </c>
      <c r="AF8" s="26">
        <f>I8/'T318A ohne Glu'!I8</f>
        <v>1.8123735080950558</v>
      </c>
      <c r="AG8" s="26">
        <f>J8/'T318A ohne Glu'!J8</f>
        <v>2.8724179829890644</v>
      </c>
      <c r="AH8" s="26">
        <f>K8/'T318A ohne Glu'!K8</f>
        <v>6.8624535315985131</v>
      </c>
      <c r="AI8" s="26">
        <f>L8/'T318A ohne Glu'!L8</f>
        <v>4.4011799410029502</v>
      </c>
      <c r="AJ8" s="26">
        <f>M8/'T318A ohne Glu'!M8</f>
        <v>3.4800884955752212</v>
      </c>
      <c r="AK8" s="26">
        <f>N8/'T318A ohne Glu'!N8</f>
        <v>2.007518796992481</v>
      </c>
      <c r="AL8" s="26">
        <f>O8/'T318A ohne Glu'!O8</f>
        <v>4.0537084398976981</v>
      </c>
      <c r="AM8" s="26">
        <f>P8/'T318A ohne Glu'!P8</f>
        <v>3.7786259541984735</v>
      </c>
      <c r="AN8" s="26">
        <f>Q8/'T318A ohne Glu'!Q8</f>
        <v>2.7479553903345724</v>
      </c>
      <c r="AO8" s="26"/>
      <c r="AP8" s="26">
        <f t="shared" si="4"/>
        <v>3.2252720250217601</v>
      </c>
      <c r="AQ8" s="26">
        <f t="shared" si="5"/>
        <v>0.32615339106768598</v>
      </c>
      <c r="AR8" s="26">
        <f t="shared" si="6"/>
        <v>1.3046135642707439</v>
      </c>
      <c r="AS8" s="28">
        <f t="shared" si="7"/>
        <v>0.63924889992827216</v>
      </c>
    </row>
    <row r="9" spans="1:45">
      <c r="A9" s="25">
        <v>-75</v>
      </c>
      <c r="B9" s="9">
        <v>-339.23</v>
      </c>
      <c r="C9" s="9">
        <v>-262.69</v>
      </c>
      <c r="D9" s="9">
        <v>-508.6</v>
      </c>
      <c r="E9" s="9">
        <v>-577.72</v>
      </c>
      <c r="F9" s="9">
        <v>-515.13</v>
      </c>
      <c r="G9" s="9">
        <v>-318.29000000000002</v>
      </c>
      <c r="H9" s="9">
        <v>-476.56</v>
      </c>
      <c r="I9" s="9">
        <v>-814.34161376953102</v>
      </c>
      <c r="J9" s="9">
        <v>-575.5615234375</v>
      </c>
      <c r="K9" s="9">
        <v>-449.52392578125</v>
      </c>
      <c r="L9" s="9">
        <v>-704.345703125</v>
      </c>
      <c r="M9" s="9">
        <v>-386.65771484375</v>
      </c>
      <c r="N9" s="9">
        <v>-390.625</v>
      </c>
      <c r="O9" s="9">
        <v>-367.431640625</v>
      </c>
      <c r="P9" s="9">
        <v>-472.10693359375</v>
      </c>
      <c r="Q9" s="9">
        <v>-888.824462890625</v>
      </c>
      <c r="R9" s="26"/>
      <c r="S9" s="41">
        <f t="shared" si="0"/>
        <v>-502.97740737915035</v>
      </c>
      <c r="T9" s="9">
        <f t="shared" si="1"/>
        <v>44.02195651901733</v>
      </c>
      <c r="U9" s="9">
        <f t="shared" si="2"/>
        <v>176.08782607606932</v>
      </c>
      <c r="V9" s="27">
        <f t="shared" si="3"/>
        <v>86.281449306262189</v>
      </c>
      <c r="X9" s="25">
        <v>-75</v>
      </c>
      <c r="Y9" s="26">
        <f>B9/'T318A ohne Glu'!B9</f>
        <v>2.8509118413312047</v>
      </c>
      <c r="Z9" s="26">
        <f>C9/'T318A ohne Glu'!C9</f>
        <v>1.9879673074012414</v>
      </c>
      <c r="AA9" s="26">
        <f>D9/'T318A ohne Glu'!D9</f>
        <v>2.2667914605339394</v>
      </c>
      <c r="AB9" s="26">
        <f>E9/'T318A ohne Glu'!E9</f>
        <v>2.2107760600030617</v>
      </c>
      <c r="AC9" s="26">
        <f>F9/'T318A ohne Glu'!F9</f>
        <v>4.2977640580677461</v>
      </c>
      <c r="AD9" s="26">
        <f>G9/'T318A ohne Glu'!G9</f>
        <v>3.0016031686156168</v>
      </c>
      <c r="AE9" s="26">
        <f>H9/'T318A ohne Glu'!H9</f>
        <v>4.104030313468825</v>
      </c>
      <c r="AF9" s="26">
        <f>I9/'T318A ohne Glu'!I9</f>
        <v>1.8219754261826842</v>
      </c>
      <c r="AG9" s="26">
        <f>J9/'T318A ohne Glu'!J9</f>
        <v>3.007974481658692</v>
      </c>
      <c r="AH9" s="26">
        <f>K9/'T318A ohne Glu'!K9</f>
        <v>7.5153061224489797</v>
      </c>
      <c r="AI9" s="26">
        <f>L9/'T318A ohne Glu'!L9</f>
        <v>4.2271062271062272</v>
      </c>
      <c r="AJ9" s="26">
        <f>M9/'T318A ohne Glu'!M9</f>
        <v>2.8218262806236081</v>
      </c>
      <c r="AK9" s="26">
        <f>N9/'T318A ohne Glu'!N9</f>
        <v>2.2416812609457093</v>
      </c>
      <c r="AL9" s="26">
        <f>O9/'T318A ohne Glu'!O9</f>
        <v>4.3941605839416056</v>
      </c>
      <c r="AM9" s="26">
        <f>P9/'T318A ohne Glu'!P9</f>
        <v>3.9871134020618557</v>
      </c>
      <c r="AN9" s="26">
        <f>Q9/'T318A ohne Glu'!Q9</f>
        <v>2.9538539553752536</v>
      </c>
      <c r="AO9" s="26"/>
      <c r="AP9" s="26">
        <f t="shared" si="4"/>
        <v>3.3556776218603912</v>
      </c>
      <c r="AQ9" s="26">
        <f t="shared" si="5"/>
        <v>0.35293095622739318</v>
      </c>
      <c r="AR9" s="26">
        <f t="shared" si="6"/>
        <v>1.4117238249095727</v>
      </c>
      <c r="AS9" s="28">
        <f t="shared" si="7"/>
        <v>0.69173196323497277</v>
      </c>
    </row>
    <row r="10" spans="1:45">
      <c r="A10" s="25">
        <v>-60</v>
      </c>
      <c r="B10" s="9">
        <v>-264.41000000000003</v>
      </c>
      <c r="C10" s="9">
        <v>-208.03</v>
      </c>
      <c r="D10" s="9">
        <v>-388.08</v>
      </c>
      <c r="E10" s="9">
        <v>-445.48</v>
      </c>
      <c r="F10" s="9">
        <v>-387.86</v>
      </c>
      <c r="G10" s="9">
        <v>-252.62</v>
      </c>
      <c r="H10" s="9">
        <v>-361.37</v>
      </c>
      <c r="I10" s="9">
        <v>-602.63128662109295</v>
      </c>
      <c r="J10" s="9">
        <v>-437.92724609375</v>
      </c>
      <c r="K10" s="9">
        <v>-339.66064453125</v>
      </c>
      <c r="L10" s="9">
        <v>-529.78515625</v>
      </c>
      <c r="M10" s="9">
        <v>-279.23583984375</v>
      </c>
      <c r="N10" s="9">
        <v>-294.189453125</v>
      </c>
      <c r="O10" s="9">
        <v>-296.0205078125</v>
      </c>
      <c r="P10" s="9">
        <v>-357.0556640625</v>
      </c>
      <c r="Q10" s="9">
        <v>-666.50390625</v>
      </c>
      <c r="R10" s="26"/>
      <c r="S10" s="41">
        <f t="shared" si="0"/>
        <v>-381.92873153686514</v>
      </c>
      <c r="T10" s="9">
        <f t="shared" si="1"/>
        <v>32.14719471643631</v>
      </c>
      <c r="U10" s="9">
        <f t="shared" si="2"/>
        <v>128.58877886574524</v>
      </c>
      <c r="V10" s="27">
        <f t="shared" si="3"/>
        <v>63.00734384821147</v>
      </c>
      <c r="X10" s="25">
        <v>-60</v>
      </c>
      <c r="Y10" s="26">
        <f>B10/'T318A ohne Glu'!B10</f>
        <v>3.2017873144268734</v>
      </c>
      <c r="Z10" s="26">
        <f>C10/'T318A ohne Glu'!C10</f>
        <v>2.0560387428345521</v>
      </c>
      <c r="AA10" s="26">
        <f>D10/'T318A ohne Glu'!D10</f>
        <v>2.3698094772838298</v>
      </c>
      <c r="AB10" s="26">
        <f>E10/'T318A ohne Glu'!E10</f>
        <v>2.4408525560243275</v>
      </c>
      <c r="AC10" s="26">
        <f>F10/'T318A ohne Glu'!F10</f>
        <v>4.2090984069106225</v>
      </c>
      <c r="AD10" s="26">
        <f>G10/'T318A ohne Glu'!G10</f>
        <v>3.1744555724500185</v>
      </c>
      <c r="AE10" s="26">
        <f>H10/'T318A ohne Glu'!H10</f>
        <v>4.3031508252161288</v>
      </c>
      <c r="AF10" s="26">
        <f>I10/'T318A ohne Glu'!I10</f>
        <v>1.8350272647186709</v>
      </c>
      <c r="AG10" s="26">
        <f>J10/'T318A ohne Glu'!J10</f>
        <v>3.106060606060606</v>
      </c>
      <c r="AH10" s="26">
        <f>K10/'T318A ohne Glu'!K10</f>
        <v>8.0071942446043174</v>
      </c>
      <c r="AI10" s="26">
        <f>L10/'T318A ohne Glu'!L10</f>
        <v>4.4398976982097187</v>
      </c>
      <c r="AJ10" s="26">
        <f>M10/'T318A ohne Glu'!M10</f>
        <v>2.7395209580838324</v>
      </c>
      <c r="AK10" s="26">
        <f>N10/'T318A ohne Glu'!N10</f>
        <v>2.3398058252427183</v>
      </c>
      <c r="AL10" s="26">
        <f>O10/'T318A ohne Glu'!O10</f>
        <v>4.6634615384615383</v>
      </c>
      <c r="AM10" s="26">
        <f>P10/'T318A ohne Glu'!P10</f>
        <v>4.2857142857142856</v>
      </c>
      <c r="AN10" s="26">
        <f>Q10/'T318A ohne Glu'!Q10</f>
        <v>3.1379310344827585</v>
      </c>
      <c r="AO10" s="26"/>
      <c r="AP10" s="26">
        <f t="shared" si="4"/>
        <v>3.5193628969203004</v>
      </c>
      <c r="AQ10" s="26">
        <f t="shared" si="5"/>
        <v>0.37623642659765794</v>
      </c>
      <c r="AR10" s="26">
        <f t="shared" si="6"/>
        <v>1.5049457063906317</v>
      </c>
      <c r="AS10" s="28">
        <f t="shared" si="7"/>
        <v>0.73740984580345703</v>
      </c>
    </row>
    <row r="11" spans="1:45">
      <c r="A11" s="25">
        <v>-45</v>
      </c>
      <c r="B11" s="9">
        <v>-193.6</v>
      </c>
      <c r="C11" s="9">
        <v>-153.51</v>
      </c>
      <c r="D11" s="9">
        <v>-274.32</v>
      </c>
      <c r="E11" s="9">
        <v>-325.92</v>
      </c>
      <c r="F11" s="9">
        <v>-275.77999999999997</v>
      </c>
      <c r="G11" s="9">
        <v>-186.48</v>
      </c>
      <c r="H11" s="9">
        <v>-262.36</v>
      </c>
      <c r="I11" s="9">
        <v>-410.99789428710898</v>
      </c>
      <c r="J11" s="9">
        <v>-316.162109375</v>
      </c>
      <c r="K11" s="9">
        <v>-244.44580078125</v>
      </c>
      <c r="L11" s="9">
        <v>-368.95751953125</v>
      </c>
      <c r="M11" s="9">
        <v>-198.05908203125</v>
      </c>
      <c r="N11" s="9">
        <v>-211.48681640625</v>
      </c>
      <c r="O11" s="9">
        <v>-210.87646484375</v>
      </c>
      <c r="P11" s="9">
        <v>-254.5166015625</v>
      </c>
      <c r="Q11" s="9">
        <v>-464.630126953125</v>
      </c>
      <c r="R11" s="26"/>
      <c r="S11" s="41">
        <f t="shared" si="0"/>
        <v>-272.00640098571773</v>
      </c>
      <c r="T11" s="9">
        <f t="shared" si="1"/>
        <v>21.624446425765093</v>
      </c>
      <c r="U11" s="9">
        <f t="shared" si="2"/>
        <v>86.497785703060373</v>
      </c>
      <c r="V11" s="27">
        <f t="shared" si="3"/>
        <v>42.383136180115471</v>
      </c>
      <c r="X11" s="25">
        <v>-45</v>
      </c>
      <c r="Y11" s="26">
        <f>B11/'T318A ohne Glu'!B11</f>
        <v>3.4539972525021851</v>
      </c>
      <c r="Z11" s="26">
        <f>C11/'T318A ohne Glu'!C11</f>
        <v>2.0824798209319675</v>
      </c>
      <c r="AA11" s="26">
        <f>D11/'T318A ohne Glu'!D11</f>
        <v>2.5750492818924244</v>
      </c>
      <c r="AB11" s="26">
        <f>E11/'T318A ohne Glu'!E11</f>
        <v>2.6895527314738406</v>
      </c>
      <c r="AC11" s="26">
        <f>F11/'T318A ohne Glu'!F11</f>
        <v>4.4452682989732262</v>
      </c>
      <c r="AD11" s="26">
        <f>G11/'T318A ohne Glu'!G11</f>
        <v>3.5794767453020326</v>
      </c>
      <c r="AE11" s="26">
        <f>H11/'T318A ohne Glu'!H11</f>
        <v>4.6060393258426968</v>
      </c>
      <c r="AF11" s="26">
        <f>I11/'T318A ohne Glu'!I11</f>
        <v>1.8292669310955492</v>
      </c>
      <c r="AG11" s="26">
        <f>J11/'T318A ohne Glu'!J11</f>
        <v>3.2074303405572757</v>
      </c>
      <c r="AH11" s="26">
        <f>K11/'T318A ohne Glu'!K11</f>
        <v>9</v>
      </c>
      <c r="AI11" s="26">
        <f>L11/'T318A ohne Glu'!L11</f>
        <v>5.2337662337662341</v>
      </c>
      <c r="AJ11" s="26">
        <f>M11/'T318A ohne Glu'!M11</f>
        <v>2.7974137931034484</v>
      </c>
      <c r="AK11" s="26">
        <f>N11/'T318A ohne Glu'!N11</f>
        <v>2.5384615384615383</v>
      </c>
      <c r="AL11" s="26">
        <f>O11/'T318A ohne Glu'!O11</f>
        <v>5.0437956204379564</v>
      </c>
      <c r="AM11" s="26">
        <f>P11/'T318A ohne Glu'!P11</f>
        <v>4.5081081081081082</v>
      </c>
      <c r="AN11" s="26">
        <f>Q11/'T318A ohne Glu'!Q11</f>
        <v>3.4290540540540539</v>
      </c>
      <c r="AO11" s="26"/>
      <c r="AP11" s="26">
        <f t="shared" si="4"/>
        <v>3.813697504781409</v>
      </c>
      <c r="AQ11" s="26">
        <f t="shared" si="5"/>
        <v>0.43314839241948228</v>
      </c>
      <c r="AR11" s="26">
        <f t="shared" si="6"/>
        <v>1.7325935696779291</v>
      </c>
      <c r="AS11" s="28">
        <f t="shared" si="7"/>
        <v>0.8489552491036072</v>
      </c>
    </row>
    <row r="12" spans="1:45">
      <c r="A12" s="25">
        <v>-30</v>
      </c>
      <c r="B12" s="9">
        <v>-128.47999999999999</v>
      </c>
      <c r="C12" s="9">
        <v>-98.962000000000003</v>
      </c>
      <c r="D12" s="9">
        <v>-172.33</v>
      </c>
      <c r="E12" s="9">
        <v>-213.38</v>
      </c>
      <c r="F12" s="9">
        <v>-177.25</v>
      </c>
      <c r="G12" s="9">
        <v>-121.51</v>
      </c>
      <c r="H12" s="9">
        <v>-169.24</v>
      </c>
      <c r="I12" s="9">
        <v>-237.70388793945301</v>
      </c>
      <c r="J12" s="9">
        <v>-202.63671875</v>
      </c>
      <c r="K12" s="9">
        <v>-150.7568359375</v>
      </c>
      <c r="L12" s="9">
        <v>-220.03173828125</v>
      </c>
      <c r="M12" s="9">
        <v>-125.42724609375</v>
      </c>
      <c r="N12" s="9">
        <v>-130.31005859375</v>
      </c>
      <c r="O12" s="9">
        <v>-130.615234375</v>
      </c>
      <c r="P12" s="9">
        <v>-161.43798828125</v>
      </c>
      <c r="Q12" s="9">
        <v>-285.797119140625</v>
      </c>
      <c r="R12" s="26"/>
      <c r="S12" s="41">
        <f t="shared" si="0"/>
        <v>-170.36680171203614</v>
      </c>
      <c r="T12" s="9">
        <f t="shared" si="1"/>
        <v>12.612450387815214</v>
      </c>
      <c r="U12" s="9">
        <f t="shared" si="2"/>
        <v>50.449801551260855</v>
      </c>
      <c r="V12" s="27">
        <f t="shared" si="3"/>
        <v>24.719948516916052</v>
      </c>
      <c r="X12" s="25">
        <v>-30</v>
      </c>
      <c r="Y12" s="26">
        <f>B12/'T318A ohne Glu'!B12</f>
        <v>3.8941593671384833</v>
      </c>
      <c r="Z12" s="26">
        <f>C12/'T318A ohne Glu'!C12</f>
        <v>2.059863039360573</v>
      </c>
      <c r="AA12" s="26">
        <f>D12/'T318A ohne Glu'!D12</f>
        <v>2.7607253852808307</v>
      </c>
      <c r="AB12" s="26">
        <f>E12/'T318A ohne Glu'!E12</f>
        <v>2.90395895425904</v>
      </c>
      <c r="AC12" s="26">
        <f>F12/'T318A ohne Glu'!F12</f>
        <v>3.9115946506598402</v>
      </c>
      <c r="AD12" s="26">
        <f>G12/'T318A ohne Glu'!G12</f>
        <v>3.7713771377137713</v>
      </c>
      <c r="AE12" s="26">
        <f>H12/'T318A ohne Glu'!H12</f>
        <v>4.7558028438149842</v>
      </c>
      <c r="AF12" s="26">
        <f>I12/'T318A ohne Glu'!I12</f>
        <v>1.8771128068840577</v>
      </c>
      <c r="AG12" s="26">
        <f>J12/'T318A ohne Glu'!J12</f>
        <v>3.4226804123711339</v>
      </c>
      <c r="AH12" s="26">
        <f>K12/'T318A ohne Glu'!K12</f>
        <v>9.5</v>
      </c>
      <c r="AI12" s="26">
        <f>L12/'T318A ohne Glu'!L12</f>
        <v>6.6759259259259256</v>
      </c>
      <c r="AJ12" s="26">
        <f>M12/'T318A ohne Glu'!M12</f>
        <v>2.044776119402985</v>
      </c>
      <c r="AK12" s="26">
        <f>N12/'T318A ohne Glu'!N12</f>
        <v>2.4825581395348837</v>
      </c>
      <c r="AL12" s="26">
        <f>O12/'T318A ohne Glu'!O12</f>
        <v>5.9444444444444446</v>
      </c>
      <c r="AM12" s="26">
        <f>P12/'T318A ohne Glu'!P12</f>
        <v>5.038095238095238</v>
      </c>
      <c r="AN12" s="26">
        <f>Q12/'T318A ohne Glu'!Q12</f>
        <v>3.8539094650205761</v>
      </c>
      <c r="AO12" s="26"/>
      <c r="AP12" s="26">
        <f t="shared" si="4"/>
        <v>4.0560614956191721</v>
      </c>
      <c r="AQ12" s="26">
        <f t="shared" si="5"/>
        <v>0.50145364897839018</v>
      </c>
      <c r="AR12" s="26">
        <f t="shared" si="6"/>
        <v>2.0058145959135607</v>
      </c>
      <c r="AS12" s="28">
        <f t="shared" si="7"/>
        <v>0.982831091913835</v>
      </c>
    </row>
    <row r="13" spans="1:45">
      <c r="A13" s="25">
        <v>-15</v>
      </c>
      <c r="B13" s="9">
        <v>-63.883000000000003</v>
      </c>
      <c r="C13" s="9">
        <v>-48.895000000000003</v>
      </c>
      <c r="D13" s="9">
        <v>-83.287000000000006</v>
      </c>
      <c r="E13" s="9">
        <v>-105.63</v>
      </c>
      <c r="F13" s="9">
        <v>-85.593000000000004</v>
      </c>
      <c r="G13" s="9">
        <v>-60.816000000000003</v>
      </c>
      <c r="H13" s="9">
        <v>-83.691000000000003</v>
      </c>
      <c r="I13" s="9">
        <v>-76.547721862792898</v>
      </c>
      <c r="J13" s="9">
        <v>-88.5009765625</v>
      </c>
      <c r="K13" s="9">
        <v>-60.11962890625</v>
      </c>
      <c r="L13" s="9">
        <v>-80.87158203125</v>
      </c>
      <c r="M13" s="9">
        <v>-54.62646484375</v>
      </c>
      <c r="N13" s="9">
        <v>-55.84716796875</v>
      </c>
      <c r="O13" s="9">
        <v>-56.45751953125</v>
      </c>
      <c r="P13" s="9">
        <v>-71.4111328125</v>
      </c>
      <c r="Q13" s="9">
        <v>-118.255615234375</v>
      </c>
      <c r="R13" s="26"/>
      <c r="S13" s="41">
        <f t="shared" si="0"/>
        <v>-74.652050609588628</v>
      </c>
      <c r="T13" s="9">
        <f t="shared" si="1"/>
        <v>4.8516149835211797</v>
      </c>
      <c r="U13" s="9">
        <f t="shared" si="2"/>
        <v>19.406459934084719</v>
      </c>
      <c r="V13" s="27">
        <f t="shared" si="3"/>
        <v>9.5089906345563975</v>
      </c>
      <c r="X13" s="25">
        <v>-15</v>
      </c>
      <c r="Y13" s="26">
        <f>B13/'T318A ohne Glu'!B13</f>
        <v>3.7933020604477168</v>
      </c>
      <c r="Z13" s="26">
        <f>C13/'T318A ohne Glu'!C13</f>
        <v>2.0416301306943923</v>
      </c>
      <c r="AA13" s="26">
        <f>D13/'T318A ohne Glu'!D13</f>
        <v>2.9372950096984662</v>
      </c>
      <c r="AB13" s="26">
        <f>E13/'T318A ohne Glu'!E13</f>
        <v>3.036653730056059</v>
      </c>
      <c r="AC13" s="26">
        <f>F13/'T318A ohne Glu'!F13</f>
        <v>3.7151352055210727</v>
      </c>
      <c r="AD13" s="26">
        <f>G13/'T318A ohne Glu'!G13</f>
        <v>3.6934288837604758</v>
      </c>
      <c r="AE13" s="26">
        <f>H13/'T318A ohne Glu'!H13</f>
        <v>4.8950693104053338</v>
      </c>
      <c r="AF13" s="26">
        <f>I13/'T318A ohne Glu'!I13</f>
        <v>2.2674950238116907</v>
      </c>
      <c r="AG13" s="26">
        <f>J13/'T318A ohne Glu'!J13</f>
        <v>3.7179487179487181</v>
      </c>
      <c r="AH13" s="26">
        <f>K13/'T318A ohne Glu'!K13</f>
        <v>13.133333333333333</v>
      </c>
      <c r="AI13" s="26">
        <f>L13/'T318A ohne Glu'!L13</f>
        <v>53</v>
      </c>
      <c r="AJ13" s="26">
        <f>M13/'T318A ohne Glu'!M13</f>
        <v>1.8842105263157896</v>
      </c>
      <c r="AK13" s="26">
        <f>N13/'T318A ohne Glu'!N13</f>
        <v>2.9047619047619047</v>
      </c>
      <c r="AL13" s="26">
        <f>O13/'T318A ohne Glu'!O13</f>
        <v>14.23076923076923</v>
      </c>
      <c r="AM13" s="26">
        <f>P13/'T318A ohne Glu'!P13</f>
        <v>6</v>
      </c>
      <c r="AN13" s="26">
        <f>Q13/'T318A ohne Glu'!Q13</f>
        <v>5.6159420289855069</v>
      </c>
      <c r="AO13" s="26"/>
      <c r="AP13" s="26">
        <f t="shared" si="4"/>
        <v>7.9291859435318539</v>
      </c>
      <c r="AQ13" s="26">
        <f t="shared" si="5"/>
        <v>3.1387036110983653</v>
      </c>
      <c r="AR13" s="26">
        <f t="shared" si="6"/>
        <v>12.554814444393461</v>
      </c>
      <c r="AS13" s="28">
        <f t="shared" si="7"/>
        <v>6.1517460358986069</v>
      </c>
    </row>
    <row r="14" spans="1:45">
      <c r="A14" s="25">
        <v>0</v>
      </c>
      <c r="B14" s="9">
        <v>-0.221</v>
      </c>
      <c r="C14" s="9">
        <v>0.60399999999999998</v>
      </c>
      <c r="D14" s="9">
        <v>0.35399999999999998</v>
      </c>
      <c r="E14" s="9">
        <v>-1.1214999999999999</v>
      </c>
      <c r="F14" s="9">
        <v>0.221</v>
      </c>
      <c r="G14" s="9">
        <v>0.46899999999999997</v>
      </c>
      <c r="H14" s="9">
        <v>-0.44900000000000001</v>
      </c>
      <c r="I14" s="9">
        <v>79.928482055664006</v>
      </c>
      <c r="J14" s="9">
        <v>17.08984375</v>
      </c>
      <c r="K14" s="9">
        <v>27.4658203125</v>
      </c>
      <c r="L14" s="9">
        <v>44.25048828125</v>
      </c>
      <c r="M14" s="9">
        <v>14.0380859375</v>
      </c>
      <c r="N14" s="9">
        <v>16.78466796875</v>
      </c>
      <c r="O14" s="9">
        <v>11.29150390625</v>
      </c>
      <c r="P14" s="9">
        <v>14.95361328125</v>
      </c>
      <c r="Q14" s="9">
        <v>36.468505859375</v>
      </c>
      <c r="R14" s="26"/>
      <c r="S14" s="41">
        <f t="shared" si="0"/>
        <v>16.382969459533687</v>
      </c>
      <c r="T14" s="9">
        <f t="shared" si="1"/>
        <v>5.5003013526542732</v>
      </c>
      <c r="U14" s="9">
        <f t="shared" si="2"/>
        <v>22.001205410617093</v>
      </c>
      <c r="V14" s="27">
        <f t="shared" si="3"/>
        <v>10.780392555319317</v>
      </c>
      <c r="X14" s="25">
        <v>0</v>
      </c>
      <c r="Y14" s="26">
        <f>B14/'T318A ohne Glu'!B14</f>
        <v>0.37777777777777782</v>
      </c>
      <c r="Z14" s="26">
        <f>C14/'T318A ohne Glu'!C14</f>
        <v>0.43888969626507773</v>
      </c>
      <c r="AA14" s="26">
        <f>D14/'T318A ohne Glu'!D14</f>
        <v>0.24186936321399288</v>
      </c>
      <c r="AB14" s="26">
        <f>E14/'T318A ohne Glu'!E14</f>
        <v>1.6590236686390532</v>
      </c>
      <c r="AC14" s="26">
        <f>F14/'T318A ohne Glu'!F14</f>
        <v>-0.4556701030927835</v>
      </c>
      <c r="AD14" s="26">
        <f>G14/'T318A ohne Glu'!G14</f>
        <v>0.35228723803800799</v>
      </c>
      <c r="AE14" s="26">
        <f>H14/'T318A ohne Glu'!H14</f>
        <v>0.50677200902934538</v>
      </c>
      <c r="AF14" s="26">
        <f>I14/'T318A ohne Glu'!I14</f>
        <v>1.3172602323591101</v>
      </c>
      <c r="AG14" s="26">
        <f>J14/'T318A ohne Glu'!J14</f>
        <v>2.9473684210526314</v>
      </c>
      <c r="AH14" s="26">
        <f>K14/'T318A ohne Glu'!K14</f>
        <v>6.4285714285714288</v>
      </c>
      <c r="AI14" s="26">
        <f>L14/'T318A ohne Glu'!L14</f>
        <v>1.8354430379746836</v>
      </c>
      <c r="AJ14" s="26">
        <f>M14/'T318A ohne Glu'!M14</f>
        <v>11.5</v>
      </c>
      <c r="AK14" s="26">
        <f>N14/'T318A ohne Glu'!N14</f>
        <v>1.9642857142857142</v>
      </c>
      <c r="AL14" s="26">
        <f>O14/'T318A ohne Glu'!O14</f>
        <v>0.92500000000000004</v>
      </c>
      <c r="AM14" s="26">
        <f>P14/'T318A ohne Glu'!P14</f>
        <v>2.0416666666666665</v>
      </c>
      <c r="AN14" s="26">
        <f>Q14/'T318A ohne Glu'!Q14</f>
        <v>1.3277777777777777</v>
      </c>
      <c r="AO14" s="26"/>
      <c r="AP14" s="26">
        <f t="shared" si="4"/>
        <v>2.0880201830349052</v>
      </c>
      <c r="AQ14" s="26">
        <f t="shared" si="5"/>
        <v>0.74159311690577168</v>
      </c>
      <c r="AR14" s="26">
        <f t="shared" si="6"/>
        <v>2.9663724676230867</v>
      </c>
      <c r="AS14" s="28">
        <f t="shared" si="7"/>
        <v>1.453495800318114</v>
      </c>
    </row>
    <row r="15" spans="1:45">
      <c r="A15" s="25">
        <v>15</v>
      </c>
      <c r="B15" s="9">
        <v>63.308</v>
      </c>
      <c r="C15" s="9">
        <v>50.92</v>
      </c>
      <c r="D15" s="9">
        <v>76.704999999999998</v>
      </c>
      <c r="E15" s="9">
        <v>101.62</v>
      </c>
      <c r="F15" s="9">
        <v>84.180999999999997</v>
      </c>
      <c r="G15" s="9">
        <v>61.11</v>
      </c>
      <c r="H15" s="9">
        <v>80.650000000000006</v>
      </c>
      <c r="I15" s="9">
        <v>240.09588623046801</v>
      </c>
      <c r="J15" s="9">
        <v>128.7841796875</v>
      </c>
      <c r="K15" s="9">
        <v>115.966796875</v>
      </c>
      <c r="L15" s="9">
        <v>162.9638671875</v>
      </c>
      <c r="M15" s="9">
        <v>86.669921875</v>
      </c>
      <c r="N15" s="9">
        <v>92.1630859375</v>
      </c>
      <c r="O15" s="9">
        <v>80.87158203125</v>
      </c>
      <c r="P15" s="9">
        <v>93.3837890625</v>
      </c>
      <c r="Q15" s="9">
        <v>183.10546875</v>
      </c>
      <c r="R15" s="26"/>
      <c r="S15" s="41">
        <f t="shared" si="0"/>
        <v>106.40616110229487</v>
      </c>
      <c r="T15" s="9">
        <f t="shared" si="1"/>
        <v>12.584874341131005</v>
      </c>
      <c r="U15" s="9">
        <f t="shared" si="2"/>
        <v>50.339497364524021</v>
      </c>
      <c r="V15" s="27">
        <f t="shared" si="3"/>
        <v>24.665900458579006</v>
      </c>
      <c r="X15" s="25">
        <v>15</v>
      </c>
      <c r="Y15" s="26">
        <f>B15/'T318A ohne Glu'!B15</f>
        <v>4.5398350663320182</v>
      </c>
      <c r="Z15" s="26">
        <f>C15/'T318A ohne Glu'!C15</f>
        <v>1.8330393462687642</v>
      </c>
      <c r="AA15" s="26">
        <f>D15/'T318A ohne Glu'!D15</f>
        <v>2.8420838119233762</v>
      </c>
      <c r="AB15" s="26">
        <f>E15/'T318A ohne Glu'!E15</f>
        <v>3.5342399054011757</v>
      </c>
      <c r="AC15" s="26">
        <f>F15/'T318A ohne Glu'!F15</f>
        <v>5.464169803972478</v>
      </c>
      <c r="AD15" s="26">
        <f>G15/'T318A ohne Glu'!G15</f>
        <v>3.5597367041416668</v>
      </c>
      <c r="AE15" s="26">
        <f>H15/'T318A ohne Glu'!H15</f>
        <v>4.8123396384032464</v>
      </c>
      <c r="AF15" s="26">
        <f>I15/'T318A ohne Glu'!I15</f>
        <v>1.4748136509823264</v>
      </c>
      <c r="AG15" s="26">
        <f>J15/'T318A ohne Glu'!J15</f>
        <v>3.9811320754716979</v>
      </c>
      <c r="AH15" s="26">
        <f>K15/'T318A ohne Glu'!K15</f>
        <v>9.5</v>
      </c>
      <c r="AI15" s="26">
        <f>L15/'T318A ohne Glu'!L15</f>
        <v>3.4451612903225808</v>
      </c>
      <c r="AJ15" s="26">
        <f>M15/'T318A ohne Glu'!M15</f>
        <v>2.581818181818182</v>
      </c>
      <c r="AK15" s="26">
        <f>N15/'T318A ohne Glu'!N15</f>
        <v>2.8490566037735849</v>
      </c>
      <c r="AL15" s="26">
        <f>O15/'T318A ohne Glu'!O15</f>
        <v>2.8804347826086958</v>
      </c>
      <c r="AM15" s="26">
        <f>P15/'T318A ohne Glu'!P15</f>
        <v>3.4772727272727271</v>
      </c>
      <c r="AN15" s="26">
        <f>Q15/'T318A ohne Glu'!Q15</f>
        <v>2.6548672566371683</v>
      </c>
      <c r="AO15" s="26"/>
      <c r="AP15" s="26">
        <f t="shared" si="4"/>
        <v>3.7143750528331054</v>
      </c>
      <c r="AQ15" s="26">
        <f t="shared" si="5"/>
        <v>0.46477498264752043</v>
      </c>
      <c r="AR15" s="26">
        <f t="shared" si="6"/>
        <v>1.8590999305900817</v>
      </c>
      <c r="AS15" s="28">
        <f t="shared" si="7"/>
        <v>0.91094222690436844</v>
      </c>
    </row>
    <row r="16" spans="1:45">
      <c r="A16" s="25">
        <v>30</v>
      </c>
      <c r="B16" s="9">
        <v>127.64</v>
      </c>
      <c r="C16" s="9">
        <v>98.138999999999996</v>
      </c>
      <c r="D16" s="9">
        <v>145.44</v>
      </c>
      <c r="E16" s="9">
        <v>209.37</v>
      </c>
      <c r="F16" s="9">
        <v>166.5</v>
      </c>
      <c r="G16" s="9">
        <v>123.35</v>
      </c>
      <c r="H16" s="9">
        <v>159.07</v>
      </c>
      <c r="I16" s="9">
        <v>405.78219604492102</v>
      </c>
      <c r="J16" s="9">
        <v>241.69921875</v>
      </c>
      <c r="K16" s="9">
        <v>203.55224609375</v>
      </c>
      <c r="L16" s="9">
        <v>274.96337890625</v>
      </c>
      <c r="M16" s="9">
        <v>154.72412109375</v>
      </c>
      <c r="N16" s="9">
        <v>170.2880859375</v>
      </c>
      <c r="O16" s="9">
        <v>143.73779296875</v>
      </c>
      <c r="P16" s="9">
        <v>172.42431640625</v>
      </c>
      <c r="Q16" s="9">
        <v>325.3173828125</v>
      </c>
      <c r="R16" s="26"/>
      <c r="S16" s="41">
        <f t="shared" si="0"/>
        <v>195.12485868835444</v>
      </c>
      <c r="T16" s="9">
        <f t="shared" si="1"/>
        <v>20.33561696952566</v>
      </c>
      <c r="U16" s="9">
        <f t="shared" si="2"/>
        <v>81.342467878102639</v>
      </c>
      <c r="V16" s="27">
        <f t="shared" si="3"/>
        <v>39.857076863671843</v>
      </c>
      <c r="X16" s="25">
        <v>30</v>
      </c>
      <c r="Y16" s="26">
        <f>B16/'T318A ohne Glu'!B16</f>
        <v>4.6436497253246989</v>
      </c>
      <c r="Z16" s="26">
        <f>C16/'T318A ohne Glu'!C16</f>
        <v>1.8174225448619417</v>
      </c>
      <c r="AA16" s="26">
        <f>D16/'T318A ohne Glu'!D16</f>
        <v>2.7984837697946934</v>
      </c>
      <c r="AB16" s="26">
        <f>E16/'T318A ohne Glu'!E16</f>
        <v>3.7247820672478209</v>
      </c>
      <c r="AC16" s="26">
        <f>F16/'T318A ohne Glu'!F16</f>
        <v>5.320168711656442</v>
      </c>
      <c r="AD16" s="26">
        <f>G16/'T318A ohne Glu'!G16</f>
        <v>3.7660672304827036</v>
      </c>
      <c r="AE16" s="26">
        <f>H16/'T318A ohne Glu'!H16</f>
        <v>4.5409648872395083</v>
      </c>
      <c r="AF16" s="26">
        <f>I16/'T318A ohne Glu'!I16</f>
        <v>1.463782513327335</v>
      </c>
      <c r="AG16" s="26">
        <f>J16/'T318A ohne Glu'!J16</f>
        <v>4.1465968586387438</v>
      </c>
      <c r="AH16" s="26">
        <f>K16/'T318A ohne Glu'!K16</f>
        <v>8.776315789473685</v>
      </c>
      <c r="AI16" s="26">
        <f>L16/'T318A ohne Glu'!L16</f>
        <v>4.0403587443946192</v>
      </c>
      <c r="AJ16" s="26">
        <f>M16/'T318A ohne Glu'!M16</f>
        <v>1.7543252595155709</v>
      </c>
      <c r="AK16" s="26">
        <f>N16/'T318A ohne Glu'!N16</f>
        <v>3.0828729281767955</v>
      </c>
      <c r="AL16" s="26">
        <f>O16/'T318A ohne Glu'!O16</f>
        <v>3.3884892086330933</v>
      </c>
      <c r="AM16" s="26">
        <f>P16/'T318A ohne Glu'!P16</f>
        <v>3.6217948717948718</v>
      </c>
      <c r="AN16" s="26">
        <f>Q16/'T318A ohne Glu'!Q16</f>
        <v>2.812664907651715</v>
      </c>
      <c r="AO16" s="26"/>
      <c r="AP16" s="26">
        <f t="shared" si="4"/>
        <v>3.7311712511383894</v>
      </c>
      <c r="AQ16" s="26">
        <f t="shared" si="5"/>
        <v>0.4316193516780753</v>
      </c>
      <c r="AR16" s="26">
        <f t="shared" si="6"/>
        <v>1.7264774067123012</v>
      </c>
      <c r="AS16" s="28">
        <f t="shared" si="7"/>
        <v>0.84595838431955517</v>
      </c>
    </row>
    <row r="17" spans="1:45">
      <c r="A17" s="25">
        <v>45</v>
      </c>
      <c r="B17" s="9">
        <v>196.37</v>
      </c>
      <c r="C17" s="9">
        <v>154.84</v>
      </c>
      <c r="D17" s="9">
        <v>218.6</v>
      </c>
      <c r="E17" s="9">
        <v>318.63</v>
      </c>
      <c r="F17" s="9">
        <v>255.75</v>
      </c>
      <c r="G17" s="9">
        <v>188.76</v>
      </c>
      <c r="H17" s="9">
        <v>237.82</v>
      </c>
      <c r="I17" s="9">
        <v>583.82281494140602</v>
      </c>
      <c r="J17" s="9">
        <v>365.29541015625</v>
      </c>
      <c r="K17" s="9">
        <v>294.49462890625</v>
      </c>
      <c r="L17" s="9">
        <v>384.21630859375</v>
      </c>
      <c r="M17" s="9">
        <v>238.6474609375</v>
      </c>
      <c r="N17" s="9">
        <v>251.15966796875</v>
      </c>
      <c r="O17" s="9">
        <v>217.8955078125</v>
      </c>
      <c r="P17" s="9">
        <v>254.5166015625</v>
      </c>
      <c r="Q17" s="9">
        <v>464.4775390625</v>
      </c>
      <c r="R17" s="26"/>
      <c r="S17" s="41">
        <f t="shared" si="0"/>
        <v>289.08099624633786</v>
      </c>
      <c r="T17" s="9">
        <f t="shared" si="1"/>
        <v>28.064556111342096</v>
      </c>
      <c r="U17" s="9">
        <f t="shared" si="2"/>
        <v>112.25822444536838</v>
      </c>
      <c r="V17" s="27">
        <f t="shared" si="3"/>
        <v>55.005519220333966</v>
      </c>
      <c r="X17" s="25">
        <v>45</v>
      </c>
      <c r="Y17" s="26">
        <f>B17/'T318A ohne Glu'!B17</f>
        <v>4.6765896642057632</v>
      </c>
      <c r="Z17" s="26">
        <f>C17/'T318A ohne Glu'!C17</f>
        <v>1.9173095258732773</v>
      </c>
      <c r="AA17" s="26">
        <f>D17/'T318A ohne Glu'!D17</f>
        <v>2.8134572318463795</v>
      </c>
      <c r="AB17" s="26">
        <f>E17/'T318A ohne Glu'!E17</f>
        <v>3.8211908616657668</v>
      </c>
      <c r="AC17" s="26">
        <f>F17/'T318A ohne Glu'!F17</f>
        <v>5.3063468680623274</v>
      </c>
      <c r="AD17" s="26">
        <f>G17/'T318A ohne Glu'!G17</f>
        <v>3.7609085475194264</v>
      </c>
      <c r="AE17" s="26">
        <f>H17/'T318A ohne Glu'!H17</f>
        <v>3.968561225511464</v>
      </c>
      <c r="AF17" s="26">
        <f>I17/'T318A ohne Glu'!I17</f>
        <v>1.4557804182767751</v>
      </c>
      <c r="AG17" s="26">
        <f>J17/'T318A ohne Glu'!J17</f>
        <v>4.8266129032258061</v>
      </c>
      <c r="AH17" s="26">
        <f>K17/'T318A ohne Glu'!K17</f>
        <v>8.6936936936936942</v>
      </c>
      <c r="AI17" s="26">
        <f>L17/'T318A ohne Glu'!L17</f>
        <v>4.1278688524590166</v>
      </c>
      <c r="AJ17" s="26">
        <f>M17/'T318A ohne Glu'!M17</f>
        <v>1.8271028037383177</v>
      </c>
      <c r="AK17" s="26">
        <f>N17/'T318A ohne Glu'!N17</f>
        <v>3.345528455284553</v>
      </c>
      <c r="AL17" s="26">
        <f>O17/'T318A ohne Glu'!O17</f>
        <v>3.7578947368421054</v>
      </c>
      <c r="AM17" s="26">
        <f>P17/'T318A ohne Glu'!P17</f>
        <v>3.7066666666666666</v>
      </c>
      <c r="AN17" s="26">
        <f>Q17/'T318A ohne Glu'!Q17</f>
        <v>2.9610894941634243</v>
      </c>
      <c r="AO17" s="26"/>
      <c r="AP17" s="26">
        <f t="shared" si="4"/>
        <v>3.8104126218146726</v>
      </c>
      <c r="AQ17" s="26">
        <f t="shared" si="5"/>
        <v>0.42329114135838886</v>
      </c>
      <c r="AR17" s="26">
        <f t="shared" si="6"/>
        <v>1.6931645654335554</v>
      </c>
      <c r="AS17" s="28">
        <f t="shared" si="7"/>
        <v>0.82963539203729486</v>
      </c>
    </row>
    <row r="18" spans="1:45">
      <c r="A18" s="25">
        <v>60</v>
      </c>
      <c r="B18" s="9">
        <v>267.68</v>
      </c>
      <c r="C18" s="9">
        <v>207.41</v>
      </c>
      <c r="D18" s="9">
        <v>291.82</v>
      </c>
      <c r="E18" s="9">
        <v>431.45</v>
      </c>
      <c r="F18" s="9">
        <v>349.79</v>
      </c>
      <c r="G18" s="9">
        <v>258.27999999999997</v>
      </c>
      <c r="H18" s="9">
        <v>319.20999999999998</v>
      </c>
      <c r="I18" s="9">
        <v>779.4931640625</v>
      </c>
      <c r="J18" s="9">
        <v>494.384765625</v>
      </c>
      <c r="K18" s="9">
        <v>388.48876953125</v>
      </c>
      <c r="L18" s="9">
        <v>501.40380859375</v>
      </c>
      <c r="M18" s="9">
        <v>310.97412109375</v>
      </c>
      <c r="N18" s="9">
        <v>335.38818359375</v>
      </c>
      <c r="O18" s="9">
        <v>270.08056640625</v>
      </c>
      <c r="P18" s="9">
        <v>344.8486328125</v>
      </c>
      <c r="Q18" s="9">
        <v>601.959228515625</v>
      </c>
      <c r="R18" s="26"/>
      <c r="S18" s="41">
        <f t="shared" si="0"/>
        <v>384.5413275146484</v>
      </c>
      <c r="T18" s="9">
        <f t="shared" si="1"/>
        <v>37.010581028789922</v>
      </c>
      <c r="U18" s="9">
        <f t="shared" si="2"/>
        <v>148.04232411515969</v>
      </c>
      <c r="V18" s="27">
        <f t="shared" si="3"/>
        <v>72.539405863329605</v>
      </c>
      <c r="X18" s="25">
        <v>60</v>
      </c>
      <c r="Y18" s="26">
        <f>B18/'T318A ohne Glu'!B18</f>
        <v>4.4907477309711945</v>
      </c>
      <c r="Z18" s="26">
        <f>C18/'T318A ohne Glu'!C18</f>
        <v>1.5165984205908161</v>
      </c>
      <c r="AA18" s="26">
        <f>D18/'T318A ohne Glu'!D18</f>
        <v>2.7571806500377929</v>
      </c>
      <c r="AB18" s="26">
        <f>E18/'T318A ohne Glu'!E18</f>
        <v>3.8740235251863155</v>
      </c>
      <c r="AC18" s="26">
        <f>F18/'T318A ohne Glu'!F18</f>
        <v>4.984183528070675</v>
      </c>
      <c r="AD18" s="26">
        <f>G18/'T318A ohne Glu'!G18</f>
        <v>3.6328855756382303</v>
      </c>
      <c r="AE18" s="26">
        <f>H18/'T318A ohne Glu'!H18</f>
        <v>3.7511751433674903</v>
      </c>
      <c r="AF18" s="26">
        <f>I18/'T318A ohne Glu'!I18</f>
        <v>1.4207116475804764</v>
      </c>
      <c r="AG18" s="26">
        <f>J18/'T318A ohne Glu'!J18</f>
        <v>5.0625</v>
      </c>
      <c r="AH18" s="26">
        <f>K18/'T318A ohne Glu'!K18</f>
        <v>8.1602564102564106</v>
      </c>
      <c r="AI18" s="26">
        <f>L18/'T318A ohne Glu'!L18</f>
        <v>4.212820512820513</v>
      </c>
      <c r="AJ18" s="26">
        <f>M18/'T318A ohne Glu'!M18</f>
        <v>1.478955007256894</v>
      </c>
      <c r="AK18" s="26">
        <f>N18/'T318A ohne Glu'!N18</f>
        <v>3.6151315789473686</v>
      </c>
      <c r="AL18" s="26">
        <f>O18/'T318A ohne Glu'!O18</f>
        <v>4.0596330275229358</v>
      </c>
      <c r="AM18" s="26">
        <f>P18/'T318A ohne Glu'!P18</f>
        <v>3.5534591194968552</v>
      </c>
      <c r="AN18" s="26">
        <f>Q18/'T318A ohne Glu'!Q18</f>
        <v>2.9617117117117115</v>
      </c>
      <c r="AO18" s="26"/>
      <c r="AP18" s="26">
        <f t="shared" si="4"/>
        <v>3.7207483493409801</v>
      </c>
      <c r="AQ18" s="26">
        <f t="shared" si="5"/>
        <v>0.41233904249885395</v>
      </c>
      <c r="AR18" s="26">
        <f t="shared" si="6"/>
        <v>1.6493561699954158</v>
      </c>
      <c r="AS18" s="28">
        <f t="shared" si="7"/>
        <v>0.8081696727174843</v>
      </c>
    </row>
    <row r="19" spans="1:45">
      <c r="A19" s="25">
        <v>75</v>
      </c>
      <c r="B19" s="9">
        <v>345.86</v>
      </c>
      <c r="C19" s="9">
        <v>312.39999999999998</v>
      </c>
      <c r="D19" s="9">
        <v>367.48</v>
      </c>
      <c r="E19" s="9">
        <v>552.78</v>
      </c>
      <c r="F19" s="9">
        <v>450.6</v>
      </c>
      <c r="G19" s="9">
        <v>329.66</v>
      </c>
      <c r="H19" s="9">
        <v>407.35</v>
      </c>
      <c r="I19" s="9">
        <v>989.587646484375</v>
      </c>
      <c r="J19" s="9">
        <v>633.85009765625</v>
      </c>
      <c r="K19" s="9">
        <v>484.0087890625</v>
      </c>
      <c r="L19" s="9">
        <v>622.86376953125</v>
      </c>
      <c r="M19" s="9">
        <v>392.76123046875</v>
      </c>
      <c r="N19" s="9">
        <v>425.4150390625</v>
      </c>
      <c r="O19" s="9">
        <v>342.4072265625</v>
      </c>
      <c r="P19" s="9">
        <v>423.88916015625</v>
      </c>
      <c r="Q19" s="9">
        <v>737.3046875</v>
      </c>
      <c r="R19" s="26"/>
      <c r="S19" s="41">
        <f t="shared" si="0"/>
        <v>488.63860290527339</v>
      </c>
      <c r="T19" s="9">
        <f t="shared" si="1"/>
        <v>45.380017578399801</v>
      </c>
      <c r="U19" s="9">
        <f t="shared" si="2"/>
        <v>181.52007031359921</v>
      </c>
      <c r="V19" s="27">
        <f t="shared" si="3"/>
        <v>88.943200071458151</v>
      </c>
      <c r="X19" s="25">
        <v>75</v>
      </c>
      <c r="Y19" s="26">
        <f>B19/'T318A ohne Glu'!B19</f>
        <v>4.4285385029066049</v>
      </c>
      <c r="Z19" s="26">
        <f>C19/'T318A ohne Glu'!C19</f>
        <v>1.6929496558825121</v>
      </c>
      <c r="AA19" s="26">
        <f>D19/'T318A ohne Glu'!D19</f>
        <v>2.6301173776123679</v>
      </c>
      <c r="AB19" s="26">
        <f>E19/'T318A ohne Glu'!E19</f>
        <v>3.9223728091960544</v>
      </c>
      <c r="AC19" s="26">
        <f>F19/'T318A ohne Glu'!F19</f>
        <v>4.6749527939742288</v>
      </c>
      <c r="AD19" s="26">
        <f>G19/'T318A ohne Glu'!G19</f>
        <v>3.4309562466175429</v>
      </c>
      <c r="AE19" s="26">
        <f>H19/'T318A ohne Glu'!H19</f>
        <v>3.4002504173622707</v>
      </c>
      <c r="AF19" s="26">
        <f>I19/'T318A ohne Glu'!I19</f>
        <v>1.3745572095479881</v>
      </c>
      <c r="AG19" s="26">
        <f>J19/'T318A ohne Glu'!J19</f>
        <v>5.166666666666667</v>
      </c>
      <c r="AH19" s="26">
        <f>K19/'T318A ohne Glu'!K19</f>
        <v>7.6990291262135919</v>
      </c>
      <c r="AI19" s="26">
        <f>L19/'T318A ohne Glu'!L19</f>
        <v>4.0019607843137255</v>
      </c>
      <c r="AJ19" s="26">
        <f>M19/'T318A ohne Glu'!M19</f>
        <v>1.1104400345125107</v>
      </c>
      <c r="AK19" s="26">
        <f>N19/'T318A ohne Glu'!N19</f>
        <v>4.0523255813953485</v>
      </c>
      <c r="AL19" s="26">
        <f>O19/'T318A ohne Glu'!O19</f>
        <v>4.1865671641791042</v>
      </c>
      <c r="AM19" s="26">
        <f>P19/'T318A ohne Glu'!P19</f>
        <v>3.3960880195599024</v>
      </c>
      <c r="AN19" s="26">
        <f>Q19/'T318A ohne Glu'!Q19</f>
        <v>2.869358669833729</v>
      </c>
      <c r="AO19" s="26"/>
      <c r="AP19" s="26">
        <f t="shared" si="4"/>
        <v>3.6273206912358846</v>
      </c>
      <c r="AQ19" s="26">
        <f t="shared" si="5"/>
        <v>0.39933594627122027</v>
      </c>
      <c r="AR19" s="26">
        <f t="shared" si="6"/>
        <v>1.5973437850848811</v>
      </c>
      <c r="AS19" s="28">
        <f t="shared" si="7"/>
        <v>0.78268407242381366</v>
      </c>
    </row>
    <row r="20" spans="1:45">
      <c r="A20" s="25">
        <v>90</v>
      </c>
      <c r="B20" s="9">
        <v>428.02</v>
      </c>
      <c r="C20" s="9">
        <v>377.74</v>
      </c>
      <c r="D20" s="9">
        <v>445.43</v>
      </c>
      <c r="E20" s="9">
        <v>679.84</v>
      </c>
      <c r="F20" s="9">
        <v>558.5</v>
      </c>
      <c r="G20" s="9">
        <v>406.73</v>
      </c>
      <c r="H20" s="9">
        <v>499.22</v>
      </c>
      <c r="I20" s="9">
        <v>1220.14001464843</v>
      </c>
      <c r="J20" s="9">
        <v>779.72412109375</v>
      </c>
      <c r="K20" s="9">
        <v>585.63232421875</v>
      </c>
      <c r="L20" s="9">
        <v>744.93408203125</v>
      </c>
      <c r="M20" s="9">
        <v>542.90771484375</v>
      </c>
      <c r="N20" s="9">
        <v>519.4091796875</v>
      </c>
      <c r="O20" s="9">
        <v>387.87841796875</v>
      </c>
      <c r="P20" s="9">
        <v>507.50732421875</v>
      </c>
      <c r="Q20" s="9">
        <v>886.383056640625</v>
      </c>
      <c r="R20" s="26"/>
      <c r="S20" s="41">
        <f t="shared" si="0"/>
        <v>598.12476470947217</v>
      </c>
      <c r="T20" s="9">
        <f t="shared" si="1"/>
        <v>55.59622538539233</v>
      </c>
      <c r="U20" s="9">
        <f t="shared" si="2"/>
        <v>222.38490154156932</v>
      </c>
      <c r="V20" s="27">
        <f t="shared" si="3"/>
        <v>108.96659943174043</v>
      </c>
      <c r="X20" s="25">
        <v>90</v>
      </c>
      <c r="Y20" s="26">
        <f>B20/'T318A ohne Glu'!B20</f>
        <v>4.2909703355422106</v>
      </c>
      <c r="Z20" s="26">
        <f>C20/'T318A ohne Glu'!C20</f>
        <v>1.7120195794053663</v>
      </c>
      <c r="AA20" s="26">
        <f>D20/'T318A ohne Glu'!D20</f>
        <v>2.6433446086285683</v>
      </c>
      <c r="AB20" s="26">
        <f>E20/'T318A ohne Glu'!E20</f>
        <v>3.9342592592592593</v>
      </c>
      <c r="AC20" s="26">
        <f>F20/'T318A ohne Glu'!F20</f>
        <v>4.3150737850575602</v>
      </c>
      <c r="AD20" s="26">
        <f>G20/'T318A ohne Glu'!G20</f>
        <v>3.5653050490883591</v>
      </c>
      <c r="AE20" s="26">
        <f>H20/'T318A ohne Glu'!H20</f>
        <v>3.0833178926564142</v>
      </c>
      <c r="AF20" s="26">
        <f>I20/'T318A ohne Glu'!I20</f>
        <v>1.3498580441874612</v>
      </c>
      <c r="AG20" s="26">
        <f>J20/'T318A ohne Glu'!J20</f>
        <v>5.3789473684210529</v>
      </c>
      <c r="AH20" s="26">
        <f>K20/'T318A ohne Glu'!K20</f>
        <v>6.6864111498257843</v>
      </c>
      <c r="AI20" s="26">
        <f>L20/'T318A ohne Glu'!L20</f>
        <v>3.7153729071537289</v>
      </c>
      <c r="AJ20" s="26">
        <f>M20/'T318A ohne Glu'!M20</f>
        <v>1.3345836459114779</v>
      </c>
      <c r="AK20" s="26">
        <f>N20/'T318A ohne Glu'!N20</f>
        <v>4.862857142857143</v>
      </c>
      <c r="AL20" s="26">
        <f>O20/'T318A ohne Glu'!O20</f>
        <v>4.2225913621262459</v>
      </c>
      <c r="AM20" s="26">
        <f>P20/'T318A ohne Glu'!P20</f>
        <v>3.0513761467889906</v>
      </c>
      <c r="AN20" s="26">
        <f>Q20/'T318A ohne Glu'!Q20</f>
        <v>2.8089941972920696</v>
      </c>
      <c r="AO20" s="26"/>
      <c r="AP20" s="26">
        <f t="shared" si="4"/>
        <v>3.559705154637606</v>
      </c>
      <c r="AQ20" s="26">
        <f t="shared" si="5"/>
        <v>0.36303466156589576</v>
      </c>
      <c r="AR20" s="26">
        <f t="shared" si="6"/>
        <v>1.452138646263583</v>
      </c>
      <c r="AS20" s="28">
        <f t="shared" si="7"/>
        <v>0.71153486180884296</v>
      </c>
    </row>
    <row r="21" spans="1:45">
      <c r="A21" s="25">
        <v>105</v>
      </c>
      <c r="B21" s="9">
        <v>513.5</v>
      </c>
      <c r="C21" s="9">
        <v>443.16</v>
      </c>
      <c r="D21" s="9">
        <v>529.19000000000005</v>
      </c>
      <c r="E21" s="9">
        <v>817.6</v>
      </c>
      <c r="F21" s="9">
        <v>684.41</v>
      </c>
      <c r="G21" s="9">
        <v>481.44</v>
      </c>
      <c r="H21" s="9">
        <v>637.02</v>
      </c>
      <c r="I21" s="9">
        <v>1449.64916992187</v>
      </c>
      <c r="J21" s="9">
        <f>J20+(J20-J19)</f>
        <v>925.59814453125</v>
      </c>
      <c r="K21" s="9">
        <f>K20+(K20-K19)</f>
        <v>687.255859375</v>
      </c>
      <c r="L21" s="9">
        <f>L20+(L20-L19)</f>
        <v>867.00439453125</v>
      </c>
      <c r="M21" s="9">
        <v>542.90771484375</v>
      </c>
      <c r="N21" s="9">
        <v>542.90771484375</v>
      </c>
      <c r="O21" s="9">
        <v>542.90771484375</v>
      </c>
      <c r="P21" s="9">
        <v>542.90771484375</v>
      </c>
      <c r="Q21" s="9">
        <v>542.90771484375</v>
      </c>
      <c r="R21" s="9"/>
      <c r="S21" s="41">
        <f t="shared" si="0"/>
        <v>671.89788391113245</v>
      </c>
      <c r="T21" s="9">
        <f t="shared" si="1"/>
        <v>62.829411998973455</v>
      </c>
      <c r="U21" s="9">
        <f t="shared" si="2"/>
        <v>251.31764799589382</v>
      </c>
      <c r="V21" s="27">
        <f t="shared" si="3"/>
        <v>123.14338468781666</v>
      </c>
      <c r="X21" s="25">
        <v>105</v>
      </c>
      <c r="Y21" s="26">
        <f>B21/'T318A ohne Glu'!B21</f>
        <v>4.0255566008153023</v>
      </c>
      <c r="Z21" s="26">
        <f>C21/'T318A ohne Glu'!C21</f>
        <v>1.6801637852593267</v>
      </c>
      <c r="AA21" s="26">
        <f>D21/'T318A ohne Glu'!D21</f>
        <v>2.3729429173579661</v>
      </c>
      <c r="AB21" s="26">
        <f>E21/'T318A ohne Glu'!E21</f>
        <v>3.8313027179006562</v>
      </c>
      <c r="AC21" s="26">
        <f>F21/'T318A ohne Glu'!F21</f>
        <v>4.5936640042955901</v>
      </c>
      <c r="AD21" s="26">
        <f>G21/'T318A ohne Glu'!G21</f>
        <v>3.4586206896551728</v>
      </c>
      <c r="AE21" s="26">
        <f>H21/'T318A ohne Glu'!H21</f>
        <v>2.6765546218487395</v>
      </c>
      <c r="AF21" s="26">
        <f>I21/'T318A ohne Glu'!I21</f>
        <v>1.313533898955614</v>
      </c>
      <c r="AG21" s="26">
        <f>J21/'T318A ohne Glu'!J21</f>
        <v>5.5346715328467155</v>
      </c>
      <c r="AH21" s="26">
        <f>K21/'T318A ohne Glu'!K21</f>
        <v>6.1195652173913047</v>
      </c>
      <c r="AI21" s="26">
        <f>L21/'T318A ohne Glu'!L21</f>
        <v>3.533582089552239</v>
      </c>
      <c r="AJ21" s="26">
        <f>M21/'T318A ohne Glu'!M21</f>
        <v>1.1804910418049104</v>
      </c>
      <c r="AK21" s="26">
        <f>N21/'T318A ohne Glu'!N21</f>
        <v>4.9971910112359552</v>
      </c>
      <c r="AL21" s="26">
        <f>O21/'T318A ohne Glu'!O21</f>
        <v>5.3263473053892216</v>
      </c>
      <c r="AM21" s="26">
        <f>P21/'T318A ohne Glu'!P21</f>
        <v>2.6123348017621146</v>
      </c>
      <c r="AN21" s="26">
        <f>Q21/'T318A ohne Glu'!Q21</f>
        <v>1.4510603588907014</v>
      </c>
      <c r="AO21" s="26"/>
      <c r="AP21" s="26">
        <f t="shared" si="4"/>
        <v>3.419223912185096</v>
      </c>
      <c r="AQ21" s="26">
        <f t="shared" si="5"/>
        <v>0.40034690232826908</v>
      </c>
      <c r="AR21" s="26">
        <f t="shared" si="6"/>
        <v>1.6013876093130763</v>
      </c>
      <c r="AS21" s="28">
        <f t="shared" si="7"/>
        <v>0.78466550988558192</v>
      </c>
    </row>
    <row r="22" spans="1:45">
      <c r="A22" s="2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27"/>
      <c r="X22" s="25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8"/>
    </row>
    <row r="23" spans="1:45" ht="15.75" thickBot="1">
      <c r="A23" s="30" t="s">
        <v>100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42"/>
      <c r="X23" s="29" t="s">
        <v>96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8"/>
    </row>
    <row r="24" spans="1:45" ht="15.75" thickBot="1">
      <c r="X24" s="30" t="s">
        <v>95</v>
      </c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2"/>
    </row>
  </sheetData>
  <phoneticPr fontId="1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N26"/>
  <sheetViews>
    <sheetView workbookViewId="0">
      <selection activeCell="N7" sqref="N7"/>
    </sheetView>
  </sheetViews>
  <sheetFormatPr baseColWidth="10" defaultRowHeight="15"/>
  <cols>
    <col min="1" max="8" width="11.42578125" style="1"/>
    <col min="9" max="9" width="12.5703125" style="1" customWidth="1"/>
    <col min="10" max="10" width="1.5703125" style="1" customWidth="1"/>
    <col min="11" max="16384" width="11.42578125" style="1"/>
  </cols>
  <sheetData>
    <row r="5" spans="1:14" ht="15.75" thickBot="1"/>
    <row r="6" spans="1:14">
      <c r="A6" s="22" t="s">
        <v>93</v>
      </c>
      <c r="B6" s="23" t="s">
        <v>17</v>
      </c>
      <c r="C6" s="23" t="s">
        <v>18</v>
      </c>
      <c r="D6" s="23" t="s">
        <v>19</v>
      </c>
      <c r="E6" s="23" t="s">
        <v>84</v>
      </c>
      <c r="F6" s="23" t="s">
        <v>85</v>
      </c>
      <c r="G6" s="23" t="s">
        <v>86</v>
      </c>
      <c r="H6" s="23" t="s">
        <v>87</v>
      </c>
      <c r="I6" s="23" t="s">
        <v>88</v>
      </c>
      <c r="J6" s="23"/>
      <c r="K6" s="23" t="s">
        <v>89</v>
      </c>
      <c r="L6" s="23" t="s">
        <v>1</v>
      </c>
      <c r="M6" s="23" t="s">
        <v>90</v>
      </c>
      <c r="N6" s="24" t="s">
        <v>91</v>
      </c>
    </row>
    <row r="7" spans="1:14">
      <c r="A7" s="25">
        <v>-150</v>
      </c>
      <c r="B7" s="9">
        <v>-219.52</v>
      </c>
      <c r="C7" s="9">
        <v>-247.44</v>
      </c>
      <c r="D7" s="9">
        <v>-264.63</v>
      </c>
      <c r="E7" s="9">
        <v>-316.162109375</v>
      </c>
      <c r="F7" s="9">
        <v>-438.8427734375</v>
      </c>
      <c r="G7" s="9">
        <v>-267.05929565429602</v>
      </c>
      <c r="H7" s="9">
        <v>-290.374755859375</v>
      </c>
      <c r="I7" s="9">
        <v>-574.3408203125</v>
      </c>
      <c r="J7" s="9"/>
      <c r="K7" s="9">
        <f t="shared" ref="K7:K24" si="0">AVERAGE(B7:I7)</f>
        <v>-327.29621932983389</v>
      </c>
      <c r="L7" s="9">
        <f>STDEV(B7:I7)/SQRT(8)</f>
        <v>42.365143757857517</v>
      </c>
      <c r="M7" s="9">
        <f t="shared" ref="M7:M24" si="1">STDEV(B7:I7)</f>
        <v>119.82672174849596</v>
      </c>
      <c r="N7" s="27">
        <f>CONFIDENCE(0.05,M7,8)</f>
        <v>83.034155965262599</v>
      </c>
    </row>
    <row r="8" spans="1:14">
      <c r="A8" s="25">
        <v>-135</v>
      </c>
      <c r="B8" s="9">
        <v>-168.76</v>
      </c>
      <c r="C8" s="9">
        <v>-196.84</v>
      </c>
      <c r="D8" s="9">
        <v>-202.14</v>
      </c>
      <c r="E8" s="9">
        <v>-271.6064453125</v>
      </c>
      <c r="F8" s="9">
        <v>-351.5625</v>
      </c>
      <c r="G8" s="9">
        <v>-212.09715270996</v>
      </c>
      <c r="H8" s="9">
        <v>-222.47314453125</v>
      </c>
      <c r="I8" s="9">
        <v>-454.1015625</v>
      </c>
      <c r="J8" s="9"/>
      <c r="K8" s="9">
        <f t="shared" si="0"/>
        <v>-259.94760063171373</v>
      </c>
      <c r="L8" s="9">
        <f t="shared" ref="L8:L24" si="2">STDEV(B8:I8)/SQRT(8)</f>
        <v>34.215296818794194</v>
      </c>
      <c r="M8" s="9">
        <f t="shared" si="1"/>
        <v>96.775473603519529</v>
      </c>
      <c r="N8" s="27">
        <f t="shared" ref="N8:N24" si="3">CONFIDENCE(0.05,M8,8)</f>
        <v>67.060749485184488</v>
      </c>
    </row>
    <row r="9" spans="1:14">
      <c r="A9" s="25">
        <v>-120</v>
      </c>
      <c r="B9" s="9">
        <v>-130.27000000000001</v>
      </c>
      <c r="C9" s="9">
        <v>-151.74</v>
      </c>
      <c r="D9" s="9">
        <v>-159.63</v>
      </c>
      <c r="E9" s="9">
        <v>-227.35595703125</v>
      </c>
      <c r="F9" s="9">
        <v>-278.3203125</v>
      </c>
      <c r="G9" s="9">
        <v>-149.53611755371</v>
      </c>
      <c r="H9" s="9">
        <v>-180.35888671875</v>
      </c>
      <c r="I9" s="9">
        <v>-369.873046875</v>
      </c>
      <c r="J9" s="9"/>
      <c r="K9" s="9">
        <f t="shared" si="0"/>
        <v>-205.88554008483874</v>
      </c>
      <c r="L9" s="9">
        <f t="shared" si="2"/>
        <v>29.036789870643641</v>
      </c>
      <c r="M9" s="9">
        <f t="shared" si="1"/>
        <v>82.128444085683896</v>
      </c>
      <c r="N9" s="27">
        <f t="shared" si="3"/>
        <v>56.91106237311898</v>
      </c>
    </row>
    <row r="10" spans="1:14">
      <c r="A10" s="25">
        <v>-105</v>
      </c>
      <c r="B10" s="9">
        <v>-95.552999999999997</v>
      </c>
      <c r="C10" s="9">
        <v>-112.76</v>
      </c>
      <c r="D10" s="9">
        <v>-122.5</v>
      </c>
      <c r="E10" s="9">
        <v>-194.091796875</v>
      </c>
      <c r="F10" s="9">
        <v>-216.6748046875</v>
      </c>
      <c r="G10" s="9">
        <v>-119.934074401855</v>
      </c>
      <c r="H10" s="9">
        <v>-142.822265625</v>
      </c>
      <c r="I10" s="9">
        <v>-294.189453125</v>
      </c>
      <c r="J10" s="9"/>
      <c r="K10" s="9">
        <f t="shared" si="0"/>
        <v>-162.31567433929439</v>
      </c>
      <c r="L10" s="9">
        <f t="shared" si="2"/>
        <v>23.915711740345163</v>
      </c>
      <c r="M10" s="9">
        <f t="shared" si="1"/>
        <v>67.643847794003179</v>
      </c>
      <c r="N10" s="27">
        <f t="shared" si="3"/>
        <v>46.873933675718249</v>
      </c>
    </row>
    <row r="11" spans="1:14">
      <c r="A11" s="25">
        <v>-90</v>
      </c>
      <c r="B11" s="9">
        <v>-73.787999999999997</v>
      </c>
      <c r="C11" s="9">
        <v>-84.048000000000002</v>
      </c>
      <c r="D11" s="9">
        <v>-99.191999999999993</v>
      </c>
      <c r="E11" s="9">
        <v>-157.77587890625</v>
      </c>
      <c r="F11" s="9">
        <v>-164.1845703125</v>
      </c>
      <c r="G11" s="9">
        <v>-88.836662292480398</v>
      </c>
      <c r="H11" s="9">
        <v>-113.983154296875</v>
      </c>
      <c r="I11" s="9">
        <v>-239.2578125</v>
      </c>
      <c r="J11" s="9"/>
      <c r="K11" s="9">
        <f t="shared" si="0"/>
        <v>-127.63325978851317</v>
      </c>
      <c r="L11" s="9">
        <f t="shared" si="2"/>
        <v>19.822430496617848</v>
      </c>
      <c r="M11" s="9">
        <f t="shared" si="1"/>
        <v>56.066300095030016</v>
      </c>
      <c r="N11" s="27">
        <f t="shared" si="3"/>
        <v>38.85124985941939</v>
      </c>
    </row>
    <row r="12" spans="1:14">
      <c r="A12" s="25">
        <v>-75</v>
      </c>
      <c r="B12" s="9">
        <v>-55.426000000000002</v>
      </c>
      <c r="C12" s="9">
        <v>-67.286000000000001</v>
      </c>
      <c r="D12" s="9">
        <v>-76.703000000000003</v>
      </c>
      <c r="E12" s="9">
        <v>-122.6806640625</v>
      </c>
      <c r="F12" s="9">
        <v>-119.0185546875</v>
      </c>
      <c r="G12" s="9">
        <v>-67.565910339355398</v>
      </c>
      <c r="H12" s="9">
        <v>-83.160400390625</v>
      </c>
      <c r="I12" s="9">
        <v>-184.9365234375</v>
      </c>
      <c r="J12" s="9"/>
      <c r="K12" s="9">
        <f t="shared" si="0"/>
        <v>-97.097131614685054</v>
      </c>
      <c r="L12" s="9">
        <f t="shared" si="2"/>
        <v>15.211753895065044</v>
      </c>
      <c r="M12" s="9">
        <f t="shared" si="1"/>
        <v>43.025337331765485</v>
      </c>
      <c r="N12" s="27">
        <f t="shared" si="3"/>
        <v>29.814489776014366</v>
      </c>
    </row>
    <row r="13" spans="1:14">
      <c r="A13" s="25">
        <v>-60</v>
      </c>
      <c r="B13" s="9">
        <v>-40.841000000000001</v>
      </c>
      <c r="C13" s="9">
        <v>-50.994999999999997</v>
      </c>
      <c r="D13" s="9">
        <v>-55.3</v>
      </c>
      <c r="E13" s="9">
        <v>-86.97509765625</v>
      </c>
      <c r="F13" s="9">
        <v>-87.2802734375</v>
      </c>
      <c r="G13" s="9">
        <v>-46.508785247802699</v>
      </c>
      <c r="H13" s="9">
        <v>-62.408447265625</v>
      </c>
      <c r="I13" s="9">
        <v>-147.0947265625</v>
      </c>
      <c r="J13" s="9"/>
      <c r="K13" s="9">
        <f t="shared" si="0"/>
        <v>-72.175416271209713</v>
      </c>
      <c r="L13" s="9">
        <f t="shared" si="2"/>
        <v>12.341491658577214</v>
      </c>
      <c r="M13" s="9">
        <f t="shared" si="1"/>
        <v>34.90700976694864</v>
      </c>
      <c r="N13" s="27">
        <f t="shared" si="3"/>
        <v>24.18887916631283</v>
      </c>
    </row>
    <row r="14" spans="1:14">
      <c r="A14" s="25">
        <v>-45</v>
      </c>
      <c r="B14" s="9">
        <v>-27.852</v>
      </c>
      <c r="C14" s="9">
        <v>-35.58</v>
      </c>
      <c r="D14" s="9">
        <v>-40.018000000000001</v>
      </c>
      <c r="E14" s="9">
        <v>-57.06787109375</v>
      </c>
      <c r="F14" s="9">
        <v>-57.373046875</v>
      </c>
      <c r="G14" s="9">
        <v>-31.5551738739013</v>
      </c>
      <c r="H14" s="9">
        <v>-44.708251953125</v>
      </c>
      <c r="I14" s="9">
        <v>-101.318359375</v>
      </c>
      <c r="J14" s="9"/>
      <c r="K14" s="9">
        <f t="shared" si="0"/>
        <v>-49.434087896347037</v>
      </c>
      <c r="L14" s="9">
        <f t="shared" si="2"/>
        <v>8.3469984073634844</v>
      </c>
      <c r="M14" s="9">
        <f t="shared" si="1"/>
        <v>23.608876705600128</v>
      </c>
      <c r="N14" s="27">
        <f t="shared" si="3"/>
        <v>16.359816257445615</v>
      </c>
    </row>
    <row r="15" spans="1:14">
      <c r="A15" s="25">
        <v>-30</v>
      </c>
      <c r="B15" s="9">
        <v>-17.751000000000001</v>
      </c>
      <c r="C15" s="9">
        <v>-21.907</v>
      </c>
      <c r="D15" s="9">
        <v>-25.15</v>
      </c>
      <c r="E15" s="9">
        <v>-31.43310546875</v>
      </c>
      <c r="F15" s="9">
        <v>-30.517578125</v>
      </c>
      <c r="G15" s="9">
        <v>-18.0664043426513</v>
      </c>
      <c r="H15" s="9">
        <v>-26.2451171875</v>
      </c>
      <c r="I15" s="9">
        <v>-64.697265625</v>
      </c>
      <c r="J15" s="9"/>
      <c r="K15" s="9">
        <f t="shared" si="0"/>
        <v>-29.470933843612663</v>
      </c>
      <c r="L15" s="9">
        <f t="shared" si="2"/>
        <v>5.3444724992240324</v>
      </c>
      <c r="M15" s="9">
        <f t="shared" si="1"/>
        <v>15.116450984265317</v>
      </c>
      <c r="N15" s="27">
        <f t="shared" si="3"/>
        <v>10.474973614843874</v>
      </c>
    </row>
    <row r="16" spans="1:14">
      <c r="A16" s="25">
        <v>-15</v>
      </c>
      <c r="B16" s="9">
        <v>-8.7344000000000008</v>
      </c>
      <c r="C16" s="9">
        <v>-10.753</v>
      </c>
      <c r="D16" s="9">
        <v>-11.452999999999999</v>
      </c>
      <c r="E16" s="9">
        <v>-5.4931640625</v>
      </c>
      <c r="F16" s="9">
        <v>-12.20703125</v>
      </c>
      <c r="G16" s="9">
        <v>-13.2141103744506</v>
      </c>
      <c r="H16" s="9">
        <v>-10.07080078125</v>
      </c>
      <c r="I16" s="9">
        <v>-32.3486328125</v>
      </c>
      <c r="J16" s="9"/>
      <c r="K16" s="9">
        <f t="shared" si="0"/>
        <v>-13.034267410087574</v>
      </c>
      <c r="L16" s="9">
        <f t="shared" si="2"/>
        <v>2.8834664021686698</v>
      </c>
      <c r="M16" s="9">
        <f t="shared" si="1"/>
        <v>8.1556745851881729</v>
      </c>
      <c r="N16" s="27">
        <f t="shared" si="3"/>
        <v>5.6514902988818783</v>
      </c>
    </row>
    <row r="17" spans="1:14">
      <c r="A17" s="25">
        <v>0</v>
      </c>
      <c r="B17" s="9">
        <v>0.20899999999999999</v>
      </c>
      <c r="C17" s="9">
        <v>0.53</v>
      </c>
      <c r="D17" s="9">
        <v>-0.308</v>
      </c>
      <c r="E17" s="9">
        <v>22.5830078125</v>
      </c>
      <c r="F17" s="9">
        <v>9.765625</v>
      </c>
      <c r="G17" s="9">
        <v>4.11987257003784</v>
      </c>
      <c r="H17" s="9">
        <v>2.74658203125</v>
      </c>
      <c r="I17" s="9">
        <v>3.662109375</v>
      </c>
      <c r="J17" s="9"/>
      <c r="K17" s="9">
        <f t="shared" si="0"/>
        <v>5.4135245985984799</v>
      </c>
      <c r="L17" s="9">
        <f t="shared" si="2"/>
        <v>2.7033617886716952</v>
      </c>
      <c r="M17" s="9">
        <f t="shared" si="1"/>
        <v>7.6462618110814011</v>
      </c>
      <c r="N17" s="27">
        <f t="shared" si="3"/>
        <v>5.2984917429783023</v>
      </c>
    </row>
    <row r="18" spans="1:14">
      <c r="A18" s="25">
        <v>15</v>
      </c>
      <c r="B18" s="9">
        <v>8.6257999999999999</v>
      </c>
      <c r="C18" s="9">
        <v>11.923999999999999</v>
      </c>
      <c r="D18" s="9">
        <v>12.143000000000001</v>
      </c>
      <c r="E18" s="9">
        <v>43.9453125</v>
      </c>
      <c r="F18" s="9">
        <v>28.6865234375</v>
      </c>
      <c r="G18" s="9">
        <v>12.2375478744506</v>
      </c>
      <c r="H18" s="9">
        <v>16.937255859375</v>
      </c>
      <c r="I18" s="9">
        <v>32.3486328125</v>
      </c>
      <c r="J18" s="9"/>
      <c r="K18" s="9">
        <f t="shared" si="0"/>
        <v>20.8560090604782</v>
      </c>
      <c r="L18" s="9">
        <f t="shared" si="2"/>
        <v>4.4749762882657054</v>
      </c>
      <c r="M18" s="9">
        <f t="shared" si="1"/>
        <v>12.657144316326749</v>
      </c>
      <c r="N18" s="27">
        <f t="shared" si="3"/>
        <v>8.770792356671512</v>
      </c>
    </row>
    <row r="19" spans="1:14">
      <c r="A19" s="25">
        <v>30</v>
      </c>
      <c r="B19" s="9">
        <v>18.193999999999999</v>
      </c>
      <c r="C19" s="9">
        <v>24.550999999999998</v>
      </c>
      <c r="D19" s="9">
        <v>27.088999999999999</v>
      </c>
      <c r="E19" s="9">
        <v>73.54736328125</v>
      </c>
      <c r="F19" s="9">
        <v>43.3349609375</v>
      </c>
      <c r="G19" s="9">
        <v>23.1933574676513</v>
      </c>
      <c r="H19" s="9">
        <v>33.416748046875</v>
      </c>
      <c r="I19" s="9">
        <v>65.91796875</v>
      </c>
      <c r="J19" s="9"/>
      <c r="K19" s="9">
        <f t="shared" si="0"/>
        <v>38.655549810409539</v>
      </c>
      <c r="L19" s="9">
        <f t="shared" si="2"/>
        <v>7.3198578717356062</v>
      </c>
      <c r="M19" s="9">
        <f t="shared" si="1"/>
        <v>20.703684553703908</v>
      </c>
      <c r="N19" s="27">
        <f t="shared" si="3"/>
        <v>14.346657800553796</v>
      </c>
    </row>
    <row r="20" spans="1:14">
      <c r="A20" s="25">
        <v>45</v>
      </c>
      <c r="B20" s="9">
        <v>28.864999999999998</v>
      </c>
      <c r="C20" s="9">
        <v>38.792000000000002</v>
      </c>
      <c r="D20" s="9">
        <v>41.823999999999998</v>
      </c>
      <c r="E20" s="9">
        <v>98.876953125</v>
      </c>
      <c r="F20" s="9">
        <v>67.138671875</v>
      </c>
      <c r="G20" s="9">
        <v>41.259761810302699</v>
      </c>
      <c r="H20" s="9">
        <v>51.422119140625</v>
      </c>
      <c r="I20" s="9">
        <v>94.6044921875</v>
      </c>
      <c r="J20" s="9"/>
      <c r="K20" s="9">
        <f t="shared" si="0"/>
        <v>57.847874767303459</v>
      </c>
      <c r="L20" s="9">
        <f t="shared" si="2"/>
        <v>9.351381571232114</v>
      </c>
      <c r="M20" s="9">
        <f t="shared" si="1"/>
        <v>26.449701289924562</v>
      </c>
      <c r="N20" s="27">
        <f t="shared" si="3"/>
        <v>18.328371085306522</v>
      </c>
    </row>
    <row r="21" spans="1:14">
      <c r="A21" s="25">
        <v>60</v>
      </c>
      <c r="B21" s="9">
        <v>39.975000000000001</v>
      </c>
      <c r="C21" s="9">
        <v>54.38</v>
      </c>
      <c r="D21" s="9">
        <v>59.406999999999996</v>
      </c>
      <c r="E21" s="9">
        <v>127.86865234375</v>
      </c>
      <c r="F21" s="9">
        <v>89.7216796875</v>
      </c>
      <c r="G21" s="9">
        <v>51.055904388427699</v>
      </c>
      <c r="H21" s="9">
        <v>64.39208984375</v>
      </c>
      <c r="I21" s="9">
        <v>136.71875</v>
      </c>
      <c r="J21" s="9"/>
      <c r="K21" s="9">
        <f t="shared" si="0"/>
        <v>77.93988453292846</v>
      </c>
      <c r="L21" s="9">
        <f t="shared" si="2"/>
        <v>12.909580559906255</v>
      </c>
      <c r="M21" s="9">
        <f t="shared" si="1"/>
        <v>36.513807824734961</v>
      </c>
      <c r="N21" s="27">
        <f t="shared" si="3"/>
        <v>25.302312952934678</v>
      </c>
    </row>
    <row r="22" spans="1:14">
      <c r="A22" s="25">
        <v>75</v>
      </c>
      <c r="B22" s="9">
        <v>58.823999999999998</v>
      </c>
      <c r="C22" s="9">
        <v>77.442999999999998</v>
      </c>
      <c r="D22" s="9">
        <v>78.852000000000004</v>
      </c>
      <c r="E22" s="9">
        <v>160.5224609375</v>
      </c>
      <c r="F22" s="9">
        <v>111.6943359375</v>
      </c>
      <c r="G22" s="9">
        <v>68.054191589355398</v>
      </c>
      <c r="H22" s="9">
        <v>87.58544921875</v>
      </c>
      <c r="I22" s="9">
        <v>183.10546875</v>
      </c>
      <c r="J22" s="9"/>
      <c r="K22" s="9">
        <f t="shared" si="0"/>
        <v>103.26011330413817</v>
      </c>
      <c r="L22" s="9">
        <f t="shared" si="2"/>
        <v>16.062040917381015</v>
      </c>
      <c r="M22" s="9">
        <f t="shared" si="1"/>
        <v>45.430312209503647</v>
      </c>
      <c r="N22" s="27">
        <f t="shared" si="3"/>
        <v>31.481021716275471</v>
      </c>
    </row>
    <row r="23" spans="1:14">
      <c r="A23" s="25">
        <v>90</v>
      </c>
      <c r="B23" s="9">
        <v>81.974000000000004</v>
      </c>
      <c r="C23" s="9">
        <v>116.89</v>
      </c>
      <c r="D23" s="9">
        <v>93.715999999999994</v>
      </c>
      <c r="E23" s="9">
        <v>202.94189453125</v>
      </c>
      <c r="F23" s="9">
        <v>139.16015625</v>
      </c>
      <c r="G23" s="9">
        <v>90.148918151855398</v>
      </c>
      <c r="H23" s="9">
        <v>110.626220703125</v>
      </c>
      <c r="I23" s="9">
        <v>224.609375</v>
      </c>
      <c r="J23" s="9"/>
      <c r="K23" s="9">
        <f t="shared" si="0"/>
        <v>132.5083205795288</v>
      </c>
      <c r="L23" s="9">
        <f t="shared" si="2"/>
        <v>18.928143436757022</v>
      </c>
      <c r="M23" s="9">
        <f t="shared" si="1"/>
        <v>53.536874317610135</v>
      </c>
      <c r="N23" s="27">
        <f t="shared" si="3"/>
        <v>37.098479430251956</v>
      </c>
    </row>
    <row r="24" spans="1:14">
      <c r="A24" s="25">
        <v>105</v>
      </c>
      <c r="B24" s="9">
        <v>106.18</v>
      </c>
      <c r="C24" s="9">
        <v>141.65</v>
      </c>
      <c r="D24" s="9">
        <v>120.98</v>
      </c>
      <c r="E24" s="9">
        <v>252.99072265625</v>
      </c>
      <c r="F24" s="9">
        <v>172.7294921875</v>
      </c>
      <c r="G24" s="9">
        <v>126.00707244873</v>
      </c>
      <c r="H24" s="9">
        <v>141.754150390625</v>
      </c>
      <c r="I24" s="9">
        <v>298.4619140625</v>
      </c>
      <c r="J24" s="9"/>
      <c r="K24" s="9">
        <f t="shared" si="0"/>
        <v>170.09416896820062</v>
      </c>
      <c r="L24" s="9">
        <f t="shared" si="2"/>
        <v>24.42560994688753</v>
      </c>
      <c r="M24" s="9">
        <f t="shared" si="1"/>
        <v>69.08605771224704</v>
      </c>
      <c r="N24" s="27">
        <f t="shared" si="3"/>
        <v>47.873315796322849</v>
      </c>
    </row>
    <row r="25" spans="1:14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</row>
    <row r="26" spans="1:14" ht="15.75" thickBot="1">
      <c r="A26" s="30" t="s">
        <v>97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7"/>
  <sheetViews>
    <sheetView workbookViewId="0">
      <selection activeCell="B6" sqref="B6"/>
    </sheetView>
  </sheetViews>
  <sheetFormatPr baseColWidth="10" defaultRowHeight="15"/>
  <cols>
    <col min="1" max="7" width="11.42578125" style="1"/>
    <col min="8" max="8" width="14.7109375" style="1" customWidth="1"/>
    <col min="9" max="9" width="14.140625" style="1" customWidth="1"/>
    <col min="10" max="10" width="2.140625" style="1" customWidth="1"/>
    <col min="11" max="15" width="11.42578125" style="1"/>
    <col min="16" max="16" width="12" style="1" customWidth="1"/>
    <col min="17" max="24" width="11.42578125" style="1"/>
    <col min="25" max="25" width="1.7109375" style="1" customWidth="1"/>
    <col min="26" max="16384" width="11.42578125" style="1"/>
  </cols>
  <sheetData>
    <row r="5" spans="1:28" ht="15.75" thickBot="1"/>
    <row r="6" spans="1:28" ht="15.75" thickBot="1">
      <c r="A6" s="17" t="s">
        <v>93</v>
      </c>
      <c r="B6" s="18" t="s">
        <v>17</v>
      </c>
      <c r="C6" s="18" t="s">
        <v>18</v>
      </c>
      <c r="D6" s="18" t="s">
        <v>19</v>
      </c>
      <c r="E6" s="18" t="s">
        <v>84</v>
      </c>
      <c r="F6" s="18" t="s">
        <v>85</v>
      </c>
      <c r="G6" s="18" t="s">
        <v>86</v>
      </c>
      <c r="H6" s="18" t="s">
        <v>87</v>
      </c>
      <c r="I6" s="18" t="s">
        <v>88</v>
      </c>
      <c r="J6" s="18"/>
      <c r="K6" s="18" t="s">
        <v>89</v>
      </c>
      <c r="L6" s="18" t="s">
        <v>1</v>
      </c>
      <c r="M6" s="18" t="s">
        <v>90</v>
      </c>
      <c r="N6" s="21" t="s">
        <v>91</v>
      </c>
      <c r="P6" s="17" t="s">
        <v>93</v>
      </c>
      <c r="Q6" s="18" t="s">
        <v>17</v>
      </c>
      <c r="R6" s="18" t="s">
        <v>18</v>
      </c>
      <c r="S6" s="18" t="s">
        <v>19</v>
      </c>
      <c r="T6" s="18" t="s">
        <v>84</v>
      </c>
      <c r="U6" s="18" t="s">
        <v>85</v>
      </c>
      <c r="V6" s="18" t="s">
        <v>86</v>
      </c>
      <c r="W6" s="18" t="s">
        <v>87</v>
      </c>
      <c r="X6" s="18" t="s">
        <v>88</v>
      </c>
      <c r="Y6" s="18"/>
      <c r="Z6" s="18" t="s">
        <v>89</v>
      </c>
      <c r="AA6" s="18" t="s">
        <v>90</v>
      </c>
      <c r="AB6" s="21" t="s">
        <v>91</v>
      </c>
    </row>
    <row r="7" spans="1:28">
      <c r="A7" s="25">
        <v>-150</v>
      </c>
      <c r="B7" s="9">
        <v>-694.24</v>
      </c>
      <c r="C7" s="9">
        <v>-647.62</v>
      </c>
      <c r="D7" s="9">
        <v>-813.27</v>
      </c>
      <c r="E7" s="9">
        <v>-1192.32177734375</v>
      </c>
      <c r="F7" s="9">
        <v>-1590.576171875</v>
      </c>
      <c r="G7" s="9">
        <v>-1148.681640625</v>
      </c>
      <c r="H7" s="9">
        <v>-1210.3271484375</v>
      </c>
      <c r="I7" s="9">
        <v>-1957.3974609375</v>
      </c>
      <c r="J7" s="9"/>
      <c r="K7" s="9">
        <f t="shared" ref="K7:K24" si="0">AVERAGE(B7:I7)</f>
        <v>-1156.8042749023439</v>
      </c>
      <c r="L7" s="9">
        <f>STDEV(B7:I7)/SQRT(8)</f>
        <v>159.49416741151384</v>
      </c>
      <c r="M7" s="9">
        <f>STDEV(B7:I7)</f>
        <v>451.11762934553565</v>
      </c>
      <c r="N7" s="27">
        <f>CONFIDENCE(0.05,M7,8)</f>
        <v>312.60282387076904</v>
      </c>
      <c r="P7" s="25">
        <v>-150</v>
      </c>
      <c r="Q7" s="26">
        <f>B7/'A329T ohne Glu'!B7</f>
        <v>3.1625364431486878</v>
      </c>
      <c r="R7" s="26">
        <f>C7/'A329T ohne Glu'!C7</f>
        <v>2.6172809569996769</v>
      </c>
      <c r="S7" s="26">
        <f>D7/'A329T ohne Glu'!D7</f>
        <v>3.0732343271737896</v>
      </c>
      <c r="T7" s="26">
        <f>E7/'A329T ohne Glu'!E7</f>
        <v>3.7712355212355213</v>
      </c>
      <c r="U7" s="26">
        <f>F7/'A329T ohne Glu'!F7</f>
        <v>3.624478442280946</v>
      </c>
      <c r="V7" s="26">
        <f>G7/'A329T ohne Glu'!G7</f>
        <v>4.3012232089159328</v>
      </c>
      <c r="W7" s="26">
        <f>H7/'A329T ohne Glu'!H7</f>
        <v>4.1681555438780871</v>
      </c>
      <c r="X7" s="26">
        <f>I7/'A329T ohne Glu'!I7</f>
        <v>3.40807651434644</v>
      </c>
      <c r="Y7" s="26"/>
      <c r="Z7" s="26">
        <f>AVERAGE(Q7:X7)</f>
        <v>3.5157776197473849</v>
      </c>
      <c r="AA7" s="26">
        <f>STDEV(Q7:X7)</f>
        <v>0.56809405828483006</v>
      </c>
      <c r="AB7" s="28">
        <f>CONFIDENCE(0.05,AA7,8)</f>
        <v>0.39366186398363728</v>
      </c>
    </row>
    <row r="8" spans="1:28">
      <c r="A8" s="25">
        <v>-135</v>
      </c>
      <c r="B8" s="9">
        <v>-572.04999999999995</v>
      </c>
      <c r="C8" s="9">
        <v>-550.32000000000005</v>
      </c>
      <c r="D8" s="9">
        <v>-693.07</v>
      </c>
      <c r="E8" s="9">
        <v>-1023.86474609375</v>
      </c>
      <c r="F8" s="9">
        <v>-1284.1796875</v>
      </c>
      <c r="G8" s="9">
        <v>-911.865234375</v>
      </c>
      <c r="H8" s="9">
        <v>-1004.79125976562</v>
      </c>
      <c r="I8" s="9">
        <v>-1596.6796875</v>
      </c>
      <c r="J8" s="9"/>
      <c r="K8" s="9">
        <f t="shared" si="0"/>
        <v>-954.60257690429626</v>
      </c>
      <c r="L8" s="9">
        <f t="shared" ref="L8:L24" si="1">STDEV(B8:I8)/SQRT(8)</f>
        <v>127.35053459566453</v>
      </c>
      <c r="M8" s="9">
        <f t="shared" ref="M8:M24" si="2">STDEV(B8:I8)</f>
        <v>360.20170640130567</v>
      </c>
      <c r="N8" s="27">
        <f t="shared" ref="N8:N24" si="3">CONFIDENCE(0.05,M8,8)</f>
        <v>249.60246121942458</v>
      </c>
      <c r="P8" s="25">
        <v>-135</v>
      </c>
      <c r="Q8" s="26">
        <f>B8/'A329T ohne Glu'!B8</f>
        <v>3.389725053330173</v>
      </c>
      <c r="R8" s="26">
        <f>C8/'A329T ohne Glu'!C8</f>
        <v>2.7957732168258485</v>
      </c>
      <c r="S8" s="26">
        <f>D8/'A329T ohne Glu'!D8</f>
        <v>3.4286633026615223</v>
      </c>
      <c r="T8" s="26">
        <f>E8/'A329T ohne Glu'!E8</f>
        <v>3.7696629213483148</v>
      </c>
      <c r="U8" s="26">
        <f>F8/'A329T ohne Glu'!F8</f>
        <v>3.6527777777777777</v>
      </c>
      <c r="V8" s="26">
        <f>G8/'A329T ohne Glu'!G8</f>
        <v>4.2992808848403703</v>
      </c>
      <c r="W8" s="26">
        <f>H8/'A329T ohne Glu'!H8</f>
        <v>4.5164609053497715</v>
      </c>
      <c r="X8" s="26">
        <f>I8/'A329T ohne Glu'!I8</f>
        <v>3.5161290322580645</v>
      </c>
      <c r="Y8" s="26"/>
      <c r="Z8" s="26">
        <f t="shared" ref="Z8:Z24" si="4">AVERAGE(Q8:X8)</f>
        <v>3.6710591367989802</v>
      </c>
      <c r="AA8" s="26">
        <f t="shared" ref="AA8:AA24" si="5">STDEV(Q8:X8)</f>
        <v>0.54082701423980395</v>
      </c>
      <c r="AB8" s="28">
        <f t="shared" ref="AB8:AB24" si="6">CONFIDENCE(0.05,AA8,8)</f>
        <v>0.37476711367328086</v>
      </c>
    </row>
    <row r="9" spans="1:28">
      <c r="A9" s="25">
        <v>-120</v>
      </c>
      <c r="B9" s="9">
        <v>-472.75</v>
      </c>
      <c r="C9" s="9">
        <v>-455.23</v>
      </c>
      <c r="D9" s="9">
        <v>-581.17999999999995</v>
      </c>
      <c r="E9" s="9">
        <v>-854.18701171875</v>
      </c>
      <c r="F9" s="9">
        <v>-1035.15625</v>
      </c>
      <c r="G9" s="9">
        <v>-725.7080078125</v>
      </c>
      <c r="H9" s="9">
        <v>-858.917236328125</v>
      </c>
      <c r="I9" s="9">
        <v>-1292.1142578125</v>
      </c>
      <c r="J9" s="9"/>
      <c r="K9" s="9">
        <f t="shared" si="0"/>
        <v>-784.40534545898436</v>
      </c>
      <c r="L9" s="9">
        <f t="shared" si="1"/>
        <v>101.88379581074571</v>
      </c>
      <c r="M9" s="9">
        <f t="shared" si="2"/>
        <v>288.17089164321544</v>
      </c>
      <c r="N9" s="27">
        <f t="shared" si="3"/>
        <v>199.68857039729437</v>
      </c>
      <c r="P9" s="25">
        <v>-120</v>
      </c>
      <c r="Q9" s="26">
        <f>B9/'A329T ohne Glu'!B9</f>
        <v>3.6290013049819603</v>
      </c>
      <c r="R9" s="26">
        <f>C9/'A329T ohne Glu'!C9</f>
        <v>3.0000659022011336</v>
      </c>
      <c r="S9" s="26">
        <f>D9/'A329T ohne Glu'!D9</f>
        <v>3.6407943369040905</v>
      </c>
      <c r="T9" s="26">
        <f>E9/'A329T ohne Glu'!E9</f>
        <v>3.757046979865772</v>
      </c>
      <c r="U9" s="26">
        <f>F9/'A329T ohne Glu'!F9</f>
        <v>3.7192982456140351</v>
      </c>
      <c r="V9" s="26">
        <f>G9/'A329T ohne Glu'!G9</f>
        <v>4.8530617197002055</v>
      </c>
      <c r="W9" s="26">
        <f>H9/'A329T ohne Glu'!H9</f>
        <v>4.7622673434856173</v>
      </c>
      <c r="X9" s="26">
        <f>I9/'A329T ohne Glu'!I9</f>
        <v>3.4933993399339935</v>
      </c>
      <c r="Y9" s="26"/>
      <c r="Z9" s="26">
        <f t="shared" si="4"/>
        <v>3.856866896585851</v>
      </c>
      <c r="AA9" s="26">
        <f t="shared" si="5"/>
        <v>0.63311812618768915</v>
      </c>
      <c r="AB9" s="28">
        <f t="shared" si="6"/>
        <v>0.43872041617431001</v>
      </c>
    </row>
    <row r="10" spans="1:28">
      <c r="A10" s="25">
        <v>-105</v>
      </c>
      <c r="B10" s="9">
        <v>-385.94</v>
      </c>
      <c r="C10" s="9">
        <v>-381.31</v>
      </c>
      <c r="D10" s="9">
        <v>-496.79</v>
      </c>
      <c r="E10" s="9">
        <v>-698.54736328125</v>
      </c>
      <c r="F10" s="9">
        <v>-842.28515625</v>
      </c>
      <c r="G10" s="9">
        <v>-585.9375</v>
      </c>
      <c r="H10" s="9">
        <v>-727.996826171875</v>
      </c>
      <c r="I10" s="9">
        <v>-1049.8046875</v>
      </c>
      <c r="J10" s="9"/>
      <c r="K10" s="9">
        <f t="shared" si="0"/>
        <v>-646.07644165039062</v>
      </c>
      <c r="L10" s="9">
        <f t="shared" si="1"/>
        <v>81.791751468153066</v>
      </c>
      <c r="M10" s="9">
        <f t="shared" si="2"/>
        <v>231.34200843302315</v>
      </c>
      <c r="N10" s="27">
        <f t="shared" si="3"/>
        <v>160.30888711003107</v>
      </c>
      <c r="P10" s="25">
        <v>-105</v>
      </c>
      <c r="Q10" s="26">
        <f>B10/'A329T ohne Glu'!B10</f>
        <v>4.0390149969127078</v>
      </c>
      <c r="R10" s="26">
        <f>C10/'A329T ohne Glu'!C10</f>
        <v>3.3816069528201487</v>
      </c>
      <c r="S10" s="26">
        <f>D10/'A329T ohne Glu'!D10</f>
        <v>4.0554285714285712</v>
      </c>
      <c r="T10" s="26">
        <f>E10/'A329T ohne Glu'!E10</f>
        <v>3.5990566037735849</v>
      </c>
      <c r="U10" s="26">
        <f>F10/'A329T ohne Glu'!F10</f>
        <v>3.887323943661972</v>
      </c>
      <c r="V10" s="26">
        <f>G10/'A329T ohne Glu'!G10</f>
        <v>4.8854964939883461</v>
      </c>
      <c r="W10" s="26">
        <f>H10/'A329T ohne Glu'!H10</f>
        <v>5.0972222222222223</v>
      </c>
      <c r="X10" s="26">
        <f>I10/'A329T ohne Glu'!I10</f>
        <v>3.5684647302904566</v>
      </c>
      <c r="Y10" s="26"/>
      <c r="Z10" s="26">
        <f t="shared" si="4"/>
        <v>4.0642018143872507</v>
      </c>
      <c r="AA10" s="26">
        <f t="shared" si="5"/>
        <v>0.62125498664361245</v>
      </c>
      <c r="AB10" s="28">
        <f t="shared" si="6"/>
        <v>0.43049983094284511</v>
      </c>
    </row>
    <row r="11" spans="1:28">
      <c r="A11" s="25">
        <v>-90</v>
      </c>
      <c r="B11" s="9">
        <v>-313.24</v>
      </c>
      <c r="C11" s="9">
        <v>-306.93</v>
      </c>
      <c r="D11" s="9">
        <v>-411.69</v>
      </c>
      <c r="E11" s="9">
        <v>-599.9755859375</v>
      </c>
      <c r="F11" s="9">
        <v>-676.26953125</v>
      </c>
      <c r="G11" s="9">
        <v>-445.556640625</v>
      </c>
      <c r="H11" s="9">
        <v>-573.73046875</v>
      </c>
      <c r="I11" s="9">
        <v>-847.16796875</v>
      </c>
      <c r="J11" s="9"/>
      <c r="K11" s="9">
        <f t="shared" si="0"/>
        <v>-521.82002441406257</v>
      </c>
      <c r="L11" s="9">
        <f t="shared" si="1"/>
        <v>66.297085186321084</v>
      </c>
      <c r="M11" s="9">
        <f t="shared" si="2"/>
        <v>187.5164740325994</v>
      </c>
      <c r="N11" s="27">
        <f t="shared" si="3"/>
        <v>129.93989924517322</v>
      </c>
      <c r="P11" s="25">
        <v>-90</v>
      </c>
      <c r="Q11" s="26">
        <f>B11/'A329T ohne Glu'!B11</f>
        <v>4.2451347102509898</v>
      </c>
      <c r="R11" s="26">
        <f>C11/'A329T ohne Glu'!C11</f>
        <v>3.6518418046830381</v>
      </c>
      <c r="S11" s="26">
        <f>D11/'A329T ohne Glu'!D11</f>
        <v>4.1504355189934676</v>
      </c>
      <c r="T11" s="26">
        <f>E11/'A329T ohne Glu'!E11</f>
        <v>3.8027079303675047</v>
      </c>
      <c r="U11" s="26">
        <f>F11/'A329T ohne Glu'!F11</f>
        <v>4.1189591078066918</v>
      </c>
      <c r="V11" s="26">
        <f>G11/'A329T ohne Glu'!G11</f>
        <v>5.0154590360236249</v>
      </c>
      <c r="W11" s="26">
        <f>H11/'A329T ohne Glu'!H11</f>
        <v>5.0334672021419014</v>
      </c>
      <c r="X11" s="26">
        <f>I11/'A329T ohne Glu'!I11</f>
        <v>3.5408163265306123</v>
      </c>
      <c r="Y11" s="26"/>
      <c r="Z11" s="26">
        <f t="shared" si="4"/>
        <v>4.1948527045997288</v>
      </c>
      <c r="AA11" s="26">
        <f t="shared" si="5"/>
        <v>0.56862389985300921</v>
      </c>
      <c r="AB11" s="28">
        <f t="shared" si="6"/>
        <v>0.39402901871145674</v>
      </c>
    </row>
    <row r="12" spans="1:28">
      <c r="A12" s="25">
        <v>-75</v>
      </c>
      <c r="B12" s="9">
        <v>-248.05</v>
      </c>
      <c r="C12" s="9">
        <v>-249.95</v>
      </c>
      <c r="D12" s="9">
        <v>-335.78</v>
      </c>
      <c r="E12" s="9">
        <v>-487.97607421875</v>
      </c>
      <c r="F12" s="9">
        <v>-526.7333984375</v>
      </c>
      <c r="G12" s="9">
        <v>-349.12109375</v>
      </c>
      <c r="H12" s="9">
        <v>-459.442138671875</v>
      </c>
      <c r="I12" s="9">
        <v>-660.400390625</v>
      </c>
      <c r="J12" s="9"/>
      <c r="K12" s="9">
        <f t="shared" si="0"/>
        <v>-414.68163696289059</v>
      </c>
      <c r="L12" s="9">
        <f t="shared" si="1"/>
        <v>51.013854559310587</v>
      </c>
      <c r="M12" s="9">
        <f t="shared" si="2"/>
        <v>144.28896997341118</v>
      </c>
      <c r="N12" s="27">
        <f t="shared" si="3"/>
        <v>99.985317648813165</v>
      </c>
      <c r="P12" s="25">
        <v>-75</v>
      </c>
      <c r="Q12" s="26">
        <f>B12/'A329T ohne Glu'!B12</f>
        <v>4.4753364846822787</v>
      </c>
      <c r="R12" s="26">
        <f>C12/'A329T ohne Glu'!C12</f>
        <v>3.714740064798026</v>
      </c>
      <c r="S12" s="26">
        <f>D12/'A329T ohne Glu'!D12</f>
        <v>4.377664498129147</v>
      </c>
      <c r="T12" s="26">
        <f>E12/'A329T ohne Glu'!E12</f>
        <v>3.9776119402985075</v>
      </c>
      <c r="U12" s="26">
        <f>F12/'A329T ohne Glu'!F12</f>
        <v>4.4256410256410259</v>
      </c>
      <c r="V12" s="26">
        <f>G12/'A329T ohne Glu'!G12</f>
        <v>5.1671189213097302</v>
      </c>
      <c r="W12" s="26">
        <f>H12/'A329T ohne Glu'!H12</f>
        <v>5.524770642201835</v>
      </c>
      <c r="X12" s="26">
        <f>I12/'A329T ohne Glu'!I12</f>
        <v>3.5709570957095709</v>
      </c>
      <c r="Y12" s="26"/>
      <c r="Z12" s="26">
        <f t="shared" si="4"/>
        <v>4.404230084096266</v>
      </c>
      <c r="AA12" s="26">
        <f t="shared" si="5"/>
        <v>0.67565568151965771</v>
      </c>
      <c r="AB12" s="28">
        <f t="shared" si="6"/>
        <v>0.46819689648084067</v>
      </c>
    </row>
    <row r="13" spans="1:28">
      <c r="A13" s="25">
        <v>-60</v>
      </c>
      <c r="B13" s="9">
        <v>-192.44</v>
      </c>
      <c r="C13" s="9">
        <v>-195.54</v>
      </c>
      <c r="D13" s="9">
        <v>-259.95999999999998</v>
      </c>
      <c r="E13" s="9">
        <v>-387.5732421875</v>
      </c>
      <c r="F13" s="9">
        <v>-401.611328125</v>
      </c>
      <c r="G13" s="9">
        <v>-255.7373046875</v>
      </c>
      <c r="H13" s="9">
        <v>-352.783203125</v>
      </c>
      <c r="I13" s="9">
        <v>-504.7607421875</v>
      </c>
      <c r="J13" s="9"/>
      <c r="K13" s="9">
        <f t="shared" si="0"/>
        <v>-318.80072753906251</v>
      </c>
      <c r="L13" s="9">
        <f t="shared" si="1"/>
        <v>39.170564971902593</v>
      </c>
      <c r="M13" s="9">
        <f t="shared" si="2"/>
        <v>110.79108845816229</v>
      </c>
      <c r="N13" s="27">
        <f t="shared" si="3"/>
        <v>76.772896599015255</v>
      </c>
      <c r="P13" s="25">
        <v>-60</v>
      </c>
      <c r="Q13" s="26">
        <f>B13/'A329T ohne Glu'!B13</f>
        <v>4.7119316373252369</v>
      </c>
      <c r="R13" s="26">
        <f>C13/'A329T ohne Glu'!C13</f>
        <v>3.8344935778017453</v>
      </c>
      <c r="S13" s="26">
        <f>D13/'A329T ohne Glu'!D13</f>
        <v>4.7009041591320075</v>
      </c>
      <c r="T13" s="26">
        <f>E13/'A329T ohne Glu'!E13</f>
        <v>4.4561403508771926</v>
      </c>
      <c r="U13" s="26">
        <f>F13/'A329T ohne Glu'!F13</f>
        <v>4.6013986013986017</v>
      </c>
      <c r="V13" s="26">
        <f>G13/'A329T ohne Glu'!G13</f>
        <v>5.4986881150498821</v>
      </c>
      <c r="W13" s="26">
        <f>H13/'A329T ohne Glu'!H13</f>
        <v>5.6528117359413201</v>
      </c>
      <c r="X13" s="26">
        <f>I13/'A329T ohne Glu'!I13</f>
        <v>3.4315352697095434</v>
      </c>
      <c r="Y13" s="26"/>
      <c r="Z13" s="26">
        <f t="shared" si="4"/>
        <v>4.6109879309044404</v>
      </c>
      <c r="AA13" s="26">
        <f t="shared" si="5"/>
        <v>0.74735770803533907</v>
      </c>
      <c r="AB13" s="28">
        <f t="shared" si="6"/>
        <v>0.51788295286169306</v>
      </c>
    </row>
    <row r="14" spans="1:28">
      <c r="A14" s="25">
        <v>-45</v>
      </c>
      <c r="B14" s="9">
        <v>-142.32</v>
      </c>
      <c r="C14" s="9">
        <v>-144.96</v>
      </c>
      <c r="D14" s="9">
        <v>-195.47</v>
      </c>
      <c r="E14" s="9">
        <v>-287.4755859375</v>
      </c>
      <c r="F14" s="9">
        <v>-287.4755859375</v>
      </c>
      <c r="G14" s="9">
        <v>-182.4951171875</v>
      </c>
      <c r="H14" s="9">
        <v>-251.922607421875</v>
      </c>
      <c r="I14" s="9">
        <v>-363.76953125</v>
      </c>
      <c r="J14" s="9"/>
      <c r="K14" s="9">
        <f t="shared" si="0"/>
        <v>-231.98605346679688</v>
      </c>
      <c r="L14" s="9">
        <f t="shared" si="1"/>
        <v>27.812778951661056</v>
      </c>
      <c r="M14" s="9">
        <f t="shared" si="2"/>
        <v>78.666418401448041</v>
      </c>
      <c r="N14" s="27">
        <f t="shared" si="3"/>
        <v>54.512045055229336</v>
      </c>
      <c r="P14" s="25">
        <v>-45</v>
      </c>
      <c r="Q14" s="26">
        <f>B14/'A329T ohne Glu'!B14</f>
        <v>5.1098664368806546</v>
      </c>
      <c r="R14" s="26">
        <f>C14/'A329T ohne Glu'!C14</f>
        <v>4.074198988195616</v>
      </c>
      <c r="S14" s="26">
        <f>D14/'A329T ohne Glu'!D14</f>
        <v>4.8845519516217699</v>
      </c>
      <c r="T14" s="26">
        <f>E14/'A329T ohne Glu'!E14</f>
        <v>5.0374331550802136</v>
      </c>
      <c r="U14" s="26">
        <f>F14/'A329T ohne Glu'!F14</f>
        <v>5.0106382978723403</v>
      </c>
      <c r="V14" s="26">
        <f>G14/'A329T ohne Glu'!G14</f>
        <v>5.7833659201744512</v>
      </c>
      <c r="W14" s="26">
        <f>H14/'A329T ohne Glu'!H14</f>
        <v>5.6348122866894199</v>
      </c>
      <c r="X14" s="26">
        <f>I14/'A329T ohne Glu'!I14</f>
        <v>3.5903614457831323</v>
      </c>
      <c r="Y14" s="26"/>
      <c r="Z14" s="26">
        <f t="shared" si="4"/>
        <v>4.8906535602871992</v>
      </c>
      <c r="AA14" s="26">
        <f t="shared" si="5"/>
        <v>0.73602186695975202</v>
      </c>
      <c r="AB14" s="28">
        <f t="shared" si="6"/>
        <v>0.51002776011225492</v>
      </c>
    </row>
    <row r="15" spans="1:28">
      <c r="A15" s="25">
        <v>-30</v>
      </c>
      <c r="B15" s="9">
        <v>-95.051000000000002</v>
      </c>
      <c r="C15" s="9">
        <v>-96.572999999999993</v>
      </c>
      <c r="D15" s="9">
        <v>-130.44</v>
      </c>
      <c r="E15" s="9">
        <v>-179.443359375</v>
      </c>
      <c r="F15" s="9">
        <v>-180.6640625</v>
      </c>
      <c r="G15" s="9">
        <v>-108.642578125</v>
      </c>
      <c r="H15" s="9">
        <v>-159.149169921875</v>
      </c>
      <c r="I15" s="9">
        <v>-232.5439453125</v>
      </c>
      <c r="J15" s="9"/>
      <c r="K15" s="9">
        <f t="shared" si="0"/>
        <v>-147.81338940429686</v>
      </c>
      <c r="L15" s="9">
        <f t="shared" si="1"/>
        <v>17.234217990293992</v>
      </c>
      <c r="M15" s="9">
        <f t="shared" si="2"/>
        <v>48.7457296375363</v>
      </c>
      <c r="N15" s="27">
        <f t="shared" si="3"/>
        <v>33.778446562688487</v>
      </c>
      <c r="P15" s="25">
        <v>-30</v>
      </c>
      <c r="Q15" s="26">
        <f>B15/'A329T ohne Glu'!B15</f>
        <v>5.3546842431412314</v>
      </c>
      <c r="R15" s="26">
        <f>C15/'A329T ohne Glu'!C15</f>
        <v>4.4083169763089423</v>
      </c>
      <c r="S15" s="26">
        <f>D15/'A329T ohne Glu'!D15</f>
        <v>5.1864811133200801</v>
      </c>
      <c r="T15" s="26">
        <f>E15/'A329T ohne Glu'!E15</f>
        <v>5.70873786407767</v>
      </c>
      <c r="U15" s="26">
        <f>F15/'A329T ohne Glu'!F15</f>
        <v>5.92</v>
      </c>
      <c r="V15" s="26">
        <f>G15/'A329T ohne Glu'!G15</f>
        <v>6.0135141483862293</v>
      </c>
      <c r="W15" s="26">
        <f>H15/'A329T ohne Glu'!H15</f>
        <v>6.0639534883720927</v>
      </c>
      <c r="X15" s="26">
        <f>I15/'A329T ohne Glu'!I15</f>
        <v>3.5943396226415096</v>
      </c>
      <c r="Y15" s="26"/>
      <c r="Z15" s="26">
        <f t="shared" si="4"/>
        <v>5.2812534320309688</v>
      </c>
      <c r="AA15" s="26">
        <f t="shared" si="5"/>
        <v>0.87518450178067497</v>
      </c>
      <c r="AB15" s="28">
        <f t="shared" si="6"/>
        <v>0.60646077401470233</v>
      </c>
    </row>
    <row r="16" spans="1:28">
      <c r="A16" s="25">
        <v>-15</v>
      </c>
      <c r="B16" s="9">
        <v>-49.235999999999997</v>
      </c>
      <c r="C16" s="9">
        <v>-49.017000000000003</v>
      </c>
      <c r="D16" s="9">
        <v>-65.844999999999999</v>
      </c>
      <c r="E16" s="9">
        <v>-75.68359375</v>
      </c>
      <c r="F16" s="9">
        <v>-86.0595703125</v>
      </c>
      <c r="G16" s="9">
        <v>-50.6591796875</v>
      </c>
      <c r="H16" s="9">
        <v>-72.32666015625</v>
      </c>
      <c r="I16" s="9">
        <v>-108.642578125</v>
      </c>
      <c r="J16" s="9"/>
      <c r="K16" s="9">
        <f t="shared" si="0"/>
        <v>-69.683697753906245</v>
      </c>
      <c r="L16" s="9">
        <f t="shared" si="1"/>
        <v>7.381003841474131</v>
      </c>
      <c r="M16" s="9">
        <f t="shared" si="2"/>
        <v>20.876631473081261</v>
      </c>
      <c r="N16" s="27">
        <f t="shared" si="3"/>
        <v>14.46650169904108</v>
      </c>
      <c r="P16" s="25">
        <v>-15</v>
      </c>
      <c r="Q16" s="26">
        <f>B16/'A329T ohne Glu'!B16</f>
        <v>5.6370214324967938</v>
      </c>
      <c r="R16" s="26">
        <f>C16/'A329T ohne Glu'!C16</f>
        <v>4.5584488049846561</v>
      </c>
      <c r="S16" s="26">
        <f>D16/'A329T ohne Glu'!D16</f>
        <v>5.7491486946651538</v>
      </c>
      <c r="T16" s="26">
        <f>E16/'A329T ohne Glu'!E16</f>
        <v>13.777777777777779</v>
      </c>
      <c r="U16" s="26">
        <f>F16/'A329T ohne Glu'!F16</f>
        <v>7.05</v>
      </c>
      <c r="V16" s="26">
        <f>G16/'A329T ohne Glu'!G16</f>
        <v>3.8337185214866381</v>
      </c>
      <c r="W16" s="26">
        <f>H16/'A329T ohne Glu'!H16</f>
        <v>7.1818181818181817</v>
      </c>
      <c r="X16" s="26">
        <f>I16/'A329T ohne Glu'!I16</f>
        <v>3.358490566037736</v>
      </c>
      <c r="Y16" s="26"/>
      <c r="Z16" s="26">
        <f t="shared" si="4"/>
        <v>6.3933029974083668</v>
      </c>
      <c r="AA16" s="26">
        <f t="shared" si="5"/>
        <v>3.2884781671938295</v>
      </c>
      <c r="AB16" s="28">
        <f t="shared" si="6"/>
        <v>2.2787572341021729</v>
      </c>
    </row>
    <row r="17" spans="1:28">
      <c r="A17" s="25">
        <v>0</v>
      </c>
      <c r="B17" s="9">
        <v>-0.52500000000000002</v>
      </c>
      <c r="C17" s="9">
        <v>0.154</v>
      </c>
      <c r="D17" s="9">
        <v>0.59899999999999998</v>
      </c>
      <c r="E17" s="9">
        <v>29.9072265625</v>
      </c>
      <c r="F17" s="9">
        <v>10.986328125</v>
      </c>
      <c r="G17" s="9">
        <v>7.32421875</v>
      </c>
      <c r="H17" s="9">
        <v>14.34326171875</v>
      </c>
      <c r="I17" s="9">
        <v>8.544921875</v>
      </c>
      <c r="J17" s="9"/>
      <c r="K17" s="9">
        <f t="shared" si="0"/>
        <v>8.9167446289062511</v>
      </c>
      <c r="L17" s="9">
        <f t="shared" si="1"/>
        <v>3.5660154258993226</v>
      </c>
      <c r="M17" s="9">
        <f t="shared" si="2"/>
        <v>10.086214757876983</v>
      </c>
      <c r="N17" s="27">
        <f t="shared" si="3"/>
        <v>6.9892618030769329</v>
      </c>
      <c r="P17" s="25">
        <v>0</v>
      </c>
      <c r="Q17" s="26">
        <f>B17/'A329T ohne Glu'!B17</f>
        <v>-2.5119617224880386</v>
      </c>
      <c r="R17" s="26">
        <f>C17/'A329T ohne Glu'!C17</f>
        <v>0.29056603773584905</v>
      </c>
      <c r="S17" s="26">
        <f>D17/'A329T ohne Glu'!D17</f>
        <v>-1.9448051948051948</v>
      </c>
      <c r="T17" s="26">
        <f>E17/'A329T ohne Glu'!E17</f>
        <v>1.3243243243243243</v>
      </c>
      <c r="U17" s="26">
        <f>F17/'A329T ohne Glu'!F17</f>
        <v>1.125</v>
      </c>
      <c r="V17" s="26">
        <f>G17/'A329T ohne Glu'!G17</f>
        <v>1.7777779835391192</v>
      </c>
      <c r="W17" s="26">
        <f>H17/'A329T ohne Glu'!H17</f>
        <v>5.2222222222222223</v>
      </c>
      <c r="X17" s="26">
        <f>I17/'A329T ohne Glu'!I17</f>
        <v>2.3333333333333335</v>
      </c>
      <c r="Y17" s="26"/>
      <c r="Z17" s="26">
        <f t="shared" si="4"/>
        <v>0.95205712298270195</v>
      </c>
      <c r="AA17" s="26">
        <f t="shared" si="5"/>
        <v>2.4442746308571968</v>
      </c>
      <c r="AB17" s="28">
        <f t="shared" si="6"/>
        <v>1.6937647793329427</v>
      </c>
    </row>
    <row r="18" spans="1:28">
      <c r="A18" s="25">
        <v>15</v>
      </c>
      <c r="B18" s="9">
        <v>51.213000000000001</v>
      </c>
      <c r="C18" s="9">
        <v>53.070999999999998</v>
      </c>
      <c r="D18" s="9">
        <v>69.498000000000005</v>
      </c>
      <c r="E18" s="9">
        <v>136.71875</v>
      </c>
      <c r="F18" s="9">
        <v>103.759765625</v>
      </c>
      <c r="G18" s="9">
        <v>65.3076171875</v>
      </c>
      <c r="H18" s="9">
        <v>91.705322265625</v>
      </c>
      <c r="I18" s="9">
        <v>132.4462890625</v>
      </c>
      <c r="J18" s="9"/>
      <c r="K18" s="9">
        <f t="shared" si="0"/>
        <v>87.964968017578116</v>
      </c>
      <c r="L18" s="9">
        <f t="shared" si="1"/>
        <v>11.98337067447725</v>
      </c>
      <c r="M18" s="9">
        <f t="shared" si="2"/>
        <v>33.894090661579504</v>
      </c>
      <c r="N18" s="27">
        <f t="shared" si="3"/>
        <v>23.48697493536886</v>
      </c>
      <c r="P18" s="25">
        <v>15</v>
      </c>
      <c r="Q18" s="26">
        <f>B18/'A329T ohne Glu'!B18</f>
        <v>5.9371884346959121</v>
      </c>
      <c r="R18" s="26">
        <f>C18/'A329T ohne Glu'!C18</f>
        <v>4.4507715531700773</v>
      </c>
      <c r="S18" s="26">
        <f>D18/'A329T ohne Glu'!D18</f>
        <v>5.7232973729720831</v>
      </c>
      <c r="T18" s="26">
        <f>E18/'A329T ohne Glu'!E18</f>
        <v>3.1111111111111112</v>
      </c>
      <c r="U18" s="26">
        <f>F18/'A329T ohne Glu'!F18</f>
        <v>3.6170212765957448</v>
      </c>
      <c r="V18" s="26">
        <f>G18/'A329T ohne Glu'!G18</f>
        <v>5.3366587700014989</v>
      </c>
      <c r="W18" s="26">
        <f>H18/'A329T ohne Glu'!H18</f>
        <v>5.4144144144144146</v>
      </c>
      <c r="X18" s="26">
        <f>I18/'A329T ohne Glu'!I18</f>
        <v>4.0943396226415096</v>
      </c>
      <c r="Y18" s="26"/>
      <c r="Z18" s="26">
        <f t="shared" si="4"/>
        <v>4.710600319450295</v>
      </c>
      <c r="AA18" s="26">
        <f t="shared" si="5"/>
        <v>1.0432741233548111</v>
      </c>
      <c r="AB18" s="28">
        <f t="shared" si="6"/>
        <v>0.72293879870124489</v>
      </c>
    </row>
    <row r="19" spans="1:28">
      <c r="A19" s="25">
        <v>30</v>
      </c>
      <c r="B19" s="9">
        <v>108.85</v>
      </c>
      <c r="C19" s="9">
        <v>113.27</v>
      </c>
      <c r="D19" s="9">
        <v>141.63999999999999</v>
      </c>
      <c r="E19" s="9">
        <v>245.361328125</v>
      </c>
      <c r="F19" s="9">
        <v>205.078125</v>
      </c>
      <c r="G19" s="9">
        <v>127.5634765625</v>
      </c>
      <c r="H19" s="9">
        <v>175.1708984375</v>
      </c>
      <c r="I19" s="9">
        <v>260.009765625</v>
      </c>
      <c r="J19" s="9"/>
      <c r="K19" s="9">
        <f t="shared" si="0"/>
        <v>172.11794921875</v>
      </c>
      <c r="L19" s="9">
        <f t="shared" si="1"/>
        <v>20.944304791481144</v>
      </c>
      <c r="M19" s="9">
        <f t="shared" si="2"/>
        <v>59.23943978117687</v>
      </c>
      <c r="N19" s="27">
        <f t="shared" si="3"/>
        <v>41.050083072532722</v>
      </c>
      <c r="P19" s="25">
        <v>30</v>
      </c>
      <c r="Q19" s="26">
        <f>B19/'A329T ohne Glu'!B19</f>
        <v>5.9827415631526879</v>
      </c>
      <c r="R19" s="26">
        <f>C19/'A329T ohne Glu'!C19</f>
        <v>4.6136613579894918</v>
      </c>
      <c r="S19" s="26">
        <f>D19/'A329T ohne Glu'!D19</f>
        <v>5.2286906124257078</v>
      </c>
      <c r="T19" s="26">
        <f>E19/'A329T ohne Glu'!E19</f>
        <v>3.3360995850622408</v>
      </c>
      <c r="U19" s="26">
        <f>F19/'A329T ohne Glu'!F19</f>
        <v>4.732394366197183</v>
      </c>
      <c r="V19" s="26">
        <f>G19/'A329T ohne Glu'!G19</f>
        <v>5.5000004523026851</v>
      </c>
      <c r="W19" s="26">
        <f>H19/'A329T ohne Glu'!H19</f>
        <v>5.2420091324200913</v>
      </c>
      <c r="X19" s="26">
        <f>I19/'A329T ohne Glu'!I19</f>
        <v>3.9444444444444446</v>
      </c>
      <c r="Y19" s="26"/>
      <c r="Z19" s="26">
        <f t="shared" si="4"/>
        <v>4.8225051892493163</v>
      </c>
      <c r="AA19" s="26">
        <f t="shared" si="5"/>
        <v>0.86008690832774803</v>
      </c>
      <c r="AB19" s="28">
        <f t="shared" si="6"/>
        <v>0.59599886776225819</v>
      </c>
    </row>
    <row r="20" spans="1:28">
      <c r="A20" s="25">
        <v>45</v>
      </c>
      <c r="B20" s="9">
        <v>174.04</v>
      </c>
      <c r="C20" s="9">
        <v>181.03</v>
      </c>
      <c r="D20" s="9">
        <v>218.16</v>
      </c>
      <c r="E20" s="9">
        <v>379.33349609375</v>
      </c>
      <c r="F20" s="9">
        <v>316.162109375</v>
      </c>
      <c r="G20" s="9">
        <v>192.87109375</v>
      </c>
      <c r="H20" s="9">
        <v>270.99609375</v>
      </c>
      <c r="I20" s="9">
        <v>382.6904296875</v>
      </c>
      <c r="J20" s="9"/>
      <c r="K20" s="9">
        <f t="shared" si="0"/>
        <v>264.41040283203125</v>
      </c>
      <c r="L20" s="9">
        <f t="shared" si="1"/>
        <v>30.558832708185243</v>
      </c>
      <c r="M20" s="9">
        <f t="shared" si="2"/>
        <v>86.433431332412226</v>
      </c>
      <c r="N20" s="27">
        <f t="shared" si="3"/>
        <v>59.894211517627667</v>
      </c>
      <c r="P20" s="25">
        <v>45</v>
      </c>
      <c r="Q20" s="26">
        <f>B20/'A329T ohne Glu'!B20</f>
        <v>6.0294474276805818</v>
      </c>
      <c r="R20" s="26">
        <f>C20/'A329T ohne Glu'!C20</f>
        <v>4.6666838523406886</v>
      </c>
      <c r="S20" s="26">
        <f>D20/'A329T ohne Glu'!D20</f>
        <v>5.2161438408569243</v>
      </c>
      <c r="T20" s="26">
        <f>E20/'A329T ohne Glu'!E20</f>
        <v>3.8364197530864197</v>
      </c>
      <c r="U20" s="26">
        <f>F20/'A329T ohne Glu'!F20</f>
        <v>4.709090909090909</v>
      </c>
      <c r="V20" s="26">
        <f>G20/'A329T ohne Glu'!G20</f>
        <v>4.6745566452067946</v>
      </c>
      <c r="W20" s="26">
        <f>H20/'A329T ohne Glu'!H20</f>
        <v>5.2700296735905043</v>
      </c>
      <c r="X20" s="26">
        <f>I20/'A329T ohne Glu'!I20</f>
        <v>4.0451612903225804</v>
      </c>
      <c r="Y20" s="26"/>
      <c r="Z20" s="26">
        <f t="shared" si="4"/>
        <v>4.8059416740219252</v>
      </c>
      <c r="AA20" s="26">
        <f t="shared" si="5"/>
        <v>0.70157009659107183</v>
      </c>
      <c r="AB20" s="28">
        <f t="shared" si="6"/>
        <v>0.48615433995746948</v>
      </c>
    </row>
    <row r="21" spans="1:28">
      <c r="A21" s="25">
        <v>60</v>
      </c>
      <c r="B21" s="9">
        <v>249.49</v>
      </c>
      <c r="C21" s="9">
        <v>258.97000000000003</v>
      </c>
      <c r="D21" s="9">
        <v>299.69</v>
      </c>
      <c r="E21" s="9">
        <v>495.91064453125</v>
      </c>
      <c r="F21" s="9">
        <v>432.12890625</v>
      </c>
      <c r="G21" s="9">
        <v>265.5029296875</v>
      </c>
      <c r="H21" s="9">
        <v>360.7177734375</v>
      </c>
      <c r="I21" s="9">
        <v>522.4609375</v>
      </c>
      <c r="J21" s="9"/>
      <c r="K21" s="9">
        <f t="shared" si="0"/>
        <v>360.60889892578126</v>
      </c>
      <c r="L21" s="9">
        <f t="shared" si="1"/>
        <v>38.971578737459119</v>
      </c>
      <c r="M21" s="9">
        <f t="shared" si="2"/>
        <v>110.22827039521127</v>
      </c>
      <c r="N21" s="27">
        <f t="shared" si="3"/>
        <v>76.382890746086801</v>
      </c>
      <c r="P21" s="25">
        <v>60</v>
      </c>
      <c r="Q21" s="26">
        <f>B21/'A329T ohne Glu'!B21</f>
        <v>6.2411507191994993</v>
      </c>
      <c r="R21" s="26">
        <f>C21/'A329T ohne Glu'!C21</f>
        <v>4.7622287605737403</v>
      </c>
      <c r="S21" s="26">
        <f>D21/'A329T ohne Glu'!D21</f>
        <v>5.0446917029979632</v>
      </c>
      <c r="T21" s="26">
        <f>E21/'A329T ohne Glu'!E21</f>
        <v>3.8782816229116945</v>
      </c>
      <c r="U21" s="26">
        <f>F21/'A329T ohne Glu'!F21</f>
        <v>4.8163265306122449</v>
      </c>
      <c r="V21" s="26">
        <f>G21/'A329T ohne Glu'!G21</f>
        <v>5.2002394799939875</v>
      </c>
      <c r="W21" s="26">
        <f>H21/'A329T ohne Glu'!H21</f>
        <v>5.6018957345971563</v>
      </c>
      <c r="X21" s="26">
        <f>I21/'A329T ohne Glu'!I21</f>
        <v>3.8214285714285716</v>
      </c>
      <c r="Y21" s="26"/>
      <c r="Z21" s="26">
        <f t="shared" si="4"/>
        <v>4.920780390289357</v>
      </c>
      <c r="AA21" s="26">
        <f t="shared" si="5"/>
        <v>0.81347356122257097</v>
      </c>
      <c r="AB21" s="28">
        <f t="shared" si="6"/>
        <v>0.56369805975285625</v>
      </c>
    </row>
    <row r="22" spans="1:28">
      <c r="A22" s="25">
        <v>75</v>
      </c>
      <c r="B22" s="9">
        <v>339.49</v>
      </c>
      <c r="C22" s="9">
        <v>351.07</v>
      </c>
      <c r="D22" s="9">
        <v>389.52</v>
      </c>
      <c r="E22" s="9">
        <v>620.7275390625</v>
      </c>
      <c r="F22" s="9">
        <v>570.068359375</v>
      </c>
      <c r="G22" s="9">
        <v>355.224609375</v>
      </c>
      <c r="H22" s="9">
        <v>468.1396484375</v>
      </c>
      <c r="I22" s="9">
        <v>670.166015625</v>
      </c>
      <c r="J22" s="9"/>
      <c r="K22" s="9">
        <f t="shared" si="0"/>
        <v>470.55077148437499</v>
      </c>
      <c r="L22" s="9">
        <f t="shared" si="1"/>
        <v>46.985476707143761</v>
      </c>
      <c r="M22" s="9">
        <f t="shared" si="2"/>
        <v>132.89499678761572</v>
      </c>
      <c r="N22" s="27">
        <f t="shared" si="3"/>
        <v>92.089842142447367</v>
      </c>
      <c r="P22" s="25">
        <v>75</v>
      </c>
      <c r="Q22" s="26">
        <f>B22/'A329T ohne Glu'!B22</f>
        <v>5.7712838297293629</v>
      </c>
      <c r="R22" s="26">
        <f>C22/'A329T ohne Glu'!C22</f>
        <v>4.5332696305669975</v>
      </c>
      <c r="S22" s="26">
        <f>D22/'A329T ohne Glu'!D22</f>
        <v>4.9398873839598227</v>
      </c>
      <c r="T22" s="26">
        <f>E22/'A329T ohne Glu'!E22</f>
        <v>3.8669201520912546</v>
      </c>
      <c r="U22" s="26">
        <f>F22/'A329T ohne Glu'!F22</f>
        <v>5.1038251366120218</v>
      </c>
      <c r="V22" s="26">
        <f>G22/'A329T ohne Glu'!G22</f>
        <v>5.2197315268757372</v>
      </c>
      <c r="W22" s="26">
        <f>H22/'A329T ohne Glu'!H22</f>
        <v>5.3449477351916377</v>
      </c>
      <c r="X22" s="26">
        <f>I22/'A329T ohne Glu'!I22</f>
        <v>3.66</v>
      </c>
      <c r="Y22" s="26"/>
      <c r="Z22" s="26">
        <f t="shared" si="4"/>
        <v>4.8049831743783535</v>
      </c>
      <c r="AA22" s="26">
        <f t="shared" si="5"/>
        <v>0.73383508236838824</v>
      </c>
      <c r="AB22" s="28">
        <f t="shared" si="6"/>
        <v>0.50851242354815496</v>
      </c>
    </row>
    <row r="23" spans="1:28">
      <c r="A23" s="25">
        <v>90</v>
      </c>
      <c r="B23" s="9">
        <v>440.42</v>
      </c>
      <c r="C23" s="9">
        <v>460.31</v>
      </c>
      <c r="D23" s="9">
        <v>489.33</v>
      </c>
      <c r="E23" s="9">
        <v>744.62890625</v>
      </c>
      <c r="F23" s="9">
        <v>706.787109375</v>
      </c>
      <c r="G23" s="9">
        <v>443.7255859375</v>
      </c>
      <c r="H23" s="9">
        <v>581.512451171875</v>
      </c>
      <c r="I23" s="9">
        <v>828.2470703125</v>
      </c>
      <c r="J23" s="9"/>
      <c r="K23" s="9">
        <f t="shared" si="0"/>
        <v>586.87014038085931</v>
      </c>
      <c r="L23" s="9">
        <f t="shared" si="1"/>
        <v>54.285783129866559</v>
      </c>
      <c r="M23" s="9">
        <f t="shared" si="2"/>
        <v>153.54338149260371</v>
      </c>
      <c r="N23" s="27">
        <f t="shared" si="3"/>
        <v>106.39817980709049</v>
      </c>
      <c r="P23" s="25">
        <v>90</v>
      </c>
      <c r="Q23" s="26">
        <f>B23/'A329T ohne Glu'!B23</f>
        <v>5.3726791421670281</v>
      </c>
      <c r="R23" s="26">
        <f>C23/'A329T ohne Glu'!C23</f>
        <v>3.9379758747540423</v>
      </c>
      <c r="S23" s="26">
        <f>D23/'A329T ohne Glu'!D23</f>
        <v>5.221413632677451</v>
      </c>
      <c r="T23" s="26">
        <f>E23/'A329T ohne Glu'!E23</f>
        <v>3.6691729323308269</v>
      </c>
      <c r="U23" s="26">
        <f>F23/'A329T ohne Glu'!F23</f>
        <v>5.0789473684210522</v>
      </c>
      <c r="V23" s="26">
        <f>G23/'A329T ohne Glu'!G23</f>
        <v>4.9221398884681733</v>
      </c>
      <c r="W23" s="26">
        <f>H23/'A329T ohne Glu'!H23</f>
        <v>5.2565517241379309</v>
      </c>
      <c r="X23" s="26">
        <f>I23/'A329T ohne Glu'!I23</f>
        <v>3.6875</v>
      </c>
      <c r="Y23" s="26"/>
      <c r="Z23" s="26">
        <f t="shared" si="4"/>
        <v>4.6432975703695627</v>
      </c>
      <c r="AA23" s="26">
        <f t="shared" si="5"/>
        <v>0.74352313837178652</v>
      </c>
      <c r="AB23" s="28">
        <f t="shared" si="6"/>
        <v>0.51522578048096668</v>
      </c>
    </row>
    <row r="24" spans="1:28">
      <c r="A24" s="25">
        <v>105</v>
      </c>
      <c r="B24" s="9">
        <v>546.55999999999995</v>
      </c>
      <c r="C24" s="9">
        <v>588.98</v>
      </c>
      <c r="D24" s="9">
        <v>590.94000000000005</v>
      </c>
      <c r="E24" s="9">
        <v>866.69921875</v>
      </c>
      <c r="F24" s="9">
        <v>876.46484375</v>
      </c>
      <c r="G24" s="9">
        <v>537.109375</v>
      </c>
      <c r="H24" s="9">
        <v>705.108642578125</v>
      </c>
      <c r="I24" s="9">
        <v>1001.5869140625</v>
      </c>
      <c r="J24" s="9"/>
      <c r="K24" s="9">
        <f t="shared" si="0"/>
        <v>714.18112426757807</v>
      </c>
      <c r="L24" s="9">
        <f t="shared" si="1"/>
        <v>63.047192443899903</v>
      </c>
      <c r="M24" s="9">
        <f t="shared" si="2"/>
        <v>178.32438924741953</v>
      </c>
      <c r="N24" s="27">
        <f t="shared" si="3"/>
        <v>123.57022651640962</v>
      </c>
      <c r="P24" s="25">
        <v>105</v>
      </c>
      <c r="Q24" s="26">
        <f>B24/'A329T ohne Glu'!B24</f>
        <v>5.1474854021472964</v>
      </c>
      <c r="R24" s="26">
        <f>C24/'A329T ohne Glu'!C24</f>
        <v>4.1579950582421459</v>
      </c>
      <c r="S24" s="26">
        <f>D24/'A329T ohne Glu'!D24</f>
        <v>4.8846090262853368</v>
      </c>
      <c r="T24" s="26">
        <f>E24/'A329T ohne Glu'!E24</f>
        <v>3.425814234016888</v>
      </c>
      <c r="U24" s="26">
        <f>F24/'A329T ohne Glu'!F24</f>
        <v>5.0742049469964661</v>
      </c>
      <c r="V24" s="26">
        <f>G24/'A329T ohne Glu'!G24</f>
        <v>4.262533559126533</v>
      </c>
      <c r="W24" s="26">
        <f>H24/'A329T ohne Glu'!H24</f>
        <v>4.9741657696447792</v>
      </c>
      <c r="X24" s="26">
        <f>I24/'A329T ohne Glu'!I24</f>
        <v>3.3558282208588959</v>
      </c>
      <c r="Y24" s="26"/>
      <c r="Z24" s="26">
        <f t="shared" si="4"/>
        <v>4.4103295271647927</v>
      </c>
      <c r="AA24" s="26">
        <f t="shared" si="5"/>
        <v>0.7264140307522069</v>
      </c>
      <c r="AB24" s="28">
        <f t="shared" si="6"/>
        <v>0.50336999164037388</v>
      </c>
    </row>
    <row r="25" spans="1:28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  <c r="P25" s="25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8"/>
    </row>
    <row r="26" spans="1:28" ht="15.75" thickBot="1">
      <c r="A26" s="30" t="s">
        <v>100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2"/>
      <c r="P26" s="29" t="s">
        <v>96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8"/>
    </row>
    <row r="27" spans="1:28" ht="15.75" thickBot="1">
      <c r="P27" s="30" t="s">
        <v>95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Y25"/>
  <sheetViews>
    <sheetView topLeftCell="G1" workbookViewId="0">
      <selection activeCell="Y6" sqref="Y6"/>
    </sheetView>
  </sheetViews>
  <sheetFormatPr baseColWidth="10" defaultRowHeight="15"/>
  <cols>
    <col min="1" max="11" width="11.42578125" style="1"/>
    <col min="12" max="12" width="10.7109375" style="1" customWidth="1"/>
    <col min="13" max="18" width="8.85546875" style="3" customWidth="1"/>
    <col min="19" max="19" width="13" style="3" customWidth="1"/>
    <col min="20" max="20" width="10.140625" style="3" customWidth="1"/>
    <col min="21" max="21" width="5.85546875" style="1" customWidth="1"/>
    <col min="22" max="16384" width="11.42578125" style="1"/>
  </cols>
  <sheetData>
    <row r="4" spans="1:25" ht="15.75" thickBot="1"/>
    <row r="5" spans="1:25" ht="15.75" thickBot="1">
      <c r="A5" s="17" t="s">
        <v>93</v>
      </c>
      <c r="B5" s="44" t="s">
        <v>20</v>
      </c>
      <c r="C5" s="44" t="s">
        <v>21</v>
      </c>
      <c r="D5" s="44" t="s">
        <v>22</v>
      </c>
      <c r="E5" s="44" t="s">
        <v>23</v>
      </c>
      <c r="F5" s="44" t="s">
        <v>24</v>
      </c>
      <c r="G5" s="44" t="s">
        <v>25</v>
      </c>
      <c r="H5" s="44" t="s">
        <v>26</v>
      </c>
      <c r="I5" s="44" t="s">
        <v>27</v>
      </c>
      <c r="J5" s="44" t="s">
        <v>28</v>
      </c>
      <c r="K5" s="44" t="s">
        <v>29</v>
      </c>
      <c r="L5" s="44" t="s">
        <v>30</v>
      </c>
      <c r="M5" s="45" t="s">
        <v>44</v>
      </c>
      <c r="N5" s="45" t="s">
        <v>45</v>
      </c>
      <c r="O5" s="45" t="s">
        <v>46</v>
      </c>
      <c r="P5" s="45" t="s">
        <v>47</v>
      </c>
      <c r="Q5" s="45" t="s">
        <v>48</v>
      </c>
      <c r="R5" s="45" t="s">
        <v>49</v>
      </c>
      <c r="S5" s="45" t="s">
        <v>50</v>
      </c>
      <c r="T5" s="45" t="s">
        <v>51</v>
      </c>
      <c r="U5" s="40"/>
      <c r="V5" s="18" t="s">
        <v>89</v>
      </c>
      <c r="W5" s="18" t="s">
        <v>1</v>
      </c>
      <c r="X5" s="18" t="s">
        <v>90</v>
      </c>
      <c r="Y5" s="21" t="s">
        <v>91</v>
      </c>
    </row>
    <row r="6" spans="1:25">
      <c r="A6" s="25">
        <v>-150</v>
      </c>
      <c r="B6" s="9">
        <v>-128.57</v>
      </c>
      <c r="C6" s="9">
        <v>-89.391999999999996</v>
      </c>
      <c r="D6" s="9">
        <v>-184.53</v>
      </c>
      <c r="E6" s="9">
        <v>-141.41999999999999</v>
      </c>
      <c r="F6" s="9">
        <v>-186.74</v>
      </c>
      <c r="G6" s="9">
        <v>-318.82</v>
      </c>
      <c r="H6" s="9">
        <v>-138.19</v>
      </c>
      <c r="I6" s="26">
        <v>-129.43</v>
      </c>
      <c r="J6" s="26">
        <v>-182.25</v>
      </c>
      <c r="K6" s="26">
        <v>-188.58</v>
      </c>
      <c r="L6" s="26">
        <v>-131.38999999999999</v>
      </c>
      <c r="M6" s="9">
        <v>-408.02001953125</v>
      </c>
      <c r="N6" s="9">
        <v>-391.11325073242199</v>
      </c>
      <c r="O6" s="9">
        <v>-462.493896484375</v>
      </c>
      <c r="P6" s="9">
        <v>-181.88475036621099</v>
      </c>
      <c r="Q6" s="9">
        <v>-200.1953125</v>
      </c>
      <c r="R6" s="9">
        <v>-379.0283203125</v>
      </c>
      <c r="S6" s="9">
        <v>-409.393310546875</v>
      </c>
      <c r="T6" s="27">
        <v>-545.04388427734398</v>
      </c>
      <c r="U6" s="26"/>
      <c r="V6" s="9">
        <f>AVERAGE(B6:T6)</f>
        <v>-252.44656551320929</v>
      </c>
      <c r="W6" s="9">
        <f>STDEV(B6:T6)/(SQRT(COUNT(B6:T6)))</f>
        <v>31.575231368698912</v>
      </c>
      <c r="X6" s="26">
        <f>STDEV(B6:T6)</f>
        <v>137.63324265507404</v>
      </c>
      <c r="Y6" s="28">
        <f>CONFIDENCE(0.05,X6,19)</f>
        <v>61.886316286169212</v>
      </c>
    </row>
    <row r="7" spans="1:25">
      <c r="A7" s="25">
        <v>-135</v>
      </c>
      <c r="B7" s="9">
        <v>-95.790999999999997</v>
      </c>
      <c r="C7" s="9">
        <v>-66.051000000000002</v>
      </c>
      <c r="D7" s="9">
        <v>-134.33000000000001</v>
      </c>
      <c r="E7" s="9">
        <v>-107.14</v>
      </c>
      <c r="F7" s="9">
        <v>-168.34</v>
      </c>
      <c r="G7" s="9">
        <v>-259.7</v>
      </c>
      <c r="H7" s="9">
        <v>-110.51</v>
      </c>
      <c r="I7" s="26">
        <v>-101.81</v>
      </c>
      <c r="J7" s="26">
        <v>-144.61000000000001</v>
      </c>
      <c r="K7" s="26">
        <v>-149.94</v>
      </c>
      <c r="L7" s="26">
        <v>-97.977000000000004</v>
      </c>
      <c r="M7" s="9">
        <v>-304.5654296875</v>
      </c>
      <c r="N7" s="9">
        <v>-309.32614135742199</v>
      </c>
      <c r="O7" s="9">
        <v>-364.532470703125</v>
      </c>
      <c r="P7" s="9">
        <v>-140.13670349121099</v>
      </c>
      <c r="Q7" s="9">
        <v>-156.25</v>
      </c>
      <c r="R7" s="9">
        <v>-296.630859375</v>
      </c>
      <c r="S7" s="9">
        <v>-317.230224609375</v>
      </c>
      <c r="T7" s="27">
        <v>-418.76217651367199</v>
      </c>
      <c r="U7" s="26"/>
      <c r="V7" s="9">
        <f t="shared" ref="V7:V23" si="0">AVERAGE(B7:T7)</f>
        <v>-197.03331609143711</v>
      </c>
      <c r="W7" s="9">
        <f t="shared" ref="W7:W23" si="1">STDEV(B7:T7)/(SQRT(COUNT(B7:T7)))</f>
        <v>24.552198191809847</v>
      </c>
      <c r="X7" s="26">
        <f t="shared" ref="X7:X23" si="2">STDEV(B7:T7)</f>
        <v>107.02055075988119</v>
      </c>
      <c r="Y7" s="28">
        <f t="shared" ref="Y7:Y23" si="3">CONFIDENCE(0.05,X7,19)</f>
        <v>48.121424197236728</v>
      </c>
    </row>
    <row r="8" spans="1:25">
      <c r="A8" s="25">
        <v>-120</v>
      </c>
      <c r="B8" s="9">
        <v>-71.406000000000006</v>
      </c>
      <c r="C8" s="9">
        <v>-50.441000000000003</v>
      </c>
      <c r="D8" s="9">
        <v>-104.79</v>
      </c>
      <c r="E8" s="9">
        <v>-84.899000000000001</v>
      </c>
      <c r="F8" s="9">
        <v>-147.54</v>
      </c>
      <c r="G8" s="9">
        <v>-205.5</v>
      </c>
      <c r="H8" s="9">
        <v>-82.873000000000005</v>
      </c>
      <c r="I8" s="26">
        <v>-82.656000000000006</v>
      </c>
      <c r="J8" s="26">
        <v>-113.65</v>
      </c>
      <c r="K8" s="26">
        <v>-122.09</v>
      </c>
      <c r="L8" s="26">
        <v>-75.11</v>
      </c>
      <c r="M8" s="9">
        <v>-233.7646484375</v>
      </c>
      <c r="N8" s="9">
        <v>-239.62400817871099</v>
      </c>
      <c r="O8" s="9">
        <v>-276.18408203125</v>
      </c>
      <c r="P8" s="9">
        <v>-104.553215026855</v>
      </c>
      <c r="Q8" s="9">
        <v>-117.49267578125</v>
      </c>
      <c r="R8" s="9">
        <v>-228.8818359375</v>
      </c>
      <c r="S8" s="9">
        <v>-245.361328125</v>
      </c>
      <c r="T8" s="27">
        <v>-329.46774291992199</v>
      </c>
      <c r="U8" s="26"/>
      <c r="V8" s="9">
        <f t="shared" si="0"/>
        <v>-153.48865981252567</v>
      </c>
      <c r="W8" s="9">
        <f t="shared" si="1"/>
        <v>19.010195786692453</v>
      </c>
      <c r="X8" s="26">
        <f t="shared" si="2"/>
        <v>82.863522331115107</v>
      </c>
      <c r="Y8" s="28">
        <f t="shared" si="3"/>
        <v>37.259299080972276</v>
      </c>
    </row>
    <row r="9" spans="1:25">
      <c r="A9" s="25">
        <v>-105</v>
      </c>
      <c r="B9" s="9">
        <v>-55.494</v>
      </c>
      <c r="C9" s="9">
        <v>-36.524000000000001</v>
      </c>
      <c r="D9" s="9">
        <v>-78.013000000000005</v>
      </c>
      <c r="E9" s="9">
        <v>-66.45</v>
      </c>
      <c r="F9" s="9">
        <v>-131.13999999999999</v>
      </c>
      <c r="G9" s="9">
        <v>-162.04</v>
      </c>
      <c r="H9" s="9">
        <v>-65.603999999999999</v>
      </c>
      <c r="I9" s="26">
        <v>-64.921000000000006</v>
      </c>
      <c r="J9" s="26">
        <v>-88.915999999999997</v>
      </c>
      <c r="K9" s="26">
        <v>-97.888000000000005</v>
      </c>
      <c r="L9" s="26">
        <v>-58.991999999999997</v>
      </c>
      <c r="M9" s="9">
        <v>-176.69677734375</v>
      </c>
      <c r="N9" s="9">
        <v>-181.33543395996099</v>
      </c>
      <c r="O9" s="9">
        <v>-216.36962890625</v>
      </c>
      <c r="P9" s="9">
        <v>-83.312980651855497</v>
      </c>
      <c r="Q9" s="9">
        <v>-94.146728515625</v>
      </c>
      <c r="R9" s="9">
        <v>-179.74853515625</v>
      </c>
      <c r="S9" s="9">
        <v>-184.326171875</v>
      </c>
      <c r="T9" s="27">
        <v>-243.34715270996099</v>
      </c>
      <c r="U9" s="26"/>
      <c r="V9" s="9">
        <f t="shared" si="0"/>
        <v>-119.22449521677117</v>
      </c>
      <c r="W9" s="9">
        <f t="shared" si="1"/>
        <v>14.307588344663962</v>
      </c>
      <c r="X9" s="26">
        <f t="shared" si="2"/>
        <v>62.365331720170609</v>
      </c>
      <c r="Y9" s="28">
        <f t="shared" si="3"/>
        <v>28.042357861166408</v>
      </c>
    </row>
    <row r="10" spans="1:25">
      <c r="A10" s="25">
        <v>-90</v>
      </c>
      <c r="B10" s="9">
        <v>-46.326999999999998</v>
      </c>
      <c r="C10" s="9">
        <v>-27.295000000000002</v>
      </c>
      <c r="D10" s="9">
        <v>-59.627000000000002</v>
      </c>
      <c r="E10" s="9">
        <v>-53.494</v>
      </c>
      <c r="F10" s="9">
        <v>-115.97</v>
      </c>
      <c r="G10" s="9">
        <v>-127.63</v>
      </c>
      <c r="H10" s="9">
        <v>-51.164000000000001</v>
      </c>
      <c r="I10" s="26">
        <v>-53.908000000000001</v>
      </c>
      <c r="J10" s="26">
        <v>-69.37</v>
      </c>
      <c r="K10" s="26">
        <v>-78.054000000000002</v>
      </c>
      <c r="L10" s="26">
        <v>-44.131999999999998</v>
      </c>
      <c r="M10" s="9">
        <v>-122.98583984375</v>
      </c>
      <c r="N10" s="9">
        <v>-169.92185974121099</v>
      </c>
      <c r="O10" s="9">
        <v>-155.94482421875</v>
      </c>
      <c r="P10" s="9">
        <v>-68.237297058105497</v>
      </c>
      <c r="Q10" s="9">
        <v>-71.868896484375</v>
      </c>
      <c r="R10" s="9">
        <v>-131.683349609375</v>
      </c>
      <c r="S10" s="9">
        <v>-136.71875</v>
      </c>
      <c r="T10" s="27">
        <v>-178.46678161621099</v>
      </c>
      <c r="U10" s="26"/>
      <c r="V10" s="9">
        <f t="shared" si="0"/>
        <v>-92.778873609040915</v>
      </c>
      <c r="W10" s="9">
        <f t="shared" si="1"/>
        <v>10.800475523231478</v>
      </c>
      <c r="X10" s="26">
        <f t="shared" si="2"/>
        <v>47.078181347950597</v>
      </c>
      <c r="Y10" s="28">
        <f t="shared" si="3"/>
        <v>21.168543041440088</v>
      </c>
    </row>
    <row r="11" spans="1:25">
      <c r="A11" s="25">
        <v>-75</v>
      </c>
      <c r="B11" s="9">
        <v>-33.719000000000001</v>
      </c>
      <c r="C11" s="9">
        <v>-20.27</v>
      </c>
      <c r="D11" s="9">
        <v>-44.511000000000003</v>
      </c>
      <c r="E11" s="9">
        <v>-40.21</v>
      </c>
      <c r="F11" s="9">
        <v>-98.831000000000003</v>
      </c>
      <c r="G11" s="9">
        <v>-99.412000000000006</v>
      </c>
      <c r="H11" s="9">
        <v>-38.612000000000002</v>
      </c>
      <c r="I11" s="26">
        <v>-42.118000000000002</v>
      </c>
      <c r="J11" s="26">
        <v>-51.695999999999998</v>
      </c>
      <c r="K11" s="26">
        <v>-61.734999999999999</v>
      </c>
      <c r="L11" s="26">
        <v>-33.274000000000001</v>
      </c>
      <c r="M11" s="9">
        <v>-92.7734375</v>
      </c>
      <c r="N11" s="9">
        <v>-106.689445495605</v>
      </c>
      <c r="O11" s="9">
        <v>-119.171142578125</v>
      </c>
      <c r="P11" s="9">
        <v>-48.645015716552699</v>
      </c>
      <c r="Q11" s="9">
        <v>-56.15234375</v>
      </c>
      <c r="R11" s="9">
        <v>-98.876953125</v>
      </c>
      <c r="S11" s="9">
        <v>-97.65625</v>
      </c>
      <c r="T11" s="27">
        <v>-129.76072692871099</v>
      </c>
      <c r="U11" s="26"/>
      <c r="V11" s="9">
        <f t="shared" si="0"/>
        <v>-69.163858689157564</v>
      </c>
      <c r="W11" s="9">
        <f t="shared" si="1"/>
        <v>7.7657054961108916</v>
      </c>
      <c r="X11" s="26">
        <f t="shared" si="2"/>
        <v>33.849925482845769</v>
      </c>
      <c r="Y11" s="28">
        <f t="shared" si="3"/>
        <v>15.220503086922097</v>
      </c>
    </row>
    <row r="12" spans="1:25">
      <c r="A12" s="25">
        <v>-60</v>
      </c>
      <c r="B12" s="9">
        <v>-27.521999999999998</v>
      </c>
      <c r="C12" s="9">
        <v>-14.238</v>
      </c>
      <c r="D12" s="9">
        <v>-33.389000000000003</v>
      </c>
      <c r="E12" s="9">
        <v>-31.646000000000001</v>
      </c>
      <c r="F12" s="9">
        <v>-81.516000000000005</v>
      </c>
      <c r="G12" s="9">
        <v>-75.332999999999998</v>
      </c>
      <c r="H12" s="9">
        <v>-27.236000000000001</v>
      </c>
      <c r="I12" s="26">
        <v>-33.433</v>
      </c>
      <c r="J12" s="26">
        <v>-38.420999999999999</v>
      </c>
      <c r="K12" s="26">
        <v>-48.058999999999997</v>
      </c>
      <c r="L12" s="26">
        <v>-23.507000000000001</v>
      </c>
      <c r="M12" s="9">
        <v>-68.05419921875</v>
      </c>
      <c r="N12" s="9">
        <v>-76.293937683105497</v>
      </c>
      <c r="O12" s="9">
        <v>-81.939697265625</v>
      </c>
      <c r="P12" s="9">
        <v>-34.179683685302699</v>
      </c>
      <c r="Q12" s="9">
        <v>-38.909912109375</v>
      </c>
      <c r="R12" s="9">
        <v>-73.2421875</v>
      </c>
      <c r="S12" s="9">
        <v>-64.0869140625</v>
      </c>
      <c r="T12" s="27">
        <v>-91.674797058105497</v>
      </c>
      <c r="U12" s="26"/>
      <c r="V12" s="9">
        <f t="shared" si="0"/>
        <v>-50.667438346461246</v>
      </c>
      <c r="W12" s="9">
        <f t="shared" si="1"/>
        <v>5.5520100637726113</v>
      </c>
      <c r="X12" s="26">
        <f t="shared" si="2"/>
        <v>24.200650801505624</v>
      </c>
      <c r="Y12" s="28">
        <f t="shared" si="3"/>
        <v>10.881739766798244</v>
      </c>
    </row>
    <row r="13" spans="1:25">
      <c r="A13" s="25">
        <v>-45</v>
      </c>
      <c r="B13" s="9">
        <v>-19.632000000000001</v>
      </c>
      <c r="C13" s="9">
        <v>-10.156000000000001</v>
      </c>
      <c r="D13" s="9">
        <v>-24.472000000000001</v>
      </c>
      <c r="E13" s="9">
        <v>-24.992999999999999</v>
      </c>
      <c r="F13" s="9">
        <v>-62.51</v>
      </c>
      <c r="G13" s="9">
        <v>-56.003999999999998</v>
      </c>
      <c r="H13" s="9">
        <v>-19.381</v>
      </c>
      <c r="I13" s="26">
        <v>-25.95</v>
      </c>
      <c r="J13" s="26">
        <v>-28.472000000000001</v>
      </c>
      <c r="K13" s="26">
        <v>-34.619</v>
      </c>
      <c r="L13" s="26">
        <v>-17.167000000000002</v>
      </c>
      <c r="M13" s="9">
        <v>-38.4521484375</v>
      </c>
      <c r="N13" s="9">
        <v>-49.011226654052699</v>
      </c>
      <c r="O13" s="9">
        <v>-50.811767578125</v>
      </c>
      <c r="P13" s="9">
        <v>-22.155759811401399</v>
      </c>
      <c r="Q13" s="9">
        <v>-26.85546875</v>
      </c>
      <c r="R13" s="9">
        <v>-41.19873046875</v>
      </c>
      <c r="S13" s="9">
        <v>-41.046142578125</v>
      </c>
      <c r="T13" s="27">
        <v>-60.424800872802699</v>
      </c>
      <c r="U13" s="26"/>
      <c r="V13" s="9">
        <f t="shared" si="0"/>
        <v>-34.384844481618778</v>
      </c>
      <c r="W13" s="9">
        <f t="shared" si="1"/>
        <v>3.5675357948395585</v>
      </c>
      <c r="X13" s="26">
        <f t="shared" si="2"/>
        <v>15.550528007169691</v>
      </c>
      <c r="Y13" s="28">
        <f t="shared" si="3"/>
        <v>6.9922416714430087</v>
      </c>
    </row>
    <row r="14" spans="1:25">
      <c r="A14" s="25">
        <v>-30</v>
      </c>
      <c r="B14" s="9">
        <v>-13.577</v>
      </c>
      <c r="C14" s="9">
        <v>-6.8811</v>
      </c>
      <c r="D14" s="9">
        <v>-15.754</v>
      </c>
      <c r="E14" s="9">
        <v>-14.808999999999999</v>
      </c>
      <c r="F14" s="9">
        <v>-43.862000000000002</v>
      </c>
      <c r="G14" s="9">
        <v>-35.396999999999998</v>
      </c>
      <c r="H14" s="9">
        <v>-12.128</v>
      </c>
      <c r="I14" s="26">
        <v>-17.02</v>
      </c>
      <c r="J14" s="26">
        <v>-18.420000000000002</v>
      </c>
      <c r="K14" s="26">
        <v>-20.931999999999999</v>
      </c>
      <c r="L14" s="26">
        <v>-10.997</v>
      </c>
      <c r="M14" s="9">
        <v>-24.4140625</v>
      </c>
      <c r="N14" s="9">
        <v>-28.564451217651399</v>
      </c>
      <c r="O14" s="9">
        <v>-29.754638671875</v>
      </c>
      <c r="P14" s="9">
        <v>-13.7939443588257</v>
      </c>
      <c r="Q14" s="9">
        <v>-15.411376953125</v>
      </c>
      <c r="R14" s="9">
        <v>-24.10888671875</v>
      </c>
      <c r="S14" s="9">
        <v>-23.651123046875</v>
      </c>
      <c r="T14" s="27">
        <v>-32.043453216552699</v>
      </c>
      <c r="U14" s="26"/>
      <c r="V14" s="9">
        <f t="shared" si="0"/>
        <v>-21.132580878087094</v>
      </c>
      <c r="W14" s="9">
        <f t="shared" si="1"/>
        <v>2.1754273861316595</v>
      </c>
      <c r="X14" s="26">
        <f t="shared" si="2"/>
        <v>9.4824681351587401</v>
      </c>
      <c r="Y14" s="28">
        <f t="shared" si="3"/>
        <v>4.2637593278001615</v>
      </c>
    </row>
    <row r="15" spans="1:25">
      <c r="A15" s="25">
        <v>-15</v>
      </c>
      <c r="B15" s="9">
        <v>-6.4066000000000001</v>
      </c>
      <c r="C15" s="9">
        <v>-3.5417000000000001</v>
      </c>
      <c r="D15" s="9">
        <v>-7.7477999999999998</v>
      </c>
      <c r="E15" s="9">
        <v>-8.3547999999999991</v>
      </c>
      <c r="F15" s="9">
        <v>-22.835999999999999</v>
      </c>
      <c r="G15" s="9">
        <v>-18.021999999999998</v>
      </c>
      <c r="H15" s="9">
        <v>-6.1755000000000004</v>
      </c>
      <c r="I15" s="26">
        <v>-7.8701999999999996</v>
      </c>
      <c r="J15" s="26">
        <v>-8.4558999999999997</v>
      </c>
      <c r="K15" s="26">
        <v>-9.3850999999999996</v>
      </c>
      <c r="L15" s="26">
        <v>-6.1292999999999997</v>
      </c>
      <c r="M15" s="9">
        <v>-4.57763671875</v>
      </c>
      <c r="N15" s="9">
        <v>-9.15527248382568</v>
      </c>
      <c r="O15" s="9">
        <v>-10.986328125</v>
      </c>
      <c r="P15" s="9">
        <v>-5.55419874191284</v>
      </c>
      <c r="Q15" s="9">
        <v>-6.103515625</v>
      </c>
      <c r="R15" s="9">
        <v>-0.762939453125</v>
      </c>
      <c r="S15" s="9">
        <v>-0.152587890625</v>
      </c>
      <c r="T15" s="27">
        <v>-5.31005811691284</v>
      </c>
      <c r="U15" s="26"/>
      <c r="V15" s="9">
        <f t="shared" si="0"/>
        <v>-7.7646019555342818</v>
      </c>
      <c r="W15" s="9">
        <f t="shared" si="1"/>
        <v>1.2137222220911066</v>
      </c>
      <c r="X15" s="26">
        <f t="shared" si="2"/>
        <v>5.2904925116247634</v>
      </c>
      <c r="Y15" s="28">
        <f t="shared" si="3"/>
        <v>2.3788518425344933</v>
      </c>
    </row>
    <row r="16" spans="1:25">
      <c r="A16" s="25">
        <v>0</v>
      </c>
      <c r="B16" s="9">
        <v>7.8E-2</v>
      </c>
      <c r="C16" s="9">
        <v>-0.222</v>
      </c>
      <c r="D16" s="9">
        <v>0.30199999999999999</v>
      </c>
      <c r="E16" s="9">
        <v>-0.318</v>
      </c>
      <c r="F16" s="9">
        <v>-0.62</v>
      </c>
      <c r="G16" s="9">
        <v>0.32900000000000001</v>
      </c>
      <c r="H16" s="9">
        <v>-6.4000000000000001E-2</v>
      </c>
      <c r="I16" s="26">
        <v>0.65500000000000003</v>
      </c>
      <c r="J16" s="26">
        <v>0.221</v>
      </c>
      <c r="K16" s="26">
        <v>0.438</v>
      </c>
      <c r="L16" s="26">
        <v>-0.93899999999999995</v>
      </c>
      <c r="M16" s="9">
        <v>7.01904296875</v>
      </c>
      <c r="N16" s="9">
        <v>4.33349561691284</v>
      </c>
      <c r="O16" s="9">
        <v>9.1552734375</v>
      </c>
      <c r="P16" s="9">
        <v>6.89697217941284</v>
      </c>
      <c r="Q16" s="9">
        <v>5.18798828125</v>
      </c>
      <c r="R16" s="9">
        <v>18.61572265625</v>
      </c>
      <c r="S16" s="9">
        <v>16.021728515625</v>
      </c>
      <c r="T16" s="27">
        <v>18.859861373901399</v>
      </c>
      <c r="U16" s="26"/>
      <c r="V16" s="9">
        <f t="shared" si="0"/>
        <v>4.5236886857685308</v>
      </c>
      <c r="W16" s="9">
        <f t="shared" si="1"/>
        <v>1.5282604397477115</v>
      </c>
      <c r="X16" s="26">
        <f t="shared" si="2"/>
        <v>6.6615328162713059</v>
      </c>
      <c r="Y16" s="28">
        <f t="shared" si="3"/>
        <v>2.9953354209028591</v>
      </c>
    </row>
    <row r="17" spans="1:25">
      <c r="A17" s="25">
        <v>15</v>
      </c>
      <c r="B17" s="9">
        <v>7.0534999999999997</v>
      </c>
      <c r="C17" s="9">
        <v>2.9822000000000002</v>
      </c>
      <c r="D17" s="9">
        <v>7.8776999999999999</v>
      </c>
      <c r="E17" s="9">
        <v>7.9425999999999997</v>
      </c>
      <c r="F17" s="9">
        <v>23.315000000000001</v>
      </c>
      <c r="G17" s="9">
        <v>19.030999999999999</v>
      </c>
      <c r="H17" s="9">
        <v>5.6921999999999997</v>
      </c>
      <c r="I17" s="26">
        <v>8.6620000000000008</v>
      </c>
      <c r="J17" s="26">
        <v>9.4649999999999999</v>
      </c>
      <c r="K17" s="26">
        <v>10.090999999999999</v>
      </c>
      <c r="L17" s="26">
        <v>4.1661000000000001</v>
      </c>
      <c r="M17" s="9">
        <v>28.6865234375</v>
      </c>
      <c r="N17" s="9">
        <v>20.874021530151399</v>
      </c>
      <c r="O17" s="9">
        <v>33.5693359375</v>
      </c>
      <c r="P17" s="9">
        <v>16.540525436401399</v>
      </c>
      <c r="Q17" s="9">
        <v>16.78466796875</v>
      </c>
      <c r="R17" s="9">
        <v>40.130615234375</v>
      </c>
      <c r="S17" s="9">
        <v>30.059814453125</v>
      </c>
      <c r="T17" s="27">
        <v>26.977537155151399</v>
      </c>
      <c r="U17" s="26"/>
      <c r="V17" s="9">
        <f t="shared" si="0"/>
        <v>16.83691269226075</v>
      </c>
      <c r="W17" s="9">
        <f t="shared" si="1"/>
        <v>2.5376175446825116</v>
      </c>
      <c r="X17" s="26">
        <f t="shared" si="2"/>
        <v>11.061218434626879</v>
      </c>
      <c r="Y17" s="28">
        <f t="shared" si="3"/>
        <v>4.9736389941146832</v>
      </c>
    </row>
    <row r="18" spans="1:25">
      <c r="A18" s="25">
        <v>30</v>
      </c>
      <c r="B18" s="9">
        <v>14.712999999999999</v>
      </c>
      <c r="C18" s="9">
        <v>6.4764999999999997</v>
      </c>
      <c r="D18" s="9">
        <v>16.239000000000001</v>
      </c>
      <c r="E18" s="9">
        <v>19.013999999999999</v>
      </c>
      <c r="F18" s="9">
        <v>48.052999999999997</v>
      </c>
      <c r="G18" s="9">
        <v>38.515999999999998</v>
      </c>
      <c r="H18" s="9">
        <v>13.675000000000001</v>
      </c>
      <c r="I18" s="26">
        <v>16.978999999999999</v>
      </c>
      <c r="J18" s="26">
        <v>21.16</v>
      </c>
      <c r="K18" s="26">
        <v>19.753</v>
      </c>
      <c r="L18" s="26">
        <v>9.9595000000000002</v>
      </c>
      <c r="M18" s="9">
        <v>44.86083984375</v>
      </c>
      <c r="N18" s="9">
        <v>40.710445404052699</v>
      </c>
      <c r="O18" s="9">
        <v>44.5556640625</v>
      </c>
      <c r="P18" s="9">
        <v>25.451658248901399</v>
      </c>
      <c r="Q18" s="9">
        <v>28.6865234375</v>
      </c>
      <c r="R18" s="9">
        <v>59.967041015625</v>
      </c>
      <c r="S18" s="9">
        <v>44.86083984375</v>
      </c>
      <c r="T18" s="27">
        <v>50.964351654052699</v>
      </c>
      <c r="U18" s="26"/>
      <c r="V18" s="9">
        <f t="shared" si="0"/>
        <v>29.715545447901675</v>
      </c>
      <c r="W18" s="9">
        <f t="shared" si="1"/>
        <v>3.6845778974990981</v>
      </c>
      <c r="X18" s="26">
        <f t="shared" si="2"/>
        <v>16.060702704802136</v>
      </c>
      <c r="Y18" s="28">
        <f t="shared" si="3"/>
        <v>7.221639977330546</v>
      </c>
    </row>
    <row r="19" spans="1:25">
      <c r="A19" s="25">
        <v>45</v>
      </c>
      <c r="B19" s="9">
        <v>25.007999999999999</v>
      </c>
      <c r="C19" s="9">
        <v>10.038</v>
      </c>
      <c r="D19" s="9">
        <v>25.067</v>
      </c>
      <c r="E19" s="9">
        <v>32.676000000000002</v>
      </c>
      <c r="F19" s="9">
        <v>72.5</v>
      </c>
      <c r="G19" s="9">
        <v>63.143000000000001</v>
      </c>
      <c r="H19" s="9">
        <v>22.405999999999999</v>
      </c>
      <c r="I19" s="26">
        <v>26.774000000000001</v>
      </c>
      <c r="J19" s="26">
        <v>33.807000000000002</v>
      </c>
      <c r="K19" s="26">
        <v>30.667000000000002</v>
      </c>
      <c r="L19" s="26">
        <v>20.271999999999998</v>
      </c>
      <c r="M19" s="9">
        <v>69.88525390625</v>
      </c>
      <c r="N19" s="9">
        <v>59.570308685302699</v>
      </c>
      <c r="O19" s="9">
        <v>62.56103515625</v>
      </c>
      <c r="P19" s="9">
        <v>34.606929779052699</v>
      </c>
      <c r="Q19" s="9">
        <v>49.74365234375</v>
      </c>
      <c r="R19" s="9">
        <v>85.75439453125</v>
      </c>
      <c r="S19" s="9">
        <v>61.34033203125</v>
      </c>
      <c r="T19" s="27">
        <v>77.453605651855497</v>
      </c>
      <c r="U19" s="26"/>
      <c r="V19" s="9">
        <f t="shared" si="0"/>
        <v>45.435448004471624</v>
      </c>
      <c r="W19" s="9">
        <f t="shared" si="1"/>
        <v>5.2117591610566913</v>
      </c>
      <c r="X19" s="26">
        <f t="shared" si="2"/>
        <v>22.71753150111844</v>
      </c>
      <c r="Y19" s="28">
        <f t="shared" si="3"/>
        <v>10.214860251767799</v>
      </c>
    </row>
    <row r="20" spans="1:25">
      <c r="A20" s="25">
        <v>60</v>
      </c>
      <c r="B20" s="9">
        <v>36.198</v>
      </c>
      <c r="C20" s="9">
        <v>14.816000000000001</v>
      </c>
      <c r="D20" s="9">
        <v>35.136000000000003</v>
      </c>
      <c r="E20" s="9">
        <v>46.226999999999997</v>
      </c>
      <c r="F20" s="9">
        <v>101.48</v>
      </c>
      <c r="G20" s="9">
        <v>84.894999999999996</v>
      </c>
      <c r="H20" s="9">
        <v>29.881</v>
      </c>
      <c r="I20" s="26">
        <v>39.286000000000001</v>
      </c>
      <c r="J20" s="26">
        <v>45.713000000000001</v>
      </c>
      <c r="K20" s="26">
        <v>47.847000000000001</v>
      </c>
      <c r="L20" s="26">
        <v>29.259</v>
      </c>
      <c r="M20" s="9">
        <v>93.3837890625</v>
      </c>
      <c r="N20" s="9">
        <v>82.397453308105497</v>
      </c>
      <c r="O20" s="9">
        <v>92.1630859375</v>
      </c>
      <c r="P20" s="9">
        <v>55.419918060302699</v>
      </c>
      <c r="Q20" s="9">
        <v>67.7490234375</v>
      </c>
      <c r="R20" s="9">
        <v>111.083984375</v>
      </c>
      <c r="S20" s="9">
        <v>85.601806640625</v>
      </c>
      <c r="T20" s="27">
        <v>101.623527526855</v>
      </c>
      <c r="U20" s="26"/>
      <c r="V20" s="9">
        <f t="shared" si="0"/>
        <v>63.166346755178331</v>
      </c>
      <c r="W20" s="9">
        <f t="shared" si="1"/>
        <v>6.8244717782121533</v>
      </c>
      <c r="X20" s="26">
        <f t="shared" si="2"/>
        <v>29.747182824272098</v>
      </c>
      <c r="Y20" s="28">
        <f t="shared" si="3"/>
        <v>13.375718898805838</v>
      </c>
    </row>
    <row r="21" spans="1:25">
      <c r="A21" s="25">
        <v>75</v>
      </c>
      <c r="B21" s="9">
        <v>45.165999999999997</v>
      </c>
      <c r="C21" s="9">
        <v>21.23</v>
      </c>
      <c r="D21" s="9">
        <v>49.51</v>
      </c>
      <c r="E21" s="9">
        <v>68.147000000000006</v>
      </c>
      <c r="F21" s="9">
        <v>128.27000000000001</v>
      </c>
      <c r="G21" s="9">
        <v>113.49</v>
      </c>
      <c r="H21" s="9">
        <v>41.866</v>
      </c>
      <c r="I21" s="26">
        <v>53.188000000000002</v>
      </c>
      <c r="J21" s="26">
        <v>61.878999999999998</v>
      </c>
      <c r="K21" s="26">
        <v>61.503999999999998</v>
      </c>
      <c r="L21" s="26">
        <v>41.103000000000002</v>
      </c>
      <c r="M21" s="9">
        <v>134.27734375</v>
      </c>
      <c r="N21" s="9">
        <v>112.915031433105</v>
      </c>
      <c r="O21" s="9">
        <v>112.457275390625</v>
      </c>
      <c r="P21" s="9">
        <v>63.720699310302699</v>
      </c>
      <c r="Q21" s="9">
        <v>97.0458984375</v>
      </c>
      <c r="R21" s="9">
        <v>144.500732421875</v>
      </c>
      <c r="S21" s="9">
        <v>101.01318359375</v>
      </c>
      <c r="T21" s="27">
        <v>135.19285583496099</v>
      </c>
      <c r="U21" s="26"/>
      <c r="V21" s="9">
        <f t="shared" si="0"/>
        <v>83.498737903795728</v>
      </c>
      <c r="W21" s="9">
        <f t="shared" si="1"/>
        <v>8.8191066519771439</v>
      </c>
      <c r="X21" s="26">
        <f t="shared" si="2"/>
        <v>38.441594668275705</v>
      </c>
      <c r="Y21" s="28">
        <f t="shared" si="3"/>
        <v>17.285131413692813</v>
      </c>
    </row>
    <row r="22" spans="1:25">
      <c r="A22" s="25">
        <v>90</v>
      </c>
      <c r="B22" s="9">
        <v>62.02</v>
      </c>
      <c r="C22" s="9">
        <v>27.847000000000001</v>
      </c>
      <c r="D22" s="9">
        <v>66.677999999999997</v>
      </c>
      <c r="E22" s="9">
        <v>89.480999999999995</v>
      </c>
      <c r="F22" s="9">
        <v>160.88</v>
      </c>
      <c r="G22" s="9">
        <v>145.16999999999999</v>
      </c>
      <c r="H22" s="9">
        <v>53.487000000000002</v>
      </c>
      <c r="I22" s="26">
        <v>68.83</v>
      </c>
      <c r="J22" s="26">
        <v>73.575999999999993</v>
      </c>
      <c r="K22" s="26">
        <v>76.408000000000001</v>
      </c>
      <c r="L22" s="26">
        <v>51.218000000000004</v>
      </c>
      <c r="M22" s="9">
        <v>177.30712890625</v>
      </c>
      <c r="N22" s="9">
        <v>144.47019958496099</v>
      </c>
      <c r="O22" s="9">
        <v>141.90673828125</v>
      </c>
      <c r="P22" s="9">
        <v>80.810539245605497</v>
      </c>
      <c r="Q22" s="9">
        <v>114.1357421875</v>
      </c>
      <c r="R22" s="9">
        <v>193.17626953125</v>
      </c>
      <c r="S22" s="9">
        <v>141.143798828125</v>
      </c>
      <c r="T22" s="27">
        <v>169.49461364746099</v>
      </c>
      <c r="U22" s="26"/>
      <c r="V22" s="9">
        <f t="shared" si="0"/>
        <v>107.26526474802118</v>
      </c>
      <c r="W22" s="9">
        <f t="shared" si="1"/>
        <v>11.453595606044242</v>
      </c>
      <c r="X22" s="26">
        <f t="shared" si="2"/>
        <v>49.92506578692835</v>
      </c>
      <c r="Y22" s="28">
        <f t="shared" si="3"/>
        <v>22.448634881332922</v>
      </c>
    </row>
    <row r="23" spans="1:25">
      <c r="A23" s="25">
        <v>105</v>
      </c>
      <c r="B23" s="26">
        <v>83.552999999999997</v>
      </c>
      <c r="C23" s="26">
        <v>38.628999999999998</v>
      </c>
      <c r="D23" s="26">
        <v>91.028000000000006</v>
      </c>
      <c r="E23" s="26">
        <v>98.661000000000001</v>
      </c>
      <c r="F23" s="26">
        <v>190.77</v>
      </c>
      <c r="G23" s="26">
        <v>165.96</v>
      </c>
      <c r="H23" s="26">
        <v>69.167000000000002</v>
      </c>
      <c r="I23" s="26">
        <v>81.308000000000007</v>
      </c>
      <c r="J23" s="26">
        <v>104.87</v>
      </c>
      <c r="K23" s="26">
        <v>91.489000000000004</v>
      </c>
      <c r="L23" s="26">
        <v>66.102999999999994</v>
      </c>
      <c r="M23" s="9">
        <v>276.4892578125</v>
      </c>
      <c r="N23" s="9">
        <v>191.83348083496099</v>
      </c>
      <c r="O23" s="9">
        <v>188.29345703125</v>
      </c>
      <c r="P23" s="9">
        <v>101.379386901855</v>
      </c>
      <c r="Q23" s="9">
        <v>148.01025390625</v>
      </c>
      <c r="R23" s="9">
        <v>243.5302734375</v>
      </c>
      <c r="S23" s="9">
        <v>173.797607421875</v>
      </c>
      <c r="T23" s="27">
        <v>227.60008239746099</v>
      </c>
      <c r="U23" s="26"/>
      <c r="V23" s="9">
        <f t="shared" si="0"/>
        <v>138.55114735492904</v>
      </c>
      <c r="W23" s="9">
        <f t="shared" si="1"/>
        <v>15.581325989786334</v>
      </c>
      <c r="X23" s="26">
        <f t="shared" si="2"/>
        <v>67.9174253958425</v>
      </c>
      <c r="Y23" s="28">
        <f t="shared" si="3"/>
        <v>30.53883777135912</v>
      </c>
    </row>
    <row r="24" spans="1:25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9"/>
      <c r="N24" s="9"/>
      <c r="O24" s="9"/>
      <c r="P24" s="9"/>
      <c r="Q24" s="9"/>
      <c r="R24" s="9"/>
      <c r="S24" s="9"/>
      <c r="T24" s="27"/>
      <c r="U24" s="26"/>
      <c r="V24" s="26"/>
      <c r="W24" s="26"/>
      <c r="X24" s="26"/>
      <c r="Y24" s="28"/>
    </row>
    <row r="25" spans="1:25" ht="15.75" thickBot="1">
      <c r="A25" s="30" t="s">
        <v>97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6"/>
      <c r="N25" s="36"/>
      <c r="O25" s="36"/>
      <c r="P25" s="36"/>
      <c r="Q25" s="36"/>
      <c r="R25" s="36"/>
      <c r="S25" s="36"/>
      <c r="T25" s="42"/>
      <c r="U25" s="31"/>
      <c r="V25" s="31"/>
      <c r="W25" s="31"/>
      <c r="X25" s="31"/>
      <c r="Y25" s="3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WT ohne Glu</vt:lpstr>
      <vt:lpstr>WT mit Glu</vt:lpstr>
      <vt:lpstr>M128R ohne Glu</vt:lpstr>
      <vt:lpstr>M128R mit Glu</vt:lpstr>
      <vt:lpstr>T318A ohne Glu</vt:lpstr>
      <vt:lpstr>T318A mit Glu</vt:lpstr>
      <vt:lpstr>A329T ohne Glu</vt:lpstr>
      <vt:lpstr>A329T mit Glu</vt:lpstr>
      <vt:lpstr>V393I ohne Glu</vt:lpstr>
      <vt:lpstr>V393 mit Glu</vt:lpstr>
      <vt:lpstr>C186S ohne Glu</vt:lpstr>
      <vt:lpstr>C186S mit Glu</vt:lpstr>
      <vt:lpstr>R499Q ohne Glu</vt:lpstr>
      <vt:lpstr>R499Q mit Glu</vt:lpstr>
      <vt:lpstr>'WT ohne Glu'!WT_06_09_18_Z1noGlu</vt:lpstr>
      <vt:lpstr>'WT mit Glu'!WT_06_09_18_Z1wGlu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2019-06-04T11:13:31Z</dcterms:created>
  <dcterms:modified xsi:type="dcterms:W3CDTF">2020-04-22T10:57:54Z</dcterms:modified>
</cp:coreProperties>
</file>