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E45FC883-6E75-4689-9247-844FC96AB96F}" xr6:coauthVersionLast="45" xr6:coauthVersionMax="45" xr10:uidLastSave="{00000000-0000-0000-0000-000000000000}"/>
  <bookViews>
    <workbookView xWindow="-120" yWindow="-120" windowWidth="25440" windowHeight="15390" firstSheet="7" activeTab="13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no Glu" sheetId="5" r:id="rId5"/>
    <sheet name="T318A +Glu" sheetId="6" r:id="rId6"/>
    <sheet name="A329T no Glu" sheetId="10" r:id="rId7"/>
    <sheet name="A329T +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Glu'!$A$3:$B$21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" i="13" l="1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4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4" i="3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4" i="17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7" i="11"/>
  <c r="P8" i="11"/>
  <c r="P11" i="11"/>
  <c r="P12" i="11"/>
  <c r="P15" i="11"/>
  <c r="P16" i="11"/>
  <c r="P19" i="11"/>
  <c r="P20" i="11"/>
  <c r="P23" i="11"/>
  <c r="P24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7" i="11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4" i="3"/>
  <c r="AA4" i="17"/>
  <c r="AB4" i="17"/>
  <c r="AC4" i="17"/>
  <c r="AA5" i="17"/>
  <c r="AB5" i="17"/>
  <c r="AC5" i="17"/>
  <c r="AA6" i="17"/>
  <c r="AB6" i="17"/>
  <c r="AC6" i="17"/>
  <c r="AA7" i="17"/>
  <c r="AB7" i="17"/>
  <c r="AC7" i="17"/>
  <c r="AA8" i="17"/>
  <c r="AB8" i="17"/>
  <c r="AC8" i="17"/>
  <c r="AA9" i="17"/>
  <c r="AB9" i="17"/>
  <c r="AC9" i="17"/>
  <c r="AA10" i="17"/>
  <c r="AB10" i="17"/>
  <c r="AC10" i="17"/>
  <c r="AA11" i="17"/>
  <c r="AB11" i="17"/>
  <c r="AC11" i="17"/>
  <c r="AA12" i="17"/>
  <c r="AB12" i="17"/>
  <c r="AC12" i="17"/>
  <c r="AA13" i="17"/>
  <c r="AB13" i="17"/>
  <c r="AC13" i="17"/>
  <c r="AA14" i="17"/>
  <c r="AB14" i="17"/>
  <c r="AC14" i="17"/>
  <c r="AA15" i="17"/>
  <c r="AB15" i="17"/>
  <c r="AC15" i="17"/>
  <c r="AA16" i="17"/>
  <c r="AB16" i="17"/>
  <c r="AC16" i="17"/>
  <c r="AA17" i="17"/>
  <c r="AB17" i="17"/>
  <c r="AC17" i="17"/>
  <c r="AA18" i="17"/>
  <c r="AB18" i="17"/>
  <c r="AC18" i="17"/>
  <c r="AA19" i="17"/>
  <c r="AB19" i="17"/>
  <c r="AC19" i="17"/>
  <c r="AA20" i="17"/>
  <c r="AB20" i="17"/>
  <c r="AC20" i="17"/>
  <c r="AA21" i="17"/>
  <c r="AB21" i="17"/>
  <c r="AC21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4" i="17"/>
  <c r="Y4" i="15"/>
  <c r="Z4" i="15"/>
  <c r="AA4" i="15"/>
  <c r="AB4" i="15"/>
  <c r="AC4" i="15"/>
  <c r="AD4" i="15"/>
  <c r="Y5" i="15"/>
  <c r="Z5" i="15"/>
  <c r="AA5" i="15"/>
  <c r="AB5" i="15"/>
  <c r="AC5" i="15"/>
  <c r="AD5" i="15"/>
  <c r="Y6" i="15"/>
  <c r="Z6" i="15"/>
  <c r="AA6" i="15"/>
  <c r="AB6" i="15"/>
  <c r="AC6" i="15"/>
  <c r="AD6" i="15"/>
  <c r="Y7" i="15"/>
  <c r="Z7" i="15"/>
  <c r="AA7" i="15"/>
  <c r="AB7" i="15"/>
  <c r="AC7" i="15"/>
  <c r="AD7" i="15"/>
  <c r="Y8" i="15"/>
  <c r="Z8" i="15"/>
  <c r="AA8" i="15"/>
  <c r="AB8" i="15"/>
  <c r="AC8" i="15"/>
  <c r="AD8" i="15"/>
  <c r="Y9" i="15"/>
  <c r="Z9" i="15"/>
  <c r="AA9" i="15"/>
  <c r="AB9" i="15"/>
  <c r="AC9" i="15"/>
  <c r="AD9" i="15"/>
  <c r="Y10" i="15"/>
  <c r="Z10" i="15"/>
  <c r="AA10" i="15"/>
  <c r="AB10" i="15"/>
  <c r="AC10" i="15"/>
  <c r="AD10" i="15"/>
  <c r="Y11" i="15"/>
  <c r="Z11" i="15"/>
  <c r="AA11" i="15"/>
  <c r="AB11" i="15"/>
  <c r="AC11" i="15"/>
  <c r="AD11" i="15"/>
  <c r="Y12" i="15"/>
  <c r="Z12" i="15"/>
  <c r="AA12" i="15"/>
  <c r="AB12" i="15"/>
  <c r="AC12" i="15"/>
  <c r="AD12" i="15"/>
  <c r="Y13" i="15"/>
  <c r="Z13" i="15"/>
  <c r="AA13" i="15"/>
  <c r="AB13" i="15"/>
  <c r="AC13" i="15"/>
  <c r="AD13" i="15"/>
  <c r="Y14" i="15"/>
  <c r="Z14" i="15"/>
  <c r="AA14" i="15"/>
  <c r="AB14" i="15"/>
  <c r="AC14" i="15"/>
  <c r="AD14" i="15"/>
  <c r="Y15" i="15"/>
  <c r="Z15" i="15"/>
  <c r="AA15" i="15"/>
  <c r="AB15" i="15"/>
  <c r="AC15" i="15"/>
  <c r="AD15" i="15"/>
  <c r="Y16" i="15"/>
  <c r="Z16" i="15"/>
  <c r="AA16" i="15"/>
  <c r="AB16" i="15"/>
  <c r="AC16" i="15"/>
  <c r="AD16" i="15"/>
  <c r="Y17" i="15"/>
  <c r="Z17" i="15"/>
  <c r="AA17" i="15"/>
  <c r="AB17" i="15"/>
  <c r="AC17" i="15"/>
  <c r="AD17" i="15"/>
  <c r="Y18" i="15"/>
  <c r="Z18" i="15"/>
  <c r="AA18" i="15"/>
  <c r="AB18" i="15"/>
  <c r="AC18" i="15"/>
  <c r="AD18" i="15"/>
  <c r="Y19" i="15"/>
  <c r="Z19" i="15"/>
  <c r="AA19" i="15"/>
  <c r="AB19" i="15"/>
  <c r="AC19" i="15"/>
  <c r="AD19" i="15"/>
  <c r="Y20" i="15"/>
  <c r="Z20" i="15"/>
  <c r="AA20" i="15"/>
  <c r="AB20" i="15"/>
  <c r="AC20" i="15"/>
  <c r="Y21" i="15"/>
  <c r="Z21" i="15"/>
  <c r="AA21" i="15"/>
  <c r="AB21" i="15"/>
  <c r="AC21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4" i="15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4" i="12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4" i="13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7" i="11"/>
  <c r="O8" i="11"/>
  <c r="O9" i="11"/>
  <c r="P9" i="11" s="1"/>
  <c r="O10" i="11"/>
  <c r="P10" i="11" s="1"/>
  <c r="O11" i="11"/>
  <c r="O12" i="11"/>
  <c r="O13" i="11"/>
  <c r="P13" i="11" s="1"/>
  <c r="O14" i="11"/>
  <c r="P14" i="11" s="1"/>
  <c r="O15" i="11"/>
  <c r="O16" i="11"/>
  <c r="O17" i="11"/>
  <c r="P17" i="11" s="1"/>
  <c r="O18" i="11"/>
  <c r="P18" i="11" s="1"/>
  <c r="O19" i="11"/>
  <c r="O20" i="11"/>
  <c r="O21" i="11"/>
  <c r="P21" i="11" s="1"/>
  <c r="O22" i="11"/>
  <c r="P22" i="11" s="1"/>
  <c r="O23" i="11"/>
  <c r="O24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7" i="11"/>
  <c r="O7" i="11"/>
  <c r="P7" i="11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 s="1"/>
  <c r="P15" i="15"/>
  <c r="Q15" i="15" s="1"/>
  <c r="P16" i="15"/>
  <c r="Q16" i="15" s="1"/>
  <c r="P17" i="15"/>
  <c r="Q17" i="15" s="1"/>
  <c r="P18" i="15"/>
  <c r="Q18" i="15" s="1"/>
  <c r="P19" i="15"/>
  <c r="Q19" i="15" s="1"/>
  <c r="P4" i="15"/>
  <c r="Q4" i="15" s="1"/>
  <c r="L20" i="15"/>
  <c r="L21" i="15" s="1"/>
  <c r="P5" i="17"/>
  <c r="Q5" i="17" s="1"/>
  <c r="P6" i="17"/>
  <c r="Q6" i="17" s="1"/>
  <c r="P7" i="17"/>
  <c r="Q7" i="17" s="1"/>
  <c r="P8" i="17"/>
  <c r="Q8" i="17" s="1"/>
  <c r="P9" i="17"/>
  <c r="Q9" i="17" s="1"/>
  <c r="P10" i="17"/>
  <c r="Q10" i="17" s="1"/>
  <c r="P11" i="17"/>
  <c r="Q11" i="17" s="1"/>
  <c r="P12" i="17"/>
  <c r="Q12" i="17" s="1"/>
  <c r="P13" i="17"/>
  <c r="Q13" i="17" s="1"/>
  <c r="P14" i="17"/>
  <c r="Q14" i="17" s="1"/>
  <c r="P15" i="17"/>
  <c r="Q15" i="17" s="1"/>
  <c r="P16" i="17"/>
  <c r="Q16" i="17" s="1"/>
  <c r="P17" i="17"/>
  <c r="Q17" i="17" s="1"/>
  <c r="P18" i="17"/>
  <c r="Q18" i="17" s="1"/>
  <c r="P19" i="17"/>
  <c r="Q19" i="17" s="1"/>
  <c r="P20" i="17"/>
  <c r="Q20" i="17" s="1"/>
  <c r="P21" i="17"/>
  <c r="Q21" i="17" s="1"/>
  <c r="P4" i="17"/>
  <c r="Q4" i="17" s="1"/>
  <c r="P5" i="16"/>
  <c r="Q5" i="16" s="1"/>
  <c r="P6" i="16"/>
  <c r="Q6" i="16" s="1"/>
  <c r="P7" i="16"/>
  <c r="Q7" i="16" s="1"/>
  <c r="P8" i="16"/>
  <c r="Q8" i="16" s="1"/>
  <c r="P9" i="16"/>
  <c r="Q9" i="16" s="1"/>
  <c r="P10" i="16"/>
  <c r="Q10" i="16" s="1"/>
  <c r="P11" i="16"/>
  <c r="Q11" i="16" s="1"/>
  <c r="P12" i="16"/>
  <c r="Q12" i="16" s="1"/>
  <c r="P13" i="16"/>
  <c r="Q13" i="16" s="1"/>
  <c r="P14" i="16"/>
  <c r="Q14" i="16" s="1"/>
  <c r="P15" i="16"/>
  <c r="Q15" i="16" s="1"/>
  <c r="P16" i="16"/>
  <c r="Q16" i="16" s="1"/>
  <c r="P17" i="16"/>
  <c r="Q17" i="16" s="1"/>
  <c r="P18" i="16"/>
  <c r="Q18" i="16" s="1"/>
  <c r="P19" i="16"/>
  <c r="Q19" i="16" s="1"/>
  <c r="P20" i="16"/>
  <c r="Q20" i="16" s="1"/>
  <c r="P21" i="16"/>
  <c r="Q21" i="16" s="1"/>
  <c r="P4" i="16"/>
  <c r="Q4" i="16" s="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7" i="10"/>
  <c r="O7" i="10" s="1"/>
  <c r="M7" i="10"/>
  <c r="L7" i="10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4" i="1"/>
  <c r="AA4" i="1" s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4" i="1"/>
  <c r="AA6" i="3"/>
  <c r="AB6" i="3" s="1"/>
  <c r="AA7" i="3"/>
  <c r="AB7" i="3" s="1"/>
  <c r="AA8" i="3"/>
  <c r="AB8" i="3" s="1"/>
  <c r="AA9" i="3"/>
  <c r="AB9" i="3" s="1"/>
  <c r="AA10" i="3"/>
  <c r="AB10" i="3" s="1"/>
  <c r="AA11" i="3"/>
  <c r="AB11" i="3" s="1"/>
  <c r="AA12" i="3"/>
  <c r="AB12" i="3" s="1"/>
  <c r="AA13" i="3"/>
  <c r="AB13" i="3" s="1"/>
  <c r="AA14" i="3"/>
  <c r="AB14" i="3" s="1"/>
  <c r="AA15" i="3"/>
  <c r="AB15" i="3" s="1"/>
  <c r="AA16" i="3"/>
  <c r="AB16" i="3" s="1"/>
  <c r="AA17" i="3"/>
  <c r="AB17" i="3" s="1"/>
  <c r="AA18" i="3"/>
  <c r="AB18" i="3" s="1"/>
  <c r="AA19" i="3"/>
  <c r="AB19" i="3" s="1"/>
  <c r="AA20" i="3"/>
  <c r="AB20" i="3" s="1"/>
  <c r="AA21" i="3"/>
  <c r="AB21" i="3" s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4" i="3"/>
  <c r="AA4" i="3"/>
  <c r="AB4" i="3" s="1"/>
  <c r="AD20" i="15" l="1"/>
  <c r="AD21" i="15"/>
  <c r="P21" i="15"/>
  <c r="Q21" i="15" s="1"/>
  <c r="P20" i="15"/>
  <c r="Q20" i="15" s="1"/>
  <c r="AP5" i="6" l="1"/>
  <c r="AQ5" i="6"/>
  <c r="AR5" i="6"/>
  <c r="AS5" i="6"/>
  <c r="AT5" i="6"/>
  <c r="AP6" i="6"/>
  <c r="AQ6" i="6"/>
  <c r="AR6" i="6"/>
  <c r="AS6" i="6"/>
  <c r="AT6" i="6"/>
  <c r="AP7" i="6"/>
  <c r="AQ7" i="6"/>
  <c r="AR7" i="6"/>
  <c r="AS7" i="6"/>
  <c r="AT7" i="6"/>
  <c r="AP8" i="6"/>
  <c r="AQ8" i="6"/>
  <c r="AR8" i="6"/>
  <c r="AS8" i="6"/>
  <c r="AT8" i="6"/>
  <c r="AP9" i="6"/>
  <c r="AQ9" i="6"/>
  <c r="AR9" i="6"/>
  <c r="AS9" i="6"/>
  <c r="AT9" i="6"/>
  <c r="AP10" i="6"/>
  <c r="AQ10" i="6"/>
  <c r="AR10" i="6"/>
  <c r="AS10" i="6"/>
  <c r="AT10" i="6"/>
  <c r="AP11" i="6"/>
  <c r="AQ11" i="6"/>
  <c r="AR11" i="6"/>
  <c r="AS11" i="6"/>
  <c r="AT11" i="6"/>
  <c r="AP12" i="6"/>
  <c r="AQ12" i="6"/>
  <c r="AR12" i="6"/>
  <c r="AS12" i="6"/>
  <c r="AT12" i="6"/>
  <c r="AP13" i="6"/>
  <c r="AQ13" i="6"/>
  <c r="AR13" i="6"/>
  <c r="AS13" i="6"/>
  <c r="AT13" i="6"/>
  <c r="AP14" i="6"/>
  <c r="AQ14" i="6"/>
  <c r="AR14" i="6"/>
  <c r="AS14" i="6"/>
  <c r="AT14" i="6"/>
  <c r="AP15" i="6"/>
  <c r="AQ15" i="6"/>
  <c r="AR15" i="6"/>
  <c r="AS15" i="6"/>
  <c r="AT15" i="6"/>
  <c r="AP16" i="6"/>
  <c r="AQ16" i="6"/>
  <c r="AR16" i="6"/>
  <c r="AS16" i="6"/>
  <c r="AT16" i="6"/>
  <c r="AP17" i="6"/>
  <c r="AQ17" i="6"/>
  <c r="AR17" i="6"/>
  <c r="AS17" i="6"/>
  <c r="AT17" i="6"/>
  <c r="AP18" i="6"/>
  <c r="AQ18" i="6"/>
  <c r="AR18" i="6"/>
  <c r="AS18" i="6"/>
  <c r="AT18" i="6"/>
  <c r="AP19" i="6"/>
  <c r="AQ19" i="6"/>
  <c r="AR19" i="6"/>
  <c r="AS19" i="6"/>
  <c r="AT19" i="6"/>
  <c r="AP20" i="6"/>
  <c r="AQ20" i="6"/>
  <c r="AR20" i="6"/>
  <c r="AS20" i="6"/>
  <c r="AT20" i="6"/>
  <c r="AP21" i="6"/>
  <c r="AQ21" i="6"/>
  <c r="AR21" i="6"/>
  <c r="AS21" i="6"/>
  <c r="AT21" i="6"/>
  <c r="AQ4" i="6"/>
  <c r="AR4" i="6"/>
  <c r="AS4" i="6"/>
  <c r="AT4" i="6"/>
  <c r="AP4" i="6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X5" i="6"/>
  <c r="Y5" i="6" s="1"/>
  <c r="X6" i="6"/>
  <c r="Y6" i="6" s="1"/>
  <c r="X7" i="6"/>
  <c r="Y7" i="6" s="1"/>
  <c r="X8" i="6"/>
  <c r="Y8" i="6" s="1"/>
  <c r="X9" i="6"/>
  <c r="Y9" i="6" s="1"/>
  <c r="X10" i="6"/>
  <c r="Y10" i="6" s="1"/>
  <c r="X11" i="6"/>
  <c r="Y11" i="6" s="1"/>
  <c r="X12" i="6"/>
  <c r="Y12" i="6" s="1"/>
  <c r="X13" i="6"/>
  <c r="Y13" i="6" s="1"/>
  <c r="X14" i="6"/>
  <c r="Y14" i="6" s="1"/>
  <c r="X15" i="6"/>
  <c r="Y15" i="6" s="1"/>
  <c r="X16" i="6"/>
  <c r="Y16" i="6" s="1"/>
  <c r="X17" i="6"/>
  <c r="Y17" i="6" s="1"/>
  <c r="X18" i="6"/>
  <c r="Y18" i="6" s="1"/>
  <c r="X19" i="6"/>
  <c r="Y19" i="6" s="1"/>
  <c r="X20" i="6"/>
  <c r="Y20" i="6" s="1"/>
  <c r="X21" i="6"/>
  <c r="Y21" i="6" s="1"/>
  <c r="X4" i="6"/>
  <c r="Y4" i="6" s="1"/>
  <c r="W4" i="6"/>
  <c r="X7" i="5"/>
  <c r="Y7" i="5" s="1"/>
  <c r="W7" i="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AN5" i="3" l="1"/>
  <c r="AO5" i="3"/>
  <c r="AP5" i="3"/>
  <c r="AQ5" i="3"/>
  <c r="AR5" i="3"/>
  <c r="AS5" i="3"/>
  <c r="AT5" i="3"/>
  <c r="AU5" i="3"/>
  <c r="AW5" i="3"/>
  <c r="AN6" i="3"/>
  <c r="AO6" i="3"/>
  <c r="AP6" i="3"/>
  <c r="AQ6" i="3"/>
  <c r="AR6" i="3"/>
  <c r="AS6" i="3"/>
  <c r="AT6" i="3"/>
  <c r="AU6" i="3"/>
  <c r="AV6" i="3"/>
  <c r="AW6" i="3"/>
  <c r="AN7" i="3"/>
  <c r="AO7" i="3"/>
  <c r="AP7" i="3"/>
  <c r="AQ7" i="3"/>
  <c r="AR7" i="3"/>
  <c r="AS7" i="3"/>
  <c r="AT7" i="3"/>
  <c r="AU7" i="3"/>
  <c r="AV7" i="3"/>
  <c r="AW7" i="3"/>
  <c r="AN8" i="3"/>
  <c r="AO8" i="3"/>
  <c r="AP8" i="3"/>
  <c r="AQ8" i="3"/>
  <c r="AR8" i="3"/>
  <c r="AS8" i="3"/>
  <c r="AT8" i="3"/>
  <c r="AU8" i="3"/>
  <c r="AV8" i="3"/>
  <c r="AW8" i="3"/>
  <c r="AN9" i="3"/>
  <c r="AO9" i="3"/>
  <c r="AP9" i="3"/>
  <c r="AQ9" i="3"/>
  <c r="AR9" i="3"/>
  <c r="AS9" i="3"/>
  <c r="AT9" i="3"/>
  <c r="AU9" i="3"/>
  <c r="AV9" i="3"/>
  <c r="AW9" i="3"/>
  <c r="AN10" i="3"/>
  <c r="AO10" i="3"/>
  <c r="AP10" i="3"/>
  <c r="AQ10" i="3"/>
  <c r="AR10" i="3"/>
  <c r="AS10" i="3"/>
  <c r="AT10" i="3"/>
  <c r="AU10" i="3"/>
  <c r="AV10" i="3"/>
  <c r="AW10" i="3"/>
  <c r="AN11" i="3"/>
  <c r="AO11" i="3"/>
  <c r="AP11" i="3"/>
  <c r="AQ11" i="3"/>
  <c r="AR11" i="3"/>
  <c r="AS11" i="3"/>
  <c r="AT11" i="3"/>
  <c r="AU11" i="3"/>
  <c r="AV11" i="3"/>
  <c r="AW11" i="3"/>
  <c r="AN12" i="3"/>
  <c r="AO12" i="3"/>
  <c r="AP12" i="3"/>
  <c r="AQ12" i="3"/>
  <c r="AR12" i="3"/>
  <c r="AS12" i="3"/>
  <c r="AT12" i="3"/>
  <c r="AU12" i="3"/>
  <c r="AV12" i="3"/>
  <c r="AW12" i="3"/>
  <c r="AN13" i="3"/>
  <c r="AO13" i="3"/>
  <c r="AP13" i="3"/>
  <c r="AQ13" i="3"/>
  <c r="AR13" i="3"/>
  <c r="AS13" i="3"/>
  <c r="AT13" i="3"/>
  <c r="AU13" i="3"/>
  <c r="AV13" i="3"/>
  <c r="AW13" i="3"/>
  <c r="AN14" i="3"/>
  <c r="AO14" i="3"/>
  <c r="AP14" i="3"/>
  <c r="AQ14" i="3"/>
  <c r="AR14" i="3"/>
  <c r="AS14" i="3"/>
  <c r="AT14" i="3"/>
  <c r="AU14" i="3"/>
  <c r="AV14" i="3"/>
  <c r="AW14" i="3"/>
  <c r="AN15" i="3"/>
  <c r="AO15" i="3"/>
  <c r="AP15" i="3"/>
  <c r="AQ15" i="3"/>
  <c r="AR15" i="3"/>
  <c r="AS15" i="3"/>
  <c r="AT15" i="3"/>
  <c r="AU15" i="3"/>
  <c r="AV15" i="3"/>
  <c r="AW15" i="3"/>
  <c r="AN16" i="3"/>
  <c r="AO16" i="3"/>
  <c r="AP16" i="3"/>
  <c r="AQ16" i="3"/>
  <c r="AR16" i="3"/>
  <c r="AS16" i="3"/>
  <c r="AT16" i="3"/>
  <c r="AU16" i="3"/>
  <c r="AV16" i="3"/>
  <c r="AW16" i="3"/>
  <c r="AN17" i="3"/>
  <c r="AO17" i="3"/>
  <c r="AP17" i="3"/>
  <c r="AQ17" i="3"/>
  <c r="AR17" i="3"/>
  <c r="AS17" i="3"/>
  <c r="AT17" i="3"/>
  <c r="AU17" i="3"/>
  <c r="AV17" i="3"/>
  <c r="AW17" i="3"/>
  <c r="AN18" i="3"/>
  <c r="AO18" i="3"/>
  <c r="AP18" i="3"/>
  <c r="AQ18" i="3"/>
  <c r="AR18" i="3"/>
  <c r="AS18" i="3"/>
  <c r="AT18" i="3"/>
  <c r="AU18" i="3"/>
  <c r="AV18" i="3"/>
  <c r="AW18" i="3"/>
  <c r="AN19" i="3"/>
  <c r="AO19" i="3"/>
  <c r="AP19" i="3"/>
  <c r="AQ19" i="3"/>
  <c r="AR19" i="3"/>
  <c r="AS19" i="3"/>
  <c r="AT19" i="3"/>
  <c r="AU19" i="3"/>
  <c r="AV19" i="3"/>
  <c r="AW19" i="3"/>
  <c r="AN20" i="3"/>
  <c r="AO20" i="3"/>
  <c r="AP20" i="3"/>
  <c r="AQ20" i="3"/>
  <c r="AR20" i="3"/>
  <c r="AS20" i="3"/>
  <c r="AT20" i="3"/>
  <c r="AU20" i="3"/>
  <c r="AV20" i="3"/>
  <c r="AW20" i="3"/>
  <c r="AN21" i="3"/>
  <c r="AO21" i="3"/>
  <c r="AP21" i="3"/>
  <c r="AQ21" i="3"/>
  <c r="AR21" i="3"/>
  <c r="AS21" i="3"/>
  <c r="AT21" i="3"/>
  <c r="AU21" i="3"/>
  <c r="AV21" i="3"/>
  <c r="AW21" i="3"/>
  <c r="AN4" i="3"/>
  <c r="AO4" i="3"/>
  <c r="AP4" i="3"/>
  <c r="AQ4" i="3"/>
  <c r="AR4" i="3"/>
  <c r="AS4" i="3"/>
  <c r="AT4" i="3"/>
  <c r="AU4" i="3"/>
  <c r="AV4" i="3"/>
  <c r="AW4" i="3"/>
  <c r="S5" i="3"/>
  <c r="Z5" i="3" s="1"/>
  <c r="Y5" i="3" l="1"/>
  <c r="AA5" i="3"/>
  <c r="AB5" i="3" s="1"/>
  <c r="AV5" i="3"/>
  <c r="T5" i="17"/>
  <c r="U5" i="17"/>
  <c r="V5" i="17"/>
  <c r="W5" i="17"/>
  <c r="X5" i="17"/>
  <c r="Y5" i="17"/>
  <c r="T6" i="17"/>
  <c r="U6" i="17"/>
  <c r="V6" i="17"/>
  <c r="W6" i="17"/>
  <c r="X6" i="17"/>
  <c r="Y6" i="17"/>
  <c r="T7" i="17"/>
  <c r="U7" i="17"/>
  <c r="V7" i="17"/>
  <c r="W7" i="17"/>
  <c r="X7" i="17"/>
  <c r="Y7" i="17"/>
  <c r="T8" i="17"/>
  <c r="U8" i="17"/>
  <c r="V8" i="17"/>
  <c r="W8" i="17"/>
  <c r="X8" i="17"/>
  <c r="Y8" i="17"/>
  <c r="T9" i="17"/>
  <c r="U9" i="17"/>
  <c r="V9" i="17"/>
  <c r="W9" i="17"/>
  <c r="X9" i="17"/>
  <c r="Y9" i="17"/>
  <c r="T10" i="17"/>
  <c r="U10" i="17"/>
  <c r="V10" i="17"/>
  <c r="W10" i="17"/>
  <c r="X10" i="17"/>
  <c r="Y10" i="17"/>
  <c r="T11" i="17"/>
  <c r="U11" i="17"/>
  <c r="V11" i="17"/>
  <c r="W11" i="17"/>
  <c r="X11" i="17"/>
  <c r="Y11" i="17"/>
  <c r="T12" i="17"/>
  <c r="U12" i="17"/>
  <c r="V12" i="17"/>
  <c r="W12" i="17"/>
  <c r="X12" i="17"/>
  <c r="Y12" i="17"/>
  <c r="T13" i="17"/>
  <c r="U13" i="17"/>
  <c r="V13" i="17"/>
  <c r="W13" i="17"/>
  <c r="X13" i="17"/>
  <c r="Y13" i="17"/>
  <c r="T14" i="17"/>
  <c r="U14" i="17"/>
  <c r="V14" i="17"/>
  <c r="W14" i="17"/>
  <c r="X14" i="17"/>
  <c r="Y14" i="17"/>
  <c r="T15" i="17"/>
  <c r="U15" i="17"/>
  <c r="V15" i="17"/>
  <c r="W15" i="17"/>
  <c r="X15" i="17"/>
  <c r="Y15" i="17"/>
  <c r="T16" i="17"/>
  <c r="U16" i="17"/>
  <c r="V16" i="17"/>
  <c r="W16" i="17"/>
  <c r="X16" i="17"/>
  <c r="Y16" i="17"/>
  <c r="T17" i="17"/>
  <c r="U17" i="17"/>
  <c r="V17" i="17"/>
  <c r="W17" i="17"/>
  <c r="X17" i="17"/>
  <c r="Y17" i="17"/>
  <c r="T18" i="17"/>
  <c r="U18" i="17"/>
  <c r="V18" i="17"/>
  <c r="W18" i="17"/>
  <c r="X18" i="17"/>
  <c r="Y18" i="17"/>
  <c r="T19" i="17"/>
  <c r="U19" i="17"/>
  <c r="V19" i="17"/>
  <c r="W19" i="17"/>
  <c r="X19" i="17"/>
  <c r="Y19" i="17"/>
  <c r="T20" i="17"/>
  <c r="U20" i="17"/>
  <c r="V20" i="17"/>
  <c r="W20" i="17"/>
  <c r="X20" i="17"/>
  <c r="Y20" i="17"/>
  <c r="T21" i="17"/>
  <c r="U21" i="17"/>
  <c r="V21" i="17"/>
  <c r="W21" i="17"/>
  <c r="X21" i="17"/>
  <c r="Y21" i="17"/>
  <c r="U4" i="17"/>
  <c r="V4" i="17"/>
  <c r="W4" i="17"/>
  <c r="X4" i="17"/>
  <c r="Y4" i="17"/>
  <c r="T4" i="17"/>
  <c r="T5" i="15"/>
  <c r="U5" i="15"/>
  <c r="V5" i="15"/>
  <c r="W5" i="15"/>
  <c r="T6" i="15"/>
  <c r="U6" i="15"/>
  <c r="V6" i="15"/>
  <c r="W6" i="15"/>
  <c r="T7" i="15"/>
  <c r="U7" i="15"/>
  <c r="V7" i="15"/>
  <c r="W7" i="15"/>
  <c r="T8" i="15"/>
  <c r="U8" i="15"/>
  <c r="V8" i="15"/>
  <c r="W8" i="15"/>
  <c r="T9" i="15"/>
  <c r="U9" i="15"/>
  <c r="V9" i="15"/>
  <c r="W9" i="15"/>
  <c r="T10" i="15"/>
  <c r="U10" i="15"/>
  <c r="V10" i="15"/>
  <c r="W10" i="15"/>
  <c r="T11" i="15"/>
  <c r="U11" i="15"/>
  <c r="V11" i="15"/>
  <c r="W11" i="15"/>
  <c r="T12" i="15"/>
  <c r="U12" i="15"/>
  <c r="V12" i="15"/>
  <c r="W12" i="15"/>
  <c r="T13" i="15"/>
  <c r="U13" i="15"/>
  <c r="V13" i="15"/>
  <c r="W13" i="15"/>
  <c r="T14" i="15"/>
  <c r="U14" i="15"/>
  <c r="V14" i="15"/>
  <c r="W14" i="15"/>
  <c r="T15" i="15"/>
  <c r="U15" i="15"/>
  <c r="V15" i="15"/>
  <c r="W15" i="15"/>
  <c r="T16" i="15"/>
  <c r="U16" i="15"/>
  <c r="V16" i="15"/>
  <c r="W16" i="15"/>
  <c r="T17" i="15"/>
  <c r="U17" i="15"/>
  <c r="V17" i="15"/>
  <c r="W17" i="15"/>
  <c r="T18" i="15"/>
  <c r="U18" i="15"/>
  <c r="V18" i="15"/>
  <c r="W18" i="15"/>
  <c r="T19" i="15"/>
  <c r="U19" i="15"/>
  <c r="V19" i="15"/>
  <c r="W19" i="15"/>
  <c r="T20" i="15"/>
  <c r="U20" i="15"/>
  <c r="V20" i="15"/>
  <c r="W20" i="15"/>
  <c r="T21" i="15"/>
  <c r="U21" i="15"/>
  <c r="V21" i="15"/>
  <c r="W21" i="15"/>
  <c r="U4" i="15"/>
  <c r="V4" i="15"/>
  <c r="W4" i="15"/>
  <c r="T4" i="15"/>
  <c r="S5" i="13"/>
  <c r="T5" i="13"/>
  <c r="U5" i="13"/>
  <c r="V5" i="13"/>
  <c r="W5" i="13"/>
  <c r="X5" i="13"/>
  <c r="Y5" i="13"/>
  <c r="Z5" i="13"/>
  <c r="AA5" i="13"/>
  <c r="AB5" i="13"/>
  <c r="AC5" i="13"/>
  <c r="S6" i="13"/>
  <c r="T6" i="13"/>
  <c r="U6" i="13"/>
  <c r="V6" i="13"/>
  <c r="W6" i="13"/>
  <c r="X6" i="13"/>
  <c r="Y6" i="13"/>
  <c r="Z6" i="13"/>
  <c r="AA6" i="13"/>
  <c r="AB6" i="13"/>
  <c r="AC6" i="13"/>
  <c r="S7" i="13"/>
  <c r="T7" i="13"/>
  <c r="U7" i="13"/>
  <c r="V7" i="13"/>
  <c r="W7" i="13"/>
  <c r="X7" i="13"/>
  <c r="Y7" i="13"/>
  <c r="Z7" i="13"/>
  <c r="AA7" i="13"/>
  <c r="AB7" i="13"/>
  <c r="AC7" i="13"/>
  <c r="S8" i="13"/>
  <c r="T8" i="13"/>
  <c r="U8" i="13"/>
  <c r="V8" i="13"/>
  <c r="W8" i="13"/>
  <c r="X8" i="13"/>
  <c r="Y8" i="13"/>
  <c r="Z8" i="13"/>
  <c r="AA8" i="13"/>
  <c r="AB8" i="13"/>
  <c r="AC8" i="13"/>
  <c r="S9" i="13"/>
  <c r="T9" i="13"/>
  <c r="U9" i="13"/>
  <c r="V9" i="13"/>
  <c r="W9" i="13"/>
  <c r="X9" i="13"/>
  <c r="Y9" i="13"/>
  <c r="Z9" i="13"/>
  <c r="AA9" i="13"/>
  <c r="AB9" i="13"/>
  <c r="AC9" i="13"/>
  <c r="S10" i="13"/>
  <c r="T10" i="13"/>
  <c r="U10" i="13"/>
  <c r="V10" i="13"/>
  <c r="W10" i="13"/>
  <c r="X10" i="13"/>
  <c r="Y10" i="13"/>
  <c r="Z10" i="13"/>
  <c r="AA10" i="13"/>
  <c r="AB10" i="13"/>
  <c r="AC10" i="13"/>
  <c r="S11" i="13"/>
  <c r="T11" i="13"/>
  <c r="U11" i="13"/>
  <c r="V11" i="13"/>
  <c r="W11" i="13"/>
  <c r="X11" i="13"/>
  <c r="Y11" i="13"/>
  <c r="Z11" i="13"/>
  <c r="AA11" i="13"/>
  <c r="AB11" i="13"/>
  <c r="AC11" i="13"/>
  <c r="S12" i="13"/>
  <c r="T12" i="13"/>
  <c r="U12" i="13"/>
  <c r="V12" i="13"/>
  <c r="W12" i="13"/>
  <c r="X12" i="13"/>
  <c r="Y12" i="13"/>
  <c r="Z12" i="13"/>
  <c r="AA12" i="13"/>
  <c r="AB12" i="13"/>
  <c r="AC12" i="13"/>
  <c r="S13" i="13"/>
  <c r="T13" i="13"/>
  <c r="U13" i="13"/>
  <c r="V13" i="13"/>
  <c r="W13" i="13"/>
  <c r="X13" i="13"/>
  <c r="Y13" i="13"/>
  <c r="Z13" i="13"/>
  <c r="AA13" i="13"/>
  <c r="AB13" i="13"/>
  <c r="AC13" i="13"/>
  <c r="S14" i="13"/>
  <c r="T14" i="13"/>
  <c r="U14" i="13"/>
  <c r="V14" i="13"/>
  <c r="W14" i="13"/>
  <c r="X14" i="13"/>
  <c r="Y14" i="13"/>
  <c r="Z14" i="13"/>
  <c r="AA14" i="13"/>
  <c r="AB14" i="13"/>
  <c r="AC14" i="13"/>
  <c r="S15" i="13"/>
  <c r="T15" i="13"/>
  <c r="U15" i="13"/>
  <c r="V15" i="13"/>
  <c r="W15" i="13"/>
  <c r="X15" i="13"/>
  <c r="Y15" i="13"/>
  <c r="Z15" i="13"/>
  <c r="AA15" i="13"/>
  <c r="AB15" i="13"/>
  <c r="AC15" i="13"/>
  <c r="S16" i="13"/>
  <c r="T16" i="13"/>
  <c r="U16" i="13"/>
  <c r="V16" i="13"/>
  <c r="W16" i="13"/>
  <c r="X16" i="13"/>
  <c r="Y16" i="13"/>
  <c r="Z16" i="13"/>
  <c r="AA16" i="13"/>
  <c r="AB16" i="13"/>
  <c r="AC16" i="13"/>
  <c r="S17" i="13"/>
  <c r="T17" i="13"/>
  <c r="U17" i="13"/>
  <c r="V17" i="13"/>
  <c r="W17" i="13"/>
  <c r="X17" i="13"/>
  <c r="Y17" i="13"/>
  <c r="Z17" i="13"/>
  <c r="AA17" i="13"/>
  <c r="AB17" i="13"/>
  <c r="AC17" i="13"/>
  <c r="S18" i="13"/>
  <c r="T18" i="13"/>
  <c r="U18" i="13"/>
  <c r="V18" i="13"/>
  <c r="W18" i="13"/>
  <c r="X18" i="13"/>
  <c r="Y18" i="13"/>
  <c r="Z18" i="13"/>
  <c r="AA18" i="13"/>
  <c r="AB18" i="13"/>
  <c r="AC18" i="13"/>
  <c r="S19" i="13"/>
  <c r="T19" i="13"/>
  <c r="U19" i="13"/>
  <c r="V19" i="13"/>
  <c r="W19" i="13"/>
  <c r="X19" i="13"/>
  <c r="Y19" i="13"/>
  <c r="Z19" i="13"/>
  <c r="AA19" i="13"/>
  <c r="AB19" i="13"/>
  <c r="AC19" i="13"/>
  <c r="S20" i="13"/>
  <c r="T20" i="13"/>
  <c r="U20" i="13"/>
  <c r="V20" i="13"/>
  <c r="W20" i="13"/>
  <c r="X20" i="13"/>
  <c r="Y20" i="13"/>
  <c r="Z20" i="13"/>
  <c r="AA20" i="13"/>
  <c r="AB20" i="13"/>
  <c r="AC20" i="13"/>
  <c r="S21" i="13"/>
  <c r="T21" i="13"/>
  <c r="U21" i="13"/>
  <c r="V21" i="13"/>
  <c r="W21" i="13"/>
  <c r="X21" i="13"/>
  <c r="Y21" i="13"/>
  <c r="Z21" i="13"/>
  <c r="AA21" i="13"/>
  <c r="AB21" i="13"/>
  <c r="AC21" i="13"/>
  <c r="T4" i="13"/>
  <c r="U4" i="13"/>
  <c r="V4" i="13"/>
  <c r="W4" i="13"/>
  <c r="X4" i="13"/>
  <c r="Y4" i="13"/>
  <c r="Z4" i="13"/>
  <c r="AA4" i="13"/>
  <c r="AB4" i="13"/>
  <c r="AC4" i="13"/>
  <c r="S4" i="13"/>
  <c r="S8" i="11"/>
  <c r="T8" i="11"/>
  <c r="U8" i="11"/>
  <c r="V8" i="11"/>
  <c r="W8" i="11"/>
  <c r="X8" i="11"/>
  <c r="Y8" i="11"/>
  <c r="S9" i="11"/>
  <c r="T9" i="11"/>
  <c r="U9" i="11"/>
  <c r="V9" i="11"/>
  <c r="W9" i="11"/>
  <c r="X9" i="11"/>
  <c r="Y9" i="11"/>
  <c r="S10" i="11"/>
  <c r="T10" i="11"/>
  <c r="U10" i="11"/>
  <c r="V10" i="11"/>
  <c r="W10" i="11"/>
  <c r="X10" i="11"/>
  <c r="Y10" i="11"/>
  <c r="S11" i="11"/>
  <c r="T11" i="11"/>
  <c r="U11" i="11"/>
  <c r="V11" i="11"/>
  <c r="W11" i="11"/>
  <c r="X11" i="11"/>
  <c r="Y11" i="11"/>
  <c r="S12" i="11"/>
  <c r="T12" i="11"/>
  <c r="U12" i="11"/>
  <c r="V12" i="11"/>
  <c r="W12" i="11"/>
  <c r="X12" i="11"/>
  <c r="Y12" i="11"/>
  <c r="S13" i="11"/>
  <c r="T13" i="11"/>
  <c r="U13" i="11"/>
  <c r="V13" i="11"/>
  <c r="W13" i="11"/>
  <c r="X13" i="11"/>
  <c r="Y13" i="11"/>
  <c r="S14" i="11"/>
  <c r="T14" i="11"/>
  <c r="U14" i="11"/>
  <c r="V14" i="11"/>
  <c r="W14" i="11"/>
  <c r="X14" i="11"/>
  <c r="Y14" i="11"/>
  <c r="S15" i="11"/>
  <c r="T15" i="11"/>
  <c r="U15" i="11"/>
  <c r="V15" i="11"/>
  <c r="W15" i="11"/>
  <c r="X15" i="11"/>
  <c r="Y15" i="11"/>
  <c r="S16" i="11"/>
  <c r="T16" i="11"/>
  <c r="U16" i="11"/>
  <c r="V16" i="11"/>
  <c r="W16" i="11"/>
  <c r="X16" i="11"/>
  <c r="Y16" i="11"/>
  <c r="S17" i="11"/>
  <c r="T17" i="11"/>
  <c r="U17" i="11"/>
  <c r="V17" i="11"/>
  <c r="W17" i="11"/>
  <c r="X17" i="11"/>
  <c r="Y17" i="11"/>
  <c r="S18" i="11"/>
  <c r="T18" i="11"/>
  <c r="U18" i="11"/>
  <c r="V18" i="11"/>
  <c r="W18" i="11"/>
  <c r="X18" i="11"/>
  <c r="Y18" i="11"/>
  <c r="S19" i="11"/>
  <c r="T19" i="11"/>
  <c r="U19" i="11"/>
  <c r="V19" i="11"/>
  <c r="W19" i="11"/>
  <c r="X19" i="11"/>
  <c r="Y19" i="11"/>
  <c r="S20" i="11"/>
  <c r="T20" i="11"/>
  <c r="U20" i="11"/>
  <c r="V20" i="11"/>
  <c r="W20" i="11"/>
  <c r="X20" i="11"/>
  <c r="Y20" i="11"/>
  <c r="S21" i="11"/>
  <c r="T21" i="11"/>
  <c r="U21" i="11"/>
  <c r="V21" i="11"/>
  <c r="W21" i="11"/>
  <c r="X21" i="11"/>
  <c r="Y21" i="11"/>
  <c r="S22" i="11"/>
  <c r="T22" i="11"/>
  <c r="U22" i="11"/>
  <c r="V22" i="11"/>
  <c r="W22" i="11"/>
  <c r="X22" i="11"/>
  <c r="Y22" i="11"/>
  <c r="S23" i="11"/>
  <c r="T23" i="11"/>
  <c r="U23" i="11"/>
  <c r="V23" i="11"/>
  <c r="W23" i="11"/>
  <c r="X23" i="11"/>
  <c r="Y23" i="11"/>
  <c r="S24" i="11"/>
  <c r="T24" i="11"/>
  <c r="U24" i="11"/>
  <c r="V24" i="11"/>
  <c r="W24" i="11"/>
  <c r="X24" i="11"/>
  <c r="Y24" i="11"/>
  <c r="T7" i="11"/>
  <c r="U7" i="11"/>
  <c r="V7" i="11"/>
  <c r="W7" i="11"/>
  <c r="X7" i="11"/>
  <c r="Y7" i="11"/>
  <c r="S7" i="11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M4" i="6"/>
  <c r="AN4" i="6"/>
  <c r="AO4" i="6"/>
  <c r="AC4" i="6"/>
  <c r="AD4" i="6"/>
  <c r="AE4" i="6"/>
  <c r="AF4" i="6"/>
  <c r="AG4" i="6"/>
  <c r="AH4" i="6"/>
  <c r="AI4" i="6"/>
  <c r="AJ4" i="6"/>
  <c r="AK4" i="6"/>
  <c r="AL4" i="6"/>
  <c r="AB4" i="6"/>
  <c r="R5" i="8"/>
  <c r="S5" i="8"/>
  <c r="T5" i="8"/>
  <c r="U5" i="8"/>
  <c r="V5" i="8"/>
  <c r="W5" i="8"/>
  <c r="X5" i="8"/>
  <c r="Y5" i="8"/>
  <c r="R6" i="8"/>
  <c r="S6" i="8"/>
  <c r="T6" i="8"/>
  <c r="U6" i="8"/>
  <c r="V6" i="8"/>
  <c r="W6" i="8"/>
  <c r="X6" i="8"/>
  <c r="Y6" i="8"/>
  <c r="R7" i="8"/>
  <c r="S7" i="8"/>
  <c r="T7" i="8"/>
  <c r="U7" i="8"/>
  <c r="V7" i="8"/>
  <c r="W7" i="8"/>
  <c r="X7" i="8"/>
  <c r="Y7" i="8"/>
  <c r="R8" i="8"/>
  <c r="S8" i="8"/>
  <c r="T8" i="8"/>
  <c r="U8" i="8"/>
  <c r="V8" i="8"/>
  <c r="W8" i="8"/>
  <c r="X8" i="8"/>
  <c r="Y8" i="8"/>
  <c r="R9" i="8"/>
  <c r="S9" i="8"/>
  <c r="T9" i="8"/>
  <c r="U9" i="8"/>
  <c r="V9" i="8"/>
  <c r="W9" i="8"/>
  <c r="X9" i="8"/>
  <c r="Y9" i="8"/>
  <c r="R10" i="8"/>
  <c r="S10" i="8"/>
  <c r="T10" i="8"/>
  <c r="U10" i="8"/>
  <c r="V10" i="8"/>
  <c r="W10" i="8"/>
  <c r="X10" i="8"/>
  <c r="Y10" i="8"/>
  <c r="R11" i="8"/>
  <c r="S11" i="8"/>
  <c r="T11" i="8"/>
  <c r="U11" i="8"/>
  <c r="V11" i="8"/>
  <c r="W11" i="8"/>
  <c r="X11" i="8"/>
  <c r="Y11" i="8"/>
  <c r="R12" i="8"/>
  <c r="S12" i="8"/>
  <c r="T12" i="8"/>
  <c r="U12" i="8"/>
  <c r="V12" i="8"/>
  <c r="W12" i="8"/>
  <c r="X12" i="8"/>
  <c r="Y12" i="8"/>
  <c r="R13" i="8"/>
  <c r="S13" i="8"/>
  <c r="T13" i="8"/>
  <c r="U13" i="8"/>
  <c r="V13" i="8"/>
  <c r="W13" i="8"/>
  <c r="X13" i="8"/>
  <c r="Y13" i="8"/>
  <c r="R14" i="8"/>
  <c r="S14" i="8"/>
  <c r="T14" i="8"/>
  <c r="U14" i="8"/>
  <c r="V14" i="8"/>
  <c r="W14" i="8"/>
  <c r="X14" i="8"/>
  <c r="Y14" i="8"/>
  <c r="R15" i="8"/>
  <c r="S15" i="8"/>
  <c r="T15" i="8"/>
  <c r="U15" i="8"/>
  <c r="V15" i="8"/>
  <c r="W15" i="8"/>
  <c r="X15" i="8"/>
  <c r="Y15" i="8"/>
  <c r="R16" i="8"/>
  <c r="S16" i="8"/>
  <c r="T16" i="8"/>
  <c r="U16" i="8"/>
  <c r="V16" i="8"/>
  <c r="W16" i="8"/>
  <c r="X16" i="8"/>
  <c r="Y16" i="8"/>
  <c r="R17" i="8"/>
  <c r="S17" i="8"/>
  <c r="T17" i="8"/>
  <c r="U17" i="8"/>
  <c r="V17" i="8"/>
  <c r="W17" i="8"/>
  <c r="X17" i="8"/>
  <c r="Y17" i="8"/>
  <c r="R18" i="8"/>
  <c r="S18" i="8"/>
  <c r="T18" i="8"/>
  <c r="U18" i="8"/>
  <c r="V18" i="8"/>
  <c r="W18" i="8"/>
  <c r="X18" i="8"/>
  <c r="Y18" i="8"/>
  <c r="R19" i="8"/>
  <c r="S19" i="8"/>
  <c r="T19" i="8"/>
  <c r="U19" i="8"/>
  <c r="V19" i="8"/>
  <c r="W19" i="8"/>
  <c r="X19" i="8"/>
  <c r="Y19" i="8"/>
  <c r="R20" i="8"/>
  <c r="S20" i="8"/>
  <c r="T20" i="8"/>
  <c r="U20" i="8"/>
  <c r="V20" i="8"/>
  <c r="W20" i="8"/>
  <c r="X20" i="8"/>
  <c r="Y20" i="8"/>
  <c r="R21" i="8"/>
  <c r="S21" i="8"/>
  <c r="T21" i="8"/>
  <c r="U21" i="8"/>
  <c r="V21" i="8"/>
  <c r="W21" i="8"/>
  <c r="X21" i="8"/>
  <c r="Y21" i="8"/>
  <c r="S4" i="8"/>
  <c r="T4" i="8"/>
  <c r="U4" i="8"/>
  <c r="V4" i="8"/>
  <c r="W4" i="8"/>
  <c r="X4" i="8"/>
  <c r="Y4" i="8"/>
  <c r="R4" i="8"/>
  <c r="AE5" i="3"/>
  <c r="AF5" i="3"/>
  <c r="AG5" i="3"/>
  <c r="AH5" i="3"/>
  <c r="AI5" i="3"/>
  <c r="AJ5" i="3"/>
  <c r="AK5" i="3"/>
  <c r="AL5" i="3"/>
  <c r="AM5" i="3"/>
  <c r="AE6" i="3"/>
  <c r="AF6" i="3"/>
  <c r="AG6" i="3"/>
  <c r="AH6" i="3"/>
  <c r="AI6" i="3"/>
  <c r="AJ6" i="3"/>
  <c r="AK6" i="3"/>
  <c r="AL6" i="3"/>
  <c r="AM6" i="3"/>
  <c r="AE7" i="3"/>
  <c r="AF7" i="3"/>
  <c r="AG7" i="3"/>
  <c r="AH7" i="3"/>
  <c r="AI7" i="3"/>
  <c r="AJ7" i="3"/>
  <c r="AK7" i="3"/>
  <c r="AL7" i="3"/>
  <c r="AM7" i="3"/>
  <c r="AE8" i="3"/>
  <c r="AF8" i="3"/>
  <c r="AG8" i="3"/>
  <c r="AH8" i="3"/>
  <c r="AI8" i="3"/>
  <c r="AJ8" i="3"/>
  <c r="AK8" i="3"/>
  <c r="AL8" i="3"/>
  <c r="AM8" i="3"/>
  <c r="AE9" i="3"/>
  <c r="AF9" i="3"/>
  <c r="AG9" i="3"/>
  <c r="AH9" i="3"/>
  <c r="AI9" i="3"/>
  <c r="AJ9" i="3"/>
  <c r="AK9" i="3"/>
  <c r="AL9" i="3"/>
  <c r="AM9" i="3"/>
  <c r="AE10" i="3"/>
  <c r="AF10" i="3"/>
  <c r="AG10" i="3"/>
  <c r="AH10" i="3"/>
  <c r="AI10" i="3"/>
  <c r="AJ10" i="3"/>
  <c r="AK10" i="3"/>
  <c r="AL10" i="3"/>
  <c r="AM10" i="3"/>
  <c r="AE11" i="3"/>
  <c r="AF11" i="3"/>
  <c r="AG11" i="3"/>
  <c r="AH11" i="3"/>
  <c r="AI11" i="3"/>
  <c r="AJ11" i="3"/>
  <c r="AK11" i="3"/>
  <c r="AL11" i="3"/>
  <c r="AM11" i="3"/>
  <c r="AE12" i="3"/>
  <c r="AF12" i="3"/>
  <c r="AG12" i="3"/>
  <c r="AH12" i="3"/>
  <c r="AI12" i="3"/>
  <c r="AJ12" i="3"/>
  <c r="AK12" i="3"/>
  <c r="AL12" i="3"/>
  <c r="AM12" i="3"/>
  <c r="AE13" i="3"/>
  <c r="AF13" i="3"/>
  <c r="AG13" i="3"/>
  <c r="AH13" i="3"/>
  <c r="AI13" i="3"/>
  <c r="AJ13" i="3"/>
  <c r="AK13" i="3"/>
  <c r="AL13" i="3"/>
  <c r="AM13" i="3"/>
  <c r="AE14" i="3"/>
  <c r="AF14" i="3"/>
  <c r="AG14" i="3"/>
  <c r="AH14" i="3"/>
  <c r="AI14" i="3"/>
  <c r="AJ14" i="3"/>
  <c r="AK14" i="3"/>
  <c r="AL14" i="3"/>
  <c r="AM14" i="3"/>
  <c r="AE15" i="3"/>
  <c r="AF15" i="3"/>
  <c r="AG15" i="3"/>
  <c r="AH15" i="3"/>
  <c r="AI15" i="3"/>
  <c r="AJ15" i="3"/>
  <c r="AK15" i="3"/>
  <c r="AL15" i="3"/>
  <c r="AM15" i="3"/>
  <c r="AE16" i="3"/>
  <c r="AF16" i="3"/>
  <c r="AG16" i="3"/>
  <c r="AH16" i="3"/>
  <c r="AI16" i="3"/>
  <c r="AJ16" i="3"/>
  <c r="AK16" i="3"/>
  <c r="AL16" i="3"/>
  <c r="AM16" i="3"/>
  <c r="AE17" i="3"/>
  <c r="AF17" i="3"/>
  <c r="AG17" i="3"/>
  <c r="AH17" i="3"/>
  <c r="AI17" i="3"/>
  <c r="AJ17" i="3"/>
  <c r="AK17" i="3"/>
  <c r="AL17" i="3"/>
  <c r="AM17" i="3"/>
  <c r="AE18" i="3"/>
  <c r="AF18" i="3"/>
  <c r="AG18" i="3"/>
  <c r="AH18" i="3"/>
  <c r="AI18" i="3"/>
  <c r="AJ18" i="3"/>
  <c r="AK18" i="3"/>
  <c r="AL18" i="3"/>
  <c r="AM18" i="3"/>
  <c r="AE19" i="3"/>
  <c r="AF19" i="3"/>
  <c r="AG19" i="3"/>
  <c r="AH19" i="3"/>
  <c r="AI19" i="3"/>
  <c r="AJ19" i="3"/>
  <c r="AK19" i="3"/>
  <c r="AL19" i="3"/>
  <c r="AM19" i="3"/>
  <c r="AE20" i="3"/>
  <c r="AF20" i="3"/>
  <c r="AG20" i="3"/>
  <c r="AH20" i="3"/>
  <c r="AI20" i="3"/>
  <c r="AJ20" i="3"/>
  <c r="AK20" i="3"/>
  <c r="AL20" i="3"/>
  <c r="AM20" i="3"/>
  <c r="AE21" i="3"/>
  <c r="AF21" i="3"/>
  <c r="AG21" i="3"/>
  <c r="AH21" i="3"/>
  <c r="AI21" i="3"/>
  <c r="AJ21" i="3"/>
  <c r="AK21" i="3"/>
  <c r="AL21" i="3"/>
  <c r="AM21" i="3"/>
  <c r="AF4" i="3"/>
  <c r="AG4" i="3"/>
  <c r="AH4" i="3"/>
  <c r="AI4" i="3"/>
  <c r="AJ4" i="3"/>
  <c r="AK4" i="3"/>
  <c r="AL4" i="3"/>
  <c r="AM4" i="3"/>
  <c r="AE4" i="3"/>
  <c r="AB6" i="8" l="1"/>
  <c r="AC6" i="8" s="1"/>
  <c r="AA5" i="8"/>
  <c r="AF13" i="13"/>
  <c r="AE9" i="13"/>
  <c r="AF5" i="13"/>
  <c r="AF20" i="15"/>
  <c r="AG20" i="15"/>
  <c r="AH20" i="15" s="1"/>
  <c r="AF17" i="15"/>
  <c r="AG17" i="15"/>
  <c r="AH17" i="15" s="1"/>
  <c r="AG14" i="15"/>
  <c r="AH14" i="15" s="1"/>
  <c r="AF14" i="15"/>
  <c r="AF11" i="15"/>
  <c r="AG11" i="15"/>
  <c r="AH11" i="15" s="1"/>
  <c r="AF8" i="15"/>
  <c r="AG8" i="15"/>
  <c r="AH8" i="15" s="1"/>
  <c r="AF5" i="15"/>
  <c r="AG5" i="15"/>
  <c r="AH5" i="15" s="1"/>
  <c r="BB4" i="3"/>
  <c r="BC4" i="3" s="1"/>
  <c r="BA4" i="3"/>
  <c r="BB18" i="3"/>
  <c r="BC18" i="3" s="1"/>
  <c r="BA18" i="3"/>
  <c r="BB14" i="3"/>
  <c r="BC14" i="3" s="1"/>
  <c r="BA14" i="3"/>
  <c r="BB10" i="3"/>
  <c r="BC10" i="3" s="1"/>
  <c r="BA10" i="3"/>
  <c r="BB6" i="3"/>
  <c r="BC6" i="3" s="1"/>
  <c r="BA6" i="3"/>
  <c r="AE4" i="13"/>
  <c r="AF20" i="13"/>
  <c r="AF16" i="13"/>
  <c r="AF12" i="13"/>
  <c r="AF8" i="13"/>
  <c r="BB21" i="3"/>
  <c r="BC21" i="3" s="1"/>
  <c r="BA21" i="3"/>
  <c r="BA17" i="3"/>
  <c r="BB17" i="3"/>
  <c r="BC17" i="3" s="1"/>
  <c r="BB13" i="3"/>
  <c r="BC13" i="3" s="1"/>
  <c r="BA13" i="3"/>
  <c r="BB9" i="3"/>
  <c r="BC9" i="3" s="1"/>
  <c r="BA9" i="3"/>
  <c r="BA5" i="3"/>
  <c r="BB5" i="3"/>
  <c r="BC5" i="3" s="1"/>
  <c r="AF19" i="15"/>
  <c r="AG19" i="15"/>
  <c r="AH19" i="15" s="1"/>
  <c r="AF15" i="15"/>
  <c r="AG15" i="15"/>
  <c r="AH15" i="15" s="1"/>
  <c r="AF12" i="15"/>
  <c r="AG12" i="15"/>
  <c r="AH12" i="15" s="1"/>
  <c r="AF9" i="15"/>
  <c r="AG9" i="15"/>
  <c r="AH9" i="15" s="1"/>
  <c r="AG6" i="15"/>
  <c r="AH6" i="15" s="1"/>
  <c r="AF6" i="15"/>
  <c r="BA19" i="3"/>
  <c r="BB19" i="3"/>
  <c r="BC19" i="3" s="1"/>
  <c r="BB15" i="3"/>
  <c r="BC15" i="3" s="1"/>
  <c r="BA15" i="3"/>
  <c r="BB11" i="3"/>
  <c r="BC11" i="3" s="1"/>
  <c r="BA11" i="3"/>
  <c r="BA7" i="3"/>
  <c r="BB7" i="3"/>
  <c r="BC7" i="3" s="1"/>
  <c r="AA21" i="8"/>
  <c r="AB20" i="8"/>
  <c r="AC20" i="8" s="1"/>
  <c r="AB19" i="8"/>
  <c r="AC19" i="8" s="1"/>
  <c r="AA18" i="8"/>
  <c r="AB17" i="8"/>
  <c r="AC17" i="8" s="1"/>
  <c r="AB16" i="8"/>
  <c r="AC16" i="8" s="1"/>
  <c r="AA15" i="8"/>
  <c r="AB14" i="8"/>
  <c r="AC14" i="8" s="1"/>
  <c r="AA13" i="8"/>
  <c r="AB12" i="8"/>
  <c r="AC12" i="8" s="1"/>
  <c r="AB11" i="8"/>
  <c r="AC11" i="8" s="1"/>
  <c r="AA10" i="8"/>
  <c r="AB9" i="8"/>
  <c r="AC9" i="8" s="1"/>
  <c r="AB8" i="8"/>
  <c r="AC8" i="8" s="1"/>
  <c r="AA7" i="8"/>
  <c r="AF21" i="13"/>
  <c r="AE17" i="13"/>
  <c r="AE19" i="13"/>
  <c r="AF15" i="13"/>
  <c r="AE11" i="13"/>
  <c r="AF7" i="13"/>
  <c r="AF21" i="15"/>
  <c r="AG21" i="15"/>
  <c r="AH21" i="15" s="1"/>
  <c r="AG18" i="15"/>
  <c r="AH18" i="15" s="1"/>
  <c r="AF18" i="15"/>
  <c r="AF16" i="15"/>
  <c r="AG16" i="15"/>
  <c r="AH16" i="15" s="1"/>
  <c r="AF13" i="15"/>
  <c r="AG13" i="15"/>
  <c r="AH13" i="15" s="1"/>
  <c r="AG10" i="15"/>
  <c r="AH10" i="15" s="1"/>
  <c r="AF10" i="15"/>
  <c r="AF7" i="15"/>
  <c r="AG7" i="15"/>
  <c r="AH7" i="15" s="1"/>
  <c r="BB20" i="3"/>
  <c r="BC20" i="3" s="1"/>
  <c r="BA20" i="3"/>
  <c r="BB16" i="3"/>
  <c r="BC16" i="3" s="1"/>
  <c r="BA16" i="3"/>
  <c r="BB12" i="3"/>
  <c r="BC12" i="3" s="1"/>
  <c r="BA12" i="3"/>
  <c r="BB8" i="3"/>
  <c r="BC8" i="3" s="1"/>
  <c r="BA8" i="3"/>
  <c r="AF4" i="15"/>
  <c r="AG4" i="15"/>
  <c r="AH4" i="15" s="1"/>
  <c r="AA4" i="8"/>
  <c r="AF18" i="13"/>
  <c r="AE14" i="13"/>
  <c r="AF10" i="13"/>
  <c r="AE6" i="13"/>
  <c r="AE16" i="11"/>
  <c r="AF16" i="11"/>
  <c r="AE22" i="11"/>
  <c r="AF22" i="11"/>
  <c r="AE18" i="11"/>
  <c r="AF18" i="11"/>
  <c r="AE14" i="11"/>
  <c r="AF14" i="11"/>
  <c r="AE10" i="11"/>
  <c r="AF10" i="11"/>
  <c r="AE12" i="11"/>
  <c r="AF12" i="11"/>
  <c r="AF21" i="11"/>
  <c r="AE21" i="11"/>
  <c r="AF17" i="11"/>
  <c r="AE17" i="11"/>
  <c r="AF13" i="11"/>
  <c r="AE13" i="11"/>
  <c r="AF9" i="11"/>
  <c r="AE9" i="11"/>
  <c r="AE8" i="11"/>
  <c r="AF8" i="11"/>
  <c r="AE24" i="11"/>
  <c r="AF24" i="11"/>
  <c r="AE20" i="11"/>
  <c r="AF20" i="11"/>
  <c r="AE7" i="11"/>
  <c r="AF7" i="11"/>
  <c r="AF23" i="11"/>
  <c r="AE23" i="11"/>
  <c r="AF19" i="11"/>
  <c r="AE19" i="11"/>
  <c r="AF15" i="11"/>
  <c r="AE15" i="11"/>
  <c r="AF11" i="11"/>
  <c r="AE11" i="11"/>
  <c r="AF21" i="17"/>
  <c r="AF19" i="17"/>
  <c r="AF15" i="17"/>
  <c r="AF13" i="17"/>
  <c r="AF7" i="17"/>
  <c r="AF9" i="17"/>
  <c r="AF20" i="17"/>
  <c r="AF18" i="17"/>
  <c r="AE16" i="17"/>
  <c r="AF14" i="17"/>
  <c r="AF12" i="17"/>
  <c r="AF10" i="17"/>
  <c r="AE8" i="17"/>
  <c r="AF6" i="17"/>
  <c r="AF17" i="17"/>
  <c r="AF11" i="17"/>
  <c r="AF5" i="17"/>
  <c r="AF4" i="17"/>
  <c r="AB21" i="8"/>
  <c r="AC21" i="8" s="1"/>
  <c r="AA20" i="8"/>
  <c r="AB18" i="8"/>
  <c r="AC18" i="8" s="1"/>
  <c r="AB15" i="8"/>
  <c r="AC15" i="8" s="1"/>
  <c r="AB13" i="8"/>
  <c r="AC13" i="8" s="1"/>
  <c r="AA12" i="8"/>
  <c r="AB10" i="8"/>
  <c r="AC10" i="8" s="1"/>
  <c r="AB7" i="8"/>
  <c r="AC7" i="8" s="1"/>
  <c r="AB5" i="8"/>
  <c r="AC5" i="8" s="1"/>
  <c r="AF4" i="13"/>
  <c r="AF19" i="13"/>
  <c r="AF17" i="13"/>
  <c r="AE16" i="13"/>
  <c r="AF14" i="13"/>
  <c r="AF11" i="13"/>
  <c r="AF9" i="13"/>
  <c r="AE8" i="13"/>
  <c r="AF6" i="13"/>
  <c r="AE4" i="17"/>
  <c r="AE21" i="17"/>
  <c r="AE18" i="17"/>
  <c r="AF16" i="17"/>
  <c r="AE15" i="17"/>
  <c r="AE13" i="17"/>
  <c r="AE10" i="17"/>
  <c r="AF8" i="17"/>
  <c r="AE7" i="17"/>
  <c r="AE5" i="17"/>
  <c r="AW20" i="6"/>
  <c r="AV20" i="6"/>
  <c r="AY20" i="6"/>
  <c r="AY18" i="6"/>
  <c r="AW18" i="6"/>
  <c r="AX18" i="6" s="1"/>
  <c r="AV18" i="6"/>
  <c r="AW16" i="6"/>
  <c r="AX16" i="6" s="1"/>
  <c r="AV16" i="6"/>
  <c r="AY16" i="6"/>
  <c r="AY14" i="6"/>
  <c r="AW14" i="6"/>
  <c r="AV14" i="6"/>
  <c r="AW12" i="6"/>
  <c r="AV12" i="6"/>
  <c r="AY12" i="6"/>
  <c r="AY10" i="6"/>
  <c r="AW10" i="6"/>
  <c r="AV10" i="6"/>
  <c r="AW8" i="6"/>
  <c r="AV8" i="6"/>
  <c r="AY8" i="6"/>
  <c r="AY6" i="6"/>
  <c r="AW6" i="6"/>
  <c r="AV6" i="6"/>
  <c r="AA19" i="8"/>
  <c r="AA17" i="8"/>
  <c r="AA14" i="8"/>
  <c r="AA11" i="8"/>
  <c r="AA9" i="8"/>
  <c r="AA6" i="8"/>
  <c r="AE21" i="13"/>
  <c r="AE18" i="13"/>
  <c r="AE15" i="13"/>
  <c r="AE13" i="13"/>
  <c r="AE10" i="13"/>
  <c r="AE7" i="13"/>
  <c r="AE5" i="13"/>
  <c r="AE20" i="17"/>
  <c r="AE12" i="17"/>
  <c r="AY4" i="6"/>
  <c r="AV4" i="6"/>
  <c r="AW4" i="6"/>
  <c r="AB4" i="8"/>
  <c r="AC4" i="8" s="1"/>
  <c r="AA16" i="8"/>
  <c r="AA8" i="8"/>
  <c r="AE20" i="13"/>
  <c r="AE12" i="13"/>
  <c r="AE19" i="17"/>
  <c r="AE17" i="17"/>
  <c r="AE14" i="17"/>
  <c r="AE11" i="17"/>
  <c r="AE9" i="17"/>
  <c r="AE6" i="17"/>
  <c r="AY21" i="6"/>
  <c r="AW21" i="6"/>
  <c r="AV21" i="6"/>
  <c r="AW19" i="6"/>
  <c r="AY19" i="6"/>
  <c r="AV19" i="6"/>
  <c r="AY17" i="6"/>
  <c r="AW17" i="6"/>
  <c r="AV17" i="6"/>
  <c r="AW15" i="6"/>
  <c r="AY15" i="6"/>
  <c r="AV15" i="6"/>
  <c r="AY13" i="6"/>
  <c r="AW13" i="6"/>
  <c r="AV13" i="6"/>
  <c r="AW11" i="6"/>
  <c r="AX11" i="6" s="1"/>
  <c r="AY11" i="6"/>
  <c r="AV11" i="6"/>
  <c r="AY9" i="6"/>
  <c r="AW9" i="6"/>
  <c r="AV9" i="6"/>
  <c r="AW7" i="6"/>
  <c r="AX7" i="6" s="1"/>
  <c r="AY7" i="6"/>
  <c r="AV7" i="6"/>
  <c r="AY5" i="6"/>
  <c r="AW5" i="6"/>
  <c r="AV5" i="6"/>
  <c r="L4" i="8"/>
  <c r="Q5" i="14"/>
  <c r="R5" i="14" s="1"/>
  <c r="Q6" i="14"/>
  <c r="R6" i="14" s="1"/>
  <c r="Q7" i="14"/>
  <c r="R7" i="14" s="1"/>
  <c r="Q8" i="14"/>
  <c r="R8" i="14" s="1"/>
  <c r="Q9" i="14"/>
  <c r="R9" i="14" s="1"/>
  <c r="Q10" i="14"/>
  <c r="R10" i="14" s="1"/>
  <c r="Q11" i="14"/>
  <c r="R11" i="14" s="1"/>
  <c r="Q12" i="14"/>
  <c r="R12" i="14" s="1"/>
  <c r="Q13" i="14"/>
  <c r="R13" i="14" s="1"/>
  <c r="Q14" i="14"/>
  <c r="R14" i="14" s="1"/>
  <c r="Q15" i="14"/>
  <c r="R15" i="14" s="1"/>
  <c r="Q16" i="14"/>
  <c r="R16" i="14" s="1"/>
  <c r="Q17" i="14"/>
  <c r="R17" i="14" s="1"/>
  <c r="Q18" i="14"/>
  <c r="R18" i="14" s="1"/>
  <c r="Q19" i="14"/>
  <c r="R19" i="14" s="1"/>
  <c r="Q20" i="14"/>
  <c r="R20" i="14" s="1"/>
  <c r="Q21" i="14"/>
  <c r="R21" i="14" s="1"/>
  <c r="Q4" i="14"/>
  <c r="R4" i="14" s="1"/>
  <c r="O5" i="13"/>
  <c r="P5" i="13" s="1"/>
  <c r="O6" i="13"/>
  <c r="P6" i="13" s="1"/>
  <c r="O7" i="13"/>
  <c r="P7" i="13" s="1"/>
  <c r="O8" i="13"/>
  <c r="P8" i="13" s="1"/>
  <c r="O9" i="13"/>
  <c r="P9" i="13" s="1"/>
  <c r="O10" i="13"/>
  <c r="P10" i="13" s="1"/>
  <c r="O11" i="13"/>
  <c r="P11" i="13" s="1"/>
  <c r="O12" i="13"/>
  <c r="P12" i="13" s="1"/>
  <c r="O13" i="13"/>
  <c r="P13" i="13" s="1"/>
  <c r="O14" i="13"/>
  <c r="P14" i="13" s="1"/>
  <c r="O15" i="13"/>
  <c r="P15" i="13" s="1"/>
  <c r="O16" i="13"/>
  <c r="P16" i="13" s="1"/>
  <c r="O17" i="13"/>
  <c r="P17" i="13" s="1"/>
  <c r="O18" i="13"/>
  <c r="P18" i="13" s="1"/>
  <c r="O19" i="13"/>
  <c r="P19" i="13" s="1"/>
  <c r="O20" i="13"/>
  <c r="P20" i="13" s="1"/>
  <c r="O21" i="13"/>
  <c r="P21" i="13" s="1"/>
  <c r="O4" i="13"/>
  <c r="P4" i="13" s="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4" i="12"/>
  <c r="Q4" i="12" s="1"/>
  <c r="N5" i="8"/>
  <c r="O5" i="8" s="1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19" i="8"/>
  <c r="O19" i="8" s="1"/>
  <c r="N20" i="8"/>
  <c r="O20" i="8" s="1"/>
  <c r="N21" i="8"/>
  <c r="O21" i="8" s="1"/>
  <c r="N4" i="8"/>
  <c r="O4" i="8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4" i="7"/>
  <c r="O4" i="7" s="1"/>
  <c r="AX13" i="6" l="1"/>
  <c r="AX14" i="6"/>
  <c r="AX5" i="6"/>
  <c r="AX20" i="6"/>
  <c r="AX6" i="6"/>
  <c r="AX17" i="6"/>
  <c r="AX15" i="6"/>
  <c r="AX12" i="6"/>
  <c r="AX8" i="6"/>
  <c r="AX4" i="6"/>
  <c r="AX10" i="6"/>
  <c r="AX9" i="6"/>
  <c r="AX19" i="6"/>
  <c r="AX21" i="6"/>
  <c r="V7" i="5"/>
  <c r="V4" i="6"/>
  <c r="N5" i="17" l="1"/>
  <c r="O5" i="17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8" i="17"/>
  <c r="O18" i="17"/>
  <c r="N19" i="17"/>
  <c r="O19" i="17"/>
  <c r="N20" i="17"/>
  <c r="O20" i="17"/>
  <c r="N21" i="17"/>
  <c r="O21" i="17"/>
  <c r="O4" i="17"/>
  <c r="N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4" i="16"/>
  <c r="O4" i="15"/>
  <c r="N4" i="15"/>
  <c r="P5" i="14" l="1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4" i="14"/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4" i="7"/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<sst xmlns="http://schemas.openxmlformats.org/spreadsheetml/2006/main" count="399" uniqueCount="105">
  <si>
    <t>06_09_18_Z1</t>
  </si>
  <si>
    <t>20_09_18_Z1</t>
  </si>
  <si>
    <t>20_09_18_Z2</t>
  </si>
  <si>
    <t>20_09_18_Z4</t>
  </si>
  <si>
    <t>21_12_18_Z4</t>
  </si>
  <si>
    <t>25_09_18_Z2</t>
  </si>
  <si>
    <t>25_09_18_Z3</t>
  </si>
  <si>
    <t>25_09_18_Z4</t>
  </si>
  <si>
    <t>26_09_18_Z2</t>
  </si>
  <si>
    <t>MW</t>
  </si>
  <si>
    <t>21_09_18_Z4</t>
  </si>
  <si>
    <t>SE</t>
  </si>
  <si>
    <t>07_09_18_Z4</t>
  </si>
  <si>
    <t>12_09_18_Z6</t>
  </si>
  <si>
    <t>12_09_18_Z8</t>
  </si>
  <si>
    <t>20_10_18_Z2</t>
  </si>
  <si>
    <t>21_12_18_Z1</t>
  </si>
  <si>
    <t>21_12_18_Z3</t>
  </si>
  <si>
    <t>26_10_18_Z1</t>
  </si>
  <si>
    <t>28_08_18_Z3</t>
  </si>
  <si>
    <t>30_08_18_Z5</t>
  </si>
  <si>
    <t>24_08_18_Z1</t>
  </si>
  <si>
    <t>27_11_18_Z1</t>
  </si>
  <si>
    <t>27_11_18_Z2</t>
  </si>
  <si>
    <t>27_11_18_Z3</t>
  </si>
  <si>
    <t>27_11_18_Z5</t>
  </si>
  <si>
    <t>27_11_18_Z6</t>
  </si>
  <si>
    <t>02_02_18_Z10</t>
  </si>
  <si>
    <t>21_02_18_Z1</t>
  </si>
  <si>
    <t>06_09_18_Z2</t>
  </si>
  <si>
    <t>20_10_18_Z1</t>
  </si>
  <si>
    <t>20_10_18_Z3</t>
  </si>
  <si>
    <t>20_10_18_Z4</t>
  </si>
  <si>
    <t>23_03_17_Z7</t>
  </si>
  <si>
    <t>28_03_17_Z10</t>
  </si>
  <si>
    <t>11_04_17_Z1</t>
  </si>
  <si>
    <t>11_04_17_Z3</t>
  </si>
  <si>
    <t>11_04_17_Z4</t>
  </si>
  <si>
    <t>11_04_17_Z5</t>
  </si>
  <si>
    <t>28_11_18_Z2</t>
  </si>
  <si>
    <t>28_11_18_Z5</t>
  </si>
  <si>
    <t>30_11_18_Z2</t>
  </si>
  <si>
    <t>30_11_18_Z3</t>
  </si>
  <si>
    <t>30_11_18_Z4</t>
  </si>
  <si>
    <t>12_09_18_Z2</t>
  </si>
  <si>
    <t>12_09_18_Z3</t>
  </si>
  <si>
    <t>12_09_18_Z4</t>
  </si>
  <si>
    <t>24_08_18_Z4</t>
  </si>
  <si>
    <t>24_10_18_Z1</t>
  </si>
  <si>
    <t>24_10_18_Z2</t>
  </si>
  <si>
    <t>24_10_18_Z3</t>
  </si>
  <si>
    <t>04_07_19_Z8</t>
  </si>
  <si>
    <t>04_07_19_Z1</t>
  </si>
  <si>
    <t>04_07_19_Z2</t>
  </si>
  <si>
    <t>04_07_19_Z3</t>
  </si>
  <si>
    <t>05_07_19_Z1</t>
  </si>
  <si>
    <t>05_07_19_Z2</t>
  </si>
  <si>
    <t>stabw</t>
  </si>
  <si>
    <t>n</t>
  </si>
  <si>
    <t>Konfidenz</t>
  </si>
  <si>
    <t>ratio</t>
  </si>
  <si>
    <t>w/wo Glu</t>
  </si>
  <si>
    <t>mean</t>
  </si>
  <si>
    <t>konf</t>
  </si>
  <si>
    <t>11_07_2014_Z2</t>
  </si>
  <si>
    <t>11_07_14_Z4</t>
  </si>
  <si>
    <t>11_07_14_Z5</t>
  </si>
  <si>
    <t>11_07_14_Z6</t>
  </si>
  <si>
    <t>11_07_14_Z7</t>
  </si>
  <si>
    <t>11_07_14_Z8</t>
  </si>
  <si>
    <t>15_07_14_Z1</t>
  </si>
  <si>
    <t>15_07_14_Z2</t>
  </si>
  <si>
    <t>15_07_14_Z3</t>
  </si>
  <si>
    <t>15_07_14_Z4</t>
  </si>
  <si>
    <t>10_03_20_Z1</t>
  </si>
  <si>
    <t>10_03_20_Z2</t>
  </si>
  <si>
    <t>10_03_20_Z3</t>
  </si>
  <si>
    <t>10_03_20_Z7</t>
  </si>
  <si>
    <t>10_03_20_Z9</t>
  </si>
  <si>
    <t>10_03_20_Z10</t>
  </si>
  <si>
    <t>10_03_20_Z4</t>
  </si>
  <si>
    <t>10_03_20_Z6</t>
  </si>
  <si>
    <t>01_08_14_Z1</t>
  </si>
  <si>
    <t>01_08_14_Z2</t>
  </si>
  <si>
    <t>12_03_20_Z2</t>
  </si>
  <si>
    <t>12_03_20_Z4</t>
  </si>
  <si>
    <t>19_03_20_Z1</t>
  </si>
  <si>
    <t>19_03_20_Z2</t>
  </si>
  <si>
    <t>19_03_20_Z3</t>
  </si>
  <si>
    <t>19_03_20_Z4</t>
  </si>
  <si>
    <t>19_03_20_Z5</t>
  </si>
  <si>
    <t>19_03_20_Z6</t>
  </si>
  <si>
    <t>19_03_20_Z7</t>
  </si>
  <si>
    <t>19_03_20_Z8</t>
  </si>
  <si>
    <t>19_03_20_Z9</t>
  </si>
  <si>
    <t>SD</t>
  </si>
  <si>
    <t>Voltage (mV)</t>
  </si>
  <si>
    <t>95 % conf</t>
  </si>
  <si>
    <t>Currents in the presence of 0.5 mM ext Glu as picoAmpere (pA)</t>
  </si>
  <si>
    <t>Current ratios + versus - Glutamate</t>
  </si>
  <si>
    <t>Supplemental Fig. 1</t>
  </si>
  <si>
    <t>Currents in the absence of ext Glu as picoAmpere (pA)</t>
  </si>
  <si>
    <t>Currents in the absence of ext Glutamate</t>
  </si>
  <si>
    <t>46-02</t>
  </si>
  <si>
    <t>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</si>
</sst>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10" xfId="0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15" fontId="4" fillId="2" borderId="10" xfId="0" applyNumberFormat="1" applyFont="1" applyFill="1" applyBorder="1" applyAlignment="1">
      <alignment horizontal="center"/>
    </xf>
  </cellXfs>
  <cellStyles count="3">
    <cellStyle name="Prozent 2" xfId="2" xr:uid="{00000000-0005-0000-0000-000000000000}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3"/>
  <sheetViews>
    <sheetView workbookViewId="0">
      <selection activeCell="A3" sqref="A3:AA3"/>
    </sheetView>
  </sheetViews>
  <sheetFormatPr baseColWidth="10" defaultRowHeight="15" x14ac:dyDescent="0.25"/>
  <cols>
    <col min="1" max="1" width="13.7109375" style="1" customWidth="1"/>
    <col min="2" max="2" width="13.140625" style="1" bestFit="1" customWidth="1"/>
    <col min="3" max="3" width="11.42578125" style="2"/>
    <col min="4" max="4" width="11.7109375" style="1" customWidth="1"/>
    <col min="5" max="5" width="11.5703125" style="1" bestFit="1" customWidth="1"/>
    <col min="6" max="6" width="13.42578125" style="1" customWidth="1"/>
    <col min="7" max="7" width="13" style="1" customWidth="1"/>
    <col min="8" max="8" width="16.28515625" style="1" bestFit="1" customWidth="1"/>
    <col min="9" max="15" width="11.42578125" style="1"/>
    <col min="16" max="17" width="12" style="4" customWidth="1"/>
    <col min="18" max="22" width="11.5703125" style="1" customWidth="1"/>
    <col min="23" max="23" width="1.28515625" style="1" customWidth="1"/>
    <col min="24" max="16384" width="11.42578125" style="1"/>
  </cols>
  <sheetData>
    <row r="2" spans="1:27" ht="15.75" thickBot="1" x14ac:dyDescent="0.3"/>
    <row r="3" spans="1:27" ht="15.75" thickBot="1" x14ac:dyDescent="0.3">
      <c r="A3" s="43" t="s">
        <v>96</v>
      </c>
      <c r="B3" s="44" t="s">
        <v>0</v>
      </c>
      <c r="C3" s="41" t="s">
        <v>8</v>
      </c>
      <c r="D3" s="61" t="s">
        <v>1</v>
      </c>
      <c r="E3" s="61" t="s">
        <v>2</v>
      </c>
      <c r="F3" s="61" t="s">
        <v>3</v>
      </c>
      <c r="G3" s="61" t="s">
        <v>4</v>
      </c>
      <c r="H3" s="61" t="s">
        <v>5</v>
      </c>
      <c r="I3" s="44" t="s">
        <v>6</v>
      </c>
      <c r="J3" s="44" t="s">
        <v>7</v>
      </c>
      <c r="K3" s="44" t="s">
        <v>64</v>
      </c>
      <c r="L3" s="44" t="s">
        <v>65</v>
      </c>
      <c r="M3" s="44" t="s">
        <v>66</v>
      </c>
      <c r="N3" s="44" t="s">
        <v>67</v>
      </c>
      <c r="O3" s="44" t="s">
        <v>68</v>
      </c>
      <c r="P3" s="44" t="s">
        <v>69</v>
      </c>
      <c r="Q3" s="44" t="s">
        <v>70</v>
      </c>
      <c r="R3" s="44" t="s">
        <v>71</v>
      </c>
      <c r="S3" s="44" t="s">
        <v>72</v>
      </c>
      <c r="T3" s="44" t="s">
        <v>73</v>
      </c>
      <c r="U3" s="44" t="s">
        <v>82</v>
      </c>
      <c r="V3" s="44" t="s">
        <v>83</v>
      </c>
      <c r="W3" s="44"/>
      <c r="X3" s="44" t="s">
        <v>62</v>
      </c>
      <c r="Y3" s="44" t="s">
        <v>11</v>
      </c>
      <c r="Z3" s="44" t="s">
        <v>95</v>
      </c>
      <c r="AA3" s="45" t="s">
        <v>97</v>
      </c>
    </row>
    <row r="4" spans="1:27" x14ac:dyDescent="0.25">
      <c r="A4" s="16">
        <v>-150</v>
      </c>
      <c r="B4" s="10">
        <v>-106.7</v>
      </c>
      <c r="C4" s="10">
        <v>-238.36</v>
      </c>
      <c r="D4" s="10">
        <v>-195.62</v>
      </c>
      <c r="E4" s="10">
        <v>-198.21</v>
      </c>
      <c r="F4" s="10">
        <v>-124.42</v>
      </c>
      <c r="G4" s="10">
        <v>-141.29</v>
      </c>
      <c r="H4" s="10">
        <v>-114.66</v>
      </c>
      <c r="I4" s="10">
        <v>-97.965999999999994</v>
      </c>
      <c r="J4" s="10">
        <v>-162.37</v>
      </c>
      <c r="K4" s="10">
        <v>-68.89</v>
      </c>
      <c r="L4" s="10">
        <v>-188.99</v>
      </c>
      <c r="M4" s="10">
        <v>-267.85000000000002</v>
      </c>
      <c r="N4" s="10">
        <v>-242.65</v>
      </c>
      <c r="O4" s="10">
        <v>-132.55000000000001</v>
      </c>
      <c r="P4" s="31">
        <v>-132.19999999999999</v>
      </c>
      <c r="Q4" s="31">
        <v>-204.56</v>
      </c>
      <c r="R4" s="10">
        <v>-222.05</v>
      </c>
      <c r="S4" s="10">
        <v>-193.79</v>
      </c>
      <c r="T4" s="10">
        <v>-264.98</v>
      </c>
      <c r="U4" s="10">
        <v>-203.55</v>
      </c>
      <c r="V4" s="10">
        <v>-284.26</v>
      </c>
      <c r="W4" s="10"/>
      <c r="X4" s="10">
        <f t="shared" ref="X4:X21" si="0">AVERAGE(B4:V4)</f>
        <v>-180.28171428571429</v>
      </c>
      <c r="Y4" s="10">
        <f>STDEV(B4:V4)/(SQRT(COUNT(B4:V4)))</f>
        <v>13.368687832668806</v>
      </c>
      <c r="Z4" s="10">
        <f>STDEV(B4:V4)</f>
        <v>61.263023935439932</v>
      </c>
      <c r="AA4" s="11">
        <f>CONFIDENCE(0.05,Z4,21)</f>
        <v>26.202146672589688</v>
      </c>
    </row>
    <row r="5" spans="1:27" x14ac:dyDescent="0.25">
      <c r="A5" s="16">
        <v>-135</v>
      </c>
      <c r="B5" s="10">
        <v>-95.2</v>
      </c>
      <c r="C5" s="10">
        <v>-146.26</v>
      </c>
      <c r="D5" s="10">
        <v>-146.43</v>
      </c>
      <c r="E5" s="10">
        <v>-155.01</v>
      </c>
      <c r="F5" s="10">
        <v>-107.11</v>
      </c>
      <c r="G5" s="10">
        <v>-113.76</v>
      </c>
      <c r="H5" s="10">
        <v>-79.222999999999999</v>
      </c>
      <c r="I5" s="10">
        <v>-77.680999999999997</v>
      </c>
      <c r="J5" s="10">
        <v>-122.67</v>
      </c>
      <c r="K5" s="10">
        <v>-55.02</v>
      </c>
      <c r="L5" s="10">
        <v>-150.82</v>
      </c>
      <c r="M5" s="10">
        <v>-214.97</v>
      </c>
      <c r="N5" s="10">
        <v>-208.11</v>
      </c>
      <c r="O5" s="10">
        <v>-105.88</v>
      </c>
      <c r="P5" s="31">
        <v>-103.11</v>
      </c>
      <c r="Q5" s="31">
        <v>-167.59</v>
      </c>
      <c r="R5" s="10">
        <v>-184.5</v>
      </c>
      <c r="S5" s="10">
        <v>-157.5</v>
      </c>
      <c r="T5" s="10">
        <v>-216.7</v>
      </c>
      <c r="U5" s="10">
        <v>-159.56</v>
      </c>
      <c r="V5" s="10">
        <v>-226.65</v>
      </c>
      <c r="W5" s="10"/>
      <c r="X5" s="10">
        <f t="shared" si="0"/>
        <v>-142.55971428571428</v>
      </c>
      <c r="Y5" s="10">
        <f t="shared" ref="Y5:Y21" si="1">STDEV(B5:V5)/(SQRT(COUNT(B5:V5)))</f>
        <v>10.775634365182828</v>
      </c>
      <c r="Z5" s="10">
        <f>STDEV(B5:V5)</f>
        <v>49.380160139617729</v>
      </c>
      <c r="AA5" s="11">
        <f t="shared" ref="AA5:AA21" si="2">CONFIDENCE(0.05,Z5,21)</f>
        <v>21.119855266330468</v>
      </c>
    </row>
    <row r="6" spans="1:27" x14ac:dyDescent="0.25">
      <c r="A6" s="16">
        <f>A5+15</f>
        <v>-120</v>
      </c>
      <c r="B6" s="10">
        <v>-72.400000000000006</v>
      </c>
      <c r="C6" s="10">
        <v>-113.97</v>
      </c>
      <c r="D6" s="10">
        <v>-111.83</v>
      </c>
      <c r="E6" s="10">
        <v>-115.14</v>
      </c>
      <c r="F6" s="10">
        <v>-82.83</v>
      </c>
      <c r="G6" s="10">
        <v>-89.265000000000001</v>
      </c>
      <c r="H6" s="10">
        <v>-62.597000000000001</v>
      </c>
      <c r="I6" s="10">
        <v>-63.353000000000002</v>
      </c>
      <c r="J6" s="10">
        <v>-94.590999999999994</v>
      </c>
      <c r="K6" s="10">
        <v>-43.47</v>
      </c>
      <c r="L6" s="10">
        <v>-118.3</v>
      </c>
      <c r="M6" s="10">
        <v>-167.8</v>
      </c>
      <c r="N6" s="10">
        <v>-173.98</v>
      </c>
      <c r="O6" s="10">
        <v>-79.97</v>
      </c>
      <c r="P6" s="31">
        <v>-77.63</v>
      </c>
      <c r="Q6" s="31">
        <v>-134.26</v>
      </c>
      <c r="R6" s="10">
        <v>-146.68</v>
      </c>
      <c r="S6" s="10">
        <v>-125.74</v>
      </c>
      <c r="T6" s="10">
        <v>-172.78</v>
      </c>
      <c r="U6" s="10">
        <v>-120.96</v>
      </c>
      <c r="V6" s="10">
        <v>-172.83</v>
      </c>
      <c r="W6" s="10"/>
      <c r="X6" s="10">
        <f t="shared" si="0"/>
        <v>-111.44647619047618</v>
      </c>
      <c r="Y6" s="10">
        <f t="shared" si="1"/>
        <v>8.6346106239226295</v>
      </c>
      <c r="Z6" s="10">
        <f>STDEV(B6:V6)</f>
        <v>39.568756780595322</v>
      </c>
      <c r="AA6" s="11">
        <f t="shared" si="2"/>
        <v>16.923525843415277</v>
      </c>
    </row>
    <row r="7" spans="1:27" x14ac:dyDescent="0.25">
      <c r="A7" s="16">
        <f t="shared" ref="A7:A21" si="3">A6+15</f>
        <v>-105</v>
      </c>
      <c r="B7" s="10">
        <v>-59.53</v>
      </c>
      <c r="C7" s="10">
        <v>-94.984999999999999</v>
      </c>
      <c r="D7" s="10">
        <v>-82.561000000000007</v>
      </c>
      <c r="E7" s="10">
        <v>-88.06</v>
      </c>
      <c r="F7" s="10">
        <v>-62.758000000000003</v>
      </c>
      <c r="G7" s="10">
        <v>-66.308999999999997</v>
      </c>
      <c r="H7" s="10">
        <v>-50.902999999999999</v>
      </c>
      <c r="I7" s="10">
        <v>-51.201000000000001</v>
      </c>
      <c r="J7" s="10">
        <v>-72.087000000000003</v>
      </c>
      <c r="K7" s="10">
        <v>-33.49</v>
      </c>
      <c r="L7" s="10">
        <v>-95.79</v>
      </c>
      <c r="M7" s="10">
        <v>-131.37</v>
      </c>
      <c r="N7" s="10">
        <v>-141.93</v>
      </c>
      <c r="O7" s="10">
        <v>-65.430000000000007</v>
      </c>
      <c r="P7" s="31">
        <v>-60.38</v>
      </c>
      <c r="Q7" s="31">
        <v>-104.89</v>
      </c>
      <c r="R7" s="10">
        <v>-113.2</v>
      </c>
      <c r="S7" s="10">
        <v>-102.83</v>
      </c>
      <c r="T7" s="10">
        <v>-142.41</v>
      </c>
      <c r="U7" s="10">
        <v>-90.45</v>
      </c>
      <c r="V7" s="10">
        <v>-129.03</v>
      </c>
      <c r="W7" s="10"/>
      <c r="X7" s="10">
        <f t="shared" si="0"/>
        <v>-87.599714285714299</v>
      </c>
      <c r="Y7" s="10">
        <f t="shared" si="1"/>
        <v>6.8765709665372485</v>
      </c>
      <c r="Z7" s="10">
        <f>STDEV(B7:V7)</f>
        <v>31.512406975892581</v>
      </c>
      <c r="AA7" s="11">
        <f t="shared" si="2"/>
        <v>13.477831431546793</v>
      </c>
    </row>
    <row r="8" spans="1:27" x14ac:dyDescent="0.25">
      <c r="A8" s="16">
        <f t="shared" si="3"/>
        <v>-90</v>
      </c>
      <c r="B8" s="10">
        <v>-48.3</v>
      </c>
      <c r="C8" s="10">
        <v>-71.974999999999994</v>
      </c>
      <c r="D8" s="10">
        <v>-60.356999999999999</v>
      </c>
      <c r="E8" s="10">
        <v>-66.061000000000007</v>
      </c>
      <c r="F8" s="10">
        <v>-50.625999999999998</v>
      </c>
      <c r="G8" s="10">
        <v>-52.268000000000001</v>
      </c>
      <c r="H8" s="10">
        <v>-40.152000000000001</v>
      </c>
      <c r="I8" s="10">
        <v>-40.043999999999997</v>
      </c>
      <c r="J8" s="10">
        <v>-55.331000000000003</v>
      </c>
      <c r="K8" s="10">
        <v>-26.28</v>
      </c>
      <c r="L8" s="10">
        <v>-77.7</v>
      </c>
      <c r="M8" s="10">
        <v>-100.23</v>
      </c>
      <c r="N8" s="10">
        <v>-120.19</v>
      </c>
      <c r="O8" s="10">
        <v>-52.23</v>
      </c>
      <c r="P8" s="31">
        <v>-44.87</v>
      </c>
      <c r="Q8" s="31">
        <v>-83.67</v>
      </c>
      <c r="R8" s="10">
        <v>-91.52</v>
      </c>
      <c r="S8" s="10">
        <v>-84.02</v>
      </c>
      <c r="T8" s="10">
        <v>-112.03</v>
      </c>
      <c r="U8" s="10">
        <v>-72.27</v>
      </c>
      <c r="V8" s="10">
        <v>-98.64</v>
      </c>
      <c r="W8" s="10"/>
      <c r="X8" s="10">
        <f t="shared" si="0"/>
        <v>-68.988761904761915</v>
      </c>
      <c r="Y8" s="10">
        <f t="shared" si="1"/>
        <v>5.5729811086743943</v>
      </c>
      <c r="Z8" s="10">
        <f>STDEV(B8:V8)</f>
        <v>25.53860777705933</v>
      </c>
      <c r="AA8" s="11">
        <f t="shared" si="2"/>
        <v>10.922842259523911</v>
      </c>
    </row>
    <row r="9" spans="1:27" x14ac:dyDescent="0.25">
      <c r="A9" s="16">
        <f t="shared" si="3"/>
        <v>-75</v>
      </c>
      <c r="B9" s="10">
        <v>-37.299999999999997</v>
      </c>
      <c r="C9" s="10">
        <v>-58.505000000000003</v>
      </c>
      <c r="D9" s="10">
        <v>-44.19</v>
      </c>
      <c r="E9" s="10">
        <v>-48.84</v>
      </c>
      <c r="F9" s="10">
        <v>-42.182000000000002</v>
      </c>
      <c r="G9" s="10">
        <v>-40.64</v>
      </c>
      <c r="H9" s="10">
        <v>-28.667999999999999</v>
      </c>
      <c r="I9" s="10">
        <v>-32.399000000000001</v>
      </c>
      <c r="J9" s="10">
        <v>-39.454999999999998</v>
      </c>
      <c r="K9" s="10">
        <v>-17.453199999999999</v>
      </c>
      <c r="L9" s="10">
        <v>-62.37</v>
      </c>
      <c r="M9" s="10">
        <v>-73.489999999999995</v>
      </c>
      <c r="N9" s="10">
        <v>-93.61</v>
      </c>
      <c r="O9" s="10">
        <v>-39.79</v>
      </c>
      <c r="P9" s="31">
        <v>-34.630000000000003</v>
      </c>
      <c r="Q9" s="31">
        <v>-64.36</v>
      </c>
      <c r="R9" s="10">
        <v>-73.33</v>
      </c>
      <c r="S9" s="10">
        <v>-64.95</v>
      </c>
      <c r="T9" s="10">
        <v>-86.92</v>
      </c>
      <c r="U9" s="10">
        <v>-53.26</v>
      </c>
      <c r="V9" s="10">
        <v>-72.12</v>
      </c>
      <c r="W9" s="10"/>
      <c r="X9" s="10">
        <f t="shared" si="0"/>
        <v>-52.783914285714282</v>
      </c>
      <c r="Y9" s="10">
        <f t="shared" si="1"/>
        <v>4.3573047139492225</v>
      </c>
      <c r="Z9" s="10">
        <f>STDEV(B9:V9)</f>
        <v>19.967678677660214</v>
      </c>
      <c r="AA9" s="11">
        <f t="shared" si="2"/>
        <v>8.5401603090070761</v>
      </c>
    </row>
    <row r="10" spans="1:27" x14ac:dyDescent="0.25">
      <c r="A10" s="16">
        <f t="shared" si="3"/>
        <v>-60</v>
      </c>
      <c r="B10" s="10">
        <v>-30.4</v>
      </c>
      <c r="C10" s="10">
        <v>-48.017000000000003</v>
      </c>
      <c r="D10" s="10">
        <v>-31.821000000000002</v>
      </c>
      <c r="E10" s="10">
        <v>-36.531999999999996</v>
      </c>
      <c r="F10" s="10">
        <v>-31.9</v>
      </c>
      <c r="G10" s="10">
        <v>-30.407</v>
      </c>
      <c r="H10" s="10">
        <v>-21.625</v>
      </c>
      <c r="I10" s="10">
        <v>-26.291</v>
      </c>
      <c r="J10" s="10">
        <v>-30.951000000000001</v>
      </c>
      <c r="K10" s="10">
        <v>-9.68</v>
      </c>
      <c r="L10" s="10">
        <v>-48.86</v>
      </c>
      <c r="M10" s="10">
        <v>-57.82</v>
      </c>
      <c r="N10" s="10">
        <v>-69.75</v>
      </c>
      <c r="O10" s="10">
        <v>-31.33</v>
      </c>
      <c r="P10" s="31">
        <v>-25.83</v>
      </c>
      <c r="Q10" s="31">
        <v>-50.98</v>
      </c>
      <c r="R10" s="10">
        <v>-56.84</v>
      </c>
      <c r="S10" s="10">
        <v>-52.88</v>
      </c>
      <c r="T10" s="10">
        <v>-67.010000000000005</v>
      </c>
      <c r="U10" s="10">
        <v>-42.31</v>
      </c>
      <c r="V10" s="10">
        <v>-54.83</v>
      </c>
      <c r="W10" s="10"/>
      <c r="X10" s="10">
        <f t="shared" si="0"/>
        <v>-40.764952380952387</v>
      </c>
      <c r="Y10" s="10">
        <f t="shared" si="1"/>
        <v>3.4466632293499826</v>
      </c>
      <c r="Z10" s="10">
        <f>STDEV(B10:V10)</f>
        <v>15.794595143517235</v>
      </c>
      <c r="AA10" s="11">
        <f t="shared" si="2"/>
        <v>6.7553357963644807</v>
      </c>
    </row>
    <row r="11" spans="1:27" x14ac:dyDescent="0.25">
      <c r="A11" s="16">
        <f t="shared" si="3"/>
        <v>-45</v>
      </c>
      <c r="B11" s="10">
        <v>-22.9</v>
      </c>
      <c r="C11" s="10">
        <v>-34.756999999999998</v>
      </c>
      <c r="D11" s="10">
        <v>-22.073</v>
      </c>
      <c r="E11" s="10">
        <v>-27.053999999999998</v>
      </c>
      <c r="F11" s="10">
        <v>-24.388999999999999</v>
      </c>
      <c r="G11" s="10">
        <v>-22.643999999999998</v>
      </c>
      <c r="H11" s="10">
        <v>-13.871</v>
      </c>
      <c r="I11" s="10">
        <v>-18.562999999999999</v>
      </c>
      <c r="J11" s="10">
        <v>-23.684000000000001</v>
      </c>
      <c r="K11" s="10">
        <v>-1.02</v>
      </c>
      <c r="L11" s="10">
        <v>-35.83</v>
      </c>
      <c r="M11" s="10">
        <v>-43.25</v>
      </c>
      <c r="N11" s="10">
        <v>-46.78</v>
      </c>
      <c r="O11" s="10">
        <v>-21.79</v>
      </c>
      <c r="P11" s="31">
        <v>-18.239999999999998</v>
      </c>
      <c r="Q11" s="31">
        <v>-38.04</v>
      </c>
      <c r="R11" s="10">
        <v>-44.49</v>
      </c>
      <c r="S11" s="10">
        <v>-38.19</v>
      </c>
      <c r="T11" s="10">
        <v>-45.06</v>
      </c>
      <c r="U11" s="10">
        <v>-30.75</v>
      </c>
      <c r="V11" s="10">
        <v>-37.520000000000003</v>
      </c>
      <c r="W11" s="10"/>
      <c r="X11" s="10">
        <f t="shared" si="0"/>
        <v>-29.090238095238099</v>
      </c>
      <c r="Y11" s="10">
        <f t="shared" si="1"/>
        <v>2.5846921230535442</v>
      </c>
      <c r="Z11" s="10">
        <f>STDEV(B11:V11)</f>
        <v>11.84454730204898</v>
      </c>
      <c r="AA11" s="11">
        <f t="shared" si="2"/>
        <v>5.0659034723093148</v>
      </c>
    </row>
    <row r="12" spans="1:27" x14ac:dyDescent="0.25">
      <c r="A12" s="16">
        <f t="shared" si="3"/>
        <v>-30</v>
      </c>
      <c r="B12" s="10">
        <v>-15.9</v>
      </c>
      <c r="C12" s="10">
        <v>-24.381</v>
      </c>
      <c r="D12" s="10">
        <v>-14.724</v>
      </c>
      <c r="E12" s="10">
        <v>-18.442</v>
      </c>
      <c r="F12" s="10">
        <v>-15.343</v>
      </c>
      <c r="G12" s="10">
        <v>-15.763</v>
      </c>
      <c r="H12" s="10">
        <v>-9.1914999999999996</v>
      </c>
      <c r="I12" s="10">
        <v>-14.016999999999999</v>
      </c>
      <c r="J12" s="10">
        <v>-13.183999999999999</v>
      </c>
      <c r="K12" s="10">
        <v>6.91</v>
      </c>
      <c r="L12" s="10">
        <v>-24.2</v>
      </c>
      <c r="M12" s="10">
        <v>-27.22</v>
      </c>
      <c r="N12" s="10">
        <v>-30.88</v>
      </c>
      <c r="O12" s="10">
        <v>-16.79</v>
      </c>
      <c r="P12" s="31">
        <v>-11.78</v>
      </c>
      <c r="Q12" s="31">
        <v>-25.09</v>
      </c>
      <c r="R12" s="10">
        <v>-32.03</v>
      </c>
      <c r="S12" s="10">
        <v>-28.83</v>
      </c>
      <c r="T12" s="10">
        <v>-30.42</v>
      </c>
      <c r="U12" s="10">
        <v>-21.15</v>
      </c>
      <c r="V12" s="10">
        <v>-26.48</v>
      </c>
      <c r="W12" s="10"/>
      <c r="X12" s="10">
        <f t="shared" si="0"/>
        <v>-19.471690476190474</v>
      </c>
      <c r="Y12" s="10">
        <f t="shared" si="1"/>
        <v>2.0058091860999854</v>
      </c>
      <c r="Z12" s="10">
        <f>STDEV(B12:V12)</f>
        <v>9.1917724249409485</v>
      </c>
      <c r="AA12" s="11">
        <f t="shared" si="2"/>
        <v>3.9313137646155694</v>
      </c>
    </row>
    <row r="13" spans="1:27" x14ac:dyDescent="0.25">
      <c r="A13" s="16">
        <f t="shared" si="3"/>
        <v>-15</v>
      </c>
      <c r="B13" s="10">
        <v>-11.7</v>
      </c>
      <c r="C13" s="10">
        <v>-13.382999999999999</v>
      </c>
      <c r="D13" s="10">
        <v>-5.1515000000000004</v>
      </c>
      <c r="E13" s="10">
        <v>-5.9943999999999997</v>
      </c>
      <c r="F13" s="10">
        <v>-7.6753999999999998</v>
      </c>
      <c r="G13" s="10">
        <v>-8.3484999999999996</v>
      </c>
      <c r="H13" s="10">
        <v>-7.3632</v>
      </c>
      <c r="I13" s="10">
        <v>-6.1604999999999999</v>
      </c>
      <c r="J13" s="10">
        <v>-7.9600999999999997</v>
      </c>
      <c r="K13" s="10">
        <v>16.29</v>
      </c>
      <c r="L13" s="10">
        <v>-13.44</v>
      </c>
      <c r="M13" s="10">
        <v>-10.25</v>
      </c>
      <c r="N13" s="10">
        <v>-7.09</v>
      </c>
      <c r="O13" s="10">
        <v>-10.43</v>
      </c>
      <c r="P13" s="31">
        <v>-5.26</v>
      </c>
      <c r="Q13" s="31">
        <v>-16.46</v>
      </c>
      <c r="R13" s="10">
        <v>-22.82</v>
      </c>
      <c r="S13" s="10">
        <v>-15.88</v>
      </c>
      <c r="T13" s="10">
        <v>-14.18</v>
      </c>
      <c r="U13" s="10">
        <v>-11.94</v>
      </c>
      <c r="V13" s="10">
        <v>-13.54</v>
      </c>
      <c r="W13" s="10"/>
      <c r="X13" s="10">
        <f t="shared" si="0"/>
        <v>-9.4636476190476184</v>
      </c>
      <c r="Y13" s="10">
        <f t="shared" si="1"/>
        <v>1.6112993906962325</v>
      </c>
      <c r="Z13" s="10">
        <f>STDEV(B13:V13)</f>
        <v>7.3839014251017092</v>
      </c>
      <c r="AA13" s="11">
        <f t="shared" si="2"/>
        <v>3.1580887740759485</v>
      </c>
    </row>
    <row r="14" spans="1:27" x14ac:dyDescent="0.25">
      <c r="A14" s="16">
        <f t="shared" si="3"/>
        <v>0</v>
      </c>
      <c r="B14" s="10">
        <v>-0.39</v>
      </c>
      <c r="C14" s="10">
        <v>-1.1376999999999999</v>
      </c>
      <c r="D14" s="10">
        <v>0.48699999999999999</v>
      </c>
      <c r="E14" s="10">
        <v>4.1524000000000001</v>
      </c>
      <c r="F14" s="10">
        <v>0.68400000000000005</v>
      </c>
      <c r="G14" s="10">
        <v>-1.2014</v>
      </c>
      <c r="H14" s="10">
        <v>-1.2501</v>
      </c>
      <c r="I14" s="10">
        <v>-2.6288</v>
      </c>
      <c r="J14" s="10">
        <v>-0.125</v>
      </c>
      <c r="K14" s="10">
        <v>26.307500000000001</v>
      </c>
      <c r="L14" s="10">
        <v>-2.46</v>
      </c>
      <c r="M14" s="10">
        <v>5.29</v>
      </c>
      <c r="N14" s="10">
        <v>10.26</v>
      </c>
      <c r="O14" s="10">
        <v>-4.2</v>
      </c>
      <c r="P14" s="31">
        <v>2.97</v>
      </c>
      <c r="Q14" s="31">
        <v>-8.48</v>
      </c>
      <c r="R14" s="10">
        <v>-10.27</v>
      </c>
      <c r="S14" s="10">
        <v>-5.71</v>
      </c>
      <c r="T14" s="10">
        <v>1.77</v>
      </c>
      <c r="U14" s="10">
        <v>-4.2699999999999996</v>
      </c>
      <c r="V14" s="10">
        <v>-1.1299999999999999</v>
      </c>
      <c r="W14" s="10"/>
      <c r="X14" s="10">
        <f t="shared" si="0"/>
        <v>0.41275714285714249</v>
      </c>
      <c r="Y14" s="10">
        <f t="shared" si="1"/>
        <v>1.6302405293401958</v>
      </c>
      <c r="Z14" s="10">
        <f>STDEV(B14:V14)</f>
        <v>7.4707006266863241</v>
      </c>
      <c r="AA14" s="11">
        <f t="shared" si="2"/>
        <v>3.1952127236442962</v>
      </c>
    </row>
    <row r="15" spans="1:27" x14ac:dyDescent="0.25">
      <c r="A15" s="16">
        <f t="shared" si="3"/>
        <v>15</v>
      </c>
      <c r="B15" s="10">
        <v>8.9</v>
      </c>
      <c r="C15" s="10">
        <v>12.923999999999999</v>
      </c>
      <c r="D15" s="10">
        <v>5.3262999999999998</v>
      </c>
      <c r="E15" s="10">
        <v>11.773999999999999</v>
      </c>
      <c r="F15" s="10">
        <v>6.3540999999999999</v>
      </c>
      <c r="G15" s="10">
        <v>7.3156999999999996</v>
      </c>
      <c r="H15" s="10">
        <v>9.5287000000000006</v>
      </c>
      <c r="I15" s="10">
        <v>5.9981999999999998</v>
      </c>
      <c r="J15" s="10">
        <v>4.4283999999999999</v>
      </c>
      <c r="K15" s="10">
        <v>39.36</v>
      </c>
      <c r="L15" s="10">
        <v>10.45</v>
      </c>
      <c r="M15" s="10">
        <v>18.23</v>
      </c>
      <c r="N15" s="10">
        <v>30.78</v>
      </c>
      <c r="O15" s="10">
        <v>3.23</v>
      </c>
      <c r="P15" s="31">
        <v>9.52</v>
      </c>
      <c r="Q15" s="31">
        <v>-0.39</v>
      </c>
      <c r="R15" s="10">
        <v>6.32</v>
      </c>
      <c r="S15" s="10">
        <v>5.79</v>
      </c>
      <c r="T15" s="10">
        <v>20.91</v>
      </c>
      <c r="U15" s="10">
        <v>3.76</v>
      </c>
      <c r="V15" s="10">
        <v>10.58</v>
      </c>
      <c r="W15" s="10"/>
      <c r="X15" s="10">
        <f t="shared" si="0"/>
        <v>11.004257142857142</v>
      </c>
      <c r="Y15" s="10">
        <f t="shared" si="1"/>
        <v>2.0625261036682478</v>
      </c>
      <c r="Z15" s="10">
        <f>STDEV(B15:V15)</f>
        <v>9.4516819928820812</v>
      </c>
      <c r="AA15" s="11">
        <f t="shared" si="2"/>
        <v>4.0424768803634903</v>
      </c>
    </row>
    <row r="16" spans="1:27" x14ac:dyDescent="0.25">
      <c r="A16" s="16">
        <f t="shared" si="3"/>
        <v>30</v>
      </c>
      <c r="B16" s="10">
        <v>16.3</v>
      </c>
      <c r="C16" s="10">
        <v>28.225999999999999</v>
      </c>
      <c r="D16" s="10">
        <v>12.401</v>
      </c>
      <c r="E16" s="10">
        <v>17.132000000000001</v>
      </c>
      <c r="F16" s="10">
        <v>18.445</v>
      </c>
      <c r="G16" s="10">
        <v>15.268000000000001</v>
      </c>
      <c r="H16" s="10">
        <v>8.9591999999999992</v>
      </c>
      <c r="I16" s="10">
        <v>13.393000000000001</v>
      </c>
      <c r="J16" s="10">
        <v>12.217000000000001</v>
      </c>
      <c r="K16" s="10">
        <v>52.57</v>
      </c>
      <c r="L16" s="10">
        <v>22.12</v>
      </c>
      <c r="M16" s="10">
        <v>38.619999999999997</v>
      </c>
      <c r="N16" s="10">
        <v>56.59</v>
      </c>
      <c r="O16" s="10">
        <v>7.28</v>
      </c>
      <c r="P16" s="31">
        <v>14.85</v>
      </c>
      <c r="Q16" s="31">
        <v>9.42</v>
      </c>
      <c r="R16" s="10">
        <v>11.31</v>
      </c>
      <c r="S16" s="10">
        <v>18.23</v>
      </c>
      <c r="T16" s="10">
        <v>44.97</v>
      </c>
      <c r="U16" s="10">
        <v>11.91</v>
      </c>
      <c r="V16" s="10">
        <v>20.37</v>
      </c>
      <c r="W16" s="10"/>
      <c r="X16" s="10">
        <f t="shared" si="0"/>
        <v>21.45624761904762</v>
      </c>
      <c r="Y16" s="10">
        <f t="shared" si="1"/>
        <v>3.1519284168782633</v>
      </c>
      <c r="Z16" s="10">
        <f>STDEV(B16:V16)</f>
        <v>14.443950555426968</v>
      </c>
      <c r="AA16" s="11">
        <f t="shared" si="2"/>
        <v>6.1776661789297442</v>
      </c>
    </row>
    <row r="17" spans="1:33" x14ac:dyDescent="0.25">
      <c r="A17" s="16">
        <f t="shared" si="3"/>
        <v>45</v>
      </c>
      <c r="B17" s="10">
        <v>27.7</v>
      </c>
      <c r="C17" s="10">
        <v>44.482999999999997</v>
      </c>
      <c r="D17" s="10">
        <v>16.666</v>
      </c>
      <c r="E17" s="10">
        <v>28.417000000000002</v>
      </c>
      <c r="F17" s="10">
        <v>26.803000000000001</v>
      </c>
      <c r="G17" s="10">
        <v>23.908999999999999</v>
      </c>
      <c r="H17" s="10">
        <v>20.013000000000002</v>
      </c>
      <c r="I17" s="10">
        <v>20.861999999999998</v>
      </c>
      <c r="J17" s="10">
        <v>22.843</v>
      </c>
      <c r="K17" s="10">
        <v>69.56</v>
      </c>
      <c r="L17" s="10">
        <v>30.1</v>
      </c>
      <c r="M17" s="10">
        <v>60.11</v>
      </c>
      <c r="N17" s="10">
        <v>81.41</v>
      </c>
      <c r="O17" s="10">
        <v>13.64</v>
      </c>
      <c r="P17" s="31">
        <v>22.4</v>
      </c>
      <c r="Q17" s="31">
        <v>16.809999999999999</v>
      </c>
      <c r="R17" s="10">
        <v>23.66</v>
      </c>
      <c r="S17" s="10">
        <v>29.94</v>
      </c>
      <c r="T17" s="10">
        <v>64.73</v>
      </c>
      <c r="U17" s="10">
        <v>18.7</v>
      </c>
      <c r="V17" s="10">
        <v>31.57</v>
      </c>
      <c r="W17" s="10"/>
      <c r="X17" s="10">
        <f t="shared" si="0"/>
        <v>33.063142857142857</v>
      </c>
      <c r="Y17" s="10">
        <f t="shared" si="1"/>
        <v>4.2174841458395722</v>
      </c>
      <c r="Z17" s="10">
        <f>STDEV(B17:V17)</f>
        <v>19.326940340586013</v>
      </c>
      <c r="AA17" s="11">
        <f t="shared" si="2"/>
        <v>8.2661170312142325</v>
      </c>
    </row>
    <row r="18" spans="1:33" x14ac:dyDescent="0.25">
      <c r="A18" s="16">
        <f t="shared" si="3"/>
        <v>60</v>
      </c>
      <c r="B18" s="10">
        <v>41.6</v>
      </c>
      <c r="C18" s="10">
        <v>65.381</v>
      </c>
      <c r="D18" s="10">
        <v>25.445</v>
      </c>
      <c r="E18" s="10">
        <v>37.639000000000003</v>
      </c>
      <c r="F18" s="10">
        <v>40.345999999999997</v>
      </c>
      <c r="G18" s="10">
        <v>33.822000000000003</v>
      </c>
      <c r="H18" s="10">
        <v>23.428000000000001</v>
      </c>
      <c r="I18" s="10">
        <v>30.61</v>
      </c>
      <c r="J18" s="10">
        <v>32.930999999999997</v>
      </c>
      <c r="K18" s="10">
        <v>91.21</v>
      </c>
      <c r="L18" s="10">
        <v>44.48</v>
      </c>
      <c r="M18" s="10">
        <v>82.71</v>
      </c>
      <c r="N18" s="10">
        <v>110.18</v>
      </c>
      <c r="O18" s="10">
        <v>18.670000000000002</v>
      </c>
      <c r="P18" s="31">
        <v>30.89</v>
      </c>
      <c r="Q18" s="31">
        <v>25.03</v>
      </c>
      <c r="R18" s="10">
        <v>31.143999999999998</v>
      </c>
      <c r="S18" s="10">
        <v>40.53</v>
      </c>
      <c r="T18" s="10">
        <v>97.3</v>
      </c>
      <c r="U18" s="10">
        <v>30.24</v>
      </c>
      <c r="V18" s="10">
        <v>47.87</v>
      </c>
      <c r="W18" s="10"/>
      <c r="X18" s="10">
        <f t="shared" si="0"/>
        <v>46.73599999999999</v>
      </c>
      <c r="Y18" s="10">
        <f t="shared" si="1"/>
        <v>5.7808300549150866</v>
      </c>
      <c r="Z18" s="10">
        <f>STDEV(B18:V18)</f>
        <v>26.491091306324108</v>
      </c>
      <c r="AA18" s="11">
        <f t="shared" si="2"/>
        <v>11.33021870838027</v>
      </c>
    </row>
    <row r="19" spans="1:33" x14ac:dyDescent="0.25">
      <c r="A19" s="16">
        <f t="shared" si="3"/>
        <v>75</v>
      </c>
      <c r="B19" s="10">
        <v>55.7</v>
      </c>
      <c r="C19" s="10">
        <v>79.679000000000002</v>
      </c>
      <c r="D19" s="10">
        <v>35.878999999999998</v>
      </c>
      <c r="E19" s="10">
        <v>54.006999999999998</v>
      </c>
      <c r="F19" s="10">
        <v>50.08</v>
      </c>
      <c r="G19" s="10">
        <v>46.488</v>
      </c>
      <c r="H19" s="10">
        <v>29.77</v>
      </c>
      <c r="I19" s="10">
        <v>40.073999999999998</v>
      </c>
      <c r="J19" s="10">
        <v>47.164999999999999</v>
      </c>
      <c r="K19" s="10">
        <v>113.22</v>
      </c>
      <c r="L19" s="10">
        <v>60.87</v>
      </c>
      <c r="M19" s="10">
        <v>107.16</v>
      </c>
      <c r="N19" s="10">
        <v>147.52000000000001</v>
      </c>
      <c r="O19" s="10">
        <v>29.64</v>
      </c>
      <c r="P19" s="31">
        <v>43.13</v>
      </c>
      <c r="Q19" s="31">
        <v>33.979999999999997</v>
      </c>
      <c r="R19" s="10">
        <v>41.68</v>
      </c>
      <c r="S19" s="10">
        <v>56.25</v>
      </c>
      <c r="T19" s="10">
        <v>122.49</v>
      </c>
      <c r="U19" s="10">
        <v>41.11</v>
      </c>
      <c r="V19" s="10">
        <v>59.95</v>
      </c>
      <c r="W19" s="10"/>
      <c r="X19" s="10">
        <f t="shared" si="0"/>
        <v>61.706761904761898</v>
      </c>
      <c r="Y19" s="10">
        <f t="shared" si="1"/>
        <v>7.226070841027405</v>
      </c>
      <c r="Z19" s="10">
        <f>STDEV(B19:V19)</f>
        <v>33.114016606121289</v>
      </c>
      <c r="AA19" s="11">
        <f t="shared" si="2"/>
        <v>14.162838598148769</v>
      </c>
    </row>
    <row r="20" spans="1:33" x14ac:dyDescent="0.25">
      <c r="A20" s="16">
        <f t="shared" si="3"/>
        <v>90</v>
      </c>
      <c r="B20" s="10">
        <v>79</v>
      </c>
      <c r="C20" s="10">
        <v>112.01</v>
      </c>
      <c r="D20" s="10">
        <v>49.704000000000001</v>
      </c>
      <c r="E20" s="10">
        <v>63.228999999999999</v>
      </c>
      <c r="F20" s="10">
        <v>62.448</v>
      </c>
      <c r="G20" s="10">
        <v>60.326999999999998</v>
      </c>
      <c r="H20" s="10">
        <v>44.228000000000002</v>
      </c>
      <c r="I20" s="10">
        <v>56.039000000000001</v>
      </c>
      <c r="J20" s="10">
        <v>61.988999999999997</v>
      </c>
      <c r="K20" s="10">
        <v>155.65</v>
      </c>
      <c r="L20" s="10">
        <v>82.81</v>
      </c>
      <c r="M20" s="10">
        <v>120.1</v>
      </c>
      <c r="N20" s="10">
        <v>194.94</v>
      </c>
      <c r="O20" s="10">
        <v>35.93</v>
      </c>
      <c r="P20" s="31">
        <v>54.46</v>
      </c>
      <c r="Q20" s="31">
        <v>52.03</v>
      </c>
      <c r="R20" s="10">
        <v>52.17</v>
      </c>
      <c r="S20" s="10">
        <v>79.989999999999995</v>
      </c>
      <c r="T20" s="10">
        <v>162.18</v>
      </c>
      <c r="U20" s="10">
        <v>57.21</v>
      </c>
      <c r="V20" s="10">
        <v>82.04</v>
      </c>
      <c r="W20" s="10"/>
      <c r="X20" s="10">
        <f t="shared" si="0"/>
        <v>81.832571428571441</v>
      </c>
      <c r="Y20" s="10">
        <f t="shared" si="1"/>
        <v>9.3866556036625095</v>
      </c>
      <c r="Z20" s="10">
        <f>STDEV(B20:V20)</f>
        <v>43.015059826264853</v>
      </c>
      <c r="AA20" s="11">
        <f t="shared" si="2"/>
        <v>18.397506918459595</v>
      </c>
    </row>
    <row r="21" spans="1:33" x14ac:dyDescent="0.25">
      <c r="A21" s="16">
        <f t="shared" si="3"/>
        <v>105</v>
      </c>
      <c r="B21" s="10">
        <v>104.3</v>
      </c>
      <c r="C21" s="10">
        <v>137.47</v>
      </c>
      <c r="D21" s="10">
        <v>68.561999999999998</v>
      </c>
      <c r="E21" s="10">
        <v>90.650999999999996</v>
      </c>
      <c r="F21" s="10">
        <v>91.167000000000002</v>
      </c>
      <c r="G21" s="10">
        <v>81.504999999999995</v>
      </c>
      <c r="H21" s="10">
        <v>59.881</v>
      </c>
      <c r="I21" s="10">
        <v>60.930999999999997</v>
      </c>
      <c r="J21" s="10">
        <v>81.471000000000004</v>
      </c>
      <c r="K21" s="10">
        <v>196.32</v>
      </c>
      <c r="L21" s="10">
        <v>108.11</v>
      </c>
      <c r="M21" s="10">
        <v>140.13</v>
      </c>
      <c r="N21" s="10">
        <v>241.06</v>
      </c>
      <c r="O21" s="10">
        <v>45.91</v>
      </c>
      <c r="P21" s="31">
        <v>68.58</v>
      </c>
      <c r="Q21" s="31">
        <v>69.819999999999993</v>
      </c>
      <c r="R21" s="10">
        <v>67.66</v>
      </c>
      <c r="S21" s="10">
        <v>95.72</v>
      </c>
      <c r="T21" s="10">
        <v>202.89</v>
      </c>
      <c r="U21" s="10">
        <v>77.37</v>
      </c>
      <c r="V21" s="10">
        <v>106.79</v>
      </c>
      <c r="W21" s="10"/>
      <c r="X21" s="10">
        <f t="shared" si="0"/>
        <v>104.58561904761903</v>
      </c>
      <c r="Y21" s="10">
        <f t="shared" si="1"/>
        <v>11.322142999129801</v>
      </c>
      <c r="Z21" s="10">
        <f>STDEV(B21:V21)</f>
        <v>51.88457732262664</v>
      </c>
      <c r="AA21" s="11">
        <f t="shared" si="2"/>
        <v>22.190992506106717</v>
      </c>
    </row>
    <row r="22" spans="1:33" x14ac:dyDescent="0.25">
      <c r="A22" s="16"/>
      <c r="B22" s="10"/>
      <c r="C22" s="3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1"/>
      <c r="Q22" s="31"/>
      <c r="R22" s="10"/>
      <c r="S22" s="10"/>
      <c r="T22" s="10"/>
      <c r="U22" s="10"/>
      <c r="V22" s="10"/>
      <c r="W22" s="10"/>
      <c r="X22" s="10"/>
      <c r="Y22" s="10"/>
      <c r="Z22" s="10"/>
      <c r="AA22" s="11"/>
    </row>
    <row r="23" spans="1:33" ht="15.75" thickBot="1" x14ac:dyDescent="0.3">
      <c r="A23" s="29" t="s">
        <v>102</v>
      </c>
      <c r="B23" s="12"/>
      <c r="C23" s="3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  <c r="Q23" s="34"/>
      <c r="R23" s="12"/>
      <c r="S23" s="12"/>
      <c r="T23" s="12"/>
      <c r="U23" s="12"/>
      <c r="V23" s="12"/>
      <c r="W23" s="12"/>
      <c r="X23" s="12"/>
      <c r="Y23" s="12"/>
      <c r="Z23" s="12"/>
      <c r="AA23" s="13"/>
      <c r="AD23" s="5"/>
      <c r="AE23" s="5"/>
      <c r="AF23" s="5"/>
      <c r="AG23" s="5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24"/>
  <sheetViews>
    <sheetView workbookViewId="0">
      <selection activeCell="E35" sqref="E35"/>
    </sheetView>
  </sheetViews>
  <sheetFormatPr baseColWidth="10" defaultRowHeight="15" x14ac:dyDescent="0.25"/>
  <cols>
    <col min="1" max="1" width="12.5703125" style="1" customWidth="1"/>
    <col min="2" max="11" width="11.42578125" style="1"/>
    <col min="12" max="12" width="15.140625" style="1" customWidth="1"/>
    <col min="13" max="17" width="11.42578125" style="1"/>
    <col min="18" max="18" width="13" style="1" customWidth="1"/>
    <col min="19" max="28" width="11.42578125" style="1"/>
    <col min="29" max="29" width="11.42578125" style="1" customWidth="1"/>
    <col min="30" max="30" width="0.85546875" style="1" customWidth="1"/>
    <col min="31" max="16384" width="11.42578125" style="1"/>
  </cols>
  <sheetData>
    <row r="2" spans="1:33" ht="15.75" thickBot="1" x14ac:dyDescent="0.3"/>
    <row r="3" spans="1:33" s="7" customFormat="1" ht="15.75" thickBot="1" x14ac:dyDescent="0.3">
      <c r="A3" s="43" t="s">
        <v>96</v>
      </c>
      <c r="B3" s="44" t="s">
        <v>33</v>
      </c>
      <c r="C3" s="44" t="s">
        <v>35</v>
      </c>
      <c r="D3" s="44" t="s">
        <v>34</v>
      </c>
      <c r="E3" s="44" t="s">
        <v>35</v>
      </c>
      <c r="F3" s="44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 t="s">
        <v>36</v>
      </c>
      <c r="M3" s="44" t="s">
        <v>62</v>
      </c>
      <c r="N3" s="44" t="s">
        <v>11</v>
      </c>
      <c r="O3" s="44" t="s">
        <v>57</v>
      </c>
      <c r="P3" s="45" t="s">
        <v>97</v>
      </c>
      <c r="R3" s="43" t="s">
        <v>96</v>
      </c>
      <c r="S3" s="44" t="s">
        <v>33</v>
      </c>
      <c r="T3" s="44" t="s">
        <v>35</v>
      </c>
      <c r="U3" s="44" t="s">
        <v>34</v>
      </c>
      <c r="V3" s="44" t="s">
        <v>35</v>
      </c>
      <c r="W3" s="44" t="s">
        <v>36</v>
      </c>
      <c r="X3" s="44" t="s">
        <v>37</v>
      </c>
      <c r="Y3" s="44" t="s">
        <v>38</v>
      </c>
      <c r="Z3" s="44" t="s">
        <v>41</v>
      </c>
      <c r="AA3" s="44" t="s">
        <v>42</v>
      </c>
      <c r="AB3" s="44" t="s">
        <v>43</v>
      </c>
      <c r="AC3" s="44" t="s">
        <v>36</v>
      </c>
      <c r="AD3" s="44"/>
      <c r="AE3" s="44" t="s">
        <v>62</v>
      </c>
      <c r="AF3" s="44" t="s">
        <v>95</v>
      </c>
      <c r="AG3" s="45" t="s">
        <v>104</v>
      </c>
    </row>
    <row r="4" spans="1:33" x14ac:dyDescent="0.25">
      <c r="A4" s="16">
        <v>-150</v>
      </c>
      <c r="B4" s="17">
        <v>-730.89599609375</v>
      </c>
      <c r="C4" s="17">
        <v>-331.55477905273398</v>
      </c>
      <c r="D4" s="17">
        <v>-547.97357177734398</v>
      </c>
      <c r="E4" s="17">
        <v>-331.11569213867199</v>
      </c>
      <c r="F4" s="17">
        <v>-942.87103271484398</v>
      </c>
      <c r="G4" s="17">
        <v>-670.59320068359398</v>
      </c>
      <c r="H4" s="17">
        <v>-312.5</v>
      </c>
      <c r="I4" s="17">
        <v>-344.23</v>
      </c>
      <c r="J4" s="17">
        <v>-236.23</v>
      </c>
      <c r="K4" s="17">
        <v>-392.69</v>
      </c>
      <c r="L4" s="17">
        <v>-954.28552246093705</v>
      </c>
      <c r="M4" s="17">
        <f>AVERAGE(B4:L4)</f>
        <v>-526.81270862926112</v>
      </c>
      <c r="N4" s="17">
        <f>STDEV(B4:K4)/(SQRT(COUNT(B4:L4)))</f>
        <v>69.319812496603788</v>
      </c>
      <c r="O4" s="17">
        <f>STDEV(B4:L4)</f>
        <v>260.13933022008695</v>
      </c>
      <c r="P4" s="18">
        <f>CONFIDENCE(0.05,O4,11)</f>
        <v>153.72969522401323</v>
      </c>
      <c r="R4" s="16">
        <v>-150</v>
      </c>
      <c r="S4" s="17">
        <f>B4/'V393I ohne Glu'!B4</f>
        <v>1.4367126574685063</v>
      </c>
      <c r="T4" s="17">
        <f>C4/'V393I ohne Glu'!C4</f>
        <v>1.6944461297150264</v>
      </c>
      <c r="U4" s="17">
        <f>D4/'V393I ohne Glu'!D4</f>
        <v>3.8204251063829804</v>
      </c>
      <c r="V4" s="17">
        <f>E4/'V393I ohne Glu'!E4</f>
        <v>1.6780080171673382</v>
      </c>
      <c r="W4" s="17">
        <f>F4/'V393I ohne Glu'!F4</f>
        <v>2.758078982153096</v>
      </c>
      <c r="X4" s="17">
        <f>G4/'V393I ohne Glu'!G4</f>
        <v>1.9630158980718151</v>
      </c>
      <c r="Y4" s="17">
        <f>H4/'V393I ohne Glu'!H4</f>
        <v>1.2864321608040201</v>
      </c>
      <c r="Z4" s="17">
        <f>I4/'V393I ohne Glu'!I4</f>
        <v>1.5877035192103686</v>
      </c>
      <c r="AA4" s="17">
        <f>J4/'V393I ohne Glu'!J4</f>
        <v>1.8960590737619389</v>
      </c>
      <c r="AB4" s="17">
        <f>K4/'V393I ohne Glu'!K4</f>
        <v>1.4508608586418383</v>
      </c>
      <c r="AC4" s="17">
        <f>L4/'V393I ohne Glu'!L4</f>
        <v>2.793816691480715</v>
      </c>
      <c r="AD4" s="10"/>
      <c r="AE4" s="17">
        <f>AVERAGE(S4:AC4)</f>
        <v>2.0332326449870588</v>
      </c>
      <c r="AF4" s="17">
        <f>STDEV(S4:AC4)</f>
        <v>0.77549050128388697</v>
      </c>
      <c r="AG4" s="18">
        <f>CONFIDENCE(0.05,AF4,11)</f>
        <v>0.4582771790433548</v>
      </c>
    </row>
    <row r="5" spans="1:33" x14ac:dyDescent="0.25">
      <c r="A5" s="16">
        <v>-135</v>
      </c>
      <c r="B5" s="17">
        <v>-570.068359375</v>
      </c>
      <c r="C5" s="17">
        <v>-282.939697265625</v>
      </c>
      <c r="D5" s="17">
        <v>-460.81539916992199</v>
      </c>
      <c r="E5" s="17">
        <v>-283.81344604492199</v>
      </c>
      <c r="F5" s="17">
        <v>-792.78558349609398</v>
      </c>
      <c r="G5" s="17">
        <v>-565.00238037109398</v>
      </c>
      <c r="H5" s="17">
        <v>-263.671875</v>
      </c>
      <c r="I5" s="17">
        <v>-277.17</v>
      </c>
      <c r="J5" s="17">
        <v>-187.5</v>
      </c>
      <c r="K5" s="17">
        <v>-302.67</v>
      </c>
      <c r="L5" s="17">
        <v>-805.78814697265602</v>
      </c>
      <c r="M5" s="17">
        <f t="shared" ref="M5:M21" si="0">AVERAGE(B5:L5)</f>
        <v>-435.65680797230112</v>
      </c>
      <c r="N5" s="17">
        <f t="shared" ref="N5:N21" si="1">STDEV(B5:K5)/(SQRT(COUNT(B5:L5)))</f>
        <v>57.701254194762306</v>
      </c>
      <c r="O5" s="17">
        <f>STDEV(B5:L5)</f>
        <v>219.15997986640343</v>
      </c>
      <c r="P5" s="18">
        <f t="shared" ref="P5:P21" si="2">CONFIDENCE(0.05,O5,11)</f>
        <v>129.51289173251496</v>
      </c>
      <c r="R5" s="16">
        <v>-135</v>
      </c>
      <c r="S5" s="17">
        <f>B5/'V393I ohne Glu'!B5</f>
        <v>1.3635036496350366</v>
      </c>
      <c r="T5" s="17">
        <f>C5/'V393I ohne Glu'!C5</f>
        <v>1.847766689602576</v>
      </c>
      <c r="U5" s="17">
        <f>D5/'V393I ohne Glu'!D5</f>
        <v>4.3142854285714298</v>
      </c>
      <c r="V5" s="17">
        <f>E5/'V393I ohne Glu'!E5</f>
        <v>1.8423137720199854</v>
      </c>
      <c r="W5" s="17">
        <f>F5/'V393I ohne Glu'!F5</f>
        <v>2.9058166561316168</v>
      </c>
      <c r="X5" s="17">
        <f>G5/'V393I ohne Glu'!G5</f>
        <v>1.9967644517649323</v>
      </c>
      <c r="Y5" s="17">
        <f>H5/'V393I ohne Glu'!H5</f>
        <v>1.3333333333333333</v>
      </c>
      <c r="Z5" s="17">
        <f>I5/'V393I ohne Glu'!I5</f>
        <v>1.5292137931034484</v>
      </c>
      <c r="AA5" s="17">
        <f>J5/'V393I ohne Glu'!J5</f>
        <v>1.9588382783117426</v>
      </c>
      <c r="AB5" s="17">
        <f>K5/'V393I ohne Glu'!K5</f>
        <v>1.3160709626924081</v>
      </c>
      <c r="AC5" s="17">
        <f>L5/'V393I ohne Glu'!L5</f>
        <v>2.9252463171114709</v>
      </c>
      <c r="AD5" s="10"/>
      <c r="AE5" s="17">
        <f t="shared" ref="AE5:AE21" si="3">AVERAGE(S5:AC5)</f>
        <v>2.1211957574798164</v>
      </c>
      <c r="AF5" s="17">
        <f t="shared" ref="AF5:AF21" si="4">STDEV(S5:AC5)</f>
        <v>0.91976325167688777</v>
      </c>
      <c r="AG5" s="18">
        <f t="shared" ref="AG5:AG21" si="5">CONFIDENCE(0.05,AF5,11)</f>
        <v>0.54353535945106923</v>
      </c>
    </row>
    <row r="6" spans="1:33" x14ac:dyDescent="0.25">
      <c r="A6" s="16">
        <v>-120</v>
      </c>
      <c r="B6" s="17">
        <v>-459.89990234375</v>
      </c>
      <c r="C6" s="17">
        <v>-253.00497436523401</v>
      </c>
      <c r="D6" s="17">
        <v>-381.71383666992199</v>
      </c>
      <c r="E6" s="17">
        <v>-252.86863708496099</v>
      </c>
      <c r="F6" s="17">
        <v>-671.93597412109398</v>
      </c>
      <c r="G6" s="17">
        <v>-476.19625854492199</v>
      </c>
      <c r="H6" s="17">
        <v>-219.7265625</v>
      </c>
      <c r="I6" s="17">
        <v>-214.5</v>
      </c>
      <c r="J6" s="17">
        <v>-143.02000000000001</v>
      </c>
      <c r="K6" s="17">
        <v>-241</v>
      </c>
      <c r="L6" s="17">
        <v>-680.58856201171795</v>
      </c>
      <c r="M6" s="17">
        <f t="shared" si="0"/>
        <v>-363.13224614923644</v>
      </c>
      <c r="N6" s="17">
        <f t="shared" si="1"/>
        <v>49.039575594970458</v>
      </c>
      <c r="O6" s="17">
        <f>STDEV(B6:L6)</f>
        <v>186.79921873713099</v>
      </c>
      <c r="P6" s="18">
        <f t="shared" si="2"/>
        <v>110.38925540496969</v>
      </c>
      <c r="R6" s="16">
        <v>-120</v>
      </c>
      <c r="S6" s="17">
        <f>B6/'V393I ohne Glu'!B6</f>
        <v>1.3479427549194991</v>
      </c>
      <c r="T6" s="17">
        <f>C6/'V393I ohne Glu'!C6</f>
        <v>2.1223677018919789</v>
      </c>
      <c r="U6" s="17">
        <f>D6/'V393I ohne Glu'!D6</f>
        <v>4.6671638059701506</v>
      </c>
      <c r="V6" s="17">
        <f>E6/'V393I ohne Glu'!E6</f>
        <v>2.1377709067189787</v>
      </c>
      <c r="W6" s="17">
        <f>F6/'V393I ohne Glu'!F6</f>
        <v>3.1328969218054157</v>
      </c>
      <c r="X6" s="17">
        <f>G6/'V393I ohne Glu'!G6</f>
        <v>2.1224156775309901</v>
      </c>
      <c r="Y6" s="17">
        <f>H6/'V393I ohne Glu'!H6</f>
        <v>1.3636363636363635</v>
      </c>
      <c r="Z6" s="17">
        <f>I6/'V393I ohne Glu'!I6</f>
        <v>1.4261019878997407</v>
      </c>
      <c r="AA6" s="17">
        <f>J6/'V393I ohne Glu'!J6</f>
        <v>1.8725532555612294</v>
      </c>
      <c r="AB6" s="17">
        <f>K6/'V393I ohne Glu'!K6</f>
        <v>1.2630365284838321</v>
      </c>
      <c r="AC6" s="17">
        <f>L6/'V393I ohne Glu'!L6</f>
        <v>3.1184795725598167</v>
      </c>
      <c r="AD6" s="10"/>
      <c r="AE6" s="17">
        <f t="shared" si="3"/>
        <v>2.2340332251798176</v>
      </c>
      <c r="AF6" s="17">
        <f t="shared" si="4"/>
        <v>1.0398808617022357</v>
      </c>
      <c r="AG6" s="18">
        <f t="shared" si="5"/>
        <v>0.61451902641373501</v>
      </c>
    </row>
    <row r="7" spans="1:33" x14ac:dyDescent="0.25">
      <c r="A7" s="16">
        <v>-105</v>
      </c>
      <c r="B7" s="17">
        <v>-353.08837890625</v>
      </c>
      <c r="C7" s="17">
        <v>-209.14225769042901</v>
      </c>
      <c r="D7" s="17">
        <v>-318.48141479492199</v>
      </c>
      <c r="E7" s="17">
        <v>-206.66502380371099</v>
      </c>
      <c r="F7" s="17">
        <v>-559.81439208984398</v>
      </c>
      <c r="G7" s="17">
        <v>-425.23190307617199</v>
      </c>
      <c r="H7" s="17">
        <v>-183.7158203125</v>
      </c>
      <c r="I7" s="17">
        <v>-172.74</v>
      </c>
      <c r="J7" s="17">
        <v>-111.76</v>
      </c>
      <c r="K7" s="17">
        <v>-182.49</v>
      </c>
      <c r="L7" s="17">
        <v>-568.69793701171795</v>
      </c>
      <c r="M7" s="17">
        <f t="shared" si="0"/>
        <v>-299.25701160777686</v>
      </c>
      <c r="N7" s="17">
        <f t="shared" si="1"/>
        <v>41.996549270445009</v>
      </c>
      <c r="O7" s="17">
        <f>STDEV(B7:L7)</f>
        <v>159.51976630582558</v>
      </c>
      <c r="P7" s="18">
        <f t="shared" si="2"/>
        <v>94.268425445906743</v>
      </c>
      <c r="R7" s="16">
        <v>-105</v>
      </c>
      <c r="S7" s="17">
        <f>B7/'V393I ohne Glu'!B7</f>
        <v>1.4516938519447931</v>
      </c>
      <c r="T7" s="17">
        <f>C7/'V393I ohne Glu'!C7</f>
        <v>2.2254248268382044</v>
      </c>
      <c r="U7" s="17">
        <f>D7/'V393I ohne Glu'!D7</f>
        <v>5.1663361386138629</v>
      </c>
      <c r="V7" s="17">
        <f>E7/'V393I ohne Glu'!E7</f>
        <v>2.1845161439125924</v>
      </c>
      <c r="W7" s="17">
        <f>F7/'V393I ohne Glu'!F7</f>
        <v>3.1133739912910721</v>
      </c>
      <c r="X7" s="17">
        <f>G7/'V393I ohne Glu'!G7</f>
        <v>2.3223333601944467</v>
      </c>
      <c r="Y7" s="17">
        <f>H7/'V393I ohne Glu'!H7</f>
        <v>1.4333333333333333</v>
      </c>
      <c r="Z7" s="17">
        <f>I7/'V393I ohne Glu'!I7</f>
        <v>1.3876928020565553</v>
      </c>
      <c r="AA7" s="17">
        <f>J7/'V393I ohne Glu'!J7</f>
        <v>1.7572050753918964</v>
      </c>
      <c r="AB7" s="17">
        <f>K7/'V393I ohne Glu'!K7</f>
        <v>1.1910325022842971</v>
      </c>
      <c r="AC7" s="17">
        <f>L7/'V393I ohne Glu'!L7</f>
        <v>3.1918411915005098</v>
      </c>
      <c r="AD7" s="10"/>
      <c r="AE7" s="17">
        <f t="shared" si="3"/>
        <v>2.3113439288510516</v>
      </c>
      <c r="AF7" s="17">
        <f t="shared" si="4"/>
        <v>1.1626820778323506</v>
      </c>
      <c r="AG7" s="18">
        <f t="shared" si="5"/>
        <v>0.68708857409746715</v>
      </c>
    </row>
    <row r="8" spans="1:33" x14ac:dyDescent="0.25">
      <c r="A8" s="16">
        <v>-90</v>
      </c>
      <c r="B8" s="17">
        <v>-264.892578125</v>
      </c>
      <c r="C8" s="17">
        <v>-174.38099670410099</v>
      </c>
      <c r="D8" s="17">
        <v>-255.85935974121099</v>
      </c>
      <c r="E8" s="17">
        <v>-177.06297302246099</v>
      </c>
      <c r="F8" s="17">
        <v>-457.39743041992199</v>
      </c>
      <c r="G8" s="17">
        <v>-342.71237182617199</v>
      </c>
      <c r="H8" s="17">
        <v>-151.9775390625</v>
      </c>
      <c r="I8" s="17">
        <v>-138.46</v>
      </c>
      <c r="J8" s="17">
        <v>-83.537999999999997</v>
      </c>
      <c r="K8" s="17">
        <v>-142.36000000000001</v>
      </c>
      <c r="L8" s="17">
        <v>-464.10876464843699</v>
      </c>
      <c r="M8" s="17">
        <f t="shared" si="0"/>
        <v>-241.15909214089126</v>
      </c>
      <c r="N8" s="17">
        <f t="shared" si="1"/>
        <v>34.016418626575948</v>
      </c>
      <c r="O8" s="17">
        <f>STDEV(B8:L8)</f>
        <v>130.08911138139578</v>
      </c>
      <c r="P8" s="18">
        <f t="shared" si="2"/>
        <v>76.876339412826226</v>
      </c>
      <c r="R8" s="16">
        <v>-90</v>
      </c>
      <c r="S8" s="17">
        <f>B8/'V393I ohne Glu'!B8</f>
        <v>1.4686971235194586</v>
      </c>
      <c r="T8" s="17">
        <f>C8/'V393I ohne Glu'!C8</f>
        <v>2.4456189367680792</v>
      </c>
      <c r="U8" s="17">
        <f>D8/'V393I ohne Glu'!D8</f>
        <v>5.1753083333333345</v>
      </c>
      <c r="V8" s="17">
        <f>E8/'V393I ohne Glu'!E8</f>
        <v>2.441919238417428</v>
      </c>
      <c r="W8" s="17">
        <f>F8/'V393I ohne Glu'!F8</f>
        <v>3.3590319765835916</v>
      </c>
      <c r="X8" s="17">
        <f>G8/'V393I ohne Glu'!G8</f>
        <v>2.158785097922443</v>
      </c>
      <c r="Y8" s="17">
        <f>H8/'V393I ohne Glu'!H8</f>
        <v>1.5759493670886076</v>
      </c>
      <c r="Z8" s="17">
        <f>I8/'V393I ohne Glu'!I8</f>
        <v>1.3261181879130353</v>
      </c>
      <c r="AA8" s="17">
        <f>J8/'V393I ohne Glu'!J8</f>
        <v>1.6388997881189671</v>
      </c>
      <c r="AB8" s="17">
        <f>K8/'V393I ohne Glu'!K8</f>
        <v>1.1338908801274394</v>
      </c>
      <c r="AC8" s="17">
        <f>L8/'V393I ohne Glu'!L8</f>
        <v>3.3711057533996529</v>
      </c>
      <c r="AD8" s="10"/>
      <c r="AE8" s="17">
        <f t="shared" si="3"/>
        <v>2.3723022439265491</v>
      </c>
      <c r="AF8" s="17">
        <f t="shared" si="4"/>
        <v>1.2041852703553497</v>
      </c>
      <c r="AG8" s="18">
        <f t="shared" si="5"/>
        <v>0.71161494283988791</v>
      </c>
    </row>
    <row r="9" spans="1:33" x14ac:dyDescent="0.25">
      <c r="A9" s="16">
        <v>-75</v>
      </c>
      <c r="B9" s="17">
        <v>-204.77294921875</v>
      </c>
      <c r="C9" s="17">
        <v>-142.118560791015</v>
      </c>
      <c r="D9" s="17">
        <v>-205.99363708496099</v>
      </c>
      <c r="E9" s="17">
        <v>-142.21189880371099</v>
      </c>
      <c r="F9" s="17">
        <v>-367.55368041992199</v>
      </c>
      <c r="G9" s="17">
        <v>-290.64938354492199</v>
      </c>
      <c r="H9" s="17">
        <v>-120.849609375</v>
      </c>
      <c r="I9" s="17">
        <v>-110.43</v>
      </c>
      <c r="J9" s="17">
        <v>-63.603999999999999</v>
      </c>
      <c r="K9" s="17">
        <v>-108.53</v>
      </c>
      <c r="L9" s="17">
        <v>-369.70297241210898</v>
      </c>
      <c r="M9" s="17">
        <f t="shared" si="0"/>
        <v>-193.31060833185364</v>
      </c>
      <c r="N9" s="17">
        <f t="shared" si="1"/>
        <v>28.137353304145019</v>
      </c>
      <c r="O9" s="17">
        <f>STDEV(B9:L9)</f>
        <v>106.11552533049496</v>
      </c>
      <c r="P9" s="18">
        <f t="shared" si="2"/>
        <v>62.70911574113606</v>
      </c>
      <c r="R9" s="16">
        <v>-75</v>
      </c>
      <c r="S9" s="17">
        <f>B9/'V393I ohne Glu'!B9</f>
        <v>1.3665987780040734</v>
      </c>
      <c r="T9" s="17">
        <f>C9/'V393I ohne Glu'!C9</f>
        <v>2.6118859140475514</v>
      </c>
      <c r="U9" s="17">
        <f>D9/'V393I ohne Glu'!D9</f>
        <v>5.357142460317462</v>
      </c>
      <c r="V9" s="17">
        <f>E9/'V393I ohne Glu'!E9</f>
        <v>2.6062638846661019</v>
      </c>
      <c r="W9" s="17">
        <f>F9/'V393I ohne Glu'!F9</f>
        <v>3.3698936324771864</v>
      </c>
      <c r="X9" s="17">
        <f>G9/'V393I ohne Glu'!G9</f>
        <v>2.2883228188564977</v>
      </c>
      <c r="Y9" s="17">
        <f>H9/'V393I ohne Glu'!H9</f>
        <v>1.6097560975609757</v>
      </c>
      <c r="Z9" s="17">
        <f>I9/'V393I ohne Glu'!I9</f>
        <v>1.291503420852582</v>
      </c>
      <c r="AA9" s="17">
        <f>J9/'V393I ohne Glu'!J9</f>
        <v>1.5741616136616754</v>
      </c>
      <c r="AB9" s="17">
        <f>K9/'V393I ohne Glu'!K9</f>
        <v>1.0908305106891942</v>
      </c>
      <c r="AC9" s="17">
        <f>L9/'V393I ohne Glu'!L9</f>
        <v>3.4281171679187143</v>
      </c>
      <c r="AD9" s="10"/>
      <c r="AE9" s="17">
        <f t="shared" si="3"/>
        <v>2.4176796635501834</v>
      </c>
      <c r="AF9" s="17">
        <f t="shared" si="4"/>
        <v>1.2710619975784665</v>
      </c>
      <c r="AG9" s="18">
        <f t="shared" si="5"/>
        <v>0.75113583683500651</v>
      </c>
    </row>
    <row r="10" spans="1:33" x14ac:dyDescent="0.25">
      <c r="A10" s="16">
        <v>-60</v>
      </c>
      <c r="B10" s="17">
        <v>-148.62060546875</v>
      </c>
      <c r="C10" s="17">
        <v>-110.598083496093</v>
      </c>
      <c r="D10" s="17">
        <v>-158.14207458496099</v>
      </c>
      <c r="E10" s="17">
        <v>-110.046379089355</v>
      </c>
      <c r="F10" s="17">
        <v>-289.06246948242199</v>
      </c>
      <c r="G10" s="17">
        <v>-237.36570739746099</v>
      </c>
      <c r="H10" s="17">
        <v>-92.7734375</v>
      </c>
      <c r="I10" s="17">
        <v>-81.772000000000006</v>
      </c>
      <c r="J10" s="17">
        <v>-44.468000000000004</v>
      </c>
      <c r="K10" s="17">
        <v>-77.066000000000003</v>
      </c>
      <c r="L10" s="17">
        <v>-286.37322998046801</v>
      </c>
      <c r="M10" s="17">
        <f t="shared" si="0"/>
        <v>-148.75345336359183</v>
      </c>
      <c r="N10" s="17">
        <f t="shared" si="1"/>
        <v>22.989213326328752</v>
      </c>
      <c r="O10" s="17">
        <f>STDEV(B10:L10)</f>
        <v>85.530703384614114</v>
      </c>
      <c r="P10" s="18">
        <f t="shared" si="2"/>
        <v>50.544486881272519</v>
      </c>
      <c r="R10" s="16">
        <v>-60</v>
      </c>
      <c r="S10" s="17">
        <f>B10/'V393I ohne Glu'!B10</f>
        <v>1.2144638403990025</v>
      </c>
      <c r="T10" s="17">
        <f>C10/'V393I ohne Glu'!C10</f>
        <v>2.7864075981024019</v>
      </c>
      <c r="U10" s="17">
        <f>D10/'V393I ohne Glu'!D10</f>
        <v>5.2877545918367366</v>
      </c>
      <c r="V10" s="17">
        <f>E10/'V393I ohne Glu'!E10</f>
        <v>2.8438486636286049</v>
      </c>
      <c r="W10" s="17">
        <f>F10/'V393I ohne Glu'!F10</f>
        <v>3.495202905461523</v>
      </c>
      <c r="X10" s="17">
        <f>G10/'V393I ohne Glu'!G10</f>
        <v>2.2350574881506922</v>
      </c>
      <c r="Y10" s="17">
        <f>H10/'V393I ohne Glu'!H10</f>
        <v>1.5670103092783505</v>
      </c>
      <c r="Z10" s="17">
        <f>I10/'V393I ohne Glu'!I10</f>
        <v>1.26570287589388</v>
      </c>
      <c r="AA10" s="17">
        <f>J10/'V393I ohne Glu'!J10</f>
        <v>1.3143769212579808</v>
      </c>
      <c r="AB10" s="17">
        <f>K10/'V393I ohne Glu'!K10</f>
        <v>0.98787366046249303</v>
      </c>
      <c r="AC10" s="17">
        <f>L10/'V393I ohne Glu'!L10</f>
        <v>3.4532414395096143</v>
      </c>
      <c r="AD10" s="10"/>
      <c r="AE10" s="17">
        <f t="shared" si="3"/>
        <v>2.4046309358164804</v>
      </c>
      <c r="AF10" s="17">
        <f t="shared" si="4"/>
        <v>1.3258911026175402</v>
      </c>
      <c r="AG10" s="18">
        <f t="shared" si="5"/>
        <v>0.7835371719192904</v>
      </c>
    </row>
    <row r="11" spans="1:33" x14ac:dyDescent="0.25">
      <c r="A11" s="16">
        <v>-45</v>
      </c>
      <c r="B11" s="17">
        <v>-110.16845703125</v>
      </c>
      <c r="C11" s="17">
        <v>-79.818420410156193</v>
      </c>
      <c r="D11" s="17">
        <v>-118.957511901855</v>
      </c>
      <c r="E11" s="17">
        <v>-81.237785339355497</v>
      </c>
      <c r="F11" s="17">
        <v>-205.13914489746099</v>
      </c>
      <c r="G11" s="17">
        <v>-185.97410583496099</v>
      </c>
      <c r="H11" s="17">
        <v>-69.580078125</v>
      </c>
      <c r="I11" s="17">
        <v>-60.018999999999998</v>
      </c>
      <c r="J11" s="17">
        <v>-30.739000000000001</v>
      </c>
      <c r="K11" s="17">
        <v>-56.478000000000002</v>
      </c>
      <c r="L11" s="17">
        <v>-208.66716003417901</v>
      </c>
      <c r="M11" s="17">
        <f t="shared" si="0"/>
        <v>-109.70715123401979</v>
      </c>
      <c r="N11" s="17">
        <f t="shared" si="1"/>
        <v>17.080508787782563</v>
      </c>
      <c r="O11" s="17">
        <f>STDEV(B11:L11)</f>
        <v>62.972236692373059</v>
      </c>
      <c r="P11" s="18">
        <f t="shared" si="2"/>
        <v>37.213529942214898</v>
      </c>
      <c r="R11" s="16">
        <v>-45</v>
      </c>
      <c r="S11" s="17">
        <f>B11/'V393I ohne Glu'!B11</f>
        <v>1.1246105919003115</v>
      </c>
      <c r="T11" s="17">
        <f>C11/'V393I ohne Glu'!C11</f>
        <v>2.763299585661954</v>
      </c>
      <c r="U11" s="17">
        <f>D11/'V393I ohne Glu'!D11</f>
        <v>6.0906246093749763</v>
      </c>
      <c r="V11" s="17">
        <f>E11/'V393I ohne Glu'!E11</f>
        <v>2.8021051843490232</v>
      </c>
      <c r="W11" s="17">
        <f>F11/'V393I ohne Glu'!F11</f>
        <v>3.4937629608733762</v>
      </c>
      <c r="X11" s="17">
        <f>G11/'V393I ohne Glu'!G11</f>
        <v>2.2892562255124176</v>
      </c>
      <c r="Y11" s="17">
        <f>H11/'V393I ohne Glu'!H11</f>
        <v>1.9</v>
      </c>
      <c r="Z11" s="17">
        <f>I11/'V393I ohne Glu'!I11</f>
        <v>1.234552410728978</v>
      </c>
      <c r="AA11" s="17">
        <f>J11/'V393I ohne Glu'!J11</f>
        <v>1.2828228027710542</v>
      </c>
      <c r="AB11" s="17">
        <f>K11/'V393I ohne Glu'!K11</f>
        <v>0.93702093771775563</v>
      </c>
      <c r="AC11" s="17">
        <f>L11/'V393I ohne Glu'!L11</f>
        <v>3.4820256725091334</v>
      </c>
      <c r="AD11" s="10"/>
      <c r="AE11" s="17">
        <f t="shared" si="3"/>
        <v>2.4909164528544525</v>
      </c>
      <c r="AF11" s="17">
        <f t="shared" si="4"/>
        <v>1.510830942448588</v>
      </c>
      <c r="AG11" s="18">
        <f t="shared" si="5"/>
        <v>0.89282762480064193</v>
      </c>
    </row>
    <row r="12" spans="1:33" x14ac:dyDescent="0.25">
      <c r="A12" s="16">
        <v>-30</v>
      </c>
      <c r="B12" s="17">
        <v>-74.462890625</v>
      </c>
      <c r="C12" s="17">
        <v>-50.253471374511697</v>
      </c>
      <c r="D12" s="17">
        <v>-81.359855651855497</v>
      </c>
      <c r="E12" s="17">
        <v>-50.781246185302699</v>
      </c>
      <c r="F12" s="17">
        <v>-138.12254333496099</v>
      </c>
      <c r="G12" s="17">
        <v>-125.793449401855</v>
      </c>
      <c r="H12" s="17">
        <v>-35.400390625</v>
      </c>
      <c r="I12" s="17">
        <v>-38.262999999999998</v>
      </c>
      <c r="J12" s="17">
        <v>-18.853999999999999</v>
      </c>
      <c r="K12" s="17">
        <v>-35.634999999999998</v>
      </c>
      <c r="L12" s="17">
        <v>-138.85496520996</v>
      </c>
      <c r="M12" s="17">
        <f t="shared" si="0"/>
        <v>-71.616437491676905</v>
      </c>
      <c r="N12" s="17">
        <f t="shared" si="1"/>
        <v>12.061383106256557</v>
      </c>
      <c r="O12" s="17">
        <f>STDEV(B12:L12)</f>
        <v>44.017429334125993</v>
      </c>
      <c r="P12" s="18">
        <f t="shared" si="2"/>
        <v>26.01216044630695</v>
      </c>
      <c r="R12" s="16">
        <v>-30</v>
      </c>
      <c r="S12" s="17">
        <f>B12/'V393I ohne Glu'!B12</f>
        <v>1.326086956521739</v>
      </c>
      <c r="T12" s="17">
        <f>C12/'V393I ohne Glu'!C12</f>
        <v>2.9700807167163799</v>
      </c>
      <c r="U12" s="17">
        <f>D12/'V393I ohne Glu'!D12</f>
        <v>5.5541661458333351</v>
      </c>
      <c r="V12" s="17">
        <f>E12/'V393I ohne Glu'!E12</f>
        <v>3.3015872582829342</v>
      </c>
      <c r="W12" s="17">
        <f>F12/'V393I ohne Glu'!F12</f>
        <v>3.673701265594695</v>
      </c>
      <c r="X12" s="17">
        <f>G12/'V393I ohne Glu'!G12</f>
        <v>2.3420454788384499</v>
      </c>
      <c r="Y12" s="17">
        <f>H12/'V393I ohne Glu'!H12</f>
        <v>1.8125</v>
      </c>
      <c r="Z12" s="17">
        <f>I12/'V393I ohne Glu'!I12</f>
        <v>1.2234372501998401</v>
      </c>
      <c r="AA12" s="17">
        <f>J12/'V393I ohne Glu'!J12</f>
        <v>1.1187325698688659</v>
      </c>
      <c r="AB12" s="17">
        <f>K12/'V393I ohne Glu'!K12</f>
        <v>0.90292910353215416</v>
      </c>
      <c r="AC12" s="17">
        <f>L12/'V393I ohne Glu'!L12</f>
        <v>3.6942399080255779</v>
      </c>
      <c r="AD12" s="10"/>
      <c r="AE12" s="17">
        <f t="shared" si="3"/>
        <v>2.5381369684921795</v>
      </c>
      <c r="AF12" s="17">
        <f t="shared" si="4"/>
        <v>1.4471716932156791</v>
      </c>
      <c r="AG12" s="18">
        <f t="shared" si="5"/>
        <v>0.85520810385206025</v>
      </c>
    </row>
    <row r="13" spans="1:33" x14ac:dyDescent="0.25">
      <c r="A13" s="16">
        <v>-15</v>
      </c>
      <c r="B13" s="17">
        <v>-37.53662109375</v>
      </c>
      <c r="C13" s="17">
        <v>-21.9618835449218</v>
      </c>
      <c r="D13" s="17">
        <v>-48.461910247802699</v>
      </c>
      <c r="E13" s="17">
        <v>-22.766111373901399</v>
      </c>
      <c r="F13" s="17">
        <v>-73.730461120605497</v>
      </c>
      <c r="G13" s="17">
        <v>-77.819816589355497</v>
      </c>
      <c r="H13" s="17">
        <v>-7.32421875</v>
      </c>
      <c r="I13" s="17">
        <v>-19.274999999999999</v>
      </c>
      <c r="J13" s="17">
        <v>-8.5821000000000005</v>
      </c>
      <c r="K13" s="17">
        <v>-17.815999999999999</v>
      </c>
      <c r="L13" s="17">
        <v>-72.579170227050696</v>
      </c>
      <c r="M13" s="17">
        <f t="shared" si="0"/>
        <v>-37.077572086126139</v>
      </c>
      <c r="N13" s="17">
        <f t="shared" si="1"/>
        <v>7.6710382398903691</v>
      </c>
      <c r="O13" s="17">
        <f>STDEV(B13:L13)</f>
        <v>26.855237399292982</v>
      </c>
      <c r="P13" s="18">
        <f t="shared" si="2"/>
        <v>15.870139502046927</v>
      </c>
      <c r="R13" s="16">
        <v>-15</v>
      </c>
      <c r="S13" s="17">
        <f>B13/'V393I ohne Glu'!B13</f>
        <v>1.3516483516483517</v>
      </c>
      <c r="T13" s="17">
        <f>C13/'V393I ohne Glu'!C13</f>
        <v>3.5862811963093244</v>
      </c>
      <c r="U13" s="17">
        <f>D13/'V393I ohne Glu'!D13</f>
        <v>5.6714281249999958</v>
      </c>
      <c r="V13" s="17">
        <f>E13/'V393I ohne Glu'!E13</f>
        <v>3.5523809190759672</v>
      </c>
      <c r="W13" s="17">
        <f>F13/'V393I ohne Glu'!F13</f>
        <v>4.3453237798250584</v>
      </c>
      <c r="X13" s="17">
        <f>G13/'V393I ohne Glu'!G13</f>
        <v>2.6729558879032926</v>
      </c>
      <c r="Y13" s="17">
        <f>H13/'V393I ohne Glu'!H13</f>
        <v>12</v>
      </c>
      <c r="Z13" s="17">
        <f>I13/'V393I ohne Glu'!I13</f>
        <v>1.2120354650066023</v>
      </c>
      <c r="AA13" s="17">
        <f>J13/'V393I ohne Glu'!J13</f>
        <v>1.0200392226778392</v>
      </c>
      <c r="AB13" s="17">
        <f>K13/'V393I ohne Glu'!K13</f>
        <v>0.88115139225480976</v>
      </c>
      <c r="AC13" s="17">
        <f>L13/'V393I ohne Glu'!L13</f>
        <v>3.9718383541317284</v>
      </c>
      <c r="AD13" s="10"/>
      <c r="AE13" s="17">
        <f t="shared" si="3"/>
        <v>3.6604620630757236</v>
      </c>
      <c r="AF13" s="17">
        <f t="shared" si="4"/>
        <v>3.1807551806330294</v>
      </c>
      <c r="AG13" s="18">
        <f t="shared" si="5"/>
        <v>1.8796716516769132</v>
      </c>
    </row>
    <row r="14" spans="1:33" x14ac:dyDescent="0.25">
      <c r="A14" s="16">
        <v>0</v>
      </c>
      <c r="B14" s="17">
        <v>0.30517578125</v>
      </c>
      <c r="C14" s="17">
        <v>4.9043540954589799</v>
      </c>
      <c r="D14" s="17">
        <v>-14.6484365463257</v>
      </c>
      <c r="E14" s="17">
        <v>6.46972608566284</v>
      </c>
      <c r="F14" s="17">
        <v>-15.3808584213257</v>
      </c>
      <c r="G14" s="17">
        <v>-21.301267623901399</v>
      </c>
      <c r="H14" s="17">
        <v>26.85546875</v>
      </c>
      <c r="I14" s="17">
        <v>-0.109</v>
      </c>
      <c r="J14" s="17">
        <v>0.86</v>
      </c>
      <c r="K14" s="17">
        <v>2.5663999999999998</v>
      </c>
      <c r="L14" s="17">
        <v>-15.6130313873291</v>
      </c>
      <c r="M14" s="17">
        <f t="shared" si="0"/>
        <v>-2.2810426605918255</v>
      </c>
      <c r="N14" s="17">
        <f t="shared" si="1"/>
        <v>4.1322392145100837</v>
      </c>
      <c r="O14" s="17">
        <f>STDEV(B14:L14)</f>
        <v>13.733101643177301</v>
      </c>
      <c r="P14" s="18">
        <f t="shared" si="2"/>
        <v>8.1155953169399844</v>
      </c>
      <c r="R14" s="16">
        <v>0</v>
      </c>
      <c r="S14" s="17">
        <f>B14/'V393I ohne Glu'!B14</f>
        <v>3.5714285714285712E-2</v>
      </c>
      <c r="T14" s="17">
        <f>C14/'V393I ohne Glu'!C14</f>
        <v>1.0770039968363754</v>
      </c>
      <c r="U14" s="17">
        <f>D14/'V393I ohne Glu'!D14</f>
        <v>4.7999996875000051</v>
      </c>
      <c r="V14" s="17">
        <f>E14/'V393I ohne Glu'!E14</f>
        <v>1.5362319447726389</v>
      </c>
      <c r="W14" s="17">
        <f>F14/'V393I ohne Glu'!F14</f>
        <v>-6.3000002246094056</v>
      </c>
      <c r="X14" s="17">
        <f>G14/'V393I ohne Glu'!G14</f>
        <v>-174.49999502563529</v>
      </c>
      <c r="Y14" s="17">
        <f>H14/'V393I ohne Glu'!H14</f>
        <v>1.4666666666666666</v>
      </c>
      <c r="Z14" s="17">
        <f>I14/'V393I ohne Glu'!I14</f>
        <v>0.15244755244755245</v>
      </c>
      <c r="AA14" s="17">
        <f>J14/'V393I ohne Glu'!J14</f>
        <v>2.7388535031847132</v>
      </c>
      <c r="AB14" s="17">
        <f>K14/'V393I ohne Glu'!K14</f>
        <v>-4.7702602230483269</v>
      </c>
      <c r="AC14" s="17">
        <f>L14/'V393I ohne Glu'!L14</f>
        <v>-4.5235784110963548</v>
      </c>
      <c r="AD14" s="10"/>
      <c r="AE14" s="17">
        <f t="shared" si="3"/>
        <v>-16.207901477024286</v>
      </c>
      <c r="AF14" s="17">
        <f t="shared" si="4"/>
        <v>52.611535357203152</v>
      </c>
      <c r="AG14" s="18">
        <f t="shared" si="5"/>
        <v>31.090859228735404</v>
      </c>
    </row>
    <row r="15" spans="1:33" x14ac:dyDescent="0.25">
      <c r="A15" s="16">
        <v>15</v>
      </c>
      <c r="B15" s="17">
        <v>30.21240234375</v>
      </c>
      <c r="C15" s="17">
        <v>32.310333251953097</v>
      </c>
      <c r="D15" s="17">
        <v>16.845701217651399</v>
      </c>
      <c r="E15" s="17">
        <v>30.944822311401399</v>
      </c>
      <c r="F15" s="17">
        <v>40.832515716552699</v>
      </c>
      <c r="G15" s="17">
        <v>37.414546966552699</v>
      </c>
      <c r="H15" s="17">
        <v>59.814453125</v>
      </c>
      <c r="I15" s="17">
        <v>21.98</v>
      </c>
      <c r="J15" s="17">
        <v>8.657</v>
      </c>
      <c r="K15" s="17">
        <v>19.129000000000001</v>
      </c>
      <c r="L15" s="17">
        <v>40.552471160888601</v>
      </c>
      <c r="M15" s="17">
        <f t="shared" si="0"/>
        <v>30.790295099431809</v>
      </c>
      <c r="N15" s="17">
        <f t="shared" si="1"/>
        <v>4.3556633944535781</v>
      </c>
      <c r="O15" s="17">
        <f>STDEV(B15:L15)</f>
        <v>14.082040500484551</v>
      </c>
      <c r="P15" s="18">
        <f t="shared" si="2"/>
        <v>8.3218012149111829</v>
      </c>
      <c r="R15" s="16">
        <v>15</v>
      </c>
      <c r="S15" s="17">
        <f>B15/'V393I ohne Glu'!B15</f>
        <v>0.86086956521739133</v>
      </c>
      <c r="T15" s="17">
        <f>C15/'V393I ohne Glu'!C15</f>
        <v>2.0227766442227799</v>
      </c>
      <c r="U15" s="17">
        <f>D15/'V393I ohne Glu'!D15</f>
        <v>3.0666663194444501</v>
      </c>
      <c r="V15" s="17">
        <f>E15/'V393I ohne Glu'!E15</f>
        <v>2.139240515509</v>
      </c>
      <c r="W15" s="17">
        <f>F15/'V393I ohne Glu'!F15</f>
        <v>1.5778301575641298</v>
      </c>
      <c r="X15" s="17">
        <f>G15/'V393I ohne Glu'!G15</f>
        <v>1.1025179971355663</v>
      </c>
      <c r="Y15" s="17">
        <f>H15/'V393I ohne Glu'!H15</f>
        <v>1.4626865671641791</v>
      </c>
      <c r="Z15" s="17">
        <f>I15/'V393I ohne Glu'!I15</f>
        <v>1.3093465181390362</v>
      </c>
      <c r="AA15" s="17">
        <f>J15/'V393I ohne Glu'!J15</f>
        <v>0.88171188788397292</v>
      </c>
      <c r="AB15" s="17">
        <f>K15/'V393I ohne Glu'!K15</f>
        <v>0.8691839331152309</v>
      </c>
      <c r="AC15" s="17">
        <f>L15/'V393I ohne Glu'!L15</f>
        <v>1.5693312331339411</v>
      </c>
      <c r="AD15" s="10"/>
      <c r="AE15" s="17">
        <f t="shared" si="3"/>
        <v>1.5329237580481525</v>
      </c>
      <c r="AF15" s="17">
        <f t="shared" si="4"/>
        <v>0.67228994127764918</v>
      </c>
      <c r="AG15" s="18">
        <f t="shared" si="5"/>
        <v>0.39729066607246305</v>
      </c>
    </row>
    <row r="16" spans="1:33" x14ac:dyDescent="0.25">
      <c r="A16" s="16">
        <v>30</v>
      </c>
      <c r="B16" s="17">
        <v>69.27490234375</v>
      </c>
      <c r="C16" s="17">
        <v>61.354686737060497</v>
      </c>
      <c r="D16" s="17">
        <v>52.429195404052699</v>
      </c>
      <c r="E16" s="17">
        <v>61.889644622802699</v>
      </c>
      <c r="F16" s="17">
        <v>94.848625183105497</v>
      </c>
      <c r="G16" s="17">
        <v>92.285148620605497</v>
      </c>
      <c r="H16" s="17">
        <v>98.876953125</v>
      </c>
      <c r="I16" s="17">
        <v>45.723999999999997</v>
      </c>
      <c r="J16" s="17">
        <v>16.661999999999999</v>
      </c>
      <c r="K16" s="17">
        <v>40.619</v>
      </c>
      <c r="L16" s="17">
        <v>95.038909912109304</v>
      </c>
      <c r="M16" s="17">
        <f t="shared" si="0"/>
        <v>66.273005995316922</v>
      </c>
      <c r="N16" s="17">
        <f t="shared" si="1"/>
        <v>7.9513514530336931</v>
      </c>
      <c r="O16" s="17">
        <f>STDEV(B16:L16)</f>
        <v>26.775735198125908</v>
      </c>
      <c r="P16" s="18">
        <f t="shared" si="2"/>
        <v>15.823157566848154</v>
      </c>
      <c r="R16" s="16">
        <v>30</v>
      </c>
      <c r="S16" s="17">
        <f>B16/'V393I ohne Glu'!B16</f>
        <v>0.90079365079365081</v>
      </c>
      <c r="T16" s="17">
        <f>C16/'V393I ohne Glu'!C16</f>
        <v>2.0708081594700269</v>
      </c>
      <c r="U16" s="17">
        <f>D16/'V393I ohne Glu'!D16</f>
        <v>4.7722218749999969</v>
      </c>
      <c r="V16" s="17">
        <f>E16/'V393I ohne Glu'!E16</f>
        <v>2.1257861717627176</v>
      </c>
      <c r="W16" s="17">
        <f>F16/'V393I ohne Glu'!F16</f>
        <v>2.0420499377504897</v>
      </c>
      <c r="X16" s="17">
        <f>G16/'V393I ohne Glu'!G16</f>
        <v>1.2154341052486037</v>
      </c>
      <c r="Y16" s="17">
        <f>H16/'V393I ohne Glu'!H16</f>
        <v>1.5728155339805825</v>
      </c>
      <c r="Z16" s="17">
        <f>I16/'V393I ohne Glu'!I16</f>
        <v>1.2978342936618317</v>
      </c>
      <c r="AA16" s="17">
        <f>J16/'V393I ohne Glu'!J16</f>
        <v>0.898560103543116</v>
      </c>
      <c r="AB16" s="17">
        <f>K16/'V393I ohne Glu'!K16</f>
        <v>0.83045060516846581</v>
      </c>
      <c r="AC16" s="17">
        <f>L16/'V393I ohne Glu'!L16</f>
        <v>1.8941681479577968</v>
      </c>
      <c r="AD16" s="10"/>
      <c r="AE16" s="17">
        <f t="shared" si="3"/>
        <v>1.7837202349397523</v>
      </c>
      <c r="AF16" s="17">
        <f t="shared" si="4"/>
        <v>1.108368597322237</v>
      </c>
      <c r="AG16" s="18">
        <f t="shared" si="5"/>
        <v>0.65499194803822769</v>
      </c>
    </row>
    <row r="17" spans="1:33" x14ac:dyDescent="0.25">
      <c r="A17" s="16">
        <v>45</v>
      </c>
      <c r="B17" s="17">
        <v>97.35107421875</v>
      </c>
      <c r="C17" s="17">
        <v>89.215438842773395</v>
      </c>
      <c r="D17" s="17">
        <v>89.294425964355497</v>
      </c>
      <c r="E17" s="17">
        <v>92.346183776855497</v>
      </c>
      <c r="F17" s="17">
        <v>148.68162536621099</v>
      </c>
      <c r="G17" s="17">
        <v>156.92137145996099</v>
      </c>
      <c r="H17" s="17">
        <v>135.498046875</v>
      </c>
      <c r="I17" s="17">
        <v>76.468999999999994</v>
      </c>
      <c r="J17" s="17">
        <v>26.295999999999999</v>
      </c>
      <c r="K17" s="17">
        <v>62.26</v>
      </c>
      <c r="L17" s="17">
        <v>150.75802612304599</v>
      </c>
      <c r="M17" s="17">
        <f t="shared" si="0"/>
        <v>102.28101751154112</v>
      </c>
      <c r="N17" s="17">
        <f t="shared" si="1"/>
        <v>12.106841223755746</v>
      </c>
      <c r="O17" s="17">
        <f>STDEV(B17:L17)</f>
        <v>41.347318217289306</v>
      </c>
      <c r="P17" s="18">
        <f t="shared" si="2"/>
        <v>24.434254606931272</v>
      </c>
      <c r="R17" s="16">
        <v>45</v>
      </c>
      <c r="S17" s="17">
        <f>B17/'V393I ohne Glu'!B17</f>
        <v>0.85522788203753353</v>
      </c>
      <c r="T17" s="17">
        <f>C17/'V393I ohne Glu'!C17</f>
        <v>1.9595457349264687</v>
      </c>
      <c r="U17" s="17">
        <f>D17/'V393I ohne Glu'!D17</f>
        <v>3.9540537162162175</v>
      </c>
      <c r="V17" s="17">
        <f>E17/'V393I ohne Glu'!E17</f>
        <v>1.8818407868346403</v>
      </c>
      <c r="W17" s="17">
        <f>F17/'V393I ohne Glu'!F17</f>
        <v>1.9364069889116642</v>
      </c>
      <c r="X17" s="17">
        <f>G17/'V393I ohne Glu'!G17</f>
        <v>1.3011133161129431</v>
      </c>
      <c r="Y17" s="17">
        <f>H17/'V393I ohne Glu'!H17</f>
        <v>1.5633802816901408</v>
      </c>
      <c r="Z17" s="17">
        <f>I17/'V393I ohne Glu'!I17</f>
        <v>1.3323750283135574</v>
      </c>
      <c r="AA17" s="17">
        <f>J17/'V393I ohne Glu'!J17</f>
        <v>0.89735189735189735</v>
      </c>
      <c r="AB17" s="17">
        <f>K17/'V393I ohne Glu'!K17</f>
        <v>0.77545834994021523</v>
      </c>
      <c r="AC17" s="17">
        <f>L17/'V393I ohne Glu'!L17</f>
        <v>1.9962126810429774</v>
      </c>
      <c r="AD17" s="10"/>
      <c r="AE17" s="17">
        <f t="shared" si="3"/>
        <v>1.6775424239434775</v>
      </c>
      <c r="AF17" s="17">
        <f t="shared" si="4"/>
        <v>0.88571188810031087</v>
      </c>
      <c r="AG17" s="18">
        <f t="shared" si="5"/>
        <v>0.52341265928050873</v>
      </c>
    </row>
    <row r="18" spans="1:33" x14ac:dyDescent="0.25">
      <c r="A18" s="16">
        <v>60</v>
      </c>
      <c r="B18" s="17">
        <v>138.85498046875</v>
      </c>
      <c r="C18" s="17">
        <v>121.754356384277</v>
      </c>
      <c r="D18" s="17">
        <v>129.69969177246099</v>
      </c>
      <c r="E18" s="17">
        <v>120.971672058105</v>
      </c>
      <c r="F18" s="17">
        <v>210.14402770996099</v>
      </c>
      <c r="G18" s="17">
        <v>216.79685974121099</v>
      </c>
      <c r="H18" s="17">
        <v>191.0400390625</v>
      </c>
      <c r="I18" s="17">
        <v>112.88</v>
      </c>
      <c r="J18" s="17">
        <v>37.383000000000003</v>
      </c>
      <c r="K18" s="17">
        <v>93.938000000000002</v>
      </c>
      <c r="L18" s="17">
        <v>209.06806945800699</v>
      </c>
      <c r="M18" s="17">
        <f t="shared" si="0"/>
        <v>143.86642696866107</v>
      </c>
      <c r="N18" s="17">
        <f t="shared" si="1"/>
        <v>16.679523461989547</v>
      </c>
      <c r="O18" s="17">
        <f>STDEV(B18:L18)</f>
        <v>56.761627346849615</v>
      </c>
      <c r="P18" s="18">
        <f t="shared" si="2"/>
        <v>33.543361801799634</v>
      </c>
      <c r="R18" s="16">
        <v>60</v>
      </c>
      <c r="S18" s="17">
        <f>B18/'V393I ohne Glu'!B18</f>
        <v>0.8441558441558441</v>
      </c>
      <c r="T18" s="17">
        <f>C18/'V393I ohne Glu'!C18</f>
        <v>2.1032002313197884</v>
      </c>
      <c r="U18" s="17">
        <f>D18/'V393I ohne Glu'!D18</f>
        <v>3.9351847222222238</v>
      </c>
      <c r="V18" s="17">
        <f>E18/'V393I ohne Glu'!E18</f>
        <v>2.1152614804736776</v>
      </c>
      <c r="W18" s="17">
        <f>F18/'V393I ohne Glu'!F18</f>
        <v>1.9595902077113216</v>
      </c>
      <c r="X18" s="17">
        <f>G18/'V393I ohne Glu'!G18</f>
        <v>1.2864904279690716</v>
      </c>
      <c r="Y18" s="17">
        <f>H18/'V393I ohne Glu'!H18</f>
        <v>1.7197802197802199</v>
      </c>
      <c r="Z18" s="17">
        <f>I18/'V393I ohne Glu'!I18</f>
        <v>1.338598550879315</v>
      </c>
      <c r="AA18" s="17">
        <f>J18/'V393I ohne Glu'!J18</f>
        <v>0.98363373240363106</v>
      </c>
      <c r="AB18" s="17">
        <f>K18/'V393I ohne Glu'!K18</f>
        <v>0.87181438515081211</v>
      </c>
      <c r="AC18" s="17">
        <f>L18/'V393I ohne Glu'!L18</f>
        <v>1.9846849625130751</v>
      </c>
      <c r="AD18" s="10"/>
      <c r="AE18" s="17">
        <f t="shared" si="3"/>
        <v>1.7402177058708168</v>
      </c>
      <c r="AF18" s="17">
        <f t="shared" si="4"/>
        <v>0.87722502581864104</v>
      </c>
      <c r="AG18" s="18">
        <f t="shared" si="5"/>
        <v>0.51839733633466478</v>
      </c>
    </row>
    <row r="19" spans="1:33" x14ac:dyDescent="0.25">
      <c r="A19" s="16">
        <v>75</v>
      </c>
      <c r="B19" s="17">
        <v>189.208984375</v>
      </c>
      <c r="C19" s="17">
        <v>154.105377197265</v>
      </c>
      <c r="D19" s="17">
        <v>178.03953552246099</v>
      </c>
      <c r="E19" s="17">
        <v>152.52684020996099</v>
      </c>
      <c r="F19" s="17">
        <v>267.94430541992199</v>
      </c>
      <c r="G19" s="17">
        <v>300.10983276367199</v>
      </c>
      <c r="H19" s="17">
        <v>250.244140625</v>
      </c>
      <c r="I19" s="17">
        <v>156.07</v>
      </c>
      <c r="J19" s="17">
        <v>50.265000000000001</v>
      </c>
      <c r="K19" s="17">
        <v>124.51</v>
      </c>
      <c r="L19" s="17">
        <v>266.66485595703102</v>
      </c>
      <c r="M19" s="17">
        <f t="shared" si="0"/>
        <v>189.97171564275561</v>
      </c>
      <c r="N19" s="17">
        <f t="shared" si="1"/>
        <v>22.256246786420586</v>
      </c>
      <c r="O19" s="17">
        <f>STDEV(B19:L19)</f>
        <v>74.504183190730529</v>
      </c>
      <c r="P19" s="18">
        <f t="shared" si="2"/>
        <v>44.028349596867912</v>
      </c>
      <c r="R19" s="16">
        <v>75</v>
      </c>
      <c r="S19" s="17">
        <f>B19/'V393I ohne Glu'!B19</f>
        <v>0.94224924012158051</v>
      </c>
      <c r="T19" s="17">
        <f>C19/'V393I ohne Glu'!C19</f>
        <v>1.9685081959208854</v>
      </c>
      <c r="U19" s="17">
        <f>D19/'V393I ohne Glu'!D19</f>
        <v>4.2275358695652185</v>
      </c>
      <c r="V19" s="17">
        <f>E19/'V393I ohne Glu'!E19</f>
        <v>1.890317690082989</v>
      </c>
      <c r="W19" s="17">
        <f>F19/'V393I ohne Glu'!F19</f>
        <v>1.8437631083329598</v>
      </c>
      <c r="X19" s="17">
        <f>G19/'V393I ohne Glu'!G19</f>
        <v>1.2711995392450584</v>
      </c>
      <c r="Y19" s="17">
        <f>H19/'V393I ohne Glu'!H19</f>
        <v>1.7012448132780082</v>
      </c>
      <c r="Z19" s="17">
        <f>I19/'V393I ohne Glu'!I19</f>
        <v>1.4633849038912328</v>
      </c>
      <c r="AA19" s="17">
        <f>J19/'V393I ohne Glu'!J19</f>
        <v>0.99312429612945297</v>
      </c>
      <c r="AB19" s="17">
        <f>K19/'V393I ohne Glu'!K19</f>
        <v>0.86851283482142849</v>
      </c>
      <c r="AC19" s="17">
        <f>L19/'V393I ohne Glu'!L19</f>
        <v>1.8557737478836593</v>
      </c>
      <c r="AD19" s="10"/>
      <c r="AE19" s="17">
        <f t="shared" si="3"/>
        <v>1.7296012944793155</v>
      </c>
      <c r="AF19" s="17">
        <f t="shared" si="4"/>
        <v>0.92396635243518221</v>
      </c>
      <c r="AG19" s="18">
        <f t="shared" si="5"/>
        <v>0.54601918762892199</v>
      </c>
    </row>
    <row r="20" spans="1:33" x14ac:dyDescent="0.25">
      <c r="A20" s="16">
        <v>90</v>
      </c>
      <c r="B20" s="17">
        <v>239.8681640625</v>
      </c>
      <c r="C20" s="17">
        <v>192.85188293457</v>
      </c>
      <c r="D20" s="17">
        <v>231.44529724121099</v>
      </c>
      <c r="E20" s="17">
        <v>192.26072692871099</v>
      </c>
      <c r="F20" s="17">
        <v>336.73092651367199</v>
      </c>
      <c r="G20" s="17">
        <v>386.96286010742199</v>
      </c>
      <c r="H20" s="17">
        <v>314.3310546875</v>
      </c>
      <c r="I20" s="17">
        <v>182.04</v>
      </c>
      <c r="J20" s="17">
        <v>68.694999999999993</v>
      </c>
      <c r="K20" s="17">
        <v>153.65</v>
      </c>
      <c r="L20" s="17">
        <v>336.64224243164</v>
      </c>
      <c r="M20" s="17">
        <f t="shared" si="0"/>
        <v>239.58892317338422</v>
      </c>
      <c r="N20" s="17">
        <f t="shared" si="1"/>
        <v>28.461015940262318</v>
      </c>
      <c r="O20" s="17">
        <f>STDEV(B20:L20)</f>
        <v>95.159967877140446</v>
      </c>
      <c r="P20" s="18">
        <f t="shared" si="2"/>
        <v>56.234913985913316</v>
      </c>
      <c r="R20" s="16">
        <v>90</v>
      </c>
      <c r="S20" s="17">
        <f>B20/'V393I ohne Glu'!B20</f>
        <v>0.89318181818181819</v>
      </c>
      <c r="T20" s="17">
        <f>C20/'V393I ohne Glu'!C20</f>
        <v>1.7944762251874631</v>
      </c>
      <c r="U20" s="17">
        <f>D20/'V393I ohne Glu'!D20</f>
        <v>3.6461536057692316</v>
      </c>
      <c r="V20" s="17">
        <f>E20/'V393I ohne Glu'!E20</f>
        <v>1.8061926466594584</v>
      </c>
      <c r="W20" s="17">
        <f>F20/'V393I ohne Glu'!F20</f>
        <v>1.7420271346721767</v>
      </c>
      <c r="X20" s="17">
        <f>G20/'V393I ohne Glu'!G20</f>
        <v>1.3096467991785579</v>
      </c>
      <c r="Y20" s="17">
        <f>H20/'V393I ohne Glu'!H20</f>
        <v>1.609375</v>
      </c>
      <c r="Z20" s="17">
        <f>I20/'V393I ohne Glu'!I20</f>
        <v>1.3155080213903743</v>
      </c>
      <c r="AA20" s="17">
        <f>J20/'V393I ohne Glu'!J20</f>
        <v>0.98128705092493385</v>
      </c>
      <c r="AB20" s="17">
        <f>K20/'V393I ohne Glu'!K20</f>
        <v>0.82483358385226546</v>
      </c>
      <c r="AC20" s="17">
        <f>L20/'V393I ohne Glu'!L20</f>
        <v>1.7453834395978765</v>
      </c>
      <c r="AD20" s="10"/>
      <c r="AE20" s="17">
        <f t="shared" si="3"/>
        <v>1.6061877568558323</v>
      </c>
      <c r="AF20" s="17">
        <f t="shared" si="4"/>
        <v>0.77178864035960471</v>
      </c>
      <c r="AG20" s="18">
        <f t="shared" si="5"/>
        <v>0.45608955923526917</v>
      </c>
    </row>
    <row r="21" spans="1:33" x14ac:dyDescent="0.25">
      <c r="A21" s="16">
        <v>105</v>
      </c>
      <c r="B21" s="17">
        <v>290</v>
      </c>
      <c r="C21" s="17">
        <v>232.49360656738199</v>
      </c>
      <c r="D21" s="17">
        <v>303</v>
      </c>
      <c r="E21" s="17">
        <v>290</v>
      </c>
      <c r="F21" s="17">
        <v>396</v>
      </c>
      <c r="G21" s="17">
        <v>474</v>
      </c>
      <c r="H21" s="17">
        <v>389</v>
      </c>
      <c r="I21" s="17">
        <v>231.56</v>
      </c>
      <c r="J21" s="17">
        <v>82.132999999999996</v>
      </c>
      <c r="K21" s="17">
        <v>184.71</v>
      </c>
      <c r="L21" s="17">
        <v>413.50595092773398</v>
      </c>
      <c r="M21" s="17">
        <f t="shared" si="0"/>
        <v>298.76386886319233</v>
      </c>
      <c r="N21" s="17">
        <f t="shared" si="1"/>
        <v>34.231156178898644</v>
      </c>
      <c r="O21" s="17">
        <f>STDEV(B21:L21)</f>
        <v>114.23123619099447</v>
      </c>
      <c r="P21" s="18">
        <f t="shared" si="2"/>
        <v>67.505106243822709</v>
      </c>
      <c r="R21" s="16">
        <v>105</v>
      </c>
      <c r="S21" s="17">
        <f>B21/'V393I ohne Glu'!B21</f>
        <v>0.92063492063492058</v>
      </c>
      <c r="T21" s="17">
        <f>C21/'V393I ohne Glu'!C21</f>
        <v>1.6539777441893109</v>
      </c>
      <c r="U21" s="17">
        <f>D21/'V393I ohne Glu'!D21</f>
        <v>3.9350649350649349</v>
      </c>
      <c r="V21" s="17">
        <f>E21/'V393I ohne Glu'!E21</f>
        <v>2.248062015503876</v>
      </c>
      <c r="W21" s="17">
        <f>F21/'V393I ohne Glu'!F21</f>
        <v>1.7068965517241379</v>
      </c>
      <c r="X21" s="17">
        <f>G21/'V393I ohne Glu'!G21</f>
        <v>1.3166666666666667</v>
      </c>
      <c r="Y21" s="17">
        <f>H21/'V393I ohne Glu'!H21</f>
        <v>1.5748987854251013</v>
      </c>
      <c r="Z21" s="17">
        <f>I21/'V393I ohne Glu'!I21</f>
        <v>1.3238051680768352</v>
      </c>
      <c r="AA21" s="17">
        <f>J21/'V393I ohne Glu'!J21</f>
        <v>1.0110045667721168</v>
      </c>
      <c r="AB21" s="17">
        <f>K21/'V393I ohne Glu'!K21</f>
        <v>0.77664718496404994</v>
      </c>
      <c r="AC21" s="17">
        <f>L21/'V393I ohne Glu'!L21</f>
        <v>1.7396508543119042</v>
      </c>
      <c r="AD21" s="10"/>
      <c r="AE21" s="17">
        <f t="shared" si="3"/>
        <v>1.6552099448485322</v>
      </c>
      <c r="AF21" s="17">
        <f t="shared" si="4"/>
        <v>0.86697057406400646</v>
      </c>
      <c r="AG21" s="18">
        <f t="shared" si="5"/>
        <v>0.51233745395703412</v>
      </c>
    </row>
    <row r="22" spans="1:33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R22" s="1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R23" s="28" t="s">
        <v>99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5.75" thickBot="1" x14ac:dyDescent="0.3">
      <c r="R24" s="29" t="s">
        <v>100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23"/>
  <sheetViews>
    <sheetView workbookViewId="0">
      <selection activeCell="A3" sqref="A1:XFD3"/>
    </sheetView>
  </sheetViews>
  <sheetFormatPr baseColWidth="10" defaultRowHeight="15" x14ac:dyDescent="0.25"/>
  <cols>
    <col min="1" max="12" width="11.42578125" style="1"/>
    <col min="13" max="14" width="2.28515625" style="1" customWidth="1"/>
    <col min="15" max="16384" width="11.42578125" style="1"/>
  </cols>
  <sheetData>
    <row r="2" spans="1:18" ht="15.75" thickBot="1" x14ac:dyDescent="0.3"/>
    <row r="3" spans="1:18" ht="15.75" thickBot="1" x14ac:dyDescent="0.3">
      <c r="A3" s="43" t="s">
        <v>96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77</v>
      </c>
      <c r="G3" s="44" t="s">
        <v>78</v>
      </c>
      <c r="H3" s="44" t="s">
        <v>79</v>
      </c>
      <c r="I3" s="44" t="s">
        <v>90</v>
      </c>
      <c r="J3" s="44" t="s">
        <v>91</v>
      </c>
      <c r="K3" s="44" t="s">
        <v>92</v>
      </c>
      <c r="L3" s="44" t="s">
        <v>93</v>
      </c>
      <c r="M3" s="44"/>
      <c r="N3" s="44"/>
      <c r="O3" s="44" t="s">
        <v>62</v>
      </c>
      <c r="P3" s="44" t="s">
        <v>11</v>
      </c>
      <c r="Q3" s="44" t="s">
        <v>57</v>
      </c>
      <c r="R3" s="45" t="s">
        <v>97</v>
      </c>
    </row>
    <row r="4" spans="1:18" x14ac:dyDescent="0.25">
      <c r="A4" s="16">
        <v>-150</v>
      </c>
      <c r="B4" s="17">
        <v>-179.6</v>
      </c>
      <c r="C4" s="17">
        <v>-189.1</v>
      </c>
      <c r="D4" s="17">
        <v>-165.52</v>
      </c>
      <c r="E4" s="17">
        <v>-495</v>
      </c>
      <c r="F4" s="17">
        <v>-193.23031616210901</v>
      </c>
      <c r="G4" s="17">
        <v>-185.58938598632801</v>
      </c>
      <c r="H4" s="17">
        <v>-195.22599792480401</v>
      </c>
      <c r="I4" s="30">
        <v>-157.95896911621</v>
      </c>
      <c r="J4" s="30">
        <v>-339.72164916992102</v>
      </c>
      <c r="K4" s="30">
        <v>-245.05615234375</v>
      </c>
      <c r="L4" s="30">
        <v>-125.671379089355</v>
      </c>
      <c r="M4" s="17"/>
      <c r="N4" s="17"/>
      <c r="O4" s="17">
        <f>AVERAGE(B4:N4)</f>
        <v>-224.69762270840701</v>
      </c>
      <c r="P4" s="17">
        <f>STDEV(B4:N4)/(SQRT(COUNT(B4:N4)))</f>
        <v>31.789051280483175</v>
      </c>
      <c r="Q4" s="17">
        <f>STDEV(B4:M4)</f>
        <v>105.43235553872957</v>
      </c>
      <c r="R4" s="18">
        <f>CONFIDENCE(0.05,Q4,11)</f>
        <v>62.305395612443895</v>
      </c>
    </row>
    <row r="5" spans="1:18" x14ac:dyDescent="0.25">
      <c r="A5" s="16">
        <v>-135</v>
      </c>
      <c r="B5" s="17">
        <v>-142.08000000000001</v>
      </c>
      <c r="C5" s="17">
        <v>-147.66</v>
      </c>
      <c r="D5" s="17">
        <v>-126.78</v>
      </c>
      <c r="E5" s="17">
        <v>-436</v>
      </c>
      <c r="F5" s="17">
        <v>-148.63810729980401</v>
      </c>
      <c r="G5" s="17">
        <v>-133.44747924804599</v>
      </c>
      <c r="H5" s="17">
        <v>-162.60675048828099</v>
      </c>
      <c r="I5" s="30">
        <v>-124.023429870605</v>
      </c>
      <c r="J5" s="30">
        <v>-254.88279724121</v>
      </c>
      <c r="K5" s="30">
        <v>-182.80029296875</v>
      </c>
      <c r="L5" s="30">
        <v>-116.394035339355</v>
      </c>
      <c r="M5" s="17"/>
      <c r="N5" s="17"/>
      <c r="O5" s="17">
        <f t="shared" ref="O5:O21" si="0">AVERAGE(B5:N5)</f>
        <v>-179.57389931418646</v>
      </c>
      <c r="P5" s="17">
        <f t="shared" ref="P5:P21" si="1">STDEV(B5:N5)/(SQRT(COUNT(B5:N5)))</f>
        <v>28.138904475376336</v>
      </c>
      <c r="Q5" s="17">
        <f>STDEV(B5:M5)</f>
        <v>93.326188156475666</v>
      </c>
      <c r="R5" s="18">
        <f t="shared" ref="R5:R21" si="2">CONFIDENCE(0.05,Q5,11)</f>
        <v>55.151239336150553</v>
      </c>
    </row>
    <row r="6" spans="1:18" x14ac:dyDescent="0.25">
      <c r="A6" s="16">
        <v>-120</v>
      </c>
      <c r="B6" s="17">
        <v>-111.91</v>
      </c>
      <c r="C6" s="17">
        <v>-117.33</v>
      </c>
      <c r="D6" s="17">
        <v>-97.71</v>
      </c>
      <c r="E6" s="17">
        <v>-361</v>
      </c>
      <c r="F6" s="17">
        <v>-112.25000762939401</v>
      </c>
      <c r="G6" s="17">
        <v>-102.712890625</v>
      </c>
      <c r="H6" s="17">
        <v>-129.570053100585</v>
      </c>
      <c r="I6" s="30">
        <v>-96.069328308105398</v>
      </c>
      <c r="J6" s="30">
        <v>-200.92771911621</v>
      </c>
      <c r="K6" s="30">
        <v>-139.46533203125</v>
      </c>
      <c r="L6" s="30">
        <v>-66.467277526855398</v>
      </c>
      <c r="M6" s="17"/>
      <c r="N6" s="17"/>
      <c r="O6" s="17">
        <f t="shared" si="0"/>
        <v>-139.58296439430907</v>
      </c>
      <c r="P6" s="17">
        <f t="shared" si="1"/>
        <v>24.355160066462311</v>
      </c>
      <c r="Q6" s="17">
        <f>STDEV(B6:M6)</f>
        <v>80.776927649502767</v>
      </c>
      <c r="R6" s="18">
        <f t="shared" si="2"/>
        <v>47.735236567974269</v>
      </c>
    </row>
    <row r="7" spans="1:18" x14ac:dyDescent="0.25">
      <c r="A7" s="16">
        <v>-105</v>
      </c>
      <c r="B7" s="17">
        <v>-84.403000000000006</v>
      </c>
      <c r="C7" s="17">
        <v>-97.215999999999994</v>
      </c>
      <c r="D7" s="17">
        <v>-76.691000000000003</v>
      </c>
      <c r="E7" s="17">
        <v>-286</v>
      </c>
      <c r="F7" s="17">
        <v>-86.720321655273395</v>
      </c>
      <c r="G7" s="17">
        <v>-78.613357543945298</v>
      </c>
      <c r="H7" s="17">
        <v>-101.367835998535</v>
      </c>
      <c r="I7" s="30">
        <v>-71.044914245605398</v>
      </c>
      <c r="J7" s="30">
        <v>-151.61131286621</v>
      </c>
      <c r="K7" s="30">
        <v>-106.201171875</v>
      </c>
      <c r="L7" s="30">
        <v>-53.344722747802699</v>
      </c>
      <c r="M7" s="17"/>
      <c r="N7" s="17"/>
      <c r="O7" s="17">
        <f t="shared" si="0"/>
        <v>-108.47396699385199</v>
      </c>
      <c r="P7" s="17">
        <f t="shared" si="1"/>
        <v>19.295157330739851</v>
      </c>
      <c r="Q7" s="17">
        <f>STDEV(B7:M7)</f>
        <v>63.994797136939518</v>
      </c>
      <c r="R7" s="18">
        <f t="shared" si="2"/>
        <v>37.817813444284106</v>
      </c>
    </row>
    <row r="8" spans="1:18" x14ac:dyDescent="0.25">
      <c r="A8" s="16">
        <v>-90</v>
      </c>
      <c r="B8" s="17">
        <v>-64.765000000000001</v>
      </c>
      <c r="C8" s="17">
        <v>-72.888999999999996</v>
      </c>
      <c r="D8" s="17">
        <v>-52.558</v>
      </c>
      <c r="E8" s="17">
        <v>-238</v>
      </c>
      <c r="F8" s="17">
        <v>-66.328193664550696</v>
      </c>
      <c r="G8" s="17">
        <v>-66.323913574218693</v>
      </c>
      <c r="H8" s="17">
        <v>-78.672843933105398</v>
      </c>
      <c r="I8" s="30">
        <v>-46.203609466552699</v>
      </c>
      <c r="J8" s="30">
        <v>-116.821281433105</v>
      </c>
      <c r="K8" s="30">
        <v>-76.2939453125</v>
      </c>
      <c r="L8" s="30">
        <v>-37.902828216552699</v>
      </c>
      <c r="M8" s="17"/>
      <c r="N8" s="17"/>
      <c r="O8" s="17">
        <f t="shared" si="0"/>
        <v>-83.341692327325916</v>
      </c>
      <c r="P8" s="17">
        <f t="shared" si="1"/>
        <v>16.661475267783789</v>
      </c>
      <c r="Q8" s="17">
        <f>STDEV(B8:M8)</f>
        <v>55.259861917025084</v>
      </c>
      <c r="R8" s="18">
        <f t="shared" si="2"/>
        <v>32.655891454161072</v>
      </c>
    </row>
    <row r="9" spans="1:18" x14ac:dyDescent="0.25">
      <c r="A9" s="16">
        <v>-75</v>
      </c>
      <c r="B9" s="17">
        <v>-49.585000000000001</v>
      </c>
      <c r="C9" s="17">
        <v>-56.036000000000001</v>
      </c>
      <c r="D9" s="17">
        <v>-40.488</v>
      </c>
      <c r="E9" s="17">
        <v>-178</v>
      </c>
      <c r="F9" s="17">
        <v>-50.967582702636697</v>
      </c>
      <c r="G9" s="17">
        <v>-47.53218460083</v>
      </c>
      <c r="H9" s="17">
        <v>-61.645542144775298</v>
      </c>
      <c r="I9" s="30">
        <v>-36.865230560302699</v>
      </c>
      <c r="J9" s="30">
        <v>-85.937492370605398</v>
      </c>
      <c r="K9" s="30">
        <v>-58.59375</v>
      </c>
      <c r="L9" s="30">
        <v>-28.7475566864013</v>
      </c>
      <c r="M9" s="17"/>
      <c r="N9" s="17"/>
      <c r="O9" s="17">
        <f t="shared" si="0"/>
        <v>-63.127121733231938</v>
      </c>
      <c r="P9" s="17">
        <f t="shared" si="1"/>
        <v>12.339050531827112</v>
      </c>
      <c r="Q9" s="17">
        <f>STDEV(B9:M9)</f>
        <v>40.92400088330578</v>
      </c>
      <c r="R9" s="18">
        <f t="shared" si="2"/>
        <v>24.184094645800936</v>
      </c>
    </row>
    <row r="10" spans="1:18" x14ac:dyDescent="0.25">
      <c r="A10" s="16">
        <v>-60</v>
      </c>
      <c r="B10" s="17">
        <v>-38.951000000000001</v>
      </c>
      <c r="C10" s="17">
        <v>-40.219000000000001</v>
      </c>
      <c r="D10" s="17">
        <v>-29.123000000000001</v>
      </c>
      <c r="E10" s="17">
        <v>-145</v>
      </c>
      <c r="F10" s="17">
        <v>-37.166759490966697</v>
      </c>
      <c r="G10" s="17">
        <v>-35.154579162597599</v>
      </c>
      <c r="H10" s="17">
        <v>-46.551685333251903</v>
      </c>
      <c r="I10" s="30">
        <v>-31.1889629364013</v>
      </c>
      <c r="J10" s="30">
        <v>-65.429679870605398</v>
      </c>
      <c r="K10" s="30">
        <v>-43.64013671875</v>
      </c>
      <c r="L10" s="30">
        <v>-24.5361309051513</v>
      </c>
      <c r="M10" s="17"/>
      <c r="N10" s="17"/>
      <c r="O10" s="17">
        <f t="shared" si="0"/>
        <v>-48.814630401611289</v>
      </c>
      <c r="P10" s="17">
        <f t="shared" si="1"/>
        <v>10.153771113802451</v>
      </c>
      <c r="Q10" s="17">
        <f>STDEV(B10:M10)</f>
        <v>33.676248991631766</v>
      </c>
      <c r="R10" s="18">
        <f t="shared" si="2"/>
        <v>19.901025690315951</v>
      </c>
    </row>
    <row r="11" spans="1:18" x14ac:dyDescent="0.25">
      <c r="A11" s="16">
        <v>-45</v>
      </c>
      <c r="B11" s="17">
        <v>-27.030999999999999</v>
      </c>
      <c r="C11" s="17">
        <v>-40.725000000000001</v>
      </c>
      <c r="D11" s="17">
        <v>-22.797999999999998</v>
      </c>
      <c r="E11" s="17">
        <v>-99</v>
      </c>
      <c r="F11" s="17">
        <v>-26.255113601684499</v>
      </c>
      <c r="G11" s="17">
        <v>-23.790748596191399</v>
      </c>
      <c r="H11" s="17">
        <v>-33.69966506958</v>
      </c>
      <c r="I11" s="30">
        <v>-20.0805644989013</v>
      </c>
      <c r="J11" s="30">
        <v>-46.874996185302699</v>
      </c>
      <c r="K11" s="30">
        <v>-32.958984375</v>
      </c>
      <c r="L11" s="30">
        <v>-17.8222637176513</v>
      </c>
      <c r="M11" s="17"/>
      <c r="N11" s="17"/>
      <c r="O11" s="17">
        <f t="shared" si="0"/>
        <v>-35.548757822210113</v>
      </c>
      <c r="P11" s="17">
        <f t="shared" si="1"/>
        <v>6.8784998285847863</v>
      </c>
      <c r="Q11" s="17">
        <f>STDEV(B11:M11)</f>
        <v>22.81340305193967</v>
      </c>
      <c r="R11" s="18">
        <f t="shared" si="2"/>
        <v>13.481611931691113</v>
      </c>
    </row>
    <row r="12" spans="1:18" x14ac:dyDescent="0.25">
      <c r="A12" s="16">
        <v>-30</v>
      </c>
      <c r="B12" s="17">
        <v>-17.097000000000001</v>
      </c>
      <c r="C12" s="17">
        <v>-26.5</v>
      </c>
      <c r="D12" s="17">
        <v>-14.449</v>
      </c>
      <c r="E12" s="17">
        <v>-59</v>
      </c>
      <c r="F12" s="17">
        <v>-19.195344924926701</v>
      </c>
      <c r="G12" s="17">
        <v>-15.719788551330501</v>
      </c>
      <c r="H12" s="17">
        <v>-22.869810104370099</v>
      </c>
      <c r="I12" s="30">
        <v>-13.4277334213256</v>
      </c>
      <c r="J12" s="30">
        <v>-29.0527324676513</v>
      </c>
      <c r="K12" s="30">
        <v>-18.310546875</v>
      </c>
      <c r="L12" s="30">
        <v>-12.6953115463256</v>
      </c>
      <c r="M12" s="17"/>
      <c r="N12" s="17"/>
      <c r="O12" s="17">
        <f t="shared" si="0"/>
        <v>-22.574297080993617</v>
      </c>
      <c r="P12" s="17">
        <f t="shared" si="1"/>
        <v>3.9751007056149112</v>
      </c>
      <c r="Q12" s="17">
        <f>STDEV(B12:M12)</f>
        <v>13.183917544401657</v>
      </c>
      <c r="R12" s="18">
        <f t="shared" si="2"/>
        <v>7.7910542179249802</v>
      </c>
    </row>
    <row r="13" spans="1:18" x14ac:dyDescent="0.25">
      <c r="A13" s="16">
        <v>-15</v>
      </c>
      <c r="B13" s="17">
        <v>-8.0237999999999996</v>
      </c>
      <c r="C13" s="17">
        <v>-13.294</v>
      </c>
      <c r="D13" s="17">
        <v>-6.4378000000000002</v>
      </c>
      <c r="E13" s="17">
        <v>-28</v>
      </c>
      <c r="F13" s="17">
        <v>-9.8410272598266602</v>
      </c>
      <c r="G13" s="17">
        <v>-9.3046226501464808</v>
      </c>
      <c r="H13" s="17">
        <v>-13.388526916503899</v>
      </c>
      <c r="I13" s="30">
        <v>-2.01415991783142</v>
      </c>
      <c r="J13" s="30">
        <v>-14.0991201400756</v>
      </c>
      <c r="K13" s="30">
        <v>-10.3759765625</v>
      </c>
      <c r="L13" s="30">
        <v>-7.14111280441284</v>
      </c>
      <c r="M13" s="17"/>
      <c r="N13" s="17"/>
      <c r="O13" s="17">
        <f t="shared" si="0"/>
        <v>-11.08364965920881</v>
      </c>
      <c r="P13" s="17">
        <f t="shared" si="1"/>
        <v>1.9986581126189442</v>
      </c>
      <c r="Q13" s="17">
        <f>STDEV(B13:M13)</f>
        <v>6.6287990437569251</v>
      </c>
      <c r="R13" s="18">
        <f t="shared" si="2"/>
        <v>3.9172979181419292</v>
      </c>
    </row>
    <row r="14" spans="1:18" x14ac:dyDescent="0.25">
      <c r="A14" s="16">
        <v>0</v>
      </c>
      <c r="B14" s="17">
        <v>-0.81100000000000005</v>
      </c>
      <c r="C14" s="17">
        <v>-0.89300000000000002</v>
      </c>
      <c r="D14" s="17">
        <v>0.51800000000000002</v>
      </c>
      <c r="E14" s="17">
        <v>8</v>
      </c>
      <c r="F14" s="17">
        <v>-2.3610026836395201</v>
      </c>
      <c r="G14" s="17">
        <v>-2.4320495128631499</v>
      </c>
      <c r="H14" s="17">
        <v>-3.7242748737335201</v>
      </c>
      <c r="I14" s="30">
        <v>0.244140610098839</v>
      </c>
      <c r="J14" s="30">
        <v>1.09863269329071</v>
      </c>
      <c r="K14" s="30">
        <v>-9.46044921875</v>
      </c>
      <c r="L14" s="30">
        <v>-0.793456971645355</v>
      </c>
      <c r="M14" s="17"/>
      <c r="N14" s="17"/>
      <c r="O14" s="17">
        <f t="shared" si="0"/>
        <v>-0.96495090520381777</v>
      </c>
      <c r="P14" s="17">
        <f t="shared" si="1"/>
        <v>1.2513147809584857</v>
      </c>
      <c r="Q14" s="17">
        <f>STDEV(B14:M14)</f>
        <v>4.1501416230650507</v>
      </c>
      <c r="R14" s="18">
        <f t="shared" si="2"/>
        <v>2.4525319040012579</v>
      </c>
    </row>
    <row r="15" spans="1:18" x14ac:dyDescent="0.25">
      <c r="A15" s="16">
        <v>15</v>
      </c>
      <c r="B15" s="17">
        <v>7.0872000000000002</v>
      </c>
      <c r="C15" s="17">
        <v>13.069000000000001</v>
      </c>
      <c r="D15" s="17">
        <v>6.7062999999999997</v>
      </c>
      <c r="E15" s="17">
        <v>38</v>
      </c>
      <c r="F15" s="17">
        <v>5.11187314987182</v>
      </c>
      <c r="G15" s="17">
        <v>4.6449337005615199</v>
      </c>
      <c r="H15" s="17">
        <v>5.7789130210876403</v>
      </c>
      <c r="I15" s="30">
        <v>9.33837795257568</v>
      </c>
      <c r="J15" s="30">
        <v>9.64355373382568</v>
      </c>
      <c r="K15" s="30">
        <v>2.44140625</v>
      </c>
      <c r="L15" s="30">
        <v>6.77490186691284</v>
      </c>
      <c r="M15" s="17"/>
      <c r="N15" s="17"/>
      <c r="O15" s="17">
        <f t="shared" si="0"/>
        <v>9.8724054249850184</v>
      </c>
      <c r="P15" s="17">
        <f t="shared" si="1"/>
        <v>2.9404066354169638</v>
      </c>
      <c r="Q15" s="17">
        <f>STDEV(B15:M15)</f>
        <v>9.7522255407494143</v>
      </c>
      <c r="R15" s="18">
        <f t="shared" si="2"/>
        <v>5.7630911053198455</v>
      </c>
    </row>
    <row r="16" spans="1:18" x14ac:dyDescent="0.25">
      <c r="A16" s="16">
        <v>30</v>
      </c>
      <c r="B16" s="17">
        <v>17.559000000000001</v>
      </c>
      <c r="C16" s="17">
        <v>25.164000000000001</v>
      </c>
      <c r="D16" s="17">
        <v>13.157</v>
      </c>
      <c r="E16" s="17">
        <v>58</v>
      </c>
      <c r="F16" s="17">
        <v>13.707541465759199</v>
      </c>
      <c r="G16" s="17">
        <v>12.813783645629799</v>
      </c>
      <c r="H16" s="17">
        <v>15.9835758209228</v>
      </c>
      <c r="I16" s="30">
        <v>12.3901357650756</v>
      </c>
      <c r="J16" s="30">
        <v>27.6489238739013</v>
      </c>
      <c r="K16" s="30">
        <v>10.986328125</v>
      </c>
      <c r="L16" s="30">
        <v>5.55419874191284</v>
      </c>
      <c r="M16" s="17"/>
      <c r="N16" s="17"/>
      <c r="O16" s="17">
        <f t="shared" si="0"/>
        <v>19.360407948927413</v>
      </c>
      <c r="P16" s="17">
        <f t="shared" si="1"/>
        <v>4.2986933489719492</v>
      </c>
      <c r="Q16" s="17">
        <f>STDEV(B16:M16)</f>
        <v>14.257152927336243</v>
      </c>
      <c r="R16" s="18">
        <f t="shared" si="2"/>
        <v>8.4252841445668896</v>
      </c>
    </row>
    <row r="17" spans="1:18" x14ac:dyDescent="0.25">
      <c r="A17" s="16">
        <v>45</v>
      </c>
      <c r="B17" s="17">
        <v>28.454999999999998</v>
      </c>
      <c r="C17" s="17">
        <v>37.820999999999998</v>
      </c>
      <c r="D17" s="17">
        <v>20.431000000000001</v>
      </c>
      <c r="E17" s="17">
        <v>87</v>
      </c>
      <c r="F17" s="17">
        <v>25.813449859619102</v>
      </c>
      <c r="G17" s="17">
        <v>18.825170516967699</v>
      </c>
      <c r="H17" s="17">
        <v>25.285078048706001</v>
      </c>
      <c r="I17" s="30">
        <v>24.7802715301513</v>
      </c>
      <c r="J17" s="30">
        <v>38.513179779052699</v>
      </c>
      <c r="K17" s="30">
        <v>16.17431640625</v>
      </c>
      <c r="L17" s="30">
        <v>13.5498037338256</v>
      </c>
      <c r="M17" s="17"/>
      <c r="N17" s="17"/>
      <c r="O17" s="17">
        <f t="shared" si="0"/>
        <v>30.604388170415675</v>
      </c>
      <c r="P17" s="17">
        <f t="shared" si="1"/>
        <v>6.1246265011711012</v>
      </c>
      <c r="Q17" s="17">
        <f>STDEV(B17:M17)</f>
        <v>20.313088085451728</v>
      </c>
      <c r="R17" s="18">
        <f t="shared" si="2"/>
        <v>12.004047361054919</v>
      </c>
    </row>
    <row r="18" spans="1:18" x14ac:dyDescent="0.25">
      <c r="A18" s="16">
        <v>60</v>
      </c>
      <c r="B18" s="17">
        <v>38.271000000000001</v>
      </c>
      <c r="C18" s="17">
        <v>55.198999999999998</v>
      </c>
      <c r="D18" s="17">
        <v>31.39</v>
      </c>
      <c r="E18" s="17">
        <v>138</v>
      </c>
      <c r="F18" s="17">
        <v>33.441051483154197</v>
      </c>
      <c r="G18" s="17">
        <v>27.4507141113281</v>
      </c>
      <c r="H18" s="17">
        <v>38.635112762451101</v>
      </c>
      <c r="I18" s="30">
        <v>40.222164154052699</v>
      </c>
      <c r="J18" s="30">
        <v>58.044429779052699</v>
      </c>
      <c r="K18" s="30">
        <v>26.85546875</v>
      </c>
      <c r="L18" s="30">
        <v>18.1884746551513</v>
      </c>
      <c r="M18" s="17"/>
      <c r="N18" s="17"/>
      <c r="O18" s="17">
        <f t="shared" si="0"/>
        <v>45.972492335926376</v>
      </c>
      <c r="P18" s="17">
        <f t="shared" si="1"/>
        <v>9.8609852319944995</v>
      </c>
      <c r="Q18" s="17">
        <f>STDEV(B18:M18)</f>
        <v>32.705188077761449</v>
      </c>
      <c r="R18" s="18">
        <f t="shared" si="2"/>
        <v>19.327175906790565</v>
      </c>
    </row>
    <row r="19" spans="1:18" x14ac:dyDescent="0.25">
      <c r="A19" s="16">
        <v>75</v>
      </c>
      <c r="B19" s="17">
        <v>49.497999999999998</v>
      </c>
      <c r="C19" s="17">
        <v>78.070999999999998</v>
      </c>
      <c r="D19" s="17">
        <v>37.497</v>
      </c>
      <c r="E19" s="17">
        <v>190</v>
      </c>
      <c r="F19" s="17">
        <v>45.516937255859297</v>
      </c>
      <c r="G19" s="17">
        <v>39.798454284667898</v>
      </c>
      <c r="H19" s="17">
        <v>57.5496406555175</v>
      </c>
      <c r="I19" s="30">
        <v>54.565425872802699</v>
      </c>
      <c r="J19" s="30">
        <v>79.772941589355398</v>
      </c>
      <c r="K19" s="30">
        <v>44.25048828125</v>
      </c>
      <c r="L19" s="30">
        <v>23.3764629364013</v>
      </c>
      <c r="M19" s="17"/>
      <c r="N19" s="17"/>
      <c r="O19" s="17">
        <f t="shared" si="0"/>
        <v>63.626940988714004</v>
      </c>
      <c r="P19" s="17">
        <f t="shared" si="1"/>
        <v>13.595532876591422</v>
      </c>
      <c r="Q19" s="17">
        <f>STDEV(B19:M19)</f>
        <v>45.091281376594971</v>
      </c>
      <c r="R19" s="18">
        <f t="shared" si="2"/>
        <v>26.646754788749419</v>
      </c>
    </row>
    <row r="20" spans="1:18" x14ac:dyDescent="0.25">
      <c r="A20" s="16">
        <v>90</v>
      </c>
      <c r="B20" s="17">
        <v>62.792000000000002</v>
      </c>
      <c r="C20" s="17">
        <v>98.445999999999998</v>
      </c>
      <c r="D20" s="17">
        <v>38.183</v>
      </c>
      <c r="E20" s="17">
        <v>239</v>
      </c>
      <c r="F20" s="17">
        <v>60.259368896484297</v>
      </c>
      <c r="G20" s="17">
        <v>54.698467254638601</v>
      </c>
      <c r="H20" s="17">
        <v>71.264907836914006</v>
      </c>
      <c r="I20" s="30">
        <v>75.134269714355398</v>
      </c>
      <c r="J20" s="30">
        <v>111.267082214355</v>
      </c>
      <c r="K20" s="30">
        <v>57.67822265625</v>
      </c>
      <c r="L20" s="30">
        <v>35.034175872802699</v>
      </c>
      <c r="M20" s="17"/>
      <c r="N20" s="17"/>
      <c r="O20" s="17">
        <f t="shared" si="0"/>
        <v>82.159772222345453</v>
      </c>
      <c r="P20" s="17">
        <f t="shared" si="1"/>
        <v>17.120528785319415</v>
      </c>
      <c r="Q20" s="17">
        <f>STDEV(B20:M20)</f>
        <v>56.782370193383592</v>
      </c>
      <c r="R20" s="18">
        <f t="shared" si="2"/>
        <v>33.555619815507328</v>
      </c>
    </row>
    <row r="21" spans="1:18" x14ac:dyDescent="0.25">
      <c r="A21" s="16">
        <v>105</v>
      </c>
      <c r="B21" s="17">
        <v>88.143000000000001</v>
      </c>
      <c r="C21" s="17">
        <v>123.22</v>
      </c>
      <c r="D21" s="17">
        <v>51.365000000000002</v>
      </c>
      <c r="E21" s="17">
        <v>287</v>
      </c>
      <c r="F21" s="17">
        <v>79.733047485351506</v>
      </c>
      <c r="G21" s="17">
        <v>70.115226745605398</v>
      </c>
      <c r="H21" s="17">
        <v>86.461883544921804</v>
      </c>
      <c r="I21" s="30">
        <v>72.753898620605398</v>
      </c>
      <c r="J21" s="30">
        <v>142.57810974121</v>
      </c>
      <c r="K21" s="30">
        <v>80.26123046875</v>
      </c>
      <c r="L21" s="30">
        <v>51.147457122802699</v>
      </c>
      <c r="M21" s="17"/>
      <c r="N21" s="17"/>
      <c r="O21" s="17">
        <f t="shared" si="0"/>
        <v>102.97989579356789</v>
      </c>
      <c r="P21" s="17">
        <f t="shared" si="1"/>
        <v>20.166355324286148</v>
      </c>
      <c r="Q21" s="17">
        <f>STDEV(B21:M21)</f>
        <v>66.884233999643044</v>
      </c>
      <c r="R21" s="18">
        <f t="shared" si="2"/>
        <v>39.525330135038402</v>
      </c>
    </row>
    <row r="22" spans="1:18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</sheetData>
  <phoneticPr fontId="2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H24"/>
  <sheetViews>
    <sheetView workbookViewId="0">
      <selection activeCell="D10" sqref="D10"/>
    </sheetView>
  </sheetViews>
  <sheetFormatPr baseColWidth="10" defaultRowHeight="15" x14ac:dyDescent="0.25"/>
  <cols>
    <col min="1" max="1" width="13.28515625" style="1" customWidth="1"/>
    <col min="2" max="12" width="11.42578125" style="1"/>
    <col min="13" max="13" width="1.140625" style="1" customWidth="1"/>
    <col min="14" max="18" width="11.42578125" style="1"/>
    <col min="19" max="19" width="12.5703125" style="1" customWidth="1"/>
    <col min="20" max="30" width="11.42578125" style="1"/>
    <col min="31" max="31" width="1.85546875" style="1" customWidth="1"/>
    <col min="32" max="16384" width="11.42578125" style="1"/>
  </cols>
  <sheetData>
    <row r="2" spans="1:34" ht="15.75" thickBot="1" x14ac:dyDescent="0.3"/>
    <row r="3" spans="1:34" s="7" customFormat="1" ht="15.75" thickBot="1" x14ac:dyDescent="0.3">
      <c r="A3" s="43" t="s">
        <v>96</v>
      </c>
      <c r="B3" s="44" t="s">
        <v>44</v>
      </c>
      <c r="C3" s="44" t="s">
        <v>45</v>
      </c>
      <c r="D3" s="44" t="s">
        <v>46</v>
      </c>
      <c r="E3" s="44" t="s">
        <v>47</v>
      </c>
      <c r="F3" s="44" t="s">
        <v>77</v>
      </c>
      <c r="G3" s="44" t="s">
        <v>78</v>
      </c>
      <c r="H3" s="44" t="s">
        <v>79</v>
      </c>
      <c r="I3" s="44" t="s">
        <v>90</v>
      </c>
      <c r="J3" s="44" t="s">
        <v>91</v>
      </c>
      <c r="K3" s="44" t="s">
        <v>92</v>
      </c>
      <c r="L3" s="44" t="s">
        <v>93</v>
      </c>
      <c r="M3" s="44"/>
      <c r="N3" s="44" t="s">
        <v>62</v>
      </c>
      <c r="O3" s="44" t="s">
        <v>11</v>
      </c>
      <c r="P3" s="44" t="s">
        <v>95</v>
      </c>
      <c r="Q3" s="45" t="s">
        <v>97</v>
      </c>
      <c r="S3" s="43" t="s">
        <v>96</v>
      </c>
      <c r="T3" s="44" t="s">
        <v>44</v>
      </c>
      <c r="U3" s="44" t="s">
        <v>45</v>
      </c>
      <c r="V3" s="44" t="s">
        <v>46</v>
      </c>
      <c r="W3" s="44" t="s">
        <v>47</v>
      </c>
      <c r="X3" s="44" t="s">
        <v>77</v>
      </c>
      <c r="Y3" s="44" t="s">
        <v>78</v>
      </c>
      <c r="Z3" s="44" t="s">
        <v>79</v>
      </c>
      <c r="AA3" s="44" t="s">
        <v>90</v>
      </c>
      <c r="AB3" s="44" t="s">
        <v>91</v>
      </c>
      <c r="AC3" s="44" t="s">
        <v>92</v>
      </c>
      <c r="AD3" s="44" t="s">
        <v>93</v>
      </c>
      <c r="AE3" s="44"/>
      <c r="AF3" s="44" t="s">
        <v>62</v>
      </c>
      <c r="AG3" s="44" t="s">
        <v>57</v>
      </c>
      <c r="AH3" s="45" t="s">
        <v>63</v>
      </c>
    </row>
    <row r="4" spans="1:34" x14ac:dyDescent="0.25">
      <c r="A4" s="16">
        <v>-150</v>
      </c>
      <c r="B4" s="17">
        <v>-560.64</v>
      </c>
      <c r="C4" s="17">
        <v>-756.41</v>
      </c>
      <c r="D4" s="17">
        <v>-476.53</v>
      </c>
      <c r="E4" s="17">
        <v>-2000</v>
      </c>
      <c r="F4" s="17">
        <v>-902.95379638671795</v>
      </c>
      <c r="G4" s="17">
        <v>-706.65979003906205</v>
      </c>
      <c r="H4" s="17">
        <v>-531.21453857421795</v>
      </c>
      <c r="I4" s="17">
        <v>-852.05072021484295</v>
      </c>
      <c r="J4" s="17">
        <v>-1221.61853027343</v>
      </c>
      <c r="K4" s="17">
        <v>-831.9091796875</v>
      </c>
      <c r="L4" s="17">
        <v>-325.01217651367102</v>
      </c>
      <c r="M4" s="17"/>
      <c r="N4" s="17">
        <f>AVERAGE(B4:M4)</f>
        <v>-833.18170288085832</v>
      </c>
      <c r="O4" s="17">
        <f>STDEV(B4:M4)/(SQRT(COUNT(B4:M4)))</f>
        <v>137.85286798040312</v>
      </c>
      <c r="P4" s="17">
        <f>STDEV(B4:M4)</f>
        <v>457.20623936539511</v>
      </c>
      <c r="Q4" s="18">
        <f>CONFIDENCE(0.05,P4,11)</f>
        <v>270.18665640714488</v>
      </c>
      <c r="S4" s="16">
        <v>-150</v>
      </c>
      <c r="T4" s="17">
        <f>B4/'C186S ohne Glu'!B4</f>
        <v>3.1216035634743875</v>
      </c>
      <c r="U4" s="17">
        <f>C4/'C186S ohne Glu'!C4</f>
        <v>4.0000528820729775</v>
      </c>
      <c r="V4" s="17">
        <f>D4/'C186S ohne Glu'!D4</f>
        <v>2.8789874335427741</v>
      </c>
      <c r="W4" s="17">
        <f>E4/'C186S ohne Glu'!E4</f>
        <v>4.0404040404040407</v>
      </c>
      <c r="X4" s="17">
        <f>F4/'C186S ohne Glu'!F4</f>
        <v>4.6729406354083292</v>
      </c>
      <c r="Y4" s="17">
        <f>G4/'C186S ohne Glu'!G4</f>
        <v>3.8076519639497066</v>
      </c>
      <c r="Z4" s="17">
        <f>H4/'C186S ohne Glu'!H4</f>
        <v>2.7210235533221758</v>
      </c>
      <c r="AA4" s="17">
        <f>I4/'C186S ohne Glu'!I4</f>
        <v>5.3941268734666883</v>
      </c>
      <c r="AB4" s="17">
        <f>J4/'C186S ohne Glu'!J4</f>
        <v>3.5959395971918302</v>
      </c>
      <c r="AC4" s="17">
        <f>K4/'C186S ohne Glu'!K4</f>
        <v>3.3947696139476959</v>
      </c>
      <c r="AD4" s="17">
        <f>L4/'C186S ohne Glu'!L4</f>
        <v>2.5862068107216403</v>
      </c>
      <c r="AE4" s="17"/>
      <c r="AF4" s="17">
        <f>AVERAGE(T4:AD4)</f>
        <v>3.6557915425002041</v>
      </c>
      <c r="AG4" s="17">
        <f>STDEV(T4:AD4)</f>
        <v>0.85581569548462511</v>
      </c>
      <c r="AH4" s="18">
        <f>CONFIDENCE(0.05,AG4,11)</f>
        <v>0.50574546310805968</v>
      </c>
    </row>
    <row r="5" spans="1:34" x14ac:dyDescent="0.25">
      <c r="A5" s="16">
        <v>-135</v>
      </c>
      <c r="B5" s="17">
        <v>-451.53</v>
      </c>
      <c r="C5" s="17">
        <v>-608.28</v>
      </c>
      <c r="D5" s="17">
        <v>-379.98</v>
      </c>
      <c r="E5" s="17">
        <v>-1584</v>
      </c>
      <c r="F5" s="17">
        <v>-712.33093261718705</v>
      </c>
      <c r="G5" s="17">
        <v>-551.38653564453102</v>
      </c>
      <c r="H5" s="17">
        <v>-431.79022216796801</v>
      </c>
      <c r="I5" s="17">
        <v>-709.35052490234295</v>
      </c>
      <c r="J5" s="17">
        <v>-1011.96282958984</v>
      </c>
      <c r="K5" s="17">
        <v>-670.47119140625</v>
      </c>
      <c r="L5" s="17">
        <v>-259.64352416992102</v>
      </c>
      <c r="M5" s="17"/>
      <c r="N5" s="17">
        <f t="shared" ref="N5:N21" si="0">AVERAGE(B5:M5)</f>
        <v>-670.06597822709455</v>
      </c>
      <c r="O5" s="17">
        <f t="shared" ref="O5:O21" si="1">STDEV(B5:M5)/(SQRT(COUNT(B5:M5)))</f>
        <v>109.980606214387</v>
      </c>
      <c r="P5" s="17">
        <f>STDEV(B5:M5)</f>
        <v>364.76440502895105</v>
      </c>
      <c r="Q5" s="18">
        <f>CONFIDENCE(0.05,P5,11)</f>
        <v>215.55802717808052</v>
      </c>
      <c r="S5" s="16">
        <v>-135</v>
      </c>
      <c r="T5" s="17">
        <f>B5/'C186S ohne Glu'!B5</f>
        <v>3.1779983108108105</v>
      </c>
      <c r="U5" s="17">
        <f>C5/'C186S ohne Glu'!C5</f>
        <v>4.1194636326696461</v>
      </c>
      <c r="V5" s="17">
        <f>D5/'C186S ohne Glu'!D5</f>
        <v>2.9971604353999055</v>
      </c>
      <c r="W5" s="17">
        <f>E5/'C186S ohne Glu'!E5</f>
        <v>3.6330275229357798</v>
      </c>
      <c r="X5" s="17">
        <f>F5/'C186S ohne Glu'!F5</f>
        <v>4.7923843054621988</v>
      </c>
      <c r="Y5" s="17">
        <f>G5/'C186S ohne Glu'!G5</f>
        <v>4.1318617537888391</v>
      </c>
      <c r="Z5" s="17">
        <f>H5/'C186S ohne Glu'!H5</f>
        <v>2.6554261792414762</v>
      </c>
      <c r="AA5" s="17">
        <f>I5/'C186S ohne Glu'!I5</f>
        <v>5.7194880486889943</v>
      </c>
      <c r="AB5" s="17">
        <f>J5/'C186S ohne Glu'!J5</f>
        <v>3.9703065116323342</v>
      </c>
      <c r="AC5" s="17">
        <f>K5/'C186S ohne Glu'!K5</f>
        <v>3.667779632721202</v>
      </c>
      <c r="AD5" s="17">
        <f>L5/'C186S ohne Glu'!L5</f>
        <v>2.2307287775779234</v>
      </c>
      <c r="AE5" s="17"/>
      <c r="AF5" s="17">
        <f t="shared" ref="AF5:AF21" si="2">AVERAGE(T5:AD5)</f>
        <v>3.7359659191753738</v>
      </c>
      <c r="AG5" s="17">
        <f t="shared" ref="AG5:AG21" si="3">STDEV(T5:AD5)</f>
        <v>0.98563742961041501</v>
      </c>
      <c r="AH5" s="18">
        <f t="shared" ref="AH5:AH21" si="4">CONFIDENCE(0.05,AG5,11)</f>
        <v>0.58246379556369354</v>
      </c>
    </row>
    <row r="6" spans="1:34" x14ac:dyDescent="0.25">
      <c r="A6" s="16">
        <v>-120</v>
      </c>
      <c r="B6" s="17">
        <v>-350.26</v>
      </c>
      <c r="C6" s="17">
        <v>-483.33</v>
      </c>
      <c r="D6" s="17">
        <v>-300.64999999999998</v>
      </c>
      <c r="E6" s="17">
        <v>-1195</v>
      </c>
      <c r="F6" s="17">
        <v>-561.67669677734295</v>
      </c>
      <c r="G6" s="17">
        <v>-433.763427734375</v>
      </c>
      <c r="H6" s="17">
        <v>-340.73199462890602</v>
      </c>
      <c r="I6" s="17">
        <v>-584.71673583984295</v>
      </c>
      <c r="J6" s="17">
        <v>-794.12835693359295</v>
      </c>
      <c r="K6" s="17">
        <v>-545.34912109375</v>
      </c>
      <c r="L6" s="17">
        <v>-211.85301208496</v>
      </c>
      <c r="M6" s="17"/>
      <c r="N6" s="17">
        <f t="shared" si="0"/>
        <v>-527.40539500843363</v>
      </c>
      <c r="O6" s="17">
        <f t="shared" si="1"/>
        <v>82.546681429182229</v>
      </c>
      <c r="P6" s="17">
        <f>STDEV(B6:M6)</f>
        <v>273.77636998959548</v>
      </c>
      <c r="Q6" s="18">
        <f>CONFIDENCE(0.05,P6,11)</f>
        <v>161.78852264449844</v>
      </c>
      <c r="S6" s="16">
        <v>-120</v>
      </c>
      <c r="T6" s="17">
        <f>B6/'C186S ohne Glu'!B6</f>
        <v>3.1298364757394337</v>
      </c>
      <c r="U6" s="17">
        <f>C6/'C186S ohne Glu'!C6</f>
        <v>4.1194068013295828</v>
      </c>
      <c r="V6" s="17">
        <f>D6/'C186S ohne Glu'!D6</f>
        <v>3.0769624398730939</v>
      </c>
      <c r="W6" s="17">
        <f>E6/'C186S ohne Glu'!E6</f>
        <v>3.3102493074792245</v>
      </c>
      <c r="X6" s="17">
        <f>F6/'C186S ohne Glu'!F6</f>
        <v>5.0038009674955353</v>
      </c>
      <c r="Y6" s="17">
        <f>G6/'C186S ohne Glu'!G6</f>
        <v>4.2230670862727946</v>
      </c>
      <c r="Z6" s="17">
        <f>H6/'C186S ohne Glu'!H6</f>
        <v>2.6297125491211801</v>
      </c>
      <c r="AA6" s="17">
        <f>I6/'C186S ohne Glu'!I6</f>
        <v>6.0864039141045003</v>
      </c>
      <c r="AB6" s="17">
        <f>J6/'C186S ohne Glu'!J6</f>
        <v>3.9523086233527351</v>
      </c>
      <c r="AC6" s="17">
        <f>K6/'C186S ohne Glu'!K6</f>
        <v>3.9102844638949672</v>
      </c>
      <c r="AD6" s="17">
        <f>L6/'C186S ohne Glu'!L6</f>
        <v>3.1873279599779463</v>
      </c>
      <c r="AE6" s="17"/>
      <c r="AF6" s="17">
        <f t="shared" si="2"/>
        <v>3.8753964171491817</v>
      </c>
      <c r="AG6" s="17">
        <f t="shared" si="3"/>
        <v>0.99434972743757699</v>
      </c>
      <c r="AH6" s="18">
        <f t="shared" si="4"/>
        <v>0.58761233995541362</v>
      </c>
    </row>
    <row r="7" spans="1:34" x14ac:dyDescent="0.25">
      <c r="A7" s="16">
        <v>-105</v>
      </c>
      <c r="B7" s="17">
        <v>-274.38</v>
      </c>
      <c r="C7" s="17">
        <v>-381.25</v>
      </c>
      <c r="D7" s="17">
        <v>-231.65</v>
      </c>
      <c r="E7" s="17">
        <v>-934</v>
      </c>
      <c r="F7" s="17">
        <v>-436.03045654296801</v>
      </c>
      <c r="G7" s="17">
        <v>-336.00280761718699</v>
      </c>
      <c r="H7" s="17">
        <v>-279.49261474609301</v>
      </c>
      <c r="I7" s="17">
        <v>-471.19137573242102</v>
      </c>
      <c r="J7" s="17">
        <v>-635.62005615234295</v>
      </c>
      <c r="K7" s="17">
        <v>-439.453125</v>
      </c>
      <c r="L7" s="17">
        <v>-161.31590270996</v>
      </c>
      <c r="M7" s="17"/>
      <c r="N7" s="17">
        <f t="shared" si="0"/>
        <v>-416.39875804554288</v>
      </c>
      <c r="O7" s="17">
        <f t="shared" si="1"/>
        <v>65.066336221641549</v>
      </c>
      <c r="P7" s="17">
        <f>STDEV(B7:M7)</f>
        <v>215.80062373029588</v>
      </c>
      <c r="Q7" s="18">
        <f>CONFIDENCE(0.05,P7,11)</f>
        <v>127.52767560039139</v>
      </c>
      <c r="S7" s="16">
        <v>-105</v>
      </c>
      <c r="T7" s="17">
        <f>B7/'C186S ohne Glu'!B7</f>
        <v>3.250832316386858</v>
      </c>
      <c r="U7" s="17">
        <f>C7/'C186S ohne Glu'!C7</f>
        <v>3.9216795589203426</v>
      </c>
      <c r="V7" s="17">
        <f>D7/'C186S ohne Glu'!D7</f>
        <v>3.0205630386877207</v>
      </c>
      <c r="W7" s="17">
        <f>E7/'C186S ohne Glu'!E7</f>
        <v>3.2657342657342658</v>
      </c>
      <c r="X7" s="17">
        <f>F7/'C186S ohne Glu'!F7</f>
        <v>5.028007832769072</v>
      </c>
      <c r="Y7" s="17">
        <f>G7/'C186S ohne Glu'!G7</f>
        <v>4.2741185227886946</v>
      </c>
      <c r="Z7" s="17">
        <f>H7/'C186S ohne Glu'!H7</f>
        <v>2.7572120090452787</v>
      </c>
      <c r="AA7" s="17">
        <f>I7/'C186S ohne Glu'!I7</f>
        <v>6.6323026881768294</v>
      </c>
      <c r="AB7" s="17">
        <f>J7/'C186S ohne Glu'!J7</f>
        <v>4.1924315813639081</v>
      </c>
      <c r="AC7" s="17">
        <f>K7/'C186S ohne Glu'!K7</f>
        <v>4.1379310344827589</v>
      </c>
      <c r="AD7" s="17">
        <f>L7/'C186S ohne Glu'!L7</f>
        <v>3.024027390162126</v>
      </c>
      <c r="AE7" s="17"/>
      <c r="AF7" s="17">
        <f t="shared" si="2"/>
        <v>3.9549854762288956</v>
      </c>
      <c r="AG7" s="17">
        <f t="shared" si="3"/>
        <v>1.1250598996878811</v>
      </c>
      <c r="AH7" s="18">
        <f t="shared" si="4"/>
        <v>0.66485569614348894</v>
      </c>
    </row>
    <row r="8" spans="1:34" x14ac:dyDescent="0.25">
      <c r="A8" s="16">
        <v>-90</v>
      </c>
      <c r="B8" s="17">
        <v>-210.45</v>
      </c>
      <c r="C8" s="17">
        <v>-291.49</v>
      </c>
      <c r="D8" s="17">
        <v>-176.47</v>
      </c>
      <c r="E8" s="17">
        <v>-737</v>
      </c>
      <c r="F8" s="17">
        <v>-332.293212890625</v>
      </c>
      <c r="G8" s="17">
        <v>-257.98123168945301</v>
      </c>
      <c r="H8" s="17">
        <v>-216.68290710449199</v>
      </c>
      <c r="I8" s="17">
        <v>-374.26754760742102</v>
      </c>
      <c r="J8" s="17">
        <v>-487.91500854492102</v>
      </c>
      <c r="K8" s="17">
        <v>-342.4072265625</v>
      </c>
      <c r="L8" s="17">
        <v>-131.83592224121</v>
      </c>
      <c r="M8" s="17"/>
      <c r="N8" s="17">
        <f t="shared" si="0"/>
        <v>-323.52664151278384</v>
      </c>
      <c r="O8" s="17">
        <f t="shared" si="1"/>
        <v>51.246921633965449</v>
      </c>
      <c r="P8" s="17">
        <f>STDEV(B8:M8)</f>
        <v>169.96681072061025</v>
      </c>
      <c r="Q8" s="18">
        <f>CONFIDENCE(0.05,P8,11)</f>
        <v>100.4421207211188</v>
      </c>
      <c r="S8" s="16">
        <v>-90</v>
      </c>
      <c r="T8" s="17">
        <f>B8/'C186S ohne Glu'!B8</f>
        <v>3.2494402841040682</v>
      </c>
      <c r="U8" s="17">
        <f>C8/'C186S ohne Glu'!C8</f>
        <v>3.9990945135754368</v>
      </c>
      <c r="V8" s="17">
        <f>D8/'C186S ohne Glu'!D8</f>
        <v>3.3576239582936944</v>
      </c>
      <c r="W8" s="17">
        <f>E8/'C186S ohne Glu'!E8</f>
        <v>3.096638655462185</v>
      </c>
      <c r="X8" s="17">
        <f>F8/'C186S ohne Glu'!F8</f>
        <v>5.0098335946124237</v>
      </c>
      <c r="Y8" s="17">
        <f>G8/'C186S ohne Glu'!G8</f>
        <v>3.8897166615592327</v>
      </c>
      <c r="Z8" s="17">
        <f>H8/'C186S ohne Glu'!H8</f>
        <v>2.7542274598428773</v>
      </c>
      <c r="AA8" s="17">
        <f>I8/'C186S ohne Glu'!I8</f>
        <v>8.1003963094778868</v>
      </c>
      <c r="AB8" s="17">
        <f>J8/'C186S ohne Glu'!J8</f>
        <v>4.1765935329541328</v>
      </c>
      <c r="AC8" s="17">
        <f>K8/'C186S ohne Glu'!K8</f>
        <v>4.4880000000000004</v>
      </c>
      <c r="AD8" s="17">
        <f>L8/'C186S ohne Glu'!L8</f>
        <v>3.4782608170552138</v>
      </c>
      <c r="AE8" s="17"/>
      <c r="AF8" s="17">
        <f t="shared" si="2"/>
        <v>4.1454387079033772</v>
      </c>
      <c r="AG8" s="17">
        <f t="shared" si="3"/>
        <v>1.4662209683573728</v>
      </c>
      <c r="AH8" s="18">
        <f t="shared" si="4"/>
        <v>0.86646529921461235</v>
      </c>
    </row>
    <row r="9" spans="1:34" x14ac:dyDescent="0.25">
      <c r="A9" s="16">
        <v>-75</v>
      </c>
      <c r="B9" s="17">
        <v>-157.57</v>
      </c>
      <c r="C9" s="17">
        <v>-217.45</v>
      </c>
      <c r="D9" s="17">
        <v>-133.16</v>
      </c>
      <c r="E9" s="17">
        <v>-554</v>
      </c>
      <c r="F9" s="17">
        <v>-247.87594604492099</v>
      </c>
      <c r="G9" s="17">
        <v>-205.44812011718699</v>
      </c>
      <c r="H9" s="17">
        <v>-167.16523742675699</v>
      </c>
      <c r="I9" s="17">
        <v>-294.25045776367102</v>
      </c>
      <c r="J9" s="17">
        <v>-374.08444213867102</v>
      </c>
      <c r="K9" s="17">
        <v>-272.52197265625</v>
      </c>
      <c r="L9" s="17">
        <v>-96.984855651855398</v>
      </c>
      <c r="M9" s="17"/>
      <c r="N9" s="17">
        <f t="shared" si="0"/>
        <v>-247.31918470902838</v>
      </c>
      <c r="O9" s="17">
        <f t="shared" si="1"/>
        <v>38.814037229445638</v>
      </c>
      <c r="P9" s="17">
        <f>STDEV(B9:M9)</f>
        <v>128.73159808895682</v>
      </c>
      <c r="Q9" s="18">
        <f>CONFIDENCE(0.05,P9,11)</f>
        <v>76.074115064310263</v>
      </c>
      <c r="S9" s="16">
        <v>-75</v>
      </c>
      <c r="T9" s="17">
        <f>B9/'C186S ohne Glu'!B9</f>
        <v>3.1777755369567409</v>
      </c>
      <c r="U9" s="17">
        <f>C9/'C186S ohne Glu'!C9</f>
        <v>3.8805410807338139</v>
      </c>
      <c r="V9" s="17">
        <f>D9/'C186S ohne Glu'!D9</f>
        <v>3.2888757162616082</v>
      </c>
      <c r="W9" s="17">
        <f>E9/'C186S ohne Glu'!E9</f>
        <v>3.1123595505617976</v>
      </c>
      <c r="X9" s="17">
        <f>F9/'C186S ohne Glu'!F9</f>
        <v>4.8634040089976187</v>
      </c>
      <c r="Y9" s="17">
        <f>G9/'C186S ohne Glu'!G9</f>
        <v>4.3222949216939526</v>
      </c>
      <c r="Z9" s="17">
        <f>H9/'C186S ohne Glu'!H9</f>
        <v>2.7117165590687389</v>
      </c>
      <c r="AA9" s="17">
        <f>I9/'C186S ohne Glu'!I9</f>
        <v>7.9817880775856711</v>
      </c>
      <c r="AB9" s="17">
        <f>J9/'C186S ohne Glu'!J9</f>
        <v>4.3529829858827158</v>
      </c>
      <c r="AC9" s="17">
        <f>K9/'C186S ohne Glu'!K9</f>
        <v>4.651041666666667</v>
      </c>
      <c r="AD9" s="17">
        <f>L9/'C186S ohne Glu'!L9</f>
        <v>3.373672994537757</v>
      </c>
      <c r="AE9" s="17"/>
      <c r="AF9" s="17">
        <f t="shared" si="2"/>
        <v>4.1560411908133705</v>
      </c>
      <c r="AG9" s="17">
        <f t="shared" si="3"/>
        <v>1.4498440676845015</v>
      </c>
      <c r="AH9" s="18">
        <f t="shared" si="4"/>
        <v>0.85678734722240701</v>
      </c>
    </row>
    <row r="10" spans="1:34" x14ac:dyDescent="0.25">
      <c r="A10" s="16">
        <v>-60</v>
      </c>
      <c r="B10" s="17">
        <v>-117.25</v>
      </c>
      <c r="C10" s="17">
        <v>-158.32</v>
      </c>
      <c r="D10" s="17">
        <v>-98.558999999999997</v>
      </c>
      <c r="E10" s="17">
        <v>-431</v>
      </c>
      <c r="F10" s="17">
        <v>-179.74037170410099</v>
      </c>
      <c r="G10" s="17">
        <v>-146.03451538085901</v>
      </c>
      <c r="H10" s="17">
        <v>-125.749336242675</v>
      </c>
      <c r="I10" s="17">
        <v>-214.23338317871</v>
      </c>
      <c r="J10" s="17">
        <v>-275.57369995117102</v>
      </c>
      <c r="K10" s="17">
        <v>-192.87109375</v>
      </c>
      <c r="L10" s="17">
        <v>-73.364250183105398</v>
      </c>
      <c r="M10" s="17"/>
      <c r="N10" s="17">
        <f t="shared" si="0"/>
        <v>-182.97233185369285</v>
      </c>
      <c r="O10" s="17">
        <f t="shared" si="1"/>
        <v>30.133641720568079</v>
      </c>
      <c r="P10" s="17">
        <f>STDEV(B10:M10)</f>
        <v>99.941983154123832</v>
      </c>
      <c r="Q10" s="18">
        <f>CONFIDENCE(0.05,P10,11)</f>
        <v>59.060852495347007</v>
      </c>
      <c r="S10" s="16">
        <v>-60</v>
      </c>
      <c r="T10" s="17">
        <f>B10/'C186S ohne Glu'!B10</f>
        <v>3.0101922928807987</v>
      </c>
      <c r="U10" s="17">
        <f>C10/'C186S ohne Glu'!C10</f>
        <v>3.9364479474875056</v>
      </c>
      <c r="V10" s="17">
        <f>D10/'C186S ohne Glu'!D10</f>
        <v>3.3842323936407648</v>
      </c>
      <c r="W10" s="17">
        <f>E10/'C186S ohne Glu'!E10</f>
        <v>2.9724137931034482</v>
      </c>
      <c r="X10" s="17">
        <f>F10/'C186S ohne Glu'!F10</f>
        <v>4.8360517345556184</v>
      </c>
      <c r="Y10" s="17">
        <f>G10/'C186S ohne Glu'!G10</f>
        <v>4.1540680861351662</v>
      </c>
      <c r="Z10" s="17">
        <f>H10/'C186S ohne Glu'!H10</f>
        <v>2.7012842895475613</v>
      </c>
      <c r="AA10" s="17">
        <f>I10/'C186S ohne Glu'!I10</f>
        <v>6.8688844709444856</v>
      </c>
      <c r="AB10" s="17">
        <f>J10/'C186S ohne Glu'!J10</f>
        <v>4.2117537560347111</v>
      </c>
      <c r="AC10" s="17">
        <f>K10/'C186S ohne Glu'!K10</f>
        <v>4.4195804195804191</v>
      </c>
      <c r="AD10" s="17">
        <f>L10/'C186S ohne Glu'!L10</f>
        <v>2.9900496727339663</v>
      </c>
      <c r="AE10" s="17"/>
      <c r="AF10" s="17">
        <f t="shared" si="2"/>
        <v>3.953178077876768</v>
      </c>
      <c r="AG10" s="17">
        <f t="shared" si="3"/>
        <v>1.1948017923173757</v>
      </c>
      <c r="AH10" s="18">
        <f t="shared" si="4"/>
        <v>0.70606976357884133</v>
      </c>
    </row>
    <row r="11" spans="1:34" x14ac:dyDescent="0.25">
      <c r="A11" s="16">
        <v>-45</v>
      </c>
      <c r="B11" s="17">
        <v>-80.293999999999997</v>
      </c>
      <c r="C11" s="17">
        <v>-108.11</v>
      </c>
      <c r="D11" s="17">
        <v>-66.394000000000005</v>
      </c>
      <c r="E11" s="17">
        <v>-300</v>
      </c>
      <c r="F11" s="17">
        <v>-125.589111328125</v>
      </c>
      <c r="G11" s="17">
        <v>-103.26137542724599</v>
      </c>
      <c r="H11" s="17">
        <v>-90.330268859863196</v>
      </c>
      <c r="I11" s="17">
        <v>-160.52244567871</v>
      </c>
      <c r="J11" s="17">
        <v>-193.35935974121</v>
      </c>
      <c r="K11" s="17">
        <v>-134.27734375</v>
      </c>
      <c r="L11" s="17">
        <v>-52.124019622802699</v>
      </c>
      <c r="M11" s="17"/>
      <c r="N11" s="17">
        <f t="shared" si="0"/>
        <v>-128.56926585526881</v>
      </c>
      <c r="O11" s="17">
        <f t="shared" si="1"/>
        <v>21.151005664424808</v>
      </c>
      <c r="P11" s="17">
        <f>STDEV(B11:M11)</f>
        <v>70.1499497275788</v>
      </c>
      <c r="Q11" s="18">
        <f>CONFIDENCE(0.05,P11,11)</f>
        <v>41.455209339075289</v>
      </c>
      <c r="S11" s="16">
        <v>-45</v>
      </c>
      <c r="T11" s="17">
        <f>B11/'C186S ohne Glu'!B11</f>
        <v>2.9704413451222669</v>
      </c>
      <c r="U11" s="17">
        <f>C11/'C186S ohne Glu'!C11</f>
        <v>2.6546347452424799</v>
      </c>
      <c r="V11" s="17">
        <f>D11/'C186S ohne Glu'!D11</f>
        <v>2.9122730064040709</v>
      </c>
      <c r="W11" s="17">
        <f>E11/'C186S ohne Glu'!E11</f>
        <v>3.0303030303030303</v>
      </c>
      <c r="X11" s="17">
        <f>F11/'C186S ohne Glu'!F11</f>
        <v>4.7834152703901207</v>
      </c>
      <c r="Y11" s="17">
        <f>G11/'C186S ohne Glu'!G11</f>
        <v>4.3404004295929068</v>
      </c>
      <c r="Z11" s="17">
        <f>H11/'C186S ohne Glu'!H11</f>
        <v>2.6804500481935793</v>
      </c>
      <c r="AA11" s="17">
        <f>I11/'C186S ohne Glu'!I11</f>
        <v>7.9939209720669417</v>
      </c>
      <c r="AB11" s="17">
        <f>J11/'C186S ohne Glu'!J11</f>
        <v>4.1250000101725099</v>
      </c>
      <c r="AC11" s="17">
        <f>K11/'C186S ohne Glu'!K11</f>
        <v>4.0740740740740744</v>
      </c>
      <c r="AD11" s="17">
        <f>L11/'C186S ohne Glu'!L11</f>
        <v>2.9246576332039509</v>
      </c>
      <c r="AE11" s="17"/>
      <c r="AF11" s="17">
        <f t="shared" si="2"/>
        <v>3.8626882331605397</v>
      </c>
      <c r="AG11" s="17">
        <f t="shared" si="3"/>
        <v>1.5615941567941496</v>
      </c>
      <c r="AH11" s="18">
        <f t="shared" si="4"/>
        <v>0.92282621618369876</v>
      </c>
    </row>
    <row r="12" spans="1:34" x14ac:dyDescent="0.25">
      <c r="A12" s="16">
        <v>-30</v>
      </c>
      <c r="B12" s="17">
        <v>-47.756</v>
      </c>
      <c r="C12" s="17">
        <v>-66.307000000000002</v>
      </c>
      <c r="D12" s="17">
        <v>-42.215000000000003</v>
      </c>
      <c r="E12" s="17">
        <v>-184</v>
      </c>
      <c r="F12" s="17">
        <v>-82.560745239257798</v>
      </c>
      <c r="G12" s="17">
        <v>-67.511154174804602</v>
      </c>
      <c r="H12" s="17">
        <v>-59.601814270019503</v>
      </c>
      <c r="I12" s="17">
        <v>-107.482902526855</v>
      </c>
      <c r="J12" s="17">
        <v>-130.06590270996</v>
      </c>
      <c r="K12" s="17">
        <v>-93.994140625</v>
      </c>
      <c r="L12" s="17">
        <v>-31.2499980926513</v>
      </c>
      <c r="M12" s="17"/>
      <c r="N12" s="17">
        <f t="shared" si="0"/>
        <v>-82.976787058049837</v>
      </c>
      <c r="O12" s="17">
        <f t="shared" si="1"/>
        <v>13.411773663289797</v>
      </c>
      <c r="P12" s="17">
        <f>STDEV(B12:M12)</f>
        <v>44.481821014302596</v>
      </c>
      <c r="Q12" s="18">
        <f>CONFIDENCE(0.05,P12,11)</f>
        <v>26.286593348850822</v>
      </c>
      <c r="S12" s="16">
        <v>-30</v>
      </c>
      <c r="T12" s="17">
        <f>B12/'C186S ohne Glu'!B12</f>
        <v>2.793238579867813</v>
      </c>
      <c r="U12" s="17">
        <f>C12/'C186S ohne Glu'!C12</f>
        <v>2.5021509433962263</v>
      </c>
      <c r="V12" s="17">
        <f>D12/'C186S ohne Glu'!D12</f>
        <v>2.9216554778877435</v>
      </c>
      <c r="W12" s="17">
        <f>E12/'C186S ohne Glu'!E12</f>
        <v>3.1186440677966103</v>
      </c>
      <c r="X12" s="17">
        <f>F12/'C186S ohne Glu'!F12</f>
        <v>4.3010816196402919</v>
      </c>
      <c r="Y12" s="17">
        <f>G12/'C186S ohne Glu'!G12</f>
        <v>4.2946604500663312</v>
      </c>
      <c r="Z12" s="17">
        <f>H12/'C186S ohne Glu'!H12</f>
        <v>2.6061350749314021</v>
      </c>
      <c r="AA12" s="17">
        <f>I12/'C186S ohne Glu'!I12</f>
        <v>8.0045454548682997</v>
      </c>
      <c r="AB12" s="17">
        <f>J12/'C186S ohne Glu'!J12</f>
        <v>4.4768905250059214</v>
      </c>
      <c r="AC12" s="17">
        <f>K12/'C186S ohne Glu'!K12</f>
        <v>5.1333333333333337</v>
      </c>
      <c r="AD12" s="17">
        <f>L12/'C186S ohne Glu'!L12</f>
        <v>2.4615384962093332</v>
      </c>
      <c r="AE12" s="17"/>
      <c r="AF12" s="17">
        <f t="shared" si="2"/>
        <v>3.8739885475457556</v>
      </c>
      <c r="AG12" s="17">
        <f t="shared" si="3"/>
        <v>1.6583191438723128</v>
      </c>
      <c r="AH12" s="18">
        <f t="shared" si="4"/>
        <v>0.97998598042039653</v>
      </c>
    </row>
    <row r="13" spans="1:34" x14ac:dyDescent="0.25">
      <c r="A13" s="16">
        <v>-15</v>
      </c>
      <c r="B13" s="17">
        <v>-21.841999999999999</v>
      </c>
      <c r="C13" s="17">
        <v>-30.234999999999999</v>
      </c>
      <c r="D13" s="17">
        <v>-19.638000000000002</v>
      </c>
      <c r="E13" s="17">
        <v>-93</v>
      </c>
      <c r="F13" s="17">
        <v>-47.664600372314403</v>
      </c>
      <c r="G13" s="17">
        <v>-38.804115295410099</v>
      </c>
      <c r="H13" s="17">
        <v>-34.100215911865199</v>
      </c>
      <c r="I13" s="17">
        <v>-64.880363464355398</v>
      </c>
      <c r="J13" s="17">
        <v>-72.448722839355398</v>
      </c>
      <c r="K13" s="17">
        <v>-50.96435546875</v>
      </c>
      <c r="L13" s="17">
        <v>-27.7099590301513</v>
      </c>
      <c r="M13" s="17"/>
      <c r="N13" s="17">
        <f t="shared" si="0"/>
        <v>-45.571575671109258</v>
      </c>
      <c r="O13" s="17">
        <f t="shared" si="1"/>
        <v>6.9709854606870341</v>
      </c>
      <c r="P13" s="17">
        <f>STDEV(B13:M13)</f>
        <v>23.120143192121674</v>
      </c>
      <c r="Q13" s="18">
        <f>CONFIDENCE(0.05,P13,11)</f>
        <v>13.66288043969894</v>
      </c>
      <c r="S13" s="16">
        <v>-15</v>
      </c>
      <c r="T13" s="17">
        <f>B13/'C186S ohne Glu'!B13</f>
        <v>2.7221515989929959</v>
      </c>
      <c r="U13" s="17">
        <f>C13/'C186S ohne Glu'!C13</f>
        <v>2.2743342861441249</v>
      </c>
      <c r="V13" s="17">
        <f>D13/'C186S ohne Glu'!D13</f>
        <v>3.0504209512566405</v>
      </c>
      <c r="W13" s="17">
        <f>E13/'C186S ohne Glu'!E13</f>
        <v>3.3214285714285716</v>
      </c>
      <c r="X13" s="17">
        <f>F13/'C186S ohne Glu'!F13</f>
        <v>4.8434578132805584</v>
      </c>
      <c r="Y13" s="17">
        <f>G13/'C186S ohne Glu'!G13</f>
        <v>4.1704125738832856</v>
      </c>
      <c r="Z13" s="17">
        <f>H13/'C186S ohne Glu'!H13</f>
        <v>2.5469729511340202</v>
      </c>
      <c r="AA13" s="17">
        <f>I13/'C186S ohne Glu'!I13</f>
        <v>32.212121237230242</v>
      </c>
      <c r="AB13" s="17">
        <f>J13/'C186S ohne Glu'!J13</f>
        <v>5.1385279449762118</v>
      </c>
      <c r="AC13" s="17">
        <f>K13/'C186S ohne Glu'!K13</f>
        <v>4.9117647058823533</v>
      </c>
      <c r="AD13" s="17">
        <f>L13/'C186S ohne Glu'!L13</f>
        <v>3.8803418723518792</v>
      </c>
      <c r="AE13" s="17"/>
      <c r="AF13" s="17">
        <f t="shared" si="2"/>
        <v>6.279266773323716</v>
      </c>
      <c r="AG13" s="17">
        <f t="shared" si="3"/>
        <v>8.6587803046768617</v>
      </c>
      <c r="AH13" s="18">
        <f t="shared" si="4"/>
        <v>5.1169181381511804</v>
      </c>
    </row>
    <row r="14" spans="1:34" x14ac:dyDescent="0.25">
      <c r="A14" s="16">
        <v>0</v>
      </c>
      <c r="B14" s="17">
        <v>0.67400000000000004</v>
      </c>
      <c r="C14" s="17">
        <v>7.3999999999999996E-2</v>
      </c>
      <c r="D14" s="17">
        <v>-0.60199999999999998</v>
      </c>
      <c r="E14" s="17">
        <v>1</v>
      </c>
      <c r="F14" s="17">
        <v>-17.0058689117431</v>
      </c>
      <c r="G14" s="17">
        <v>-13.804165840148899</v>
      </c>
      <c r="H14" s="17">
        <v>-9.0079841613769496</v>
      </c>
      <c r="I14" s="17">
        <v>-17.6391582489013</v>
      </c>
      <c r="J14" s="17">
        <v>-26.5502910614013</v>
      </c>
      <c r="K14" s="17">
        <v>-22.5830078125</v>
      </c>
      <c r="L14" s="17">
        <v>-11.7187490463256</v>
      </c>
      <c r="M14" s="17"/>
      <c r="N14" s="17">
        <f t="shared" si="0"/>
        <v>-10.651202280217921</v>
      </c>
      <c r="O14" s="17">
        <f t="shared" si="1"/>
        <v>2.9820226154973319</v>
      </c>
      <c r="P14" s="17">
        <f>STDEV(B14:M14)</f>
        <v>9.8902501319588989</v>
      </c>
      <c r="Q14" s="18">
        <f>CONFIDENCE(0.05,P14,11)</f>
        <v>5.8446569274587032</v>
      </c>
      <c r="S14" s="16">
        <v>0</v>
      </c>
      <c r="T14" s="17">
        <f>B14/'C186S ohne Glu'!B14</f>
        <v>-0.83107274969173861</v>
      </c>
      <c r="U14" s="17">
        <f>C14/'C186S ohne Glu'!C14</f>
        <v>-8.2866741321388576E-2</v>
      </c>
      <c r="V14" s="17">
        <f>D14/'C186S ohne Glu'!D14</f>
        <v>-1.1621621621621621</v>
      </c>
      <c r="W14" s="17">
        <f>E14/'C186S ohne Glu'!E14</f>
        <v>0.125</v>
      </c>
      <c r="X14" s="17">
        <f>F14/'C186S ohne Glu'!F14</f>
        <v>7.202816426082288</v>
      </c>
      <c r="Y14" s="17">
        <f>G14/'C186S ohne Glu'!G14</f>
        <v>5.6759394770289173</v>
      </c>
      <c r="Z14" s="17">
        <f>H14/'C186S ohne Glu'!H14</f>
        <v>2.4187216214646918</v>
      </c>
      <c r="AA14" s="17">
        <f>I14/'C186S ohne Glu'!I14</f>
        <v>-72.249996597289496</v>
      </c>
      <c r="AB14" s="17">
        <f>J14/'C186S ohne Glu'!J14</f>
        <v>-24.166667552806757</v>
      </c>
      <c r="AC14" s="17">
        <f>K14/'C186S ohne Glu'!K14</f>
        <v>2.3870967741935485</v>
      </c>
      <c r="AD14" s="17">
        <f>L14/'C186S ohne Glu'!L14</f>
        <v>14.76923067677504</v>
      </c>
      <c r="AE14" s="17"/>
      <c r="AF14" s="17">
        <f t="shared" si="2"/>
        <v>-5.9921782570660955</v>
      </c>
      <c r="AG14" s="17">
        <f t="shared" si="3"/>
        <v>23.926890508798902</v>
      </c>
      <c r="AH14" s="18">
        <f t="shared" si="4"/>
        <v>14.139628876817827</v>
      </c>
    </row>
    <row r="15" spans="1:34" x14ac:dyDescent="0.25">
      <c r="A15" s="16">
        <v>15</v>
      </c>
      <c r="B15" s="17">
        <v>21.393000000000001</v>
      </c>
      <c r="C15" s="17">
        <v>26.419</v>
      </c>
      <c r="D15" s="17">
        <v>18.081</v>
      </c>
      <c r="E15" s="17">
        <v>96</v>
      </c>
      <c r="F15" s="17">
        <v>11.741049766540501</v>
      </c>
      <c r="G15" s="17">
        <v>10.520284652709901</v>
      </c>
      <c r="H15" s="17">
        <v>16.384126663208001</v>
      </c>
      <c r="I15" s="17">
        <v>19.9584941864013</v>
      </c>
      <c r="J15" s="17">
        <v>15.9301748275756</v>
      </c>
      <c r="K15" s="17">
        <v>5.4931640625</v>
      </c>
      <c r="L15" s="17">
        <v>-3.60107398033142</v>
      </c>
      <c r="M15" s="17"/>
      <c r="N15" s="17">
        <f t="shared" si="0"/>
        <v>21.665383652600354</v>
      </c>
      <c r="O15" s="17">
        <f t="shared" si="1"/>
        <v>7.8320391079947882</v>
      </c>
      <c r="P15" s="17">
        <f>STDEV(B15:M15)</f>
        <v>25.975935064608507</v>
      </c>
      <c r="Q15" s="18">
        <f>CONFIDENCE(0.05,P15,11)</f>
        <v>15.350514577178993</v>
      </c>
      <c r="S15" s="16">
        <v>15</v>
      </c>
      <c r="T15" s="17">
        <f>B15/'C186S ohne Glu'!B15</f>
        <v>3.018540467321368</v>
      </c>
      <c r="U15" s="17">
        <f>C15/'C186S ohne Glu'!C15</f>
        <v>2.0215012625296502</v>
      </c>
      <c r="V15" s="17">
        <f>D15/'C186S ohne Glu'!D15</f>
        <v>2.6961215573416042</v>
      </c>
      <c r="W15" s="17">
        <f>E15/'C186S ohne Glu'!E15</f>
        <v>2.5263157894736841</v>
      </c>
      <c r="X15" s="17">
        <f>F15/'C186S ohne Glu'!F15</f>
        <v>2.2968194676025768</v>
      </c>
      <c r="Y15" s="17">
        <f>G15/'C186S ohne Glu'!G15</f>
        <v>2.2648944701703959</v>
      </c>
      <c r="Z15" s="17">
        <f>H15/'C186S ohne Glu'!H15</f>
        <v>2.835157165962046</v>
      </c>
      <c r="AA15" s="17">
        <f>I15/'C186S ohne Glu'!I15</f>
        <v>2.1372549159778242</v>
      </c>
      <c r="AB15" s="17">
        <f>J15/'C186S ohne Glu'!J15</f>
        <v>1.6518987986450473</v>
      </c>
      <c r="AC15" s="17">
        <f>K15/'C186S ohne Glu'!K15</f>
        <v>2.25</v>
      </c>
      <c r="AD15" s="17">
        <f>L15/'C186S ohne Glu'!L15</f>
        <v>-0.53153153375081175</v>
      </c>
      <c r="AE15" s="17"/>
      <c r="AF15" s="17">
        <f t="shared" si="2"/>
        <v>2.1060883964793984</v>
      </c>
      <c r="AG15" s="17">
        <f t="shared" si="3"/>
        <v>0.95616954183949099</v>
      </c>
      <c r="AH15" s="18">
        <f t="shared" si="4"/>
        <v>0.56504970672873356</v>
      </c>
    </row>
    <row r="16" spans="1:34" x14ac:dyDescent="0.25">
      <c r="A16" s="16">
        <v>30</v>
      </c>
      <c r="B16" s="17">
        <v>37.447000000000003</v>
      </c>
      <c r="C16" s="17">
        <v>54.962000000000003</v>
      </c>
      <c r="D16" s="17">
        <v>32.262999999999998</v>
      </c>
      <c r="E16" s="17">
        <v>179</v>
      </c>
      <c r="F16" s="17">
        <v>41.487483978271399</v>
      </c>
      <c r="G16" s="17">
        <v>36.353717803955</v>
      </c>
      <c r="H16" s="17">
        <v>44.269584655761697</v>
      </c>
      <c r="I16" s="17">
        <v>63.476558685302699</v>
      </c>
      <c r="J16" s="17">
        <v>57.678218841552699</v>
      </c>
      <c r="K16" s="17">
        <v>43.3349609375</v>
      </c>
      <c r="L16" s="17">
        <v>14.5874013900756</v>
      </c>
      <c r="M16" s="17"/>
      <c r="N16" s="17">
        <f t="shared" si="0"/>
        <v>54.987266026583555</v>
      </c>
      <c r="O16" s="17">
        <f t="shared" si="1"/>
        <v>13.036580891260682</v>
      </c>
      <c r="P16" s="17">
        <f>STDEV(B16:M16)</f>
        <v>43.237447365428672</v>
      </c>
      <c r="Q16" s="18">
        <f>CONFIDENCE(0.05,P16,11)</f>
        <v>25.55122902841401</v>
      </c>
      <c r="S16" s="16">
        <v>30</v>
      </c>
      <c r="T16" s="17">
        <f>B16/'C186S ohne Glu'!B16</f>
        <v>2.1326385329460678</v>
      </c>
      <c r="U16" s="17">
        <f>C16/'C186S ohne Glu'!C16</f>
        <v>2.1841519631219204</v>
      </c>
      <c r="V16" s="17">
        <f>D16/'C186S ohne Glu'!D16</f>
        <v>2.4521547465227633</v>
      </c>
      <c r="W16" s="17">
        <f>E16/'C186S ohne Glu'!E16</f>
        <v>3.0862068965517242</v>
      </c>
      <c r="X16" s="17">
        <f>F16/'C186S ohne Glu'!F16</f>
        <v>3.0266174340530139</v>
      </c>
      <c r="Y16" s="17">
        <f>G16/'C186S ohne Glu'!G16</f>
        <v>2.8370791024205881</v>
      </c>
      <c r="Z16" s="17">
        <f>H16/'C186S ohne Glu'!H16</f>
        <v>2.7696921609876548</v>
      </c>
      <c r="AA16" s="17">
        <f>I16/'C186S ohne Glu'!I16</f>
        <v>5.1231527958092062</v>
      </c>
      <c r="AB16" s="17">
        <f>J16/'C186S ohne Glu'!J16</f>
        <v>2.0860927211708593</v>
      </c>
      <c r="AC16" s="17">
        <f>K16/'C186S ohne Glu'!K16</f>
        <v>3.9444444444444446</v>
      </c>
      <c r="AD16" s="17">
        <f>L16/'C186S ohne Glu'!L16</f>
        <v>2.6263736801488249</v>
      </c>
      <c r="AE16" s="17"/>
      <c r="AF16" s="17">
        <f t="shared" si="2"/>
        <v>2.9335094980160972</v>
      </c>
      <c r="AG16" s="17">
        <f t="shared" si="3"/>
        <v>0.90176098722081588</v>
      </c>
      <c r="AH16" s="18">
        <f t="shared" si="4"/>
        <v>0.53289689649418892</v>
      </c>
    </row>
    <row r="17" spans="1:34" x14ac:dyDescent="0.25">
      <c r="A17" s="16">
        <v>45</v>
      </c>
      <c r="B17" s="17">
        <v>57.609000000000002</v>
      </c>
      <c r="C17" s="17">
        <v>81.623999999999995</v>
      </c>
      <c r="D17" s="17">
        <v>51.218000000000004</v>
      </c>
      <c r="E17" s="17">
        <v>268</v>
      </c>
      <c r="F17" s="17">
        <v>75.002861022949205</v>
      </c>
      <c r="G17" s="17">
        <v>62.261955261230398</v>
      </c>
      <c r="H17" s="17">
        <v>76.357551574707003</v>
      </c>
      <c r="I17" s="17">
        <v>107.543937683105</v>
      </c>
      <c r="J17" s="17">
        <v>114.685050964355</v>
      </c>
      <c r="K17" s="17">
        <v>75.37841796875</v>
      </c>
      <c r="L17" s="17">
        <v>20.0195293426513</v>
      </c>
      <c r="M17" s="17"/>
      <c r="N17" s="17">
        <f t="shared" si="0"/>
        <v>89.972754892522531</v>
      </c>
      <c r="O17" s="17">
        <f t="shared" si="1"/>
        <v>19.42725305601553</v>
      </c>
      <c r="P17" s="17">
        <f>STDEV(B17:M17)</f>
        <v>64.432909094088814</v>
      </c>
      <c r="Q17" s="18">
        <f>CONFIDENCE(0.05,P17,11)</f>
        <v>38.076716308336131</v>
      </c>
      <c r="S17" s="16">
        <v>45</v>
      </c>
      <c r="T17" s="17">
        <f>B17/'C186S ohne Glu'!B17</f>
        <v>2.0245651027938854</v>
      </c>
      <c r="U17" s="17">
        <f>C17/'C186S ohne Glu'!C17</f>
        <v>2.1581660981994131</v>
      </c>
      <c r="V17" s="17">
        <f>D17/'C186S ohne Glu'!D17</f>
        <v>2.5068768048553669</v>
      </c>
      <c r="W17" s="17">
        <f>E17/'C186S ohne Glu'!E17</f>
        <v>3.0804597701149423</v>
      </c>
      <c r="X17" s="17">
        <f>F17/'C186S ohne Glu'!F17</f>
        <v>2.9055729253871969</v>
      </c>
      <c r="Y17" s="17">
        <f>G17/'C186S ohne Glu'!G17</f>
        <v>3.3073780237534529</v>
      </c>
      <c r="Z17" s="17">
        <f>H17/'C186S ohne Glu'!H17</f>
        <v>3.0198661608883071</v>
      </c>
      <c r="AA17" s="17">
        <f>I17/'C186S ohne Glu'!I17</f>
        <v>4.3399015039948745</v>
      </c>
      <c r="AB17" s="17">
        <f>J17/'C186S ohne Glu'!J17</f>
        <v>2.977813092097167</v>
      </c>
      <c r="AC17" s="17">
        <f>K17/'C186S ohne Glu'!K17</f>
        <v>4.6603773584905657</v>
      </c>
      <c r="AD17" s="17">
        <f>L17/'C186S ohne Glu'!L17</f>
        <v>1.4774774407008375</v>
      </c>
      <c r="AE17" s="17"/>
      <c r="AF17" s="17">
        <f t="shared" si="2"/>
        <v>2.9507685710250922</v>
      </c>
      <c r="AG17" s="17">
        <f t="shared" si="3"/>
        <v>0.94115298167858064</v>
      </c>
      <c r="AH17" s="18">
        <f t="shared" si="4"/>
        <v>0.55617564983431189</v>
      </c>
    </row>
    <row r="18" spans="1:34" x14ac:dyDescent="0.25">
      <c r="A18" s="16">
        <v>60</v>
      </c>
      <c r="B18" s="17">
        <v>75.518000000000001</v>
      </c>
      <c r="C18" s="17">
        <v>113.62</v>
      </c>
      <c r="D18" s="17">
        <v>69.846999999999994</v>
      </c>
      <c r="E18" s="17">
        <v>392</v>
      </c>
      <c r="F18" s="17">
        <v>113.47964477539</v>
      </c>
      <c r="G18" s="17">
        <v>93.454368591308494</v>
      </c>
      <c r="H18" s="17">
        <v>111.528717041015</v>
      </c>
      <c r="I18" s="17">
        <v>173.03465270996</v>
      </c>
      <c r="J18" s="17">
        <v>185.91307067871</v>
      </c>
      <c r="K18" s="17">
        <v>114.1357421875</v>
      </c>
      <c r="L18" s="17">
        <v>41.076656341552699</v>
      </c>
      <c r="M18" s="17"/>
      <c r="N18" s="17">
        <f t="shared" si="0"/>
        <v>134.87344112049422</v>
      </c>
      <c r="O18" s="17">
        <f t="shared" si="1"/>
        <v>28.655430003750507</v>
      </c>
      <c r="P18" s="17">
        <f>STDEV(B18:M18)</f>
        <v>95.039309528732858</v>
      </c>
      <c r="Q18" s="18">
        <f>CONFIDENCE(0.05,P18,11)</f>
        <v>56.163610768859449</v>
      </c>
      <c r="S18" s="16">
        <v>60</v>
      </c>
      <c r="T18" s="17">
        <f>B18/'C186S ohne Glu'!B18</f>
        <v>1.9732434480415981</v>
      </c>
      <c r="U18" s="17">
        <f>C18/'C186S ohne Glu'!C18</f>
        <v>2.0583706226562075</v>
      </c>
      <c r="V18" s="17">
        <f>D18/'C186S ohne Glu'!D18</f>
        <v>2.2251353934374003</v>
      </c>
      <c r="W18" s="17">
        <f>E18/'C186S ohne Glu'!E18</f>
        <v>2.8405797101449277</v>
      </c>
      <c r="X18" s="17">
        <f>F18/'C186S ohne Glu'!F18</f>
        <v>3.3934233447340896</v>
      </c>
      <c r="Y18" s="17">
        <f>G18/'C186S ohne Glu'!G18</f>
        <v>3.4044421654131991</v>
      </c>
      <c r="Z18" s="17">
        <f>H18/'C186S ohne Glu'!H18</f>
        <v>2.8867190766790807</v>
      </c>
      <c r="AA18" s="17">
        <f>I18/'C186S ohne Glu'!I18</f>
        <v>4.3019727145269826</v>
      </c>
      <c r="AB18" s="17">
        <f>J18/'C186S ohne Glu'!J18</f>
        <v>3.202944216807571</v>
      </c>
      <c r="AC18" s="17">
        <f>K18/'C186S ohne Glu'!K18</f>
        <v>4.25</v>
      </c>
      <c r="AD18" s="17">
        <f>L18/'C186S ohne Glu'!L18</f>
        <v>2.258389288841165</v>
      </c>
      <c r="AE18" s="17"/>
      <c r="AF18" s="17">
        <f t="shared" si="2"/>
        <v>2.9813836346620195</v>
      </c>
      <c r="AG18" s="17">
        <f t="shared" si="3"/>
        <v>0.82115201645573133</v>
      </c>
      <c r="AH18" s="18">
        <f t="shared" si="4"/>
        <v>0.4852609142782211</v>
      </c>
    </row>
    <row r="19" spans="1:34" x14ac:dyDescent="0.25">
      <c r="A19" s="16">
        <v>75</v>
      </c>
      <c r="B19" s="17">
        <v>100.56</v>
      </c>
      <c r="C19" s="17">
        <v>151.13</v>
      </c>
      <c r="D19" s="17">
        <v>96.358000000000004</v>
      </c>
      <c r="E19" s="17">
        <v>510</v>
      </c>
      <c r="F19" s="17">
        <v>159.40609741210901</v>
      </c>
      <c r="G19" s="17">
        <v>135.09681701660099</v>
      </c>
      <c r="H19" s="17">
        <v>152.75393676757801</v>
      </c>
      <c r="I19" s="17">
        <v>248.90135192871</v>
      </c>
      <c r="J19" s="17">
        <v>263.48873901367102</v>
      </c>
      <c r="K19" s="17">
        <v>160.82763671875</v>
      </c>
      <c r="L19" s="17">
        <v>47.363277435302699</v>
      </c>
      <c r="M19" s="17"/>
      <c r="N19" s="17">
        <f t="shared" si="0"/>
        <v>184.17144148115651</v>
      </c>
      <c r="O19" s="17">
        <f t="shared" si="1"/>
        <v>37.62365825494728</v>
      </c>
      <c r="P19" s="17">
        <f>STDEV(B19:M19)</f>
        <v>124.78355767221774</v>
      </c>
      <c r="Q19" s="18">
        <f>CONFIDENCE(0.05,P19,11)</f>
        <v>73.741015146339748</v>
      </c>
      <c r="S19" s="16">
        <v>75</v>
      </c>
      <c r="T19" s="17">
        <f>B19/'C186S ohne Glu'!B19</f>
        <v>2.0315972362519701</v>
      </c>
      <c r="U19" s="17">
        <f>C19/'C186S ohne Glu'!C19</f>
        <v>1.9358020263606204</v>
      </c>
      <c r="V19" s="17">
        <f>D19/'C186S ohne Glu'!D19</f>
        <v>2.5697522468464147</v>
      </c>
      <c r="W19" s="17">
        <f>E19/'C186S ohne Glu'!E19</f>
        <v>2.6842105263157894</v>
      </c>
      <c r="X19" s="17">
        <f>F19/'C186S ohne Glu'!F19</f>
        <v>3.5021270547281604</v>
      </c>
      <c r="Y19" s="17">
        <f>G19/'C186S ohne Glu'!G19</f>
        <v>3.3945242207219639</v>
      </c>
      <c r="Z19" s="17">
        <f>H19/'C186S ohne Glu'!H19</f>
        <v>2.6542987067797252</v>
      </c>
      <c r="AA19" s="17">
        <f>I19/'C186S ohne Glu'!I19</f>
        <v>4.5615212920526487</v>
      </c>
      <c r="AB19" s="17">
        <f>J19/'C186S ohne Glu'!J19</f>
        <v>3.3029838660083954</v>
      </c>
      <c r="AC19" s="17">
        <f>K19/'C186S ohne Glu'!K19</f>
        <v>3.6344827586206896</v>
      </c>
      <c r="AD19" s="17">
        <f>L19/'C186S ohne Glu'!L19</f>
        <v>2.0261096627047745</v>
      </c>
      <c r="AE19" s="17"/>
      <c r="AF19" s="17">
        <f t="shared" si="2"/>
        <v>2.9361281452173782</v>
      </c>
      <c r="AG19" s="17">
        <f t="shared" si="3"/>
        <v>0.81967985586867032</v>
      </c>
      <c r="AH19" s="18">
        <f t="shared" si="4"/>
        <v>0.48439093895315888</v>
      </c>
    </row>
    <row r="20" spans="1:34" x14ac:dyDescent="0.25">
      <c r="A20" s="16">
        <v>90</v>
      </c>
      <c r="B20" s="17">
        <v>125.69</v>
      </c>
      <c r="C20" s="17">
        <v>189.14</v>
      </c>
      <c r="D20" s="17">
        <v>119.67</v>
      </c>
      <c r="E20" s="17">
        <v>682</v>
      </c>
      <c r="F20" s="17">
        <v>209.46099853515599</v>
      </c>
      <c r="G20" s="17">
        <v>182.32379150390599</v>
      </c>
      <c r="H20" s="17">
        <v>208.35527038574199</v>
      </c>
      <c r="I20" s="17">
        <v>328.00289916992102</v>
      </c>
      <c r="J20" s="17">
        <v>361.75534057617102</v>
      </c>
      <c r="K20" s="17">
        <v>221.5576171875</v>
      </c>
      <c r="L20" s="17">
        <f>L19+(L19-L18)</f>
        <v>53.649898529052699</v>
      </c>
      <c r="M20" s="17"/>
      <c r="N20" s="17">
        <f t="shared" si="0"/>
        <v>243.782346898859</v>
      </c>
      <c r="O20" s="17">
        <f t="shared" si="1"/>
        <v>51.189077008122396</v>
      </c>
      <c r="P20" s="17">
        <f>STDEV(B20:M20)</f>
        <v>169.77496180055036</v>
      </c>
      <c r="Q20" s="18">
        <f>CONFIDENCE(0.05,P20,11)</f>
        <v>100.32874733776721</v>
      </c>
      <c r="S20" s="16">
        <v>90</v>
      </c>
      <c r="T20" s="17">
        <f>B20/'C186S ohne Glu'!B20</f>
        <v>2.0016881131354314</v>
      </c>
      <c r="U20" s="17">
        <f>C20/'C186S ohne Glu'!C20</f>
        <v>1.9212563232635149</v>
      </c>
      <c r="V20" s="17">
        <f>D20/'C186S ohne Glu'!D20</f>
        <v>3.1341172773223684</v>
      </c>
      <c r="W20" s="17">
        <f>E20/'C186S ohne Glu'!E20</f>
        <v>2.8535564853556483</v>
      </c>
      <c r="X20" s="17">
        <f>F20/'C186S ohne Glu'!F20</f>
        <v>3.4759905782447804</v>
      </c>
      <c r="Y20" s="17">
        <f>G20/'C186S ohne Glu'!G20</f>
        <v>3.333252294897612</v>
      </c>
      <c r="Z20" s="17">
        <f>H20/'C186S ohne Glu'!H20</f>
        <v>2.9236727684059041</v>
      </c>
      <c r="AA20" s="17">
        <f>I20/'C186S ohne Glu'!I20</f>
        <v>4.3655564952839585</v>
      </c>
      <c r="AB20" s="17">
        <f>J20/'C186S ohne Glu'!J20</f>
        <v>3.2512341779507863</v>
      </c>
      <c r="AC20" s="17">
        <f>K20/'C186S ohne Glu'!K20</f>
        <v>3.8412698412698414</v>
      </c>
      <c r="AD20" s="17">
        <f>L20/'C186S ohne Glu'!L20</f>
        <v>1.5313589428744498</v>
      </c>
      <c r="AE20" s="17"/>
      <c r="AF20" s="17">
        <f t="shared" si="2"/>
        <v>2.9666321180003905</v>
      </c>
      <c r="AG20" s="17">
        <f t="shared" si="3"/>
        <v>0.8557718587903107</v>
      </c>
      <c r="AH20" s="18">
        <f t="shared" si="4"/>
        <v>0.50571955775322197</v>
      </c>
    </row>
    <row r="21" spans="1:34" x14ac:dyDescent="0.25">
      <c r="A21" s="16">
        <v>105</v>
      </c>
      <c r="B21" s="17">
        <v>164.84</v>
      </c>
      <c r="C21" s="17">
        <v>240.95</v>
      </c>
      <c r="D21" s="17">
        <v>160.27000000000001</v>
      </c>
      <c r="E21" s="17">
        <v>907</v>
      </c>
      <c r="F21" s="17">
        <v>273.49972534179602</v>
      </c>
      <c r="G21" s="17">
        <v>233.94470214843699</v>
      </c>
      <c r="H21" s="17">
        <v>269.68572998046801</v>
      </c>
      <c r="I21" s="17">
        <v>431.51852416992102</v>
      </c>
      <c r="J21" s="17">
        <v>473.02243041992102</v>
      </c>
      <c r="K21" s="17">
        <v>285.94970703125</v>
      </c>
      <c r="L21" s="17">
        <f>L20+(L20-L19)</f>
        <v>59.936519622802699</v>
      </c>
      <c r="M21" s="17"/>
      <c r="N21" s="17">
        <f t="shared" si="0"/>
        <v>318.23793988314503</v>
      </c>
      <c r="O21" s="17">
        <f t="shared" si="1"/>
        <v>68.564239612909674</v>
      </c>
      <c r="P21" s="17">
        <f>STDEV(B21:M21)</f>
        <v>227.40185683204393</v>
      </c>
      <c r="Q21" s="18">
        <f>CONFIDENCE(0.05,P21,11)</f>
        <v>134.38344026867742</v>
      </c>
      <c r="S21" s="16">
        <v>105</v>
      </c>
      <c r="T21" s="17">
        <f>B21/'C186S ohne Glu'!B21</f>
        <v>1.8701428360731993</v>
      </c>
      <c r="U21" s="17">
        <f>C21/'C186S ohne Glu'!C21</f>
        <v>1.9554455445544554</v>
      </c>
      <c r="V21" s="17">
        <f>D21/'C186S ohne Glu'!D21</f>
        <v>3.1202180473084784</v>
      </c>
      <c r="W21" s="17">
        <f>E21/'C186S ohne Glu'!E21</f>
        <v>3.1602787456445993</v>
      </c>
      <c r="X21" s="17">
        <f>F21/'C186S ohne Glu'!F21</f>
        <v>3.4301927991908649</v>
      </c>
      <c r="Y21" s="17">
        <f>G21/'C186S ohne Glu'!G21</f>
        <v>3.336574849814629</v>
      </c>
      <c r="Z21" s="17">
        <f>H21/'C186S ohne Glu'!H21</f>
        <v>3.1191285561151481</v>
      </c>
      <c r="AA21" s="17">
        <f>I21/'C186S ohne Glu'!I21</f>
        <v>5.9312082562089135</v>
      </c>
      <c r="AB21" s="17">
        <f>J21/'C186S ohne Glu'!J21</f>
        <v>3.3176371273156331</v>
      </c>
      <c r="AC21" s="17">
        <f>K21/'C186S ohne Glu'!K21</f>
        <v>3.5627376425855513</v>
      </c>
      <c r="AD21" s="17">
        <f>L21/'C186S ohne Glu'!L21</f>
        <v>1.1718377216466083</v>
      </c>
      <c r="AE21" s="17"/>
      <c r="AF21" s="17">
        <f t="shared" si="2"/>
        <v>3.0886729205870989</v>
      </c>
      <c r="AG21" s="17">
        <f t="shared" si="3"/>
        <v>1.2241563365988479</v>
      </c>
      <c r="AH21" s="18">
        <f t="shared" si="4"/>
        <v>0.72341687192271475</v>
      </c>
    </row>
    <row r="22" spans="1:34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S22" s="16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1"/>
    </row>
    <row r="23" spans="1:34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S23" s="28" t="s">
        <v>99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1"/>
    </row>
    <row r="24" spans="1:34" ht="15.75" thickBot="1" x14ac:dyDescent="0.3">
      <c r="S24" s="29" t="s">
        <v>100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23"/>
  <sheetViews>
    <sheetView workbookViewId="0">
      <selection activeCell="Q3" sqref="A3:Q3"/>
    </sheetView>
  </sheetViews>
  <sheetFormatPr baseColWidth="10" defaultRowHeight="15" x14ac:dyDescent="0.25"/>
  <cols>
    <col min="1" max="1" width="12.85546875" style="1" customWidth="1"/>
    <col min="2" max="10" width="11.42578125" style="1"/>
    <col min="11" max="11" width="11.42578125" style="1" customWidth="1"/>
    <col min="12" max="12" width="1.140625" style="1" customWidth="1"/>
    <col min="13" max="13" width="1" style="1" customWidth="1"/>
    <col min="14" max="16384" width="11.42578125" style="1"/>
  </cols>
  <sheetData>
    <row r="2" spans="1:17" ht="15.75" thickBot="1" x14ac:dyDescent="0.3"/>
    <row r="3" spans="1:17" ht="15.75" thickBot="1" x14ac:dyDescent="0.3">
      <c r="A3" s="43" t="s">
        <v>96</v>
      </c>
      <c r="B3" s="44" t="s">
        <v>48</v>
      </c>
      <c r="C3" s="44" t="s">
        <v>49</v>
      </c>
      <c r="D3" s="44" t="s">
        <v>50</v>
      </c>
      <c r="E3" s="44" t="s">
        <v>18</v>
      </c>
      <c r="F3" s="44" t="s">
        <v>55</v>
      </c>
      <c r="G3" s="44" t="s">
        <v>56</v>
      </c>
      <c r="H3" s="44" t="s">
        <v>86</v>
      </c>
      <c r="I3" s="44" t="s">
        <v>87</v>
      </c>
      <c r="J3" s="44" t="s">
        <v>88</v>
      </c>
      <c r="K3" s="44" t="s">
        <v>89</v>
      </c>
      <c r="L3" s="44"/>
      <c r="M3" s="44"/>
      <c r="N3" s="44" t="s">
        <v>62</v>
      </c>
      <c r="O3" s="44" t="s">
        <v>11</v>
      </c>
      <c r="P3" s="44" t="s">
        <v>95</v>
      </c>
      <c r="Q3" s="45" t="s">
        <v>97</v>
      </c>
    </row>
    <row r="4" spans="1:17" x14ac:dyDescent="0.25">
      <c r="A4" s="16">
        <v>-150</v>
      </c>
      <c r="B4" s="17">
        <v>-303.24</v>
      </c>
      <c r="C4" s="17">
        <v>-122.94</v>
      </c>
      <c r="D4" s="17">
        <v>-92.18</v>
      </c>
      <c r="E4" s="17">
        <v>-172.75</v>
      </c>
      <c r="F4" s="17">
        <v>-135.04537963867099</v>
      </c>
      <c r="G4" s="17">
        <v>-187.09353637695301</v>
      </c>
      <c r="H4" s="17">
        <v>-239.31883239746</v>
      </c>
      <c r="I4" s="17">
        <v>-134.21629333496</v>
      </c>
      <c r="J4" s="17">
        <v>-94.726554870605398</v>
      </c>
      <c r="K4" s="17">
        <v>-300.04879760742102</v>
      </c>
      <c r="L4" s="17"/>
      <c r="M4" s="17"/>
      <c r="N4" s="17">
        <f>AVERAGE(B4:M4)</f>
        <v>-178.15593942260705</v>
      </c>
      <c r="O4" s="17">
        <f>STDEV(B4:M4)/(SQRT(COUNT(B4:M4)))</f>
        <v>24.842667726725324</v>
      </c>
      <c r="P4" s="17">
        <f>STDEV(B4:M4)</f>
        <v>78.559413171209471</v>
      </c>
      <c r="Q4" s="18">
        <f>CONFIDENCE(0.05,P4,10)</f>
        <v>48.690734024277162</v>
      </c>
    </row>
    <row r="5" spans="1:17" x14ac:dyDescent="0.25">
      <c r="A5" s="16">
        <v>-135</v>
      </c>
      <c r="B5" s="17">
        <v>-210.28</v>
      </c>
      <c r="C5" s="17">
        <v>-103.85</v>
      </c>
      <c r="D5" s="17">
        <v>-74.45</v>
      </c>
      <c r="E5" s="17">
        <v>-136.02000000000001</v>
      </c>
      <c r="F5" s="17">
        <v>-104.69808959960901</v>
      </c>
      <c r="G5" s="17">
        <v>-162.50727844238199</v>
      </c>
      <c r="H5" s="17">
        <v>-181.27439880371</v>
      </c>
      <c r="I5" s="17">
        <v>-117.065422058105</v>
      </c>
      <c r="J5" s="17">
        <v>-73.303215026855398</v>
      </c>
      <c r="K5" s="17">
        <v>-223.51072692871</v>
      </c>
      <c r="L5" s="17"/>
      <c r="M5" s="17"/>
      <c r="N5" s="17">
        <f t="shared" ref="N5:N21" si="0">AVERAGE(B5:M5)</f>
        <v>-138.69591308593715</v>
      </c>
      <c r="O5" s="17">
        <f t="shared" ref="O5:O21" si="1">STDEV(B5:M5)/(SQRT(COUNT(B5:M5)))</f>
        <v>16.979272767407334</v>
      </c>
      <c r="P5" s="17">
        <f>STDEV(B5:M5)</f>
        <v>53.693174958277545</v>
      </c>
      <c r="Q5" s="18">
        <f t="shared" ref="Q5:Q21" si="2">CONFIDENCE(0.05,P5,10)</f>
        <v>33.278763107800103</v>
      </c>
    </row>
    <row r="6" spans="1:17" x14ac:dyDescent="0.25">
      <c r="A6" s="16">
        <v>-120</v>
      </c>
      <c r="B6" s="17">
        <v>-159.22</v>
      </c>
      <c r="C6" s="17">
        <v>-82.975999999999999</v>
      </c>
      <c r="D6" s="17">
        <v>-60.649000000000001</v>
      </c>
      <c r="E6" s="17">
        <v>-105.51</v>
      </c>
      <c r="F6" s="17">
        <v>-80.905479431152301</v>
      </c>
      <c r="G6" s="17">
        <v>-136.53903198242099</v>
      </c>
      <c r="H6" s="17">
        <v>-136.59666442871</v>
      </c>
      <c r="I6" s="17">
        <v>-88.623039245605398</v>
      </c>
      <c r="J6" s="17">
        <v>-62.011714935302699</v>
      </c>
      <c r="K6" s="17">
        <v>-171.26463317871</v>
      </c>
      <c r="L6" s="17"/>
      <c r="M6" s="17"/>
      <c r="N6" s="17">
        <f t="shared" si="0"/>
        <v>-108.42955632019013</v>
      </c>
      <c r="O6" s="17">
        <f t="shared" si="1"/>
        <v>12.629472796677454</v>
      </c>
      <c r="P6" s="17">
        <f>STDEV(B6:M6)</f>
        <v>39.937899684637379</v>
      </c>
      <c r="Q6" s="18">
        <f t="shared" si="2"/>
        <v>24.753311825216159</v>
      </c>
    </row>
    <row r="7" spans="1:17" x14ac:dyDescent="0.25">
      <c r="A7" s="16">
        <v>-105</v>
      </c>
      <c r="B7" s="17">
        <v>-116.74</v>
      </c>
      <c r="C7" s="17">
        <v>-63.201000000000001</v>
      </c>
      <c r="D7" s="17">
        <v>-45.823</v>
      </c>
      <c r="E7" s="17">
        <v>-85.100999999999999</v>
      </c>
      <c r="F7" s="17">
        <v>-63.248027801513601</v>
      </c>
      <c r="G7" s="17">
        <v>-112.89567565917901</v>
      </c>
      <c r="H7" s="17">
        <v>-107.604972839355</v>
      </c>
      <c r="I7" s="17">
        <v>-66.833488464355398</v>
      </c>
      <c r="J7" s="17">
        <v>-49.194332122802699</v>
      </c>
      <c r="K7" s="17">
        <v>-147.82713317871</v>
      </c>
      <c r="L7" s="17"/>
      <c r="M7" s="17"/>
      <c r="N7" s="17">
        <f t="shared" si="0"/>
        <v>-85.846863006591576</v>
      </c>
      <c r="O7" s="17">
        <f t="shared" si="1"/>
        <v>10.714433790461619</v>
      </c>
      <c r="P7" s="17">
        <f>STDEV(B7:M7)</f>
        <v>33.882014616929993</v>
      </c>
      <c r="Q7" s="18">
        <f t="shared" si="2"/>
        <v>20.999904344043745</v>
      </c>
    </row>
    <row r="8" spans="1:17" x14ac:dyDescent="0.25">
      <c r="A8" s="16">
        <v>-90</v>
      </c>
      <c r="B8" s="17">
        <v>-88.158000000000001</v>
      </c>
      <c r="C8" s="17">
        <v>-48.584000000000003</v>
      </c>
      <c r="D8" s="17">
        <v>-35.737000000000002</v>
      </c>
      <c r="E8" s="17">
        <v>-66.581000000000003</v>
      </c>
      <c r="F8" s="17">
        <v>-48.645305633544901</v>
      </c>
      <c r="G8" s="17">
        <v>-88.017341613769503</v>
      </c>
      <c r="H8" s="17">
        <v>-69.702140808105398</v>
      </c>
      <c r="I8" s="17">
        <v>-53.039546966552699</v>
      </c>
      <c r="J8" s="17">
        <v>-37.719722747802699</v>
      </c>
      <c r="K8" s="17">
        <v>-99.853507995605398</v>
      </c>
      <c r="L8" s="17"/>
      <c r="M8" s="17"/>
      <c r="N8" s="17">
        <f t="shared" si="0"/>
        <v>-63.603756576538061</v>
      </c>
      <c r="O8" s="17">
        <f t="shared" si="1"/>
        <v>7.1231414319109305</v>
      </c>
      <c r="P8" s="17">
        <f>STDEV(B8:M8)</f>
        <v>22.525351020351739</v>
      </c>
      <c r="Q8" s="18">
        <f t="shared" si="2"/>
        <v>13.961100663330491</v>
      </c>
    </row>
    <row r="9" spans="1:17" x14ac:dyDescent="0.25">
      <c r="A9" s="16">
        <v>-75</v>
      </c>
      <c r="B9" s="17">
        <v>-69.713999999999999</v>
      </c>
      <c r="C9" s="17">
        <v>-37.543999999999997</v>
      </c>
      <c r="D9" s="17">
        <v>-26.309000000000001</v>
      </c>
      <c r="E9" s="17">
        <v>-50.777000000000001</v>
      </c>
      <c r="F9" s="17">
        <v>-36.762619018554602</v>
      </c>
      <c r="G9" s="17">
        <v>-75.615074157714801</v>
      </c>
      <c r="H9" s="17">
        <v>-54.809566497802699</v>
      </c>
      <c r="I9" s="17">
        <v>-44.250484466552699</v>
      </c>
      <c r="J9" s="17">
        <v>-27.8320293426513</v>
      </c>
      <c r="K9" s="17">
        <v>-73.486320495605398</v>
      </c>
      <c r="L9" s="17"/>
      <c r="M9" s="17"/>
      <c r="N9" s="17">
        <f t="shared" si="0"/>
        <v>-49.71000939788815</v>
      </c>
      <c r="O9" s="17">
        <f t="shared" si="1"/>
        <v>5.8074619701376262</v>
      </c>
      <c r="P9" s="17">
        <f>STDEV(B9:M9)</f>
        <v>18.364807250443661</v>
      </c>
      <c r="Q9" s="18">
        <f t="shared" si="2"/>
        <v>11.382416303055772</v>
      </c>
    </row>
    <row r="10" spans="1:17" x14ac:dyDescent="0.25">
      <c r="A10" s="16">
        <v>-60</v>
      </c>
      <c r="B10" s="17">
        <v>-51.14</v>
      </c>
      <c r="C10" s="17">
        <v>-28.18</v>
      </c>
      <c r="D10" s="17">
        <v>-20.695</v>
      </c>
      <c r="E10" s="17">
        <v>-38.295000000000002</v>
      </c>
      <c r="F10" s="17">
        <v>-26.5244846343994</v>
      </c>
      <c r="G10" s="17">
        <v>-55.465690612792898</v>
      </c>
      <c r="H10" s="17">
        <v>-43.823238372802699</v>
      </c>
      <c r="I10" s="17">
        <v>-32.043453216552699</v>
      </c>
      <c r="J10" s="17">
        <v>-23.6206035614013</v>
      </c>
      <c r="K10" s="17">
        <v>-52.551265716552699</v>
      </c>
      <c r="L10" s="17"/>
      <c r="M10" s="17"/>
      <c r="N10" s="17">
        <f t="shared" si="0"/>
        <v>-37.233873611450164</v>
      </c>
      <c r="O10" s="17">
        <f t="shared" si="1"/>
        <v>4.0653102733543003</v>
      </c>
      <c r="P10" s="17">
        <f>STDEV(B10:M10)</f>
        <v>12.855639859081313</v>
      </c>
      <c r="Q10" s="18">
        <f t="shared" si="2"/>
        <v>7.9678617217551091</v>
      </c>
    </row>
    <row r="11" spans="1:17" x14ac:dyDescent="0.25">
      <c r="A11" s="16">
        <v>-45</v>
      </c>
      <c r="B11" s="17">
        <v>-33.374000000000002</v>
      </c>
      <c r="C11" s="17">
        <v>-20.78</v>
      </c>
      <c r="D11" s="17">
        <v>-13.840999999999999</v>
      </c>
      <c r="E11" s="17">
        <v>-27.698</v>
      </c>
      <c r="F11" s="17">
        <v>-17.970726013183501</v>
      </c>
      <c r="G11" s="17">
        <v>-24.813636779785099</v>
      </c>
      <c r="H11" s="17">
        <v>-26.9165019989013</v>
      </c>
      <c r="I11" s="17">
        <v>-22.2778301239013</v>
      </c>
      <c r="J11" s="17">
        <v>-18.2495098114013</v>
      </c>
      <c r="K11" s="17">
        <v>-25.5126934051513</v>
      </c>
      <c r="L11" s="17"/>
      <c r="M11" s="17"/>
      <c r="N11" s="17">
        <f t="shared" si="0"/>
        <v>-23.143389813232385</v>
      </c>
      <c r="O11" s="17">
        <f t="shared" si="1"/>
        <v>1.800078184214577</v>
      </c>
      <c r="P11" s="17">
        <f>STDEV(B11:M11)</f>
        <v>5.6923470284982178</v>
      </c>
      <c r="Q11" s="18">
        <f t="shared" si="2"/>
        <v>3.5280884104168271</v>
      </c>
    </row>
    <row r="12" spans="1:17" x14ac:dyDescent="0.25">
      <c r="A12" s="16">
        <v>-30</v>
      </c>
      <c r="B12" s="17">
        <v>-21.542999999999999</v>
      </c>
      <c r="C12" s="17">
        <v>-12.778</v>
      </c>
      <c r="D12" s="17">
        <v>-9.9095999999999993</v>
      </c>
      <c r="E12" s="17">
        <v>-13.227</v>
      </c>
      <c r="F12" s="17">
        <v>-10.7445459365844</v>
      </c>
      <c r="G12" s="17">
        <v>-15.9919872283935</v>
      </c>
      <c r="H12" s="17">
        <v>-21.5454082489013</v>
      </c>
      <c r="I12" s="17">
        <v>-15.6249990463256</v>
      </c>
      <c r="J12" s="17">
        <v>-15.0146474838256</v>
      </c>
      <c r="K12" s="17">
        <v>-13.2446279525756</v>
      </c>
      <c r="L12" s="17"/>
      <c r="M12" s="17"/>
      <c r="N12" s="17">
        <f t="shared" si="0"/>
        <v>-14.9623815896606</v>
      </c>
      <c r="O12" s="17">
        <f t="shared" si="1"/>
        <v>1.2569679090110546</v>
      </c>
      <c r="P12" s="17">
        <f>STDEV(B12:M12)</f>
        <v>3.9748815382142184</v>
      </c>
      <c r="Q12" s="18">
        <f t="shared" si="2"/>
        <v>2.4636118313842861</v>
      </c>
    </row>
    <row r="13" spans="1:17" x14ac:dyDescent="0.25">
      <c r="A13" s="16">
        <v>-15</v>
      </c>
      <c r="B13" s="17">
        <v>-9.8933</v>
      </c>
      <c r="C13" s="17">
        <v>-6.0606</v>
      </c>
      <c r="D13" s="17">
        <v>-3.4117999999999999</v>
      </c>
      <c r="E13" s="17">
        <v>-6.9036</v>
      </c>
      <c r="F13" s="17">
        <v>-1.6158099174499501</v>
      </c>
      <c r="G13" s="17">
        <v>-8.3535404205322195</v>
      </c>
      <c r="H13" s="17">
        <v>-9.88769435882568</v>
      </c>
      <c r="I13" s="17">
        <v>-8.72802639007568</v>
      </c>
      <c r="J13" s="17">
        <v>-6.59179639816284</v>
      </c>
      <c r="K13" s="17">
        <v>1.52587878704071</v>
      </c>
      <c r="L13" s="17"/>
      <c r="M13" s="17"/>
      <c r="N13" s="17">
        <f t="shared" si="0"/>
        <v>-5.9920288698005661</v>
      </c>
      <c r="O13" s="17">
        <f t="shared" si="1"/>
        <v>1.1878165737489608</v>
      </c>
      <c r="P13" s="17">
        <f>STDEV(B13:M13)</f>
        <v>3.7562058155440847</v>
      </c>
      <c r="Q13" s="18">
        <f t="shared" si="2"/>
        <v>2.3280777047877277</v>
      </c>
    </row>
    <row r="14" spans="1:17" x14ac:dyDescent="0.25">
      <c r="A14" s="16">
        <v>0</v>
      </c>
      <c r="B14" s="17">
        <v>-1.5448</v>
      </c>
      <c r="C14" s="17">
        <v>0.34300000000000003</v>
      </c>
      <c r="D14" s="17">
        <v>0.73799999999999999</v>
      </c>
      <c r="E14" s="17">
        <v>9.7000000000000003E-2</v>
      </c>
      <c r="F14" s="17">
        <v>5.22263383865356</v>
      </c>
      <c r="G14" s="17">
        <v>3.2935707569122301</v>
      </c>
      <c r="H14" s="17">
        <v>-1.34277331829071</v>
      </c>
      <c r="I14" s="17">
        <v>1.09863269329071</v>
      </c>
      <c r="J14" s="17">
        <v>0.549316346645355</v>
      </c>
      <c r="K14" s="17">
        <v>29.0527324676513</v>
      </c>
      <c r="L14" s="17"/>
      <c r="M14" s="17"/>
      <c r="N14" s="17">
        <f t="shared" si="0"/>
        <v>3.7507312784862443</v>
      </c>
      <c r="O14" s="17">
        <f t="shared" si="1"/>
        <v>2.8826585272279064</v>
      </c>
      <c r="P14" s="17">
        <f>STDEV(B14:M14)</f>
        <v>9.1157666625466902</v>
      </c>
      <c r="Q14" s="18">
        <f t="shared" si="2"/>
        <v>5.64990689309397</v>
      </c>
    </row>
    <row r="15" spans="1:17" x14ac:dyDescent="0.25">
      <c r="A15" s="16">
        <v>15</v>
      </c>
      <c r="B15" s="17">
        <v>9.3076000000000008</v>
      </c>
      <c r="C15" s="17">
        <v>6.6726000000000001</v>
      </c>
      <c r="D15" s="17">
        <v>4.7355999999999998</v>
      </c>
      <c r="E15" s="17">
        <v>7.3693999999999997</v>
      </c>
      <c r="F15" s="17">
        <v>11.6659708023071</v>
      </c>
      <c r="G15" s="17">
        <v>17.180362701416001</v>
      </c>
      <c r="H15" s="17">
        <v>10.1318349838256</v>
      </c>
      <c r="I15" s="17">
        <v>13.8549795150756</v>
      </c>
      <c r="J15" s="17">
        <v>4.21142530441284</v>
      </c>
      <c r="K15" s="17">
        <v>33.996578216552699</v>
      </c>
      <c r="L15" s="17"/>
      <c r="M15" s="17"/>
      <c r="N15" s="17">
        <f t="shared" si="0"/>
        <v>11.912635152358984</v>
      </c>
      <c r="O15" s="17">
        <f t="shared" si="1"/>
        <v>2.7651761403646384</v>
      </c>
      <c r="P15" s="17">
        <f>STDEV(B15:M15)</f>
        <v>8.74425473510572</v>
      </c>
      <c r="Q15" s="18">
        <f t="shared" si="2"/>
        <v>5.4196456460241631</v>
      </c>
    </row>
    <row r="16" spans="1:17" x14ac:dyDescent="0.25">
      <c r="A16" s="16">
        <v>30</v>
      </c>
      <c r="B16" s="17">
        <v>19.341000000000001</v>
      </c>
      <c r="C16" s="17">
        <v>14.337999999999999</v>
      </c>
      <c r="D16" s="17">
        <v>10.523</v>
      </c>
      <c r="E16" s="17">
        <v>13.552</v>
      </c>
      <c r="F16" s="17">
        <v>20.781438827514599</v>
      </c>
      <c r="G16" s="17">
        <v>35.331855773925703</v>
      </c>
      <c r="H16" s="17">
        <v>17.3950176239013</v>
      </c>
      <c r="I16" s="17">
        <v>17.5781230926513</v>
      </c>
      <c r="J16" s="17">
        <v>6.95800733566284</v>
      </c>
      <c r="K16" s="17">
        <v>62.438961029052699</v>
      </c>
      <c r="L16" s="17"/>
      <c r="M16" s="17"/>
      <c r="N16" s="17">
        <f t="shared" si="0"/>
        <v>21.823740368270848</v>
      </c>
      <c r="O16" s="17">
        <f t="shared" si="1"/>
        <v>5.1100220956482607</v>
      </c>
      <c r="P16" s="17">
        <f>STDEV(B16:M16)</f>
        <v>16.159308716035302</v>
      </c>
      <c r="Q16" s="18">
        <f t="shared" si="2"/>
        <v>10.01545926767448</v>
      </c>
    </row>
    <row r="17" spans="1:17" x14ac:dyDescent="0.25">
      <c r="A17" s="16">
        <v>45</v>
      </c>
      <c r="B17" s="17">
        <v>30.722000000000001</v>
      </c>
      <c r="C17" s="17">
        <v>21.395</v>
      </c>
      <c r="D17" s="17">
        <v>19.407</v>
      </c>
      <c r="E17" s="17">
        <v>19.907</v>
      </c>
      <c r="F17" s="17">
        <v>32.131923675537102</v>
      </c>
      <c r="G17" s="17">
        <v>56.835140228271399</v>
      </c>
      <c r="H17" s="17">
        <v>28.7475566864013</v>
      </c>
      <c r="I17" s="17">
        <v>28.7475566864013</v>
      </c>
      <c r="J17" s="17">
        <v>13.0615224838256</v>
      </c>
      <c r="K17" s="17">
        <v>81.665031433105398</v>
      </c>
      <c r="L17" s="17"/>
      <c r="M17" s="17"/>
      <c r="N17" s="17">
        <f t="shared" si="0"/>
        <v>33.261973119354209</v>
      </c>
      <c r="O17" s="17">
        <f t="shared" si="1"/>
        <v>6.5542500989584207</v>
      </c>
      <c r="P17" s="17">
        <f>STDEV(B17:M17)</f>
        <v>20.726358667092605</v>
      </c>
      <c r="Q17" s="18">
        <f t="shared" si="2"/>
        <v>12.846094139626587</v>
      </c>
    </row>
    <row r="18" spans="1:17" x14ac:dyDescent="0.25">
      <c r="A18" s="16">
        <v>60</v>
      </c>
      <c r="B18" s="17">
        <v>41.991</v>
      </c>
      <c r="C18" s="17">
        <v>32.033999999999999</v>
      </c>
      <c r="D18" s="17">
        <v>22.448</v>
      </c>
      <c r="E18" s="17">
        <v>37.517000000000003</v>
      </c>
      <c r="F18" s="17">
        <v>36.255477905273402</v>
      </c>
      <c r="G18" s="17">
        <v>79.242225646972599</v>
      </c>
      <c r="H18" s="17">
        <v>42.297359466552699</v>
      </c>
      <c r="I18" s="17">
        <v>41.015621185302699</v>
      </c>
      <c r="J18" s="17">
        <v>19.7143535614013</v>
      </c>
      <c r="K18" s="17">
        <v>108.459465026855</v>
      </c>
      <c r="L18" s="17"/>
      <c r="M18" s="17"/>
      <c r="N18" s="17">
        <f t="shared" si="0"/>
        <v>46.097450279235773</v>
      </c>
      <c r="O18" s="17">
        <f t="shared" si="1"/>
        <v>8.6077220502380474</v>
      </c>
      <c r="P18" s="17">
        <f>STDEV(B18:M18)</f>
        <v>27.220007144406541</v>
      </c>
      <c r="Q18" s="18">
        <f t="shared" si="2"/>
        <v>16.870825207397843</v>
      </c>
    </row>
    <row r="19" spans="1:17" x14ac:dyDescent="0.25">
      <c r="A19" s="16">
        <v>75</v>
      </c>
      <c r="B19" s="17">
        <v>55.15</v>
      </c>
      <c r="C19" s="17">
        <v>46.029000000000003</v>
      </c>
      <c r="D19" s="17">
        <v>29.983000000000001</v>
      </c>
      <c r="E19" s="17">
        <v>55.509</v>
      </c>
      <c r="F19" s="17">
        <v>47.563919067382798</v>
      </c>
      <c r="G19" s="17">
        <v>117.305168151855</v>
      </c>
      <c r="H19" s="17">
        <v>62.072750091552699</v>
      </c>
      <c r="I19" s="17">
        <v>55.053707122802699</v>
      </c>
      <c r="J19" s="17">
        <v>19.8974590301513</v>
      </c>
      <c r="K19" s="17">
        <v>130.98143005371</v>
      </c>
      <c r="L19" s="17"/>
      <c r="M19" s="17"/>
      <c r="N19" s="17">
        <f t="shared" si="0"/>
        <v>61.95454335174545</v>
      </c>
      <c r="O19" s="17">
        <f t="shared" si="1"/>
        <v>11.16322137428361</v>
      </c>
      <c r="P19" s="17">
        <f>STDEV(B19:M19)</f>
        <v>35.301205567411216</v>
      </c>
      <c r="Q19" s="18">
        <f t="shared" si="2"/>
        <v>21.879511845043599</v>
      </c>
    </row>
    <row r="20" spans="1:17" x14ac:dyDescent="0.25">
      <c r="A20" s="16">
        <v>90</v>
      </c>
      <c r="B20" s="17">
        <v>72.840999999999994</v>
      </c>
      <c r="C20" s="17">
        <v>69.650999999999996</v>
      </c>
      <c r="D20" s="17">
        <v>42.588999999999999</v>
      </c>
      <c r="E20" s="17">
        <v>66.465999999999994</v>
      </c>
      <c r="F20" s="17">
        <v>61.471561431884702</v>
      </c>
      <c r="G20" s="17">
        <v>155.30604553222599</v>
      </c>
      <c r="H20" s="17">
        <v>83.923332214355398</v>
      </c>
      <c r="I20" s="17">
        <v>75.012199401855398</v>
      </c>
      <c r="J20" s="17">
        <v>25.0854473114013</v>
      </c>
      <c r="K20" s="17">
        <v>122.314445495605</v>
      </c>
      <c r="L20" s="17"/>
      <c r="M20" s="17"/>
      <c r="N20" s="17">
        <f t="shared" si="0"/>
        <v>77.466003138732759</v>
      </c>
      <c r="O20" s="17">
        <f t="shared" si="1"/>
        <v>11.802819047727288</v>
      </c>
      <c r="P20" s="17">
        <f>STDEV(B20:M20)</f>
        <v>37.323791001637829</v>
      </c>
      <c r="Q20" s="18">
        <f t="shared" si="2"/>
        <v>23.133100249588818</v>
      </c>
    </row>
    <row r="21" spans="1:17" x14ac:dyDescent="0.25">
      <c r="A21" s="16">
        <v>105</v>
      </c>
      <c r="B21" s="17">
        <v>85.010999999999996</v>
      </c>
      <c r="C21" s="17">
        <v>79.965000000000003</v>
      </c>
      <c r="D21" s="17">
        <v>60.764000000000003</v>
      </c>
      <c r="E21" s="17">
        <v>87.25</v>
      </c>
      <c r="F21" s="17">
        <v>78.258453369140597</v>
      </c>
      <c r="G21" s="17">
        <v>202.23449707031199</v>
      </c>
      <c r="H21" s="17">
        <v>93.811027526855398</v>
      </c>
      <c r="I21" s="17">
        <v>79.772941589355398</v>
      </c>
      <c r="J21" s="17">
        <v>40.222164154052699</v>
      </c>
      <c r="K21" s="17">
        <v>159.05760192871</v>
      </c>
      <c r="L21" s="17"/>
      <c r="M21" s="17"/>
      <c r="N21" s="17">
        <f t="shared" si="0"/>
        <v>96.63466856384261</v>
      </c>
      <c r="O21" s="17">
        <f t="shared" si="1"/>
        <v>15.146711231809999</v>
      </c>
      <c r="P21" s="17">
        <f>STDEV(B21:M21)</f>
        <v>47.898106553374234</v>
      </c>
      <c r="Q21" s="18">
        <f t="shared" si="2"/>
        <v>29.68700849857591</v>
      </c>
    </row>
    <row r="22" spans="1:17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G24"/>
  <sheetViews>
    <sheetView tabSelected="1" workbookViewId="0">
      <selection activeCell="T17" sqref="T17"/>
    </sheetView>
  </sheetViews>
  <sheetFormatPr baseColWidth="10" defaultRowHeight="15" x14ac:dyDescent="0.25"/>
  <cols>
    <col min="1" max="1" width="12.5703125" style="1" customWidth="1"/>
    <col min="2" max="11" width="11.42578125" style="1"/>
    <col min="12" max="13" width="1.28515625" style="1" customWidth="1"/>
    <col min="14" max="17" width="11.42578125" style="1"/>
    <col min="18" max="18" width="10.5703125" style="1" customWidth="1"/>
    <col min="19" max="19" width="13.140625" style="1" customWidth="1"/>
    <col min="20" max="25" width="11.42578125" style="1"/>
    <col min="26" max="29" width="12.28515625" style="1" customWidth="1"/>
    <col min="30" max="30" width="3" style="1" customWidth="1"/>
    <col min="31" max="16384" width="11.42578125" style="1"/>
  </cols>
  <sheetData>
    <row r="2" spans="1:33" ht="15.75" thickBot="1" x14ac:dyDescent="0.3"/>
    <row r="3" spans="1:33" s="7" customFormat="1" ht="15.75" thickBot="1" x14ac:dyDescent="0.3">
      <c r="A3" s="27" t="s">
        <v>96</v>
      </c>
      <c r="B3" s="8" t="s">
        <v>48</v>
      </c>
      <c r="C3" s="8" t="s">
        <v>49</v>
      </c>
      <c r="D3" s="8" t="s">
        <v>50</v>
      </c>
      <c r="E3" s="8" t="s">
        <v>18</v>
      </c>
      <c r="F3" s="8" t="s">
        <v>55</v>
      </c>
      <c r="G3" s="8" t="s">
        <v>56</v>
      </c>
      <c r="H3" s="8" t="s">
        <v>86</v>
      </c>
      <c r="I3" s="8" t="s">
        <v>87</v>
      </c>
      <c r="J3" s="8" t="s">
        <v>88</v>
      </c>
      <c r="K3" s="8" t="s">
        <v>89</v>
      </c>
      <c r="L3" s="8"/>
      <c r="M3" s="8"/>
      <c r="N3" s="8" t="s">
        <v>62</v>
      </c>
      <c r="O3" s="8" t="s">
        <v>11</v>
      </c>
      <c r="P3" s="8" t="s">
        <v>95</v>
      </c>
      <c r="Q3" s="9" t="s">
        <v>97</v>
      </c>
      <c r="S3" s="27" t="s">
        <v>96</v>
      </c>
      <c r="T3" s="8" t="s">
        <v>48</v>
      </c>
      <c r="U3" s="8" t="s">
        <v>49</v>
      </c>
      <c r="V3" s="8" t="s">
        <v>50</v>
      </c>
      <c r="W3" s="8" t="s">
        <v>18</v>
      </c>
      <c r="X3" s="8" t="s">
        <v>55</v>
      </c>
      <c r="Y3" s="8" t="s">
        <v>56</v>
      </c>
      <c r="Z3" s="8" t="s">
        <v>86</v>
      </c>
      <c r="AA3" s="8" t="s">
        <v>87</v>
      </c>
      <c r="AB3" s="8" t="s">
        <v>88</v>
      </c>
      <c r="AC3" s="8" t="s">
        <v>89</v>
      </c>
      <c r="AD3" s="8"/>
      <c r="AE3" s="8" t="s">
        <v>62</v>
      </c>
      <c r="AF3" s="8" t="s">
        <v>57</v>
      </c>
      <c r="AG3" s="9" t="s">
        <v>97</v>
      </c>
    </row>
    <row r="4" spans="1:33" x14ac:dyDescent="0.25">
      <c r="A4" s="14">
        <v>-150</v>
      </c>
      <c r="B4" s="46">
        <v>-1117.5</v>
      </c>
      <c r="C4" s="46">
        <v>-654.30999999999995</v>
      </c>
      <c r="D4" s="46">
        <v>-610.35</v>
      </c>
      <c r="E4" s="46">
        <v>-1012.4</v>
      </c>
      <c r="F4" s="46">
        <v>-721.70440673828102</v>
      </c>
      <c r="G4" s="46">
        <v>-832.22552490234295</v>
      </c>
      <c r="H4" s="46">
        <v>-1312.19470214843</v>
      </c>
      <c r="I4" s="46">
        <v>-498.22994995117102</v>
      </c>
      <c r="J4" s="46">
        <v>-358.45944213867102</v>
      </c>
      <c r="K4" s="46">
        <v>-1537.35339355468</v>
      </c>
      <c r="L4" s="46"/>
      <c r="M4" s="46"/>
      <c r="N4" s="46">
        <f>AVERAGE(B4:M4)</f>
        <v>-865.47274194335751</v>
      </c>
      <c r="O4" s="46">
        <f>STDEV(B4:M4)/(SQRT(COUNT(B4:M4)))</f>
        <v>118.29676715983361</v>
      </c>
      <c r="P4" s="46">
        <f>STDEV(B4:M4)</f>
        <v>374.08722405968223</v>
      </c>
      <c r="Q4" s="47">
        <f>CONFIDENCE(0.05,P4,10)</f>
        <v>231.85740312079443</v>
      </c>
      <c r="S4" s="16">
        <v>-150</v>
      </c>
      <c r="T4" s="17">
        <f>B4/'R499Q ohne Glu'!B4</f>
        <v>3.6851998417095371</v>
      </c>
      <c r="U4" s="17">
        <f>C4/'R499Q ohne Glu'!C4</f>
        <v>5.3221896860257036</v>
      </c>
      <c r="V4" s="17">
        <f>D4/'R499Q ohne Glu'!D4</f>
        <v>6.621284443480147</v>
      </c>
      <c r="W4" s="17">
        <f>E4/'R499Q ohne Glu'!E4</f>
        <v>5.8604920405209837</v>
      </c>
      <c r="X4" s="17">
        <f>F4/'R499Q ohne Glu'!F4</f>
        <v>5.3441621525244463</v>
      </c>
      <c r="Y4" s="17">
        <f>G4/'R499Q ohne Glu'!G4</f>
        <v>4.4481789217217456</v>
      </c>
      <c r="Z4" s="17">
        <f>H4/'R499Q ohne Glu'!H4</f>
        <v>5.4830398803264302</v>
      </c>
      <c r="AA4" s="17">
        <f>I4/'R499Q ohne Glu'!I4</f>
        <v>3.7121420773240392</v>
      </c>
      <c r="AB4" s="17">
        <f>J4/'R499Q ohne Glu'!J4</f>
        <v>3.7841494671512073</v>
      </c>
      <c r="AC4" s="17">
        <f>K4/'R499Q ohne Glu'!K4</f>
        <v>5.1236779011063671</v>
      </c>
      <c r="AD4" s="10"/>
      <c r="AE4" s="17">
        <f>AVERAGE(T4:Y4)</f>
        <v>5.2135845143304271</v>
      </c>
      <c r="AF4" s="17">
        <f>STDEV(T4:Y4)</f>
        <v>1.034481461369368</v>
      </c>
      <c r="AG4" s="18">
        <f>CONFIDENCE(0.05,AF4,10)</f>
        <v>0.64116647076789735</v>
      </c>
    </row>
    <row r="5" spans="1:33" x14ac:dyDescent="0.25">
      <c r="A5" s="16">
        <v>-135</v>
      </c>
      <c r="B5" s="17">
        <v>-798.52</v>
      </c>
      <c r="C5" s="17">
        <v>-530.59</v>
      </c>
      <c r="D5" s="17">
        <v>-483.59</v>
      </c>
      <c r="E5" s="17">
        <v>-806.99</v>
      </c>
      <c r="F5" s="17">
        <v>-572.72711181640602</v>
      </c>
      <c r="G5" s="17">
        <v>-697.63684082031205</v>
      </c>
      <c r="H5" s="17">
        <v>-1046.08142089843</v>
      </c>
      <c r="I5" s="17">
        <v>-401.97750854492102</v>
      </c>
      <c r="J5" s="17">
        <v>-275.93991088867102</v>
      </c>
      <c r="K5" s="17">
        <v>-1211.05944824218</v>
      </c>
      <c r="L5" s="17"/>
      <c r="M5" s="17"/>
      <c r="N5" s="17">
        <f t="shared" ref="N5:N21" si="0">AVERAGE(B5:M5)</f>
        <v>-682.51122412109203</v>
      </c>
      <c r="O5" s="17">
        <f t="shared" ref="O5:O21" si="1">STDEV(B5:M5)/(SQRT(COUNT(B5:M5)))</f>
        <v>91.859189378173014</v>
      </c>
      <c r="P5" s="17">
        <f>STDEV(B5:M5)</f>
        <v>290.48426245177302</v>
      </c>
      <c r="Q5" s="18">
        <f>CONFIDENCE(0.05,P5,10)</f>
        <v>180.04070283026334</v>
      </c>
      <c r="S5" s="16">
        <v>-135</v>
      </c>
      <c r="T5" s="17">
        <f>B5/'R499Q ohne Glu'!B5</f>
        <v>3.797412973178619</v>
      </c>
      <c r="U5" s="17">
        <f>C5/'R499Q ohne Glu'!C5</f>
        <v>5.1091959557053448</v>
      </c>
      <c r="V5" s="17">
        <f>D5/'R499Q ohne Glu'!D5</f>
        <v>6.4955003357958354</v>
      </c>
      <c r="W5" s="17">
        <f>E5/'R499Q ohne Glu'!E5</f>
        <v>5.9328775180120568</v>
      </c>
      <c r="X5" s="17">
        <f>F5/'R499Q ohne Glu'!F5</f>
        <v>5.4702728006466401</v>
      </c>
      <c r="Y5" s="17">
        <f>G5/'R499Q ohne Glu'!G5</f>
        <v>4.2929575063166396</v>
      </c>
      <c r="Z5" s="17">
        <f>H5/'R499Q ohne Glu'!H5</f>
        <v>5.770706883056123</v>
      </c>
      <c r="AA5" s="17">
        <f>I5/'R499Q ohne Glu'!I5</f>
        <v>3.4337851560079025</v>
      </c>
      <c r="AB5" s="17">
        <f>J5/'R499Q ohne Glu'!J5</f>
        <v>3.7643630062825695</v>
      </c>
      <c r="AC5" s="17">
        <f>K5/'R499Q ohne Glu'!K5</f>
        <v>5.4183504518262078</v>
      </c>
      <c r="AD5" s="10"/>
      <c r="AE5" s="17">
        <f t="shared" ref="AE5:AE21" si="2">AVERAGE(T5:Y5)</f>
        <v>5.1830361816091894</v>
      </c>
      <c r="AF5" s="17">
        <f t="shared" ref="AF5:AF21" si="3">STDEV(T5:Y5)</f>
        <v>1.0084615177618703</v>
      </c>
      <c r="AG5" s="18">
        <f t="shared" ref="AG5:AG21" si="4">CONFIDENCE(0.05,AF5,10)</f>
        <v>0.62503943897912539</v>
      </c>
    </row>
    <row r="6" spans="1:33" x14ac:dyDescent="0.25">
      <c r="A6" s="16">
        <v>-120</v>
      </c>
      <c r="B6" s="17">
        <v>-622.98</v>
      </c>
      <c r="C6" s="17">
        <v>-419.06</v>
      </c>
      <c r="D6" s="17">
        <v>-377.8</v>
      </c>
      <c r="E6" s="17">
        <v>-633.33000000000004</v>
      </c>
      <c r="F6" s="17">
        <v>-458.282470703125</v>
      </c>
      <c r="G6" s="17">
        <v>-570.77130126953102</v>
      </c>
      <c r="H6" s="17">
        <v>-819.58001708984295</v>
      </c>
      <c r="I6" s="17">
        <v>-317.68795776367102</v>
      </c>
      <c r="J6" s="17">
        <v>-220.58103942871</v>
      </c>
      <c r="K6" s="17">
        <v>-959.35052490234295</v>
      </c>
      <c r="L6" s="17"/>
      <c r="M6" s="17"/>
      <c r="N6" s="17">
        <f t="shared" si="0"/>
        <v>-539.94233111572225</v>
      </c>
      <c r="O6" s="17">
        <f t="shared" si="1"/>
        <v>72.236267622816271</v>
      </c>
      <c r="P6" s="17">
        <f>STDEV(B6:M6)</f>
        <v>228.43113535757632</v>
      </c>
      <c r="Q6" s="18">
        <f>CONFIDENCE(0.05,P6,10)</f>
        <v>141.58048291831665</v>
      </c>
      <c r="S6" s="16">
        <v>-120</v>
      </c>
      <c r="T6" s="17">
        <f>B6/'R499Q ohne Glu'!B6</f>
        <v>3.912699409621907</v>
      </c>
      <c r="U6" s="17">
        <f>C6/'R499Q ohne Glu'!C6</f>
        <v>5.0503760123409176</v>
      </c>
      <c r="V6" s="17">
        <f>D6/'R499Q ohne Glu'!D6</f>
        <v>6.2292865504789861</v>
      </c>
      <c r="W6" s="17">
        <f>E6/'R499Q ohne Glu'!E6</f>
        <v>6.0025589991470003</v>
      </c>
      <c r="X6" s="17">
        <f>F6/'R499Q ohne Glu'!F6</f>
        <v>5.6644182065951068</v>
      </c>
      <c r="Y6" s="17">
        <f>G6/'R499Q ohne Glu'!G6</f>
        <v>4.1802793895815533</v>
      </c>
      <c r="Z6" s="17">
        <f>H6/'R499Q ohne Glu'!H6</f>
        <v>6.0000002234138226</v>
      </c>
      <c r="AA6" s="17">
        <f>I6/'R499Q ohne Glu'!I6</f>
        <v>3.5847107080501575</v>
      </c>
      <c r="AB6" s="17">
        <f>J6/'R499Q ohne Glu'!J6</f>
        <v>3.5570865869270651</v>
      </c>
      <c r="AC6" s="17">
        <f>K6/'R499Q ohne Glu'!K6</f>
        <v>5.6015682111162244</v>
      </c>
      <c r="AD6" s="10"/>
      <c r="AE6" s="17">
        <f t="shared" si="2"/>
        <v>5.1732697612942449</v>
      </c>
      <c r="AF6" s="17">
        <f t="shared" si="3"/>
        <v>0.96273456962354464</v>
      </c>
      <c r="AG6" s="18">
        <f t="shared" si="4"/>
        <v>0.59669810368054288</v>
      </c>
    </row>
    <row r="7" spans="1:33" x14ac:dyDescent="0.25">
      <c r="A7" s="16">
        <v>-105</v>
      </c>
      <c r="B7" s="17">
        <v>-482.88</v>
      </c>
      <c r="C7" s="17">
        <v>-333.98</v>
      </c>
      <c r="D7" s="17">
        <v>-289.43</v>
      </c>
      <c r="E7" s="17">
        <v>-489.47</v>
      </c>
      <c r="F7" s="17">
        <v>-360.85198974609301</v>
      </c>
      <c r="G7" s="17">
        <v>-461.24319458007801</v>
      </c>
      <c r="H7" s="17">
        <v>-639.40423583984295</v>
      </c>
      <c r="I7" s="17">
        <v>-250.24412536621</v>
      </c>
      <c r="J7" s="17">
        <v>-177.00193786621</v>
      </c>
      <c r="K7" s="17">
        <v>-763.00042724609295</v>
      </c>
      <c r="L7" s="17"/>
      <c r="M7" s="17"/>
      <c r="N7" s="17">
        <f t="shared" si="0"/>
        <v>-424.75059106445269</v>
      </c>
      <c r="O7" s="17">
        <f t="shared" si="1"/>
        <v>56.945819730539405</v>
      </c>
      <c r="P7" s="17">
        <f>STDEV(B7:M7)</f>
        <v>180.0784935738605</v>
      </c>
      <c r="Q7" s="18">
        <f>CONFIDENCE(0.05,P7,10)</f>
        <v>111.61175574196761</v>
      </c>
      <c r="S7" s="16">
        <v>-105</v>
      </c>
      <c r="T7" s="17">
        <f>B7/'R499Q ohne Glu'!B7</f>
        <v>4.1363714236765468</v>
      </c>
      <c r="U7" s="17">
        <f>C7/'R499Q ohne Glu'!C7</f>
        <v>5.2844100568028987</v>
      </c>
      <c r="V7" s="17">
        <f>D7/'R499Q ohne Glu'!D7</f>
        <v>6.3162603932522972</v>
      </c>
      <c r="W7" s="17">
        <f>E7/'R499Q ohne Glu'!E7</f>
        <v>5.751636290995406</v>
      </c>
      <c r="X7" s="17">
        <f>F7/'R499Q ohne Glu'!F7</f>
        <v>5.7053476968250605</v>
      </c>
      <c r="Y7" s="17">
        <f>G7/'R499Q ohne Glu'!G7</f>
        <v>4.0855700795177139</v>
      </c>
      <c r="Z7" s="17">
        <f>H7/'R499Q ohne Glu'!H7</f>
        <v>5.9421439266976881</v>
      </c>
      <c r="AA7" s="17">
        <f>I7/'R499Q ohne Glu'!I7</f>
        <v>3.7442924365630534</v>
      </c>
      <c r="AB7" s="17">
        <f>J7/'R499Q ohne Glu'!J7</f>
        <v>3.5980148571661479</v>
      </c>
      <c r="AC7" s="17">
        <f>K7/'R499Q ohne Glu'!K7</f>
        <v>5.1614369489509926</v>
      </c>
      <c r="AD7" s="10"/>
      <c r="AE7" s="17">
        <f t="shared" si="2"/>
        <v>5.2132659901783205</v>
      </c>
      <c r="AF7" s="17">
        <f t="shared" si="3"/>
        <v>0.91488196971285374</v>
      </c>
      <c r="AG7" s="18">
        <f t="shared" si="4"/>
        <v>0.56703929997303903</v>
      </c>
    </row>
    <row r="8" spans="1:33" x14ac:dyDescent="0.25">
      <c r="A8" s="16">
        <v>-90</v>
      </c>
      <c r="B8" s="17">
        <v>-365.38</v>
      </c>
      <c r="C8" s="17">
        <v>-252.4</v>
      </c>
      <c r="D8" s="17">
        <v>-218.81</v>
      </c>
      <c r="E8" s="17">
        <v>-370.75</v>
      </c>
      <c r="F8" s="17">
        <v>-280.78753662109301</v>
      </c>
      <c r="G8" s="17">
        <v>-376.75030517578102</v>
      </c>
      <c r="H8" s="17">
        <v>-486.57223510742102</v>
      </c>
      <c r="I8" s="17">
        <v>-197.26560974121</v>
      </c>
      <c r="J8" s="17">
        <v>-133.11766052246</v>
      </c>
      <c r="K8" s="17">
        <v>-595.21478271484295</v>
      </c>
      <c r="L8" s="17"/>
      <c r="M8" s="17"/>
      <c r="N8" s="17">
        <f t="shared" si="0"/>
        <v>-327.70481298828082</v>
      </c>
      <c r="O8" s="17">
        <f t="shared" si="1"/>
        <v>44.357998337290738</v>
      </c>
      <c r="P8" s="17">
        <f>STDEV(B8:M8)</f>
        <v>140.27230719180062</v>
      </c>
      <c r="Q8" s="18">
        <f>CONFIDENCE(0.05,P8,10)</f>
        <v>86.940079167377434</v>
      </c>
      <c r="S8" s="16">
        <v>-90</v>
      </c>
      <c r="T8" s="17">
        <f>B8/'R499Q ohne Glu'!B8</f>
        <v>4.144604006442977</v>
      </c>
      <c r="U8" s="17">
        <f>C8/'R499Q ohne Glu'!C8</f>
        <v>5.1951259673966739</v>
      </c>
      <c r="V8" s="17">
        <f>D8/'R499Q ohne Glu'!D8</f>
        <v>6.1227859081624088</v>
      </c>
      <c r="W8" s="17">
        <f>E8/'R499Q ohne Glu'!E8</f>
        <v>5.5684054009402075</v>
      </c>
      <c r="X8" s="17">
        <f>F8/'R499Q ohne Glu'!F8</f>
        <v>5.7721404555729041</v>
      </c>
      <c r="Y8" s="17">
        <f>G8/'R499Q ohne Glu'!G8</f>
        <v>4.2804099540861609</v>
      </c>
      <c r="Z8" s="17">
        <f>H8/'R499Q ohne Glu'!H8</f>
        <v>6.9807358779264259</v>
      </c>
      <c r="AA8" s="17">
        <f>I8/'R499Q ohne Glu'!I8</f>
        <v>3.7192174711750043</v>
      </c>
      <c r="AB8" s="17">
        <f>J8/'R499Q ohne Glu'!J8</f>
        <v>3.5291261659714759</v>
      </c>
      <c r="AC8" s="17">
        <f>K8/'R499Q ohne Glu'!K8</f>
        <v>5.9608800397982877</v>
      </c>
      <c r="AD8" s="10"/>
      <c r="AE8" s="17">
        <f t="shared" si="2"/>
        <v>5.1805786154335545</v>
      </c>
      <c r="AF8" s="17">
        <f t="shared" si="3"/>
        <v>0.80893364913708843</v>
      </c>
      <c r="AG8" s="18">
        <f t="shared" si="4"/>
        <v>0.50137305719916847</v>
      </c>
    </row>
    <row r="9" spans="1:33" x14ac:dyDescent="0.25">
      <c r="A9" s="16">
        <v>-75</v>
      </c>
      <c r="B9" s="17">
        <v>-269.37</v>
      </c>
      <c r="C9" s="17">
        <v>-191.12</v>
      </c>
      <c r="D9" s="17">
        <v>-162.4</v>
      </c>
      <c r="E9" s="17">
        <v>-269.62</v>
      </c>
      <c r="F9" s="17">
        <v>-217.84033203125</v>
      </c>
      <c r="G9" s="17">
        <v>-299.48464965820301</v>
      </c>
      <c r="H9" s="17">
        <v>-365.78366088867102</v>
      </c>
      <c r="I9" s="17">
        <v>-147.58299255371</v>
      </c>
      <c r="J9" s="17">
        <v>-101.440422058105</v>
      </c>
      <c r="K9" s="17">
        <v>-435.05856323242102</v>
      </c>
      <c r="L9" s="17"/>
      <c r="M9" s="17"/>
      <c r="N9" s="17">
        <f t="shared" si="0"/>
        <v>-245.97006204223598</v>
      </c>
      <c r="O9" s="17">
        <f t="shared" si="1"/>
        <v>32.563279602640904</v>
      </c>
      <c r="P9" s="17">
        <f>STDEV(B9:M9)</f>
        <v>102.97413162924801</v>
      </c>
      <c r="Q9" s="18">
        <f>CONFIDENCE(0.05,P9,10)</f>
        <v>63.822855239683918</v>
      </c>
      <c r="S9" s="16">
        <v>-75</v>
      </c>
      <c r="T9" s="17">
        <f>B9/'R499Q ohne Glu'!B9</f>
        <v>3.8639297702039763</v>
      </c>
      <c r="U9" s="17">
        <f>C9/'R499Q ohne Glu'!C9</f>
        <v>5.0905604091199663</v>
      </c>
      <c r="V9" s="17">
        <f>D9/'R499Q ohne Glu'!D9</f>
        <v>6.1727925804857655</v>
      </c>
      <c r="W9" s="17">
        <f>E9/'R499Q ohne Glu'!E9</f>
        <v>5.3098843964787203</v>
      </c>
      <c r="X9" s="17">
        <f>F9/'R499Q ohne Glu'!F9</f>
        <v>5.92559338390181</v>
      </c>
      <c r="Y9" s="17">
        <f>G9/'R499Q ohne Glu'!G9</f>
        <v>3.9606474369588041</v>
      </c>
      <c r="Z9" s="17">
        <f>H9/'R499Q ohne Glu'!H9</f>
        <v>6.6737192840840143</v>
      </c>
      <c r="AA9" s="17">
        <f>I9/'R499Q ohne Glu'!I9</f>
        <v>3.3351723564803573</v>
      </c>
      <c r="AB9" s="17">
        <f>J9/'R499Q ohne Glu'!J9</f>
        <v>3.6447368177588197</v>
      </c>
      <c r="AC9" s="17">
        <f>K9/'R499Q ohne Glu'!K9</f>
        <v>5.9202659800940536</v>
      </c>
      <c r="AD9" s="10"/>
      <c r="AE9" s="17">
        <f t="shared" si="2"/>
        <v>5.0539013295248401</v>
      </c>
      <c r="AF9" s="17">
        <f t="shared" si="3"/>
        <v>0.96849081290717698</v>
      </c>
      <c r="AG9" s="18">
        <f t="shared" si="4"/>
        <v>0.60026579467247465</v>
      </c>
    </row>
    <row r="10" spans="1:33" x14ac:dyDescent="0.25">
      <c r="A10" s="16">
        <v>-60</v>
      </c>
      <c r="B10" s="17">
        <v>-190.72</v>
      </c>
      <c r="C10" s="17">
        <v>-138.13999999999999</v>
      </c>
      <c r="D10" s="17">
        <v>-114.97</v>
      </c>
      <c r="E10" s="17">
        <v>-189.3</v>
      </c>
      <c r="F10" s="17">
        <v>-161.495513916015</v>
      </c>
      <c r="G10" s="17">
        <v>-229.252197265625</v>
      </c>
      <c r="H10" s="17">
        <v>-265.07565307617102</v>
      </c>
      <c r="I10" s="17">
        <v>-119.628898620605</v>
      </c>
      <c r="J10" s="17">
        <v>-77.514640808105398</v>
      </c>
      <c r="K10" s="17">
        <v>-315.12448120117102</v>
      </c>
      <c r="L10" s="17"/>
      <c r="M10" s="17"/>
      <c r="N10" s="17">
        <f t="shared" si="0"/>
        <v>-180.12213848876925</v>
      </c>
      <c r="O10" s="17">
        <f t="shared" si="1"/>
        <v>23.236710792119808</v>
      </c>
      <c r="P10" s="17">
        <f>STDEV(B10:M10)</f>
        <v>73.480931433713963</v>
      </c>
      <c r="Q10" s="18">
        <f>CONFIDENCE(0.05,P10,10)</f>
        <v>45.543116271728003</v>
      </c>
      <c r="S10" s="16">
        <v>-60</v>
      </c>
      <c r="T10" s="17">
        <f>B10/'R499Q ohne Glu'!B10</f>
        <v>3.7293703558858038</v>
      </c>
      <c r="U10" s="17">
        <f>C10/'R499Q ohne Glu'!C10</f>
        <v>4.9020581973030515</v>
      </c>
      <c r="V10" s="17">
        <f>D10/'R499Q ohne Glu'!D10</f>
        <v>5.5554481758878955</v>
      </c>
      <c r="W10" s="17">
        <f>E10/'R499Q ohne Glu'!E10</f>
        <v>4.9432040736388565</v>
      </c>
      <c r="X10" s="17">
        <f>F10/'R499Q ohne Glu'!F10</f>
        <v>6.0885448347815476</v>
      </c>
      <c r="Y10" s="17">
        <f>G10/'R499Q ohne Glu'!G10</f>
        <v>4.1332253278164188</v>
      </c>
      <c r="Z10" s="17">
        <f>H10/'R499Q ohne Glu'!H10</f>
        <v>6.048746348254368</v>
      </c>
      <c r="AA10" s="17">
        <f>I10/'R499Q ohne Glu'!I10</f>
        <v>3.7333335396825538</v>
      </c>
      <c r="AB10" s="17">
        <f>J10/'R499Q ohne Glu'!J10</f>
        <v>3.2816536887640315</v>
      </c>
      <c r="AC10" s="17">
        <f>K10/'R499Q ohne Glu'!K10</f>
        <v>5.9965155340095357</v>
      </c>
      <c r="AD10" s="10"/>
      <c r="AE10" s="17">
        <f t="shared" si="2"/>
        <v>4.8919751608855959</v>
      </c>
      <c r="AF10" s="17">
        <f t="shared" si="3"/>
        <v>0.87201522200476522</v>
      </c>
      <c r="AG10" s="18">
        <f t="shared" si="4"/>
        <v>0.54047070269251274</v>
      </c>
    </row>
    <row r="11" spans="1:33" x14ac:dyDescent="0.25">
      <c r="A11" s="16">
        <v>-45</v>
      </c>
      <c r="B11" s="17">
        <v>-129.66</v>
      </c>
      <c r="C11" s="17">
        <v>-95.043000000000006</v>
      </c>
      <c r="D11" s="17">
        <v>-77.073999999999998</v>
      </c>
      <c r="E11" s="17">
        <v>-124.99</v>
      </c>
      <c r="F11" s="17">
        <v>-116.5859375</v>
      </c>
      <c r="G11" s="17">
        <v>-171.33062744140599</v>
      </c>
      <c r="H11" s="17">
        <v>-181.64060974121</v>
      </c>
      <c r="I11" s="17">
        <v>-75.500480651855398</v>
      </c>
      <c r="J11" s="17">
        <v>-54.016109466552699</v>
      </c>
      <c r="K11" s="17">
        <v>-209.89988708496</v>
      </c>
      <c r="L11" s="17"/>
      <c r="M11" s="17"/>
      <c r="N11" s="17">
        <f t="shared" si="0"/>
        <v>-123.57406518859841</v>
      </c>
      <c r="O11" s="17">
        <f t="shared" si="1"/>
        <v>16.096270872769598</v>
      </c>
      <c r="P11" s="17">
        <f>STDEV(B11:M11)</f>
        <v>50.900877792978285</v>
      </c>
      <c r="Q11" s="18">
        <f>CONFIDENCE(0.05,P11,10)</f>
        <v>31.548111196029506</v>
      </c>
      <c r="S11" s="16">
        <v>-45</v>
      </c>
      <c r="T11" s="17">
        <f>B11/'R499Q ohne Glu'!B11</f>
        <v>3.8850602265236409</v>
      </c>
      <c r="U11" s="17">
        <f>C11/'R499Q ohne Glu'!C11</f>
        <v>4.5737728585178052</v>
      </c>
      <c r="V11" s="17">
        <f>D11/'R499Q ohne Glu'!D11</f>
        <v>5.5685282855285028</v>
      </c>
      <c r="W11" s="17">
        <f>E11/'R499Q ohne Glu'!E11</f>
        <v>4.5126001877391868</v>
      </c>
      <c r="X11" s="17">
        <f>F11/'R499Q ohne Glu'!F11</f>
        <v>6.487547437675663</v>
      </c>
      <c r="Y11" s="17">
        <f>G11/'R499Q ohne Glu'!G11</f>
        <v>6.9046963555533196</v>
      </c>
      <c r="Z11" s="17">
        <f>H11/'R499Q ohne Glu'!H11</f>
        <v>6.7482992310302565</v>
      </c>
      <c r="AA11" s="17">
        <f>I11/'R499Q ohne Glu'!I11</f>
        <v>3.3890410435822882</v>
      </c>
      <c r="AB11" s="17">
        <f>J11/'R499Q ohne Glu'!J11</f>
        <v>2.9598663210562717</v>
      </c>
      <c r="AC11" s="17">
        <f>K11/'R499Q ohne Glu'!K11</f>
        <v>8.2272727442637965</v>
      </c>
      <c r="AD11" s="10"/>
      <c r="AE11" s="17">
        <f t="shared" si="2"/>
        <v>5.3220342252563535</v>
      </c>
      <c r="AF11" s="17">
        <f t="shared" si="3"/>
        <v>1.2003310040008313</v>
      </c>
      <c r="AG11" s="18">
        <f t="shared" si="4"/>
        <v>0.74395919340086181</v>
      </c>
    </row>
    <row r="12" spans="1:33" x14ac:dyDescent="0.25">
      <c r="A12" s="16">
        <v>-30</v>
      </c>
      <c r="B12" s="17">
        <v>-75.254999999999995</v>
      </c>
      <c r="C12" s="17">
        <v>-58.281999999999996</v>
      </c>
      <c r="D12" s="17">
        <v>-45.795000000000002</v>
      </c>
      <c r="E12" s="17">
        <v>-75.367999999999995</v>
      </c>
      <c r="F12" s="17">
        <v>-78.994842529296804</v>
      </c>
      <c r="G12" s="17">
        <v>-118.67299652099599</v>
      </c>
      <c r="H12" s="17">
        <v>-120.788566589355</v>
      </c>
      <c r="I12" s="17">
        <v>-47.790523529052699</v>
      </c>
      <c r="J12" s="17">
        <v>-43.518062591552699</v>
      </c>
      <c r="K12" s="17">
        <v>-127.075187683105</v>
      </c>
      <c r="L12" s="17"/>
      <c r="M12" s="17"/>
      <c r="N12" s="17">
        <f t="shared" si="0"/>
        <v>-79.154017944335834</v>
      </c>
      <c r="O12" s="17">
        <f t="shared" si="1"/>
        <v>10.232432498074711</v>
      </c>
      <c r="P12" s="17">
        <f>STDEV(B12:M12)</f>
        <v>32.357792697842584</v>
      </c>
      <c r="Q12" s="18">
        <f>CONFIDENCE(0.05,P12,10)</f>
        <v>20.055199170463645</v>
      </c>
      <c r="S12" s="16">
        <v>-30</v>
      </c>
      <c r="T12" s="17">
        <f>B12/'R499Q ohne Glu'!B12</f>
        <v>3.49324606600752</v>
      </c>
      <c r="U12" s="17">
        <f>C12/'R499Q ohne Glu'!C12</f>
        <v>4.5611206761621537</v>
      </c>
      <c r="V12" s="17">
        <f>D12/'R499Q ohne Glu'!D12</f>
        <v>4.6212763380963917</v>
      </c>
      <c r="W12" s="17">
        <f>E12/'R499Q ohne Glu'!E12</f>
        <v>5.6980418840250993</v>
      </c>
      <c r="X12" s="17">
        <f>F12/'R499Q ohne Glu'!F12</f>
        <v>7.3520875610317873</v>
      </c>
      <c r="Y12" s="17">
        <f>G12/'R499Q ohne Glu'!G12</f>
        <v>7.4207785953139158</v>
      </c>
      <c r="Z12" s="17">
        <f>H12/'R499Q ohne Glu'!H12</f>
        <v>5.6062324368123573</v>
      </c>
      <c r="AA12" s="17">
        <f>I12/'R499Q ohne Glu'!I12</f>
        <v>3.058593692541133</v>
      </c>
      <c r="AB12" s="17">
        <f>J12/'R499Q ohne Glu'!J12</f>
        <v>2.8983739137686819</v>
      </c>
      <c r="AC12" s="17">
        <f>K12/'R499Q ohne Glu'!K12</f>
        <v>9.5944701608921736</v>
      </c>
      <c r="AD12" s="10"/>
      <c r="AE12" s="17">
        <f t="shared" si="2"/>
        <v>5.5244251867728122</v>
      </c>
      <c r="AF12" s="17">
        <f t="shared" si="3"/>
        <v>1.6022465980986469</v>
      </c>
      <c r="AG12" s="18">
        <f t="shared" si="4"/>
        <v>0.99306448202842434</v>
      </c>
    </row>
    <row r="13" spans="1:33" x14ac:dyDescent="0.25">
      <c r="A13" s="16">
        <v>-15</v>
      </c>
      <c r="B13" s="17">
        <v>-36.887</v>
      </c>
      <c r="C13" s="17">
        <v>-27.917000000000002</v>
      </c>
      <c r="D13" s="17">
        <v>-20.742000000000001</v>
      </c>
      <c r="E13" s="17">
        <v>-33.820999999999998</v>
      </c>
      <c r="F13" s="17">
        <v>-47.9900093078613</v>
      </c>
      <c r="G13" s="17">
        <v>-64.587570190429602</v>
      </c>
      <c r="H13" s="17">
        <v>-67.199699401855398</v>
      </c>
      <c r="I13" s="17">
        <v>-23.1323223114013</v>
      </c>
      <c r="J13" s="17">
        <v>-23.1933574676513</v>
      </c>
      <c r="K13" s="17">
        <v>-64.086906433105398</v>
      </c>
      <c r="L13" s="17"/>
      <c r="M13" s="17"/>
      <c r="N13" s="17">
        <f t="shared" si="0"/>
        <v>-40.955686511230432</v>
      </c>
      <c r="O13" s="17">
        <f t="shared" si="1"/>
        <v>5.8793237001627645</v>
      </c>
      <c r="P13" s="17">
        <f>STDEV(B13:M13)</f>
        <v>18.592053993923205</v>
      </c>
      <c r="Q13" s="18">
        <f>CONFIDENCE(0.05,P13,10)</f>
        <v>11.523262705771783</v>
      </c>
      <c r="S13" s="16">
        <v>-15</v>
      </c>
      <c r="T13" s="17">
        <f>B13/'R499Q ohne Glu'!B13</f>
        <v>3.7284829126782775</v>
      </c>
      <c r="U13" s="17">
        <f>C13/'R499Q ohne Glu'!C13</f>
        <v>4.6063096063096065</v>
      </c>
      <c r="V13" s="17">
        <f>D13/'R499Q ohne Glu'!D13</f>
        <v>6.0794888328741434</v>
      </c>
      <c r="W13" s="17">
        <f>E13/'R499Q ohne Glu'!E13</f>
        <v>4.8990381829769971</v>
      </c>
      <c r="X13" s="17">
        <f>F13/'R499Q ohne Glu'!F13</f>
        <v>29.700281443747109</v>
      </c>
      <c r="Y13" s="17">
        <f>G13/'R499Q ohne Glu'!G13</f>
        <v>7.7317600608814203</v>
      </c>
      <c r="Z13" s="17">
        <f>H13/'R499Q ohne Glu'!H13</f>
        <v>6.7962961801983148</v>
      </c>
      <c r="AA13" s="17">
        <f>I13/'R499Q ohne Glu'!I13</f>
        <v>2.6503497214105836</v>
      </c>
      <c r="AB13" s="17">
        <f>J13/'R499Q ohne Glu'!J13</f>
        <v>3.518518483689117</v>
      </c>
      <c r="AC13" s="17">
        <f>K13/'R499Q ohne Glu'!K13</f>
        <v>-41.99999828124983</v>
      </c>
      <c r="AD13" s="10"/>
      <c r="AE13" s="17">
        <f t="shared" si="2"/>
        <v>9.4575601732445929</v>
      </c>
      <c r="AF13" s="17">
        <f t="shared" si="3"/>
        <v>10.012937605919635</v>
      </c>
      <c r="AG13" s="18">
        <f t="shared" si="4"/>
        <v>6.2059689869245176</v>
      </c>
    </row>
    <row r="14" spans="1:33" x14ac:dyDescent="0.25">
      <c r="A14" s="16">
        <v>0</v>
      </c>
      <c r="B14" s="17">
        <v>-1.33</v>
      </c>
      <c r="C14" s="17">
        <v>0.41699999999999998</v>
      </c>
      <c r="D14" s="17">
        <v>1.6621999999999999</v>
      </c>
      <c r="E14" s="17">
        <v>0.378</v>
      </c>
      <c r="F14" s="17">
        <v>-19.2083835601806</v>
      </c>
      <c r="G14" s="17">
        <v>-11.9521684646606</v>
      </c>
      <c r="H14" s="17">
        <v>-19.4702129364013</v>
      </c>
      <c r="I14" s="17">
        <v>-1.46484363079071</v>
      </c>
      <c r="J14" s="17">
        <v>-4.39453077316284</v>
      </c>
      <c r="K14" s="17">
        <v>-5.18798780441284</v>
      </c>
      <c r="L14" s="17"/>
      <c r="M14" s="17"/>
      <c r="N14" s="17">
        <f t="shared" si="0"/>
        <v>-6.0550927169608899</v>
      </c>
      <c r="O14" s="17">
        <f t="shared" si="1"/>
        <v>2.5330822475553458</v>
      </c>
      <c r="P14" s="17">
        <f>STDEV(B14:M14)</f>
        <v>8.0103094028133786</v>
      </c>
      <c r="Q14" s="18">
        <f>CONFIDENCE(0.05,P14,10)</f>
        <v>4.9647499750862503</v>
      </c>
      <c r="S14" s="16">
        <v>0</v>
      </c>
      <c r="T14" s="17">
        <f>B14/'R499Q ohne Glu'!B14</f>
        <v>0.86095287415846722</v>
      </c>
      <c r="U14" s="17">
        <f>C14/'R499Q ohne Glu'!C14</f>
        <v>1.2157434402332361</v>
      </c>
      <c r="V14" s="17">
        <f>D14/'R499Q ohne Glu'!D14</f>
        <v>2.2523035230352302</v>
      </c>
      <c r="W14" s="17">
        <f>E14/'R499Q ohne Glu'!E14</f>
        <v>3.8969072164948453</v>
      </c>
      <c r="X14" s="17">
        <f>F14/'R499Q ohne Glu'!F14</f>
        <v>-3.6779112136899657</v>
      </c>
      <c r="Y14" s="17">
        <f>G14/'R499Q ohne Glu'!G14</f>
        <v>-3.6289393326609232</v>
      </c>
      <c r="Z14" s="17">
        <f>H14/'R499Q ohne Glu'!H14</f>
        <v>14.499999866832329</v>
      </c>
      <c r="AA14" s="17">
        <f>I14/'R499Q ohne Glu'!I14</f>
        <v>-1.3333333695023188</v>
      </c>
      <c r="AB14" s="17">
        <f>J14/'R499Q ohne Glu'!J14</f>
        <v>-8</v>
      </c>
      <c r="AC14" s="17">
        <f>K14/'R499Q ohne Glu'!K14</f>
        <v>-0.17857142388205285</v>
      </c>
      <c r="AD14" s="10"/>
      <c r="AE14" s="17">
        <f t="shared" si="2"/>
        <v>0.15317608459514834</v>
      </c>
      <c r="AF14" s="17">
        <f t="shared" si="3"/>
        <v>3.1315645634860187</v>
      </c>
      <c r="AG14" s="18">
        <f t="shared" si="4"/>
        <v>1.9409281597896366</v>
      </c>
    </row>
    <row r="15" spans="1:33" x14ac:dyDescent="0.25">
      <c r="A15" s="16">
        <v>15</v>
      </c>
      <c r="B15" s="17">
        <v>30.806000000000001</v>
      </c>
      <c r="C15" s="17">
        <v>24.972999999999999</v>
      </c>
      <c r="D15" s="17">
        <v>18.957000000000001</v>
      </c>
      <c r="E15" s="17">
        <v>30.298999999999999</v>
      </c>
      <c r="F15" s="17">
        <v>4.1773700714111301</v>
      </c>
      <c r="G15" s="17">
        <v>62.239395141601499</v>
      </c>
      <c r="H15" s="17">
        <v>20.9960918426513</v>
      </c>
      <c r="I15" s="17">
        <v>10.7421865463256</v>
      </c>
      <c r="J15" s="17">
        <v>3.54003882408142</v>
      </c>
      <c r="K15" s="17">
        <v>40.466304779052699</v>
      </c>
      <c r="L15" s="17"/>
      <c r="M15" s="17"/>
      <c r="N15" s="17">
        <f t="shared" si="0"/>
        <v>24.719638720512368</v>
      </c>
      <c r="O15" s="17">
        <f t="shared" si="1"/>
        <v>5.6143952878962846</v>
      </c>
      <c r="P15" s="17">
        <f>STDEV(B15:M15)</f>
        <v>17.754276794269039</v>
      </c>
      <c r="Q15" s="18">
        <f>CONFIDENCE(0.05,P15,10)</f>
        <v>11.004012559248103</v>
      </c>
      <c r="S15" s="16">
        <v>15</v>
      </c>
      <c r="T15" s="17">
        <f>B15/'R499Q ohne Glu'!B15</f>
        <v>3.3097683613391204</v>
      </c>
      <c r="U15" s="17">
        <f>C15/'R499Q ohne Glu'!C15</f>
        <v>3.7426190690285646</v>
      </c>
      <c r="V15" s="17">
        <f>D15/'R499Q ohne Glu'!D15</f>
        <v>4.0030830306613741</v>
      </c>
      <c r="W15" s="17">
        <f>E15/'R499Q ohne Glu'!E15</f>
        <v>4.1114609059082152</v>
      </c>
      <c r="X15" s="17">
        <f>F15/'R499Q ohne Glu'!F15</f>
        <v>0.35808164980020352</v>
      </c>
      <c r="Y15" s="17">
        <f>G15/'R499Q ohne Glu'!G15</f>
        <v>3.6227055402312165</v>
      </c>
      <c r="Z15" s="17">
        <f>H15/'R499Q ohne Glu'!H15</f>
        <v>2.0722891634308427</v>
      </c>
      <c r="AA15" s="17">
        <f>I15/'R499Q ohne Glu'!I15</f>
        <v>0.7753303810111758</v>
      </c>
      <c r="AB15" s="17">
        <f>J15/'R499Q ohne Glu'!J15</f>
        <v>0.84057974870694629</v>
      </c>
      <c r="AC15" s="17">
        <f>K15/'R499Q ohne Glu'!K15</f>
        <v>1.1903052278170141</v>
      </c>
      <c r="AD15" s="10"/>
      <c r="AE15" s="17">
        <f t="shared" si="2"/>
        <v>3.1912864261614491</v>
      </c>
      <c r="AF15" s="17">
        <f t="shared" si="3"/>
        <v>1.4168212455415854</v>
      </c>
      <c r="AG15" s="18">
        <f t="shared" si="4"/>
        <v>0.87813876965023585</v>
      </c>
    </row>
    <row r="16" spans="1:33" x14ac:dyDescent="0.25">
      <c r="A16" s="16">
        <v>30</v>
      </c>
      <c r="B16" s="17">
        <v>59.786999999999999</v>
      </c>
      <c r="C16" s="17">
        <v>51.183999999999997</v>
      </c>
      <c r="D16" s="17">
        <v>35.819000000000003</v>
      </c>
      <c r="E16" s="17">
        <v>54.948999999999998</v>
      </c>
      <c r="F16" s="17">
        <v>31.1404724121093</v>
      </c>
      <c r="G16" s="17">
        <v>144.81251525878901</v>
      </c>
      <c r="H16" s="17">
        <v>66.040031433105398</v>
      </c>
      <c r="I16" s="17">
        <v>29.7851543426513</v>
      </c>
      <c r="J16" s="17">
        <v>11.1694326400756</v>
      </c>
      <c r="K16" s="17">
        <v>98.693840026855398</v>
      </c>
      <c r="L16" s="17"/>
      <c r="M16" s="17"/>
      <c r="N16" s="17">
        <f t="shared" si="0"/>
        <v>58.338044611358612</v>
      </c>
      <c r="O16" s="17">
        <f t="shared" si="1"/>
        <v>12.255371225850535</v>
      </c>
      <c r="P16" s="17">
        <f>STDEV(B16:M16)</f>
        <v>38.754886644577518</v>
      </c>
      <c r="Q16" s="18">
        <f>CONFIDENCE(0.05,P16,10)</f>
        <v>24.020086219835537</v>
      </c>
      <c r="S16" s="16">
        <v>30</v>
      </c>
      <c r="T16" s="17">
        <f>B16/'R499Q ohne Glu'!B16</f>
        <v>3.091205211726384</v>
      </c>
      <c r="U16" s="17">
        <f>C16/'R499Q ohne Glu'!C16</f>
        <v>3.5698144790068351</v>
      </c>
      <c r="V16" s="17">
        <f>D16/'R499Q ohne Glu'!D16</f>
        <v>3.4038772213247177</v>
      </c>
      <c r="W16" s="17">
        <f>E16/'R499Q ohne Glu'!E16</f>
        <v>4.0546782762691853</v>
      </c>
      <c r="X16" s="17">
        <f>F16/'R499Q ohne Glu'!F16</f>
        <v>1.4984752822253748</v>
      </c>
      <c r="Y16" s="17">
        <f>G16/'R499Q ohne Glu'!G16</f>
        <v>4.0986388087109233</v>
      </c>
      <c r="Z16" s="17">
        <f>H16/'R499Q ohne Glu'!H16</f>
        <v>3.7964912057556255</v>
      </c>
      <c r="AA16" s="17">
        <f>I16/'R499Q ohne Glu'!I16</f>
        <v>1.6944445197965001</v>
      </c>
      <c r="AB16" s="17">
        <f>J16/'R499Q ohne Glu'!J16</f>
        <v>1.6052631308431307</v>
      </c>
      <c r="AC16" s="17">
        <f>K16/'R499Q ohne Glu'!K16</f>
        <v>1.5806451356699127</v>
      </c>
      <c r="AD16" s="10"/>
      <c r="AE16" s="17">
        <f t="shared" si="2"/>
        <v>3.2861148798772368</v>
      </c>
      <c r="AF16" s="17">
        <f t="shared" si="3"/>
        <v>0.95696221144222116</v>
      </c>
      <c r="AG16" s="18">
        <f t="shared" si="4"/>
        <v>0.59312042475507598</v>
      </c>
    </row>
    <row r="17" spans="1:33" x14ac:dyDescent="0.25">
      <c r="A17" s="16">
        <v>45</v>
      </c>
      <c r="B17" s="17">
        <v>90.08</v>
      </c>
      <c r="C17" s="17">
        <v>75.483999999999995</v>
      </c>
      <c r="D17" s="17">
        <v>55.063000000000002</v>
      </c>
      <c r="E17" s="17">
        <v>77.373000000000005</v>
      </c>
      <c r="F17" s="17">
        <v>57.7769775390625</v>
      </c>
      <c r="G17" s="17">
        <v>237.24781799316401</v>
      </c>
      <c r="H17" s="17">
        <v>115.295402526855</v>
      </c>
      <c r="I17" s="17">
        <v>51.757808685302699</v>
      </c>
      <c r="J17" s="17">
        <v>23.0102519989013</v>
      </c>
      <c r="K17" s="17">
        <v>151.30613708496</v>
      </c>
      <c r="L17" s="17"/>
      <c r="M17" s="17"/>
      <c r="N17" s="17">
        <f t="shared" si="0"/>
        <v>93.439439582824562</v>
      </c>
      <c r="O17" s="17">
        <f t="shared" si="1"/>
        <v>19.590556896089609</v>
      </c>
      <c r="P17" s="17">
        <f>STDEV(B17:M17)</f>
        <v>61.95078042276176</v>
      </c>
      <c r="Q17" s="18">
        <f>CONFIDENCE(0.05,P17,10)</f>
        <v>38.396785953418416</v>
      </c>
      <c r="S17" s="16">
        <v>45</v>
      </c>
      <c r="T17" s="17">
        <f>B17/'R499Q ohne Glu'!B17</f>
        <v>2.9321007746891476</v>
      </c>
      <c r="U17" s="17">
        <f>C17/'R499Q ohne Glu'!C17</f>
        <v>3.5281140453376953</v>
      </c>
      <c r="V17" s="17">
        <f>D17/'R499Q ohne Glu'!D17</f>
        <v>2.8372752099757821</v>
      </c>
      <c r="W17" s="17">
        <f>E17/'R499Q ohne Glu'!E17</f>
        <v>3.8867232631737583</v>
      </c>
      <c r="X17" s="17">
        <f>F17/'R499Q ohne Glu'!F17</f>
        <v>1.7981176017497411</v>
      </c>
      <c r="Y17" s="17">
        <f>G17/'R499Q ohne Glu'!G17</f>
        <v>4.1743156969488791</v>
      </c>
      <c r="Z17" s="17">
        <f>H17/'R499Q ohne Glu'!H17</f>
        <v>4.0106157119569801</v>
      </c>
      <c r="AA17" s="17">
        <f>I17/'R499Q ohne Glu'!I17</f>
        <v>1.8004246152086425</v>
      </c>
      <c r="AB17" s="17">
        <f>J17/'R499Q ohne Glu'!J17</f>
        <v>1.7616822255901219</v>
      </c>
      <c r="AC17" s="17">
        <f>K17/'R499Q ohne Glu'!K17</f>
        <v>1.8527653076200674</v>
      </c>
      <c r="AD17" s="10"/>
      <c r="AE17" s="17">
        <f t="shared" si="2"/>
        <v>3.1927744319791671</v>
      </c>
      <c r="AF17" s="17">
        <f t="shared" si="3"/>
        <v>0.85986499149548934</v>
      </c>
      <c r="AG17" s="18">
        <f t="shared" si="4"/>
        <v>0.53294005018150825</v>
      </c>
    </row>
    <row r="18" spans="1:33" x14ac:dyDescent="0.25">
      <c r="A18" s="16">
        <v>60</v>
      </c>
      <c r="B18" s="17">
        <v>123.76</v>
      </c>
      <c r="C18" s="17">
        <v>108.66</v>
      </c>
      <c r="D18" s="17">
        <v>73.488</v>
      </c>
      <c r="E18" s="17">
        <v>112.4</v>
      </c>
      <c r="F18" s="17">
        <v>88.573944091796804</v>
      </c>
      <c r="G18" s="17">
        <v>349.19281005859301</v>
      </c>
      <c r="H18" s="17">
        <v>173.64500427246</v>
      </c>
      <c r="I18" s="17">
        <v>61.767574310302699</v>
      </c>
      <c r="J18" s="17">
        <v>39.916988372802699</v>
      </c>
      <c r="K18" s="17">
        <v>220.27586364746</v>
      </c>
      <c r="L18" s="17"/>
      <c r="M18" s="17"/>
      <c r="N18" s="17">
        <f t="shared" si="0"/>
        <v>135.16801847534151</v>
      </c>
      <c r="O18" s="17">
        <f t="shared" si="1"/>
        <v>29.119953475703248</v>
      </c>
      <c r="P18" s="17">
        <f>STDEV(B18:M18)</f>
        <v>92.085378341358933</v>
      </c>
      <c r="Q18" s="18">
        <f>CONFIDENCE(0.05,P18,10)</f>
        <v>57.074060043860321</v>
      </c>
      <c r="S18" s="16">
        <v>60</v>
      </c>
      <c r="T18" s="17">
        <f>B18/'R499Q ohne Glu'!B18</f>
        <v>2.9472982305732183</v>
      </c>
      <c r="U18" s="17">
        <f>C18/'R499Q ohne Glu'!C18</f>
        <v>3.3920209777111818</v>
      </c>
      <c r="V18" s="17">
        <f>D18/'R499Q ohne Glu'!D18</f>
        <v>3.2736992159657876</v>
      </c>
      <c r="W18" s="17">
        <f>E18/'R499Q ohne Glu'!E18</f>
        <v>2.9959751579284055</v>
      </c>
      <c r="X18" s="17">
        <f>F18/'R499Q ohne Glu'!F18</f>
        <v>2.4430499667724312</v>
      </c>
      <c r="Y18" s="17">
        <f>G18/'R499Q ohne Glu'!G18</f>
        <v>4.4066507118851188</v>
      </c>
      <c r="Z18" s="17">
        <f>H18/'R499Q ohne Glu'!H18</f>
        <v>4.1053391148393672</v>
      </c>
      <c r="AA18" s="17">
        <f>I18/'R499Q ohne Glu'!I18</f>
        <v>1.5059524280089689</v>
      </c>
      <c r="AB18" s="17">
        <f>J18/'R499Q ohne Glu'!J18</f>
        <v>2.0247678042538562</v>
      </c>
      <c r="AC18" s="17">
        <f>K18/'R499Q ohne Glu'!K18</f>
        <v>2.0309510432576707</v>
      </c>
      <c r="AD18" s="10"/>
      <c r="AE18" s="17">
        <f t="shared" si="2"/>
        <v>3.2431157101393571</v>
      </c>
      <c r="AF18" s="17">
        <f t="shared" si="3"/>
        <v>0.65812057516841804</v>
      </c>
      <c r="AG18" s="18">
        <f t="shared" si="4"/>
        <v>0.40789986314680615</v>
      </c>
    </row>
    <row r="19" spans="1:33" x14ac:dyDescent="0.25">
      <c r="A19" s="16">
        <v>75</v>
      </c>
      <c r="B19" s="17">
        <v>161.86000000000001</v>
      </c>
      <c r="C19" s="17">
        <v>146.68</v>
      </c>
      <c r="D19" s="17">
        <v>95.087999999999994</v>
      </c>
      <c r="E19" s="17">
        <v>142.34</v>
      </c>
      <c r="F19" s="17">
        <v>120.34471130371</v>
      </c>
      <c r="G19" s="17">
        <v>461.07626342773398</v>
      </c>
      <c r="H19" s="17">
        <v>215.94236755371</v>
      </c>
      <c r="I19" s="17">
        <v>90.087882995605398</v>
      </c>
      <c r="J19" s="17">
        <v>53.955074310302699</v>
      </c>
      <c r="K19" s="17">
        <v>294.73873901367102</v>
      </c>
      <c r="L19" s="17"/>
      <c r="M19" s="17"/>
      <c r="N19" s="17">
        <f t="shared" si="0"/>
        <v>178.21130386047332</v>
      </c>
      <c r="O19" s="17">
        <f t="shared" si="1"/>
        <v>38.155613309080231</v>
      </c>
      <c r="P19" s="17">
        <f>STDEV(B19:M19)</f>
        <v>120.65864357732772</v>
      </c>
      <c r="Q19" s="18">
        <f>CONFIDENCE(0.05,P19,10)</f>
        <v>74.783627893834392</v>
      </c>
      <c r="S19" s="16">
        <v>75</v>
      </c>
      <c r="T19" s="17">
        <f>B19/'R499Q ohne Glu'!B19</f>
        <v>2.9349048050770628</v>
      </c>
      <c r="U19" s="17">
        <f>C19/'R499Q ohne Glu'!C19</f>
        <v>3.1866866540659147</v>
      </c>
      <c r="V19" s="17">
        <f>D19/'R499Q ohne Glu'!D19</f>
        <v>3.171397125037521</v>
      </c>
      <c r="W19" s="17">
        <f>E19/'R499Q ohne Glu'!E19</f>
        <v>2.5642688573024195</v>
      </c>
      <c r="X19" s="17">
        <f>F19/'R499Q ohne Glu'!F19</f>
        <v>2.530168111950998</v>
      </c>
      <c r="Y19" s="17">
        <f>G19/'R499Q ohne Glu'!G19</f>
        <v>3.9305707556793847</v>
      </c>
      <c r="Z19" s="17">
        <f>H19/'R499Q ohne Glu'!H19</f>
        <v>3.478859358336968</v>
      </c>
      <c r="AA19" s="17">
        <f>I19/'R499Q ohne Glu'!I19</f>
        <v>1.6363636111671014</v>
      </c>
      <c r="AB19" s="17">
        <f>J19/'R499Q ohne Glu'!J19</f>
        <v>2.7116565099364061</v>
      </c>
      <c r="AC19" s="17">
        <f>K19/'R499Q ohne Glu'!K19</f>
        <v>2.2502330207634089</v>
      </c>
      <c r="AD19" s="10"/>
      <c r="AE19" s="17">
        <f t="shared" si="2"/>
        <v>3.052999384852217</v>
      </c>
      <c r="AF19" s="17">
        <f t="shared" si="3"/>
        <v>0.51539852929187668</v>
      </c>
      <c r="AG19" s="18">
        <f t="shared" si="4"/>
        <v>0.31944144811218211</v>
      </c>
    </row>
    <row r="20" spans="1:33" x14ac:dyDescent="0.25">
      <c r="A20" s="16">
        <v>90</v>
      </c>
      <c r="B20" s="17">
        <v>209.27</v>
      </c>
      <c r="C20" s="17">
        <v>197.5</v>
      </c>
      <c r="D20" s="17">
        <v>125.29</v>
      </c>
      <c r="E20" s="17">
        <v>168.09</v>
      </c>
      <c r="F20" s="17">
        <v>165.05146789550699</v>
      </c>
      <c r="G20" s="17">
        <v>592.12677001953102</v>
      </c>
      <c r="H20" s="17">
        <v>281.79928588867102</v>
      </c>
      <c r="I20" s="17">
        <v>114.196769714355</v>
      </c>
      <c r="J20" s="17">
        <v>73.364250183105398</v>
      </c>
      <c r="K20" s="17">
        <v>385.86422729492102</v>
      </c>
      <c r="L20" s="17"/>
      <c r="M20" s="17"/>
      <c r="N20" s="17">
        <f t="shared" si="0"/>
        <v>231.25527709960906</v>
      </c>
      <c r="O20" s="17">
        <f t="shared" si="1"/>
        <v>49.051371814031015</v>
      </c>
      <c r="P20" s="17">
        <f>STDEV(B20:M20)</f>
        <v>155.11405728812321</v>
      </c>
      <c r="Q20" s="18">
        <f>CONFIDENCE(0.05,P20,10)</f>
        <v>96.138922147783902</v>
      </c>
      <c r="S20" s="16">
        <v>90</v>
      </c>
      <c r="T20" s="17">
        <f>B20/'R499Q ohne Glu'!B20</f>
        <v>2.8729698933293069</v>
      </c>
      <c r="U20" s="17">
        <f>C20/'R499Q ohne Glu'!C20</f>
        <v>2.8355658928084306</v>
      </c>
      <c r="V20" s="17">
        <f>D20/'R499Q ohne Glu'!D20</f>
        <v>2.9418394421094649</v>
      </c>
      <c r="W20" s="17">
        <f>E20/'R499Q ohne Glu'!E20</f>
        <v>2.5289621761502126</v>
      </c>
      <c r="X20" s="17">
        <f>F20/'R499Q ohne Glu'!F20</f>
        <v>2.6850052943326799</v>
      </c>
      <c r="Y20" s="17">
        <f>G20/'R499Q ohne Glu'!G20</f>
        <v>3.8126446912632566</v>
      </c>
      <c r="Z20" s="17">
        <f>H20/'R499Q ohne Glu'!H20</f>
        <v>3.3578181234380038</v>
      </c>
      <c r="AA20" s="17">
        <f>I20/'R499Q ohne Glu'!I20</f>
        <v>1.5223759685085356</v>
      </c>
      <c r="AB20" s="17">
        <f>J20/'R499Q ohne Glu'!J20</f>
        <v>2.9245741274767485</v>
      </c>
      <c r="AC20" s="17">
        <f>K20/'R499Q ohne Glu'!K20</f>
        <v>3.1546905660360935</v>
      </c>
      <c r="AD20" s="10"/>
      <c r="AE20" s="17">
        <f t="shared" si="2"/>
        <v>2.9461645649988917</v>
      </c>
      <c r="AF20" s="17">
        <f t="shared" si="3"/>
        <v>0.44959048923797085</v>
      </c>
      <c r="AG20" s="18">
        <f t="shared" si="4"/>
        <v>0.27865395180107172</v>
      </c>
    </row>
    <row r="21" spans="1:33" x14ac:dyDescent="0.25">
      <c r="A21" s="16">
        <v>105</v>
      </c>
      <c r="B21" s="17">
        <v>269.36</v>
      </c>
      <c r="C21" s="17">
        <v>229.45</v>
      </c>
      <c r="D21" s="17">
        <v>159.29</v>
      </c>
      <c r="E21" s="17">
        <v>200.25</v>
      </c>
      <c r="F21" s="17">
        <v>210.98699951171801</v>
      </c>
      <c r="G21" s="17">
        <v>739.17687988281205</v>
      </c>
      <c r="H21" s="17">
        <v>373.29098510742102</v>
      </c>
      <c r="I21" s="17">
        <v>148.68162536621</v>
      </c>
      <c r="J21" s="17">
        <v>73.913566589355398</v>
      </c>
      <c r="K21" s="17">
        <v>496.21578979492102</v>
      </c>
      <c r="L21" s="17"/>
      <c r="M21" s="17"/>
      <c r="N21" s="17">
        <f t="shared" si="0"/>
        <v>290.06158462524377</v>
      </c>
      <c r="O21" s="17">
        <f t="shared" si="1"/>
        <v>62.659745567711909</v>
      </c>
      <c r="P21" s="17">
        <f>STDEV(B21:M21)</f>
        <v>198.14751360061001</v>
      </c>
      <c r="Q21" s="18">
        <f>CONFIDENCE(0.05,P21,10)</f>
        <v>122.81084459315859</v>
      </c>
      <c r="S21" s="16">
        <v>105</v>
      </c>
      <c r="T21" s="17">
        <f>B21/'R499Q ohne Glu'!B21</f>
        <v>3.1685311312653659</v>
      </c>
      <c r="U21" s="17">
        <f>C21/'R499Q ohne Glu'!C21</f>
        <v>2.869380353904833</v>
      </c>
      <c r="V21" s="17">
        <f>D21/'R499Q ohne Glu'!D21</f>
        <v>2.6214534921993282</v>
      </c>
      <c r="W21" s="17">
        <f>E21/'R499Q ohne Glu'!E21</f>
        <v>2.2951289398280803</v>
      </c>
      <c r="X21" s="17">
        <f>F21/'R499Q ohne Glu'!F21</f>
        <v>2.6960282299025837</v>
      </c>
      <c r="Y21" s="17">
        <f>G21/'R499Q ohne Glu'!G21</f>
        <v>3.6550484244328421</v>
      </c>
      <c r="Z21" s="17">
        <f>H21/'R499Q ohne Glu'!H21</f>
        <v>3.9791802195169277</v>
      </c>
      <c r="AA21" s="17">
        <f>I21/'R499Q ohne Glu'!I21</f>
        <v>1.8638102394615659</v>
      </c>
      <c r="AB21" s="17">
        <f>J21/'R499Q ohne Glu'!J21</f>
        <v>1.8376327615357322</v>
      </c>
      <c r="AC21" s="17">
        <f>K21/'R499Q ohne Glu'!K21</f>
        <v>3.1197238219228662</v>
      </c>
      <c r="AD21" s="10"/>
      <c r="AE21" s="17">
        <f t="shared" si="2"/>
        <v>2.8842617619221724</v>
      </c>
      <c r="AF21" s="17">
        <f t="shared" si="3"/>
        <v>0.47470414808289318</v>
      </c>
      <c r="AG21" s="18">
        <f t="shared" si="4"/>
        <v>0.29421927279614607</v>
      </c>
    </row>
    <row r="22" spans="1:33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S22" s="16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1"/>
    </row>
    <row r="23" spans="1:33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S23" s="28" t="s">
        <v>99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1"/>
    </row>
    <row r="24" spans="1:33" ht="15.75" thickBot="1" x14ac:dyDescent="0.3">
      <c r="S24" s="29" t="s">
        <v>100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4"/>
  <sheetViews>
    <sheetView topLeftCell="U1" workbookViewId="0">
      <selection activeCell="C32" sqref="C32"/>
    </sheetView>
  </sheetViews>
  <sheetFormatPr baseColWidth="10" defaultRowHeight="15" x14ac:dyDescent="0.25"/>
  <cols>
    <col min="1" max="1" width="13" style="1" customWidth="1"/>
    <col min="2" max="12" width="10.5703125" style="1" customWidth="1"/>
    <col min="13" max="13" width="13.42578125" style="1" customWidth="1"/>
    <col min="14" max="18" width="10.5703125" style="1" customWidth="1"/>
    <col min="19" max="22" width="14" style="1" customWidth="1"/>
    <col min="23" max="23" width="1.85546875" style="1" customWidth="1"/>
    <col min="24" max="24" width="2.140625" style="1" customWidth="1"/>
    <col min="25" max="39" width="11.42578125" style="1"/>
    <col min="40" max="40" width="13.85546875" style="1" customWidth="1"/>
    <col min="41" max="51" width="11.42578125" style="1"/>
    <col min="52" max="52" width="2" style="1" customWidth="1"/>
    <col min="53" max="16384" width="11.42578125" style="1"/>
  </cols>
  <sheetData>
    <row r="1" spans="1:55" x14ac:dyDescent="0.25">
      <c r="AD1" s="1" t="s">
        <v>60</v>
      </c>
    </row>
    <row r="2" spans="1:55" ht="15.75" thickBot="1" x14ac:dyDescent="0.3">
      <c r="AD2" s="1" t="s">
        <v>61</v>
      </c>
    </row>
    <row r="3" spans="1:55" ht="15.75" thickBot="1" x14ac:dyDescent="0.3">
      <c r="A3" s="50" t="s">
        <v>96</v>
      </c>
      <c r="B3" s="51" t="s">
        <v>0</v>
      </c>
      <c r="C3" s="51" t="s">
        <v>1</v>
      </c>
      <c r="D3" s="51" t="s">
        <v>2</v>
      </c>
      <c r="E3" s="51" t="s">
        <v>3</v>
      </c>
      <c r="F3" s="51" t="s">
        <v>10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64</v>
      </c>
      <c r="L3" s="51" t="s">
        <v>65</v>
      </c>
      <c r="M3" s="51" t="s">
        <v>66</v>
      </c>
      <c r="N3" s="51" t="s">
        <v>67</v>
      </c>
      <c r="O3" s="51" t="s">
        <v>68</v>
      </c>
      <c r="P3" s="51" t="s">
        <v>69</v>
      </c>
      <c r="Q3" s="51" t="s">
        <v>70</v>
      </c>
      <c r="R3" s="51" t="s">
        <v>71</v>
      </c>
      <c r="S3" s="51" t="s">
        <v>72</v>
      </c>
      <c r="T3" s="51" t="s">
        <v>73</v>
      </c>
      <c r="U3" s="51" t="s">
        <v>82</v>
      </c>
      <c r="V3" s="51" t="s">
        <v>83</v>
      </c>
      <c r="W3" s="51"/>
      <c r="X3" s="52"/>
      <c r="Y3" s="51" t="s">
        <v>9</v>
      </c>
      <c r="Z3" s="51" t="s">
        <v>11</v>
      </c>
      <c r="AA3" s="51" t="s">
        <v>57</v>
      </c>
      <c r="AB3" s="53" t="s">
        <v>97</v>
      </c>
      <c r="AC3" s="7"/>
      <c r="AD3" s="43"/>
      <c r="AE3" s="44" t="s">
        <v>0</v>
      </c>
      <c r="AF3" s="44" t="s">
        <v>1</v>
      </c>
      <c r="AG3" s="44" t="s">
        <v>2</v>
      </c>
      <c r="AH3" s="44" t="s">
        <v>3</v>
      </c>
      <c r="AI3" s="44" t="s">
        <v>10</v>
      </c>
      <c r="AJ3" s="44" t="s">
        <v>5</v>
      </c>
      <c r="AK3" s="44" t="s">
        <v>6</v>
      </c>
      <c r="AL3" s="44" t="s">
        <v>7</v>
      </c>
      <c r="AM3" s="44" t="s">
        <v>8</v>
      </c>
      <c r="AN3" s="44" t="s">
        <v>64</v>
      </c>
      <c r="AO3" s="44" t="s">
        <v>65</v>
      </c>
      <c r="AP3" s="44" t="s">
        <v>66</v>
      </c>
      <c r="AQ3" s="44" t="s">
        <v>67</v>
      </c>
      <c r="AR3" s="44" t="s">
        <v>68</v>
      </c>
      <c r="AS3" s="44" t="s">
        <v>69</v>
      </c>
      <c r="AT3" s="44" t="s">
        <v>70</v>
      </c>
      <c r="AU3" s="44" t="s">
        <v>71</v>
      </c>
      <c r="AV3" s="44" t="s">
        <v>72</v>
      </c>
      <c r="AW3" s="44" t="s">
        <v>73</v>
      </c>
      <c r="AX3" s="44" t="s">
        <v>82</v>
      </c>
      <c r="AY3" s="44" t="s">
        <v>83</v>
      </c>
      <c r="AZ3" s="44"/>
      <c r="BA3" s="44" t="s">
        <v>62</v>
      </c>
      <c r="BB3" s="44" t="s">
        <v>95</v>
      </c>
      <c r="BC3" s="45" t="s">
        <v>97</v>
      </c>
    </row>
    <row r="4" spans="1:55" x14ac:dyDescent="0.25">
      <c r="A4" s="49">
        <v>-150</v>
      </c>
      <c r="B4" s="17">
        <v>-384.89</v>
      </c>
      <c r="C4" s="17">
        <v>-859.6</v>
      </c>
      <c r="D4" s="17">
        <v>-1060.7</v>
      </c>
      <c r="E4" s="17">
        <v>-528.19000000000005</v>
      </c>
      <c r="F4" s="17">
        <v>-642.41</v>
      </c>
      <c r="G4" s="17">
        <v>-387.96</v>
      </c>
      <c r="H4" s="17">
        <v>-304.37</v>
      </c>
      <c r="I4" s="17">
        <v>-931.03</v>
      </c>
      <c r="J4" s="17">
        <v>-557.21</v>
      </c>
      <c r="K4" s="17">
        <v>-739.83</v>
      </c>
      <c r="L4" s="17">
        <v>-512.16999999999996</v>
      </c>
      <c r="M4" s="17">
        <v>-1406.35</v>
      </c>
      <c r="N4" s="17">
        <v>-767.32</v>
      </c>
      <c r="O4" s="17">
        <v>-638.54999999999995</v>
      </c>
      <c r="P4" s="17">
        <v>-536.21</v>
      </c>
      <c r="Q4" s="17">
        <v>-512.16999999999996</v>
      </c>
      <c r="R4" s="17">
        <v>-609.35</v>
      </c>
      <c r="S4" s="17">
        <v>-569.47</v>
      </c>
      <c r="T4" s="17">
        <v>-466.48</v>
      </c>
      <c r="U4" s="17">
        <v>-810.88</v>
      </c>
      <c r="V4" s="17">
        <v>-1433.82</v>
      </c>
      <c r="W4" s="17"/>
      <c r="X4" s="17"/>
      <c r="Y4" s="17">
        <f>AVERAGE(B4:W4)</f>
        <v>-698.0457142857141</v>
      </c>
      <c r="Z4" s="17">
        <f>STDEV(B4:W4)/(SQRT(21))</f>
        <v>66.405454177784478</v>
      </c>
      <c r="AA4" s="17">
        <f>STDEV(B4:W4)</f>
        <v>304.30802032761886</v>
      </c>
      <c r="AB4" s="18">
        <f>CONFIDENCE(0.05,AA4,21)</f>
        <v>130.15229856548243</v>
      </c>
      <c r="AD4" s="16">
        <v>-150</v>
      </c>
      <c r="AE4" s="10">
        <f>B4/'WT ohne Glu'!B4</f>
        <v>3.6072164948453604</v>
      </c>
      <c r="AF4" s="10">
        <f>C4/'WT ohne Glu'!C4</f>
        <v>3.6063097835207247</v>
      </c>
      <c r="AG4" s="10">
        <f>D4/'WT ohne Glu'!D4</f>
        <v>5.4222472139863003</v>
      </c>
      <c r="AH4" s="10">
        <f>E4/'WT ohne Glu'!E4</f>
        <v>2.664799959638767</v>
      </c>
      <c r="AI4" s="10">
        <f>F4/'WT ohne Glu'!F4</f>
        <v>5.1632374216363921</v>
      </c>
      <c r="AJ4" s="10">
        <f>G4/'WT ohne Glu'!G4</f>
        <v>2.745841885483757</v>
      </c>
      <c r="AK4" s="10">
        <f>H4/'WT ohne Glu'!H4</f>
        <v>2.6545438688295833</v>
      </c>
      <c r="AL4" s="10">
        <f>I4/'WT ohne Glu'!I4</f>
        <v>9.5036032909376722</v>
      </c>
      <c r="AM4" s="10">
        <f>J4/'WT ohne Glu'!J4</f>
        <v>3.4317299993841228</v>
      </c>
      <c r="AN4" s="10">
        <f>K4/'WT ohne Glu'!K4</f>
        <v>10.739294527507621</v>
      </c>
      <c r="AO4" s="10">
        <f>L4/'WT ohne Glu'!L4</f>
        <v>2.7100375681252973</v>
      </c>
      <c r="AP4" s="10">
        <f>M4/'WT ohne Glu'!M4</f>
        <v>5.2505133470225864</v>
      </c>
      <c r="AQ4" s="10">
        <f>N4/'WT ohne Glu'!N4</f>
        <v>3.1622501545435813</v>
      </c>
      <c r="AR4" s="10">
        <f>O4/'WT ohne Glu'!O4</f>
        <v>4.8174273858921151</v>
      </c>
      <c r="AS4" s="10">
        <f>P4/'WT ohne Glu'!P4</f>
        <v>4.0560514372163397</v>
      </c>
      <c r="AT4" s="10">
        <f>Q4/'WT ohne Glu'!Q4</f>
        <v>2.5037641767696517</v>
      </c>
      <c r="AU4" s="10">
        <f>R4/'WT ohne Glu'!R4</f>
        <v>2.7442017563611798</v>
      </c>
      <c r="AV4" s="10">
        <f>S4/'WT ohne Glu'!S4</f>
        <v>2.9385933226688685</v>
      </c>
      <c r="AW4" s="10">
        <f>T4/'WT ohne Glu'!T4</f>
        <v>1.7604347497924371</v>
      </c>
      <c r="AX4" s="10">
        <f>U4/'WT ohne Glu'!U4</f>
        <v>3.9836895111766149</v>
      </c>
      <c r="AY4" s="10">
        <f>V4/'WT ohne Glu'!V4</f>
        <v>5.0440441849011464</v>
      </c>
      <c r="AZ4" s="10"/>
      <c r="BA4" s="10">
        <f>AVERAGE(AE4:AY4)</f>
        <v>4.2147539066780997</v>
      </c>
      <c r="BB4" s="10">
        <f>STDEV(AE4:AY4)</f>
        <v>2.2311711330197301</v>
      </c>
      <c r="BC4" s="11">
        <f>CONFIDENCE(0.05,BB4,21)</f>
        <v>0.95427012125028021</v>
      </c>
    </row>
    <row r="5" spans="1:55" x14ac:dyDescent="0.25">
      <c r="A5" s="49">
        <v>-135</v>
      </c>
      <c r="B5" s="17">
        <v>-312.52</v>
      </c>
      <c r="C5" s="17">
        <v>-691.06</v>
      </c>
      <c r="D5" s="17">
        <v>-849.71</v>
      </c>
      <c r="E5" s="17">
        <v>-421.67</v>
      </c>
      <c r="F5" s="17">
        <v>-510.84</v>
      </c>
      <c r="G5" s="17">
        <v>-308.02999999999997</v>
      </c>
      <c r="H5" s="17">
        <v>-261.20999999999998</v>
      </c>
      <c r="I5" s="17">
        <v>-721.56</v>
      </c>
      <c r="J5" s="17">
        <v>-451.03</v>
      </c>
      <c r="K5" s="17">
        <v>-603.69000000000005</v>
      </c>
      <c r="L5" s="17">
        <v>-421.97</v>
      </c>
      <c r="M5" s="17">
        <v>-1137.06</v>
      </c>
      <c r="N5" s="17">
        <v>-635.54999999999995</v>
      </c>
      <c r="O5" s="17">
        <v>-532.79</v>
      </c>
      <c r="P5" s="17">
        <v>-439.42</v>
      </c>
      <c r="Q5" s="17">
        <v>-414.31</v>
      </c>
      <c r="R5" s="17">
        <v>-504.36</v>
      </c>
      <c r="S5" s="17">
        <f>-472.94</f>
        <v>-472.94</v>
      </c>
      <c r="T5" s="17">
        <v>-378.43</v>
      </c>
      <c r="U5" s="17">
        <v>-645.32000000000005</v>
      </c>
      <c r="V5" s="17">
        <v>-1213.32</v>
      </c>
      <c r="W5" s="17"/>
      <c r="X5" s="17"/>
      <c r="Y5" s="17">
        <f t="shared" ref="Y5:Y21" si="0">AVERAGE(B5:W5)</f>
        <v>-567.94238095238097</v>
      </c>
      <c r="Z5" s="17">
        <f t="shared" ref="Z5:Z21" si="1">STDEV(B5:W5)/(SQRT(21))</f>
        <v>54.494313049313241</v>
      </c>
      <c r="AA5" s="17">
        <f>STDEV(B5:W5)</f>
        <v>249.72431449309772</v>
      </c>
      <c r="AB5" s="18">
        <f>CONFIDENCE(0.05,AA5,21)</f>
        <v>106.80689093890501</v>
      </c>
      <c r="AD5" s="16">
        <v>-135</v>
      </c>
      <c r="AE5" s="10">
        <f>B5/'WT ohne Glu'!B5</f>
        <v>3.2827731092436974</v>
      </c>
      <c r="AF5" s="10">
        <f>C5/'WT ohne Glu'!C5</f>
        <v>4.7248735129221933</v>
      </c>
      <c r="AG5" s="10">
        <f>D5/'WT ohne Glu'!D5</f>
        <v>5.8028409478931913</v>
      </c>
      <c r="AH5" s="10">
        <f>E5/'WT ohne Glu'!E5</f>
        <v>2.7202761112186313</v>
      </c>
      <c r="AI5" s="10">
        <f>F5/'WT ohne Glu'!F5</f>
        <v>4.769302586126412</v>
      </c>
      <c r="AJ5" s="10">
        <f>G5/'WT ohne Glu'!G5</f>
        <v>2.7077180028129391</v>
      </c>
      <c r="AK5" s="10">
        <f>H5/'WT ohne Glu'!H5</f>
        <v>3.2971485553437763</v>
      </c>
      <c r="AL5" s="10">
        <f>I5/'WT ohne Glu'!I5</f>
        <v>9.2887578687195056</v>
      </c>
      <c r="AM5" s="10">
        <f>J5/'WT ohne Glu'!J5</f>
        <v>3.6767750876334881</v>
      </c>
      <c r="AN5" s="10">
        <f>K5/'WT ohne Glu'!K5</f>
        <v>10.972191930207197</v>
      </c>
      <c r="AO5" s="10">
        <f>L5/'WT ohne Glu'!L5</f>
        <v>2.7978384829598197</v>
      </c>
      <c r="AP5" s="10">
        <f>M5/'WT ohne Glu'!M5</f>
        <v>5.2893892171000605</v>
      </c>
      <c r="AQ5" s="10">
        <f>N5/'WT ohne Glu'!N5</f>
        <v>3.0539137955888709</v>
      </c>
      <c r="AR5" s="10">
        <f>O5/'WT ohne Glu'!O5</f>
        <v>5.0320173781639594</v>
      </c>
      <c r="AS5" s="10">
        <f>P5/'WT ohne Glu'!P5</f>
        <v>4.2616623023955</v>
      </c>
      <c r="AT5" s="10">
        <f>Q5/'WT ohne Glu'!Q5</f>
        <v>2.4721642102750758</v>
      </c>
      <c r="AU5" s="10">
        <f>R5/'WT ohne Glu'!R5</f>
        <v>2.7336585365853661</v>
      </c>
      <c r="AV5" s="10">
        <f>S5/'WT ohne Glu'!S5</f>
        <v>3.0027936507936506</v>
      </c>
      <c r="AW5" s="10">
        <f>T5/'WT ohne Glu'!T5</f>
        <v>1.7463313336409785</v>
      </c>
      <c r="AX5" s="10">
        <f>U5/'WT ohne Glu'!U5</f>
        <v>4.044372023063425</v>
      </c>
      <c r="AY5" s="10">
        <f>V5/'WT ohne Glu'!V5</f>
        <v>5.353275976174718</v>
      </c>
      <c r="AZ5" s="10"/>
      <c r="BA5" s="10">
        <f t="shared" ref="BA5:BA21" si="2">AVERAGE(AE5:AY5)</f>
        <v>4.3347654580410691</v>
      </c>
      <c r="BB5" s="10">
        <f t="shared" ref="BB5:BB21" si="3">STDEV(AE5:AY5)</f>
        <v>2.2360463549368936</v>
      </c>
      <c r="BC5" s="11">
        <f t="shared" ref="BC5:BC21" si="4">CONFIDENCE(0.05,BB5,21)</f>
        <v>0.95635524979159336</v>
      </c>
    </row>
    <row r="6" spans="1:55" x14ac:dyDescent="0.25">
      <c r="A6" s="49">
        <v>-120</v>
      </c>
      <c r="B6" s="17">
        <v>-248.88</v>
      </c>
      <c r="C6" s="17">
        <v>-551.54999999999995</v>
      </c>
      <c r="D6" s="17">
        <v>-665.15</v>
      </c>
      <c r="E6" s="17">
        <v>-343.11</v>
      </c>
      <c r="F6" s="17">
        <v>-404.45</v>
      </c>
      <c r="G6" s="17">
        <v>-240.51</v>
      </c>
      <c r="H6" s="17">
        <v>-197.85</v>
      </c>
      <c r="I6" s="17">
        <v>-565.32000000000005</v>
      </c>
      <c r="J6" s="17">
        <v>-350.16</v>
      </c>
      <c r="K6" s="17">
        <v>-459.72</v>
      </c>
      <c r="L6" s="17">
        <v>-338.36</v>
      </c>
      <c r="M6" s="17">
        <v>-919.8</v>
      </c>
      <c r="N6" s="17">
        <v>-503.52</v>
      </c>
      <c r="O6" s="17">
        <v>-415.27</v>
      </c>
      <c r="P6" s="17">
        <v>-349.46</v>
      </c>
      <c r="Q6" s="17">
        <v>-323.27</v>
      </c>
      <c r="R6" s="17">
        <v>-393.33</v>
      </c>
      <c r="S6" s="17">
        <v>-379.35</v>
      </c>
      <c r="T6" s="17">
        <v>-297.8</v>
      </c>
      <c r="U6" s="17">
        <v>-494.56</v>
      </c>
      <c r="V6" s="17">
        <v>-970.37</v>
      </c>
      <c r="W6" s="17"/>
      <c r="X6" s="17"/>
      <c r="Y6" s="17">
        <f t="shared" si="0"/>
        <v>-448.18047619047621</v>
      </c>
      <c r="Z6" s="17">
        <f t="shared" si="1"/>
        <v>43.884642565297256</v>
      </c>
      <c r="AA6" s="17">
        <f>STDEV(B6:W6)</f>
        <v>201.10469640155569</v>
      </c>
      <c r="AB6" s="18">
        <f>CONFIDENCE(0.05,AA6,21)</f>
        <v>86.012318902396046</v>
      </c>
      <c r="AD6" s="16">
        <v>-120</v>
      </c>
      <c r="AE6" s="10">
        <f>B6/'WT ohne Glu'!B6</f>
        <v>3.4375690607734803</v>
      </c>
      <c r="AF6" s="10">
        <f>C6/'WT ohne Glu'!C6</f>
        <v>4.8394314293235059</v>
      </c>
      <c r="AG6" s="10">
        <f>D6/'WT ohne Glu'!D6</f>
        <v>5.9478672985781991</v>
      </c>
      <c r="AH6" s="10">
        <f>E6/'WT ohne Glu'!E6</f>
        <v>2.9799374674309536</v>
      </c>
      <c r="AI6" s="10">
        <f>F6/'WT ohne Glu'!F6</f>
        <v>4.8828926717372934</v>
      </c>
      <c r="AJ6" s="10">
        <f>G6/'WT ohne Glu'!G6</f>
        <v>2.694337086203999</v>
      </c>
      <c r="AK6" s="10">
        <f>H6/'WT ohne Glu'!H6</f>
        <v>3.1606946019777302</v>
      </c>
      <c r="AL6" s="10">
        <f>I6/'WT ohne Glu'!I6</f>
        <v>8.923334333022904</v>
      </c>
      <c r="AM6" s="10">
        <f>J6/'WT ohne Glu'!J6</f>
        <v>3.7018320981911605</v>
      </c>
      <c r="AN6" s="10">
        <f>K6/'WT ohne Glu'!K6</f>
        <v>10.575569358178054</v>
      </c>
      <c r="AO6" s="10">
        <f>L6/'WT ohne Glu'!L6</f>
        <v>2.8601859678782757</v>
      </c>
      <c r="AP6" s="10">
        <f>M6/'WT ohne Glu'!M6</f>
        <v>5.4815256257449336</v>
      </c>
      <c r="AQ6" s="10">
        <f>N6/'WT ohne Glu'!N6</f>
        <v>2.8941257615817912</v>
      </c>
      <c r="AR6" s="10">
        <f>O6/'WT ohne Glu'!O6</f>
        <v>5.1928223083656366</v>
      </c>
      <c r="AS6" s="10">
        <f>P6/'WT ohne Glu'!P6</f>
        <v>4.5016102022414017</v>
      </c>
      <c r="AT6" s="10">
        <f>Q6/'WT ohne Glu'!Q6</f>
        <v>2.4077908535677044</v>
      </c>
      <c r="AU6" s="10">
        <f>R6/'WT ohne Glu'!R6</f>
        <v>2.6815516771202614</v>
      </c>
      <c r="AV6" s="10">
        <f>S6/'WT ohne Glu'!S6</f>
        <v>3.0169397168760939</v>
      </c>
      <c r="AW6" s="10">
        <f>T6/'WT ohne Glu'!T6</f>
        <v>1.723579117953467</v>
      </c>
      <c r="AX6" s="10">
        <f>U6/'WT ohne Glu'!U6</f>
        <v>4.0886243386243386</v>
      </c>
      <c r="AY6" s="10">
        <f>V6/'WT ohne Glu'!V6</f>
        <v>5.6145923740091419</v>
      </c>
      <c r="AZ6" s="10"/>
      <c r="BA6" s="10">
        <f t="shared" si="2"/>
        <v>4.3622292071133488</v>
      </c>
      <c r="BB6" s="10">
        <f t="shared" si="3"/>
        <v>2.1596688704778568</v>
      </c>
      <c r="BC6" s="11">
        <f t="shared" si="4"/>
        <v>0.92368866035931085</v>
      </c>
    </row>
    <row r="7" spans="1:55" x14ac:dyDescent="0.25">
      <c r="A7" s="49">
        <v>-105</v>
      </c>
      <c r="B7" s="17">
        <v>-195.36</v>
      </c>
      <c r="C7" s="17">
        <v>-433.46</v>
      </c>
      <c r="D7" s="17">
        <v>-519.32000000000005</v>
      </c>
      <c r="E7" s="17">
        <v>-259.87</v>
      </c>
      <c r="F7" s="17">
        <v>-313.88</v>
      </c>
      <c r="G7" s="17">
        <v>-186.69</v>
      </c>
      <c r="H7" s="17">
        <v>-158.65</v>
      </c>
      <c r="I7" s="17">
        <v>-447.42</v>
      </c>
      <c r="J7" s="17">
        <v>-267.27999999999997</v>
      </c>
      <c r="K7" s="17">
        <v>-365.61</v>
      </c>
      <c r="L7" s="17">
        <v>-258.79000000000002</v>
      </c>
      <c r="M7" s="17">
        <v>-724.33</v>
      </c>
      <c r="N7" s="17">
        <v>-399.34</v>
      </c>
      <c r="O7" s="17">
        <v>-331.14</v>
      </c>
      <c r="P7" s="17">
        <v>-278.27999999999997</v>
      </c>
      <c r="Q7" s="17">
        <v>-239.64</v>
      </c>
      <c r="R7" s="17">
        <v>-306.48</v>
      </c>
      <c r="S7" s="17">
        <v>-298.51</v>
      </c>
      <c r="T7" s="17">
        <v>-239.43</v>
      </c>
      <c r="U7" s="17">
        <v>-378.96</v>
      </c>
      <c r="V7" s="17">
        <v>-765.85</v>
      </c>
      <c r="W7" s="17"/>
      <c r="X7" s="17"/>
      <c r="Y7" s="17">
        <f t="shared" si="0"/>
        <v>-350.87095238095247</v>
      </c>
      <c r="Z7" s="17">
        <f t="shared" si="1"/>
        <v>34.775425312552692</v>
      </c>
      <c r="AA7" s="17">
        <f>STDEV(B7:W7)</f>
        <v>159.36101881905606</v>
      </c>
      <c r="AB7" s="18">
        <f>CONFIDENCE(0.05,AA7,21)</f>
        <v>68.158581159665815</v>
      </c>
      <c r="AD7" s="16">
        <v>-105</v>
      </c>
      <c r="AE7" s="10">
        <f>B7/'WT ohne Glu'!B7</f>
        <v>3.2817067025029401</v>
      </c>
      <c r="AF7" s="10">
        <f>C7/'WT ohne Glu'!C7</f>
        <v>4.5634573880086329</v>
      </c>
      <c r="AG7" s="10">
        <f>D7/'WT ohne Glu'!D7</f>
        <v>6.2901369896197963</v>
      </c>
      <c r="AH7" s="10">
        <f>E7/'WT ohne Glu'!E7</f>
        <v>2.9510560981149214</v>
      </c>
      <c r="AI7" s="10">
        <f>F7/'WT ohne Glu'!F7</f>
        <v>5.0014340801172752</v>
      </c>
      <c r="AJ7" s="10">
        <f>G7/'WT ohne Glu'!G7</f>
        <v>2.8154549156223139</v>
      </c>
      <c r="AK7" s="10">
        <f>H7/'WT ohne Glu'!H7</f>
        <v>3.1167121780641613</v>
      </c>
      <c r="AL7" s="10">
        <f>I7/'WT ohne Glu'!I7</f>
        <v>8.7385012011484147</v>
      </c>
      <c r="AM7" s="10">
        <f>J7/'WT ohne Glu'!J7</f>
        <v>3.7077420339312215</v>
      </c>
      <c r="AN7" s="10">
        <f>K7/'WT ohne Glu'!K7</f>
        <v>10.916990146312331</v>
      </c>
      <c r="AO7" s="10">
        <f>L7/'WT ohne Glu'!L7</f>
        <v>2.7016390019835055</v>
      </c>
      <c r="AP7" s="10">
        <f>M7/'WT ohne Glu'!M7</f>
        <v>5.5136636979523486</v>
      </c>
      <c r="AQ7" s="10">
        <f>N7/'WT ohne Glu'!N7</f>
        <v>2.8136405270203619</v>
      </c>
      <c r="AR7" s="10">
        <f>O7/'WT ohne Glu'!O7</f>
        <v>5.0609812012838145</v>
      </c>
      <c r="AS7" s="10">
        <f>P7/'WT ohne Glu'!P7</f>
        <v>4.6088108645246768</v>
      </c>
      <c r="AT7" s="10">
        <f>Q7/'WT ohne Glu'!Q7</f>
        <v>2.2846791877204691</v>
      </c>
      <c r="AU7" s="10">
        <f>R7/'WT ohne Glu'!R7</f>
        <v>2.7074204946996465</v>
      </c>
      <c r="AV7" s="10">
        <f>S7/'WT ohne Glu'!S7</f>
        <v>2.9029466109112128</v>
      </c>
      <c r="AW7" s="10">
        <f>T7/'WT ohne Glu'!T7</f>
        <v>1.6812723825574047</v>
      </c>
      <c r="AX7" s="10">
        <f>U7/'WT ohne Glu'!U7</f>
        <v>4.1897180762852404</v>
      </c>
      <c r="AY7" s="10">
        <f>V7/'WT ohne Glu'!V7</f>
        <v>5.9354413702239794</v>
      </c>
      <c r="AZ7" s="10"/>
      <c r="BA7" s="10">
        <f t="shared" si="2"/>
        <v>4.3706383404097462</v>
      </c>
      <c r="BB7" s="10">
        <f t="shared" si="3"/>
        <v>2.2329254870372384</v>
      </c>
      <c r="BC7" s="11">
        <f t="shared" si="4"/>
        <v>0.95502045706998828</v>
      </c>
    </row>
    <row r="8" spans="1:55" x14ac:dyDescent="0.25">
      <c r="A8" s="49">
        <v>-90</v>
      </c>
      <c r="B8" s="17">
        <v>-157.65</v>
      </c>
      <c r="C8" s="17">
        <v>-333.83</v>
      </c>
      <c r="D8" s="17">
        <v>-402.21</v>
      </c>
      <c r="E8" s="17">
        <v>-201.92</v>
      </c>
      <c r="F8" s="17">
        <v>-235.64</v>
      </c>
      <c r="G8" s="17">
        <v>-139.94999999999999</v>
      </c>
      <c r="H8" s="17">
        <v>-121.73</v>
      </c>
      <c r="I8" s="17">
        <v>-333.68</v>
      </c>
      <c r="J8" s="17">
        <v>-207.2</v>
      </c>
      <c r="K8" s="17">
        <v>-292.52</v>
      </c>
      <c r="L8" s="17">
        <v>-198.17</v>
      </c>
      <c r="M8" s="17">
        <v>-553.14</v>
      </c>
      <c r="N8" s="17">
        <v>-307.72000000000003</v>
      </c>
      <c r="O8" s="17">
        <v>-260.89</v>
      </c>
      <c r="P8" s="17">
        <v>-214.27</v>
      </c>
      <c r="Q8" s="17">
        <v>-192.26</v>
      </c>
      <c r="R8" s="17">
        <v>-240</v>
      </c>
      <c r="S8" s="17">
        <v>-228.38</v>
      </c>
      <c r="T8" s="17">
        <v>-188.37</v>
      </c>
      <c r="U8" s="17">
        <v>-292.69</v>
      </c>
      <c r="V8" s="17">
        <v>-608.99</v>
      </c>
      <c r="W8" s="17"/>
      <c r="X8" s="17"/>
      <c r="Y8" s="17">
        <f t="shared" si="0"/>
        <v>-271.9623809523809</v>
      </c>
      <c r="Z8" s="17">
        <f t="shared" si="1"/>
        <v>27.081082264586769</v>
      </c>
      <c r="AA8" s="17">
        <f>STDEV(B8:W8)</f>
        <v>124.10110937879499</v>
      </c>
      <c r="AB8" s="18">
        <f>CONFIDENCE(0.05,AA8,21)</f>
        <v>53.077945900956465</v>
      </c>
      <c r="AD8" s="16">
        <v>-90</v>
      </c>
      <c r="AE8" s="10">
        <f>B8/'WT ohne Glu'!B8</f>
        <v>3.2639751552795033</v>
      </c>
      <c r="AF8" s="10">
        <f>C8/'WT ohne Glu'!C8</f>
        <v>4.6381382424452937</v>
      </c>
      <c r="AG8" s="10">
        <f>D8/'WT ohne Glu'!D8</f>
        <v>6.66385009195288</v>
      </c>
      <c r="AH8" s="10">
        <f>E8/'WT ohne Glu'!E8</f>
        <v>3.0565689287173972</v>
      </c>
      <c r="AI8" s="10">
        <f>F8/'WT ohne Glu'!F8</f>
        <v>4.6545253427092801</v>
      </c>
      <c r="AJ8" s="10">
        <f>G8/'WT ohne Glu'!G8</f>
        <v>2.6775464911609395</v>
      </c>
      <c r="AK8" s="10">
        <f>H8/'WT ohne Glu'!H8</f>
        <v>3.0317294281729428</v>
      </c>
      <c r="AL8" s="10">
        <f>I8/'WT ohne Glu'!I8</f>
        <v>8.3328338827289983</v>
      </c>
      <c r="AM8" s="10">
        <f>J8/'WT ohne Glu'!J8</f>
        <v>3.7447362238166666</v>
      </c>
      <c r="AN8" s="10">
        <f>K8/'WT ohne Glu'!K8</f>
        <v>11.13089802130898</v>
      </c>
      <c r="AO8" s="10">
        <f>L8/'WT ohne Glu'!L8</f>
        <v>2.5504504504504504</v>
      </c>
      <c r="AP8" s="10">
        <f>M8/'WT ohne Glu'!M8</f>
        <v>5.5187069739598922</v>
      </c>
      <c r="AQ8" s="10">
        <f>N8/'WT ohne Glu'!N8</f>
        <v>2.5602795573675019</v>
      </c>
      <c r="AR8" s="10">
        <f>O8/'WT ohne Glu'!O8</f>
        <v>4.9950220179973197</v>
      </c>
      <c r="AS8" s="10">
        <f>P8/'WT ohne Glu'!P8</f>
        <v>4.7753510140405622</v>
      </c>
      <c r="AT8" s="10">
        <f>Q8/'WT ohne Glu'!Q8</f>
        <v>2.2978367395721286</v>
      </c>
      <c r="AU8" s="10">
        <f>R8/'WT ohne Glu'!R8</f>
        <v>2.6223776223776225</v>
      </c>
      <c r="AV8" s="10">
        <f>S8/'WT ohne Glu'!S8</f>
        <v>2.7181623422994527</v>
      </c>
      <c r="AW8" s="10">
        <f>T8/'WT ohne Glu'!T8</f>
        <v>1.6814246184057842</v>
      </c>
      <c r="AX8" s="10">
        <f>U8/'WT ohne Glu'!U8</f>
        <v>4.0499515704995162</v>
      </c>
      <c r="AY8" s="10">
        <f>V8/'WT ohne Glu'!V8</f>
        <v>6.1738645579886455</v>
      </c>
      <c r="AZ8" s="10"/>
      <c r="BA8" s="10">
        <f t="shared" si="2"/>
        <v>4.339915679678656</v>
      </c>
      <c r="BB8" s="10">
        <f t="shared" si="3"/>
        <v>2.2795377760789801</v>
      </c>
      <c r="BC8" s="11">
        <f t="shared" si="4"/>
        <v>0.97495649606642987</v>
      </c>
    </row>
    <row r="9" spans="1:55" x14ac:dyDescent="0.25">
      <c r="A9" s="49">
        <v>-75</v>
      </c>
      <c r="B9" s="17">
        <v>-115.87</v>
      </c>
      <c r="C9" s="17">
        <v>-247.43</v>
      </c>
      <c r="D9" s="17">
        <v>-295.08999999999997</v>
      </c>
      <c r="E9" s="17">
        <v>-149.63</v>
      </c>
      <c r="F9" s="17">
        <v>-177.62</v>
      </c>
      <c r="G9" s="17">
        <v>-97.084999999999994</v>
      </c>
      <c r="H9" s="17">
        <v>-95.751000000000005</v>
      </c>
      <c r="I9" s="17">
        <v>-250.37</v>
      </c>
      <c r="J9" s="17">
        <v>-155.09</v>
      </c>
      <c r="K9" s="17">
        <v>-207.78</v>
      </c>
      <c r="L9" s="17">
        <v>-153.16999999999999</v>
      </c>
      <c r="M9" s="17">
        <v>-409.72</v>
      </c>
      <c r="N9" s="17">
        <v>-219.47</v>
      </c>
      <c r="O9" s="17">
        <v>-197.55</v>
      </c>
      <c r="P9" s="17">
        <v>-164.23</v>
      </c>
      <c r="Q9" s="17">
        <v>-133.97999999999999</v>
      </c>
      <c r="R9" s="17">
        <v>-180.28</v>
      </c>
      <c r="S9" s="17">
        <v>-173.36</v>
      </c>
      <c r="T9" s="17">
        <v>-137.74</v>
      </c>
      <c r="U9" s="17">
        <v>-207.47</v>
      </c>
      <c r="V9" s="17">
        <v>-464.91</v>
      </c>
      <c r="W9" s="17"/>
      <c r="X9" s="17"/>
      <c r="Y9" s="17">
        <f t="shared" si="0"/>
        <v>-201.59980952380954</v>
      </c>
      <c r="Z9" s="17">
        <f t="shared" si="1"/>
        <v>20.402758755178059</v>
      </c>
      <c r="AA9" s="17">
        <f>STDEV(B9:W9)</f>
        <v>93.497186381526433</v>
      </c>
      <c r="AB9" s="18">
        <f>CONFIDENCE(0.05,AA9,21)</f>
        <v>39.988672345408254</v>
      </c>
      <c r="AD9" s="16">
        <v>-75</v>
      </c>
      <c r="AE9" s="10">
        <f>B9/'WT ohne Glu'!B9</f>
        <v>3.1064343163538877</v>
      </c>
      <c r="AF9" s="10">
        <f>C9/'WT ohne Glu'!C9</f>
        <v>4.2292111785317497</v>
      </c>
      <c r="AG9" s="10">
        <f>D9/'WT ohne Glu'!D9</f>
        <v>6.6777551482235795</v>
      </c>
      <c r="AH9" s="10">
        <f>E9/'WT ohne Glu'!E9</f>
        <v>3.0636773136773132</v>
      </c>
      <c r="AI9" s="10">
        <f>F9/'WT ohne Glu'!F9</f>
        <v>4.2108008155137258</v>
      </c>
      <c r="AJ9" s="10">
        <f>G9/'WT ohne Glu'!G9</f>
        <v>2.3889025590551181</v>
      </c>
      <c r="AK9" s="10">
        <f>H9/'WT ohne Glu'!H9</f>
        <v>3.3399958141481796</v>
      </c>
      <c r="AL9" s="10">
        <f>I9/'WT ohne Glu'!I9</f>
        <v>7.7277076452976941</v>
      </c>
      <c r="AM9" s="10">
        <f>J9/'WT ohne Glu'!J9</f>
        <v>3.9308072487644155</v>
      </c>
      <c r="AN9" s="10">
        <f>K9/'WT ohne Glu'!K9</f>
        <v>11.904980175555201</v>
      </c>
      <c r="AO9" s="10">
        <f>L9/'WT ohne Glu'!L9</f>
        <v>2.4558281224947889</v>
      </c>
      <c r="AP9" s="10">
        <f>M9/'WT ohne Glu'!M9</f>
        <v>5.5751802966389992</v>
      </c>
      <c r="AQ9" s="10">
        <f>N9/'WT ohne Glu'!N9</f>
        <v>2.3445144749492575</v>
      </c>
      <c r="AR9" s="10">
        <f>O9/'WT ohne Glu'!O9</f>
        <v>4.9648152802211616</v>
      </c>
      <c r="AS9" s="10">
        <f>P9/'WT ohne Glu'!P9</f>
        <v>4.7424198671671958</v>
      </c>
      <c r="AT9" s="10">
        <f>Q9/'WT ohne Glu'!Q9</f>
        <v>2.0817277812305779</v>
      </c>
      <c r="AU9" s="10">
        <f>R9/'WT ohne Glu'!R9</f>
        <v>2.458475385244784</v>
      </c>
      <c r="AV9" s="10">
        <f>S9/'WT ohne Glu'!S9</f>
        <v>2.6691301000769823</v>
      </c>
      <c r="AW9" s="10">
        <f>T9/'WT ohne Glu'!T9</f>
        <v>1.5846755637367695</v>
      </c>
      <c r="AX9" s="10">
        <f>U9/'WT ohne Glu'!U9</f>
        <v>3.8954187007134813</v>
      </c>
      <c r="AY9" s="10">
        <f>V9/'WT ohne Glu'!V9</f>
        <v>6.4463394342762061</v>
      </c>
      <c r="AZ9" s="10"/>
      <c r="BA9" s="10">
        <f t="shared" si="2"/>
        <v>4.2761332010414792</v>
      </c>
      <c r="BB9" s="10">
        <f t="shared" si="3"/>
        <v>2.4031931439434349</v>
      </c>
      <c r="BC9" s="11">
        <f t="shared" si="4"/>
        <v>1.0278437986757802</v>
      </c>
    </row>
    <row r="10" spans="1:55" x14ac:dyDescent="0.25">
      <c r="A10" s="49">
        <v>-60</v>
      </c>
      <c r="B10" s="17">
        <v>-84.915999999999997</v>
      </c>
      <c r="C10" s="17">
        <v>-179.24</v>
      </c>
      <c r="D10" s="17">
        <v>-214.05</v>
      </c>
      <c r="E10" s="17">
        <v>-106.48</v>
      </c>
      <c r="F10" s="17">
        <v>-124.1</v>
      </c>
      <c r="G10" s="17">
        <v>-73.468000000000004</v>
      </c>
      <c r="H10" s="17">
        <v>-67.138999999999996</v>
      </c>
      <c r="I10" s="17">
        <v>-179.31</v>
      </c>
      <c r="J10" s="17">
        <v>-114.91</v>
      </c>
      <c r="K10" s="17">
        <v>-159.78</v>
      </c>
      <c r="L10" s="17">
        <v>-114.6</v>
      </c>
      <c r="M10" s="17">
        <v>-307.56</v>
      </c>
      <c r="N10" s="17">
        <v>-157.85</v>
      </c>
      <c r="O10" s="17">
        <v>-155.66</v>
      </c>
      <c r="P10" s="17">
        <v>-124.79</v>
      </c>
      <c r="Q10" s="17">
        <v>-95.97</v>
      </c>
      <c r="R10" s="17">
        <v>-138.43</v>
      </c>
      <c r="S10" s="17">
        <v>-125.46</v>
      </c>
      <c r="T10" s="17">
        <v>-101.72</v>
      </c>
      <c r="U10" s="17">
        <v>-155.04</v>
      </c>
      <c r="V10" s="17">
        <v>-366.8</v>
      </c>
      <c r="W10" s="17"/>
      <c r="X10" s="17"/>
      <c r="Y10" s="17">
        <f t="shared" si="0"/>
        <v>-149.87014285714284</v>
      </c>
      <c r="Z10" s="17">
        <f t="shared" si="1"/>
        <v>15.923052439823234</v>
      </c>
      <c r="AA10" s="17">
        <f>STDEV(B10:W10)</f>
        <v>72.968593100241236</v>
      </c>
      <c r="AB10" s="18">
        <f>CONFIDENCE(0.05,AA10,21)</f>
        <v>31.208609305996166</v>
      </c>
      <c r="AD10" s="16">
        <v>-60</v>
      </c>
      <c r="AE10" s="10">
        <f>B10/'WT ohne Glu'!B10</f>
        <v>2.7932894736842107</v>
      </c>
      <c r="AF10" s="10">
        <f>C10/'WT ohne Glu'!C10</f>
        <v>3.732844617531291</v>
      </c>
      <c r="AG10" s="10">
        <f>D10/'WT ohne Glu'!D10</f>
        <v>6.726689921749788</v>
      </c>
      <c r="AH10" s="10">
        <f>E10/'WT ohne Glu'!E10</f>
        <v>2.9147049162378194</v>
      </c>
      <c r="AI10" s="10">
        <f>F10/'WT ohne Glu'!F10</f>
        <v>3.8902821316614422</v>
      </c>
      <c r="AJ10" s="10">
        <f>G10/'WT ohne Glu'!G10</f>
        <v>2.4161541750254876</v>
      </c>
      <c r="AK10" s="10">
        <f>H10/'WT ohne Glu'!H10</f>
        <v>3.1046936416184967</v>
      </c>
      <c r="AL10" s="10">
        <f>I10/'WT ohne Glu'!I10</f>
        <v>6.8202046327640637</v>
      </c>
      <c r="AM10" s="10">
        <f>J10/'WT ohne Glu'!J10</f>
        <v>3.7126425640528575</v>
      </c>
      <c r="AN10" s="10">
        <f>K10/'WT ohne Glu'!K10</f>
        <v>16.506198347107439</v>
      </c>
      <c r="AO10" s="10">
        <f>L10/'WT ohne Glu'!L10</f>
        <v>2.3454768726975028</v>
      </c>
      <c r="AP10" s="10">
        <f>M10/'WT ohne Glu'!M10</f>
        <v>5.3192666897267378</v>
      </c>
      <c r="AQ10" s="10">
        <f>N10/'WT ohne Glu'!N10</f>
        <v>2.2630824372759855</v>
      </c>
      <c r="AR10" s="10">
        <f>O10/'WT ohne Glu'!O10</f>
        <v>4.9684008937120971</v>
      </c>
      <c r="AS10" s="10">
        <f>P10/'WT ohne Glu'!P10</f>
        <v>4.8312040263259783</v>
      </c>
      <c r="AT10" s="10">
        <f>Q10/'WT ohne Glu'!Q10</f>
        <v>1.8825029423303257</v>
      </c>
      <c r="AU10" s="10">
        <f>R10/'WT ohne Glu'!R10</f>
        <v>2.4354327938071778</v>
      </c>
      <c r="AV10" s="10">
        <f>S10/'WT ohne Glu'!S10</f>
        <v>2.3725416036308622</v>
      </c>
      <c r="AW10" s="10">
        <f>T10/'WT ohne Glu'!T10</f>
        <v>1.5179823906879568</v>
      </c>
      <c r="AX10" s="10">
        <f>U10/'WT ohne Glu'!U10</f>
        <v>3.6643819428031192</v>
      </c>
      <c r="AY10" s="10">
        <f>V10/'WT ohne Glu'!V10</f>
        <v>6.689768374977203</v>
      </c>
      <c r="AZ10" s="10"/>
      <c r="BA10" s="10">
        <f t="shared" si="2"/>
        <v>4.328940256638468</v>
      </c>
      <c r="BB10" s="10">
        <f t="shared" si="3"/>
        <v>3.2236856169329569</v>
      </c>
      <c r="BC10" s="11">
        <f t="shared" si="4"/>
        <v>1.3787677776109852</v>
      </c>
    </row>
    <row r="11" spans="1:55" x14ac:dyDescent="0.25">
      <c r="A11" s="49">
        <v>-45</v>
      </c>
      <c r="B11" s="17">
        <v>-60.603000000000002</v>
      </c>
      <c r="C11" s="17">
        <v>-120.29</v>
      </c>
      <c r="D11" s="17">
        <v>-143.80000000000001</v>
      </c>
      <c r="E11" s="17">
        <v>-79.122</v>
      </c>
      <c r="F11" s="17">
        <v>-83.944999999999993</v>
      </c>
      <c r="G11" s="17">
        <v>-48.514000000000003</v>
      </c>
      <c r="H11" s="17">
        <v>-50.44</v>
      </c>
      <c r="I11" s="17">
        <v>-119.73</v>
      </c>
      <c r="J11" s="17">
        <v>-78.766999999999996</v>
      </c>
      <c r="K11" s="17">
        <v>-103.91</v>
      </c>
      <c r="L11" s="17">
        <v>-79.13</v>
      </c>
      <c r="M11" s="17">
        <v>-208.26</v>
      </c>
      <c r="N11" s="17">
        <v>-102.63</v>
      </c>
      <c r="O11" s="17">
        <v>-106.78</v>
      </c>
      <c r="P11" s="17">
        <v>-95.97</v>
      </c>
      <c r="Q11" s="17">
        <v>-73.78</v>
      </c>
      <c r="R11" s="17">
        <v>-98.12</v>
      </c>
      <c r="S11" s="17">
        <v>-91.52</v>
      </c>
      <c r="T11" s="17">
        <v>-71.62</v>
      </c>
      <c r="U11" s="17">
        <v>-103.55</v>
      </c>
      <c r="V11" s="17">
        <v>-261.37</v>
      </c>
      <c r="W11" s="17"/>
      <c r="X11" s="17"/>
      <c r="Y11" s="17">
        <f t="shared" si="0"/>
        <v>-103.89766666666667</v>
      </c>
      <c r="Z11" s="17">
        <f t="shared" si="1"/>
        <v>10.918030575139577</v>
      </c>
      <c r="AA11" s="17">
        <f>STDEV(B11:W11)</f>
        <v>50.032701550419354</v>
      </c>
      <c r="AB11" s="18">
        <f>CONFIDENCE(0.05,AA11,21)</f>
        <v>21.398946709380699</v>
      </c>
      <c r="AD11" s="16">
        <v>-45</v>
      </c>
      <c r="AE11" s="10">
        <f>B11/'WT ohne Glu'!B11</f>
        <v>2.6464192139737994</v>
      </c>
      <c r="AF11" s="10">
        <f>C11/'WT ohne Glu'!C11</f>
        <v>3.4608855770060711</v>
      </c>
      <c r="AG11" s="10">
        <f>D11/'WT ohne Glu'!D11</f>
        <v>6.5147465229012829</v>
      </c>
      <c r="AH11" s="10">
        <f>E11/'WT ohne Glu'!E11</f>
        <v>2.9245952539365714</v>
      </c>
      <c r="AI11" s="10">
        <f>F11/'WT ohne Glu'!F11</f>
        <v>3.4419205379474351</v>
      </c>
      <c r="AJ11" s="10">
        <f>G11/'WT ohne Glu'!G11</f>
        <v>2.1424659954071723</v>
      </c>
      <c r="AK11" s="10">
        <f>H11/'WT ohne Glu'!H11</f>
        <v>3.6363636363636362</v>
      </c>
      <c r="AL11" s="10">
        <f>I11/'WT ohne Glu'!I11</f>
        <v>6.4499272746862042</v>
      </c>
      <c r="AM11" s="10">
        <f>J11/'WT ohne Glu'!J11</f>
        <v>3.3257473399763549</v>
      </c>
      <c r="AN11" s="10">
        <f>K11/'WT ohne Glu'!K11</f>
        <v>101.87254901960783</v>
      </c>
      <c r="AO11" s="10">
        <f>L11/'WT ohne Glu'!L11</f>
        <v>2.2084845101869943</v>
      </c>
      <c r="AP11" s="10">
        <f>M11/'WT ohne Glu'!M11</f>
        <v>4.8152601156069359</v>
      </c>
      <c r="AQ11" s="10">
        <f>N11/'WT ohne Glu'!N11</f>
        <v>2.1938862761864044</v>
      </c>
      <c r="AR11" s="10">
        <f>O11/'WT ohne Glu'!O11</f>
        <v>4.9004130335016063</v>
      </c>
      <c r="AS11" s="10">
        <f>P11/'WT ohne Glu'!P11</f>
        <v>5.2615131578947372</v>
      </c>
      <c r="AT11" s="10">
        <f>Q11/'WT ohne Glu'!Q11</f>
        <v>1.9395373291272346</v>
      </c>
      <c r="AU11" s="10">
        <f>R11/'WT ohne Glu'!R11</f>
        <v>2.2054394245897955</v>
      </c>
      <c r="AV11" s="10">
        <f>S11/'WT ohne Glu'!S11</f>
        <v>2.3964388583398795</v>
      </c>
      <c r="AW11" s="10">
        <f>T11/'WT ohne Glu'!T11</f>
        <v>1.5894363071460276</v>
      </c>
      <c r="AX11" s="10">
        <f>U11/'WT ohne Glu'!U11</f>
        <v>3.3674796747967477</v>
      </c>
      <c r="AY11" s="10">
        <f>V11/'WT ohne Glu'!V11</f>
        <v>6.966151385927505</v>
      </c>
      <c r="AZ11" s="10"/>
      <c r="BA11" s="10">
        <f t="shared" si="2"/>
        <v>8.2980790688147721</v>
      </c>
      <c r="BB11" s="10">
        <f t="shared" si="3"/>
        <v>21.500734336760559</v>
      </c>
      <c r="BC11" s="11">
        <f t="shared" si="4"/>
        <v>9.1958469966136498</v>
      </c>
    </row>
    <row r="12" spans="1:55" x14ac:dyDescent="0.25">
      <c r="A12" s="49">
        <v>-30</v>
      </c>
      <c r="B12" s="17">
        <v>-37.447000000000003</v>
      </c>
      <c r="C12" s="17">
        <v>-71.489999999999995</v>
      </c>
      <c r="D12" s="17">
        <v>-85.147000000000006</v>
      </c>
      <c r="E12" s="17">
        <v>-46.953000000000003</v>
      </c>
      <c r="F12" s="17">
        <v>-49.734000000000002</v>
      </c>
      <c r="G12" s="17">
        <v>-27.748000000000001</v>
      </c>
      <c r="H12" s="17">
        <v>-30.946000000000002</v>
      </c>
      <c r="I12" s="17">
        <v>-73.183000000000007</v>
      </c>
      <c r="J12" s="17">
        <v>-47.792999999999999</v>
      </c>
      <c r="K12" s="17">
        <v>-65.61</v>
      </c>
      <c r="L12" s="17">
        <v>-55.19</v>
      </c>
      <c r="M12" s="17">
        <v>-140.4</v>
      </c>
      <c r="N12" s="17">
        <v>-56.06</v>
      </c>
      <c r="O12" s="17">
        <v>-76.5</v>
      </c>
      <c r="P12" s="17">
        <v>-48.59</v>
      </c>
      <c r="Q12" s="17">
        <v>-41.17</v>
      </c>
      <c r="R12" s="17">
        <v>-71.94</v>
      </c>
      <c r="S12" s="17">
        <v>-62.83</v>
      </c>
      <c r="T12" s="17">
        <v>-47.79</v>
      </c>
      <c r="U12" s="17">
        <v>-71.040000000000006</v>
      </c>
      <c r="V12" s="17">
        <v>-178.86</v>
      </c>
      <c r="W12" s="17"/>
      <c r="X12" s="17"/>
      <c r="Y12" s="17">
        <f t="shared" si="0"/>
        <v>-66.020047619047617</v>
      </c>
      <c r="Z12" s="17">
        <f t="shared" si="1"/>
        <v>7.6897039080021727</v>
      </c>
      <c r="AA12" s="17">
        <f>STDEV(B12:W12)</f>
        <v>35.238650230217694</v>
      </c>
      <c r="AB12" s="18">
        <f>CONFIDENCE(0.05,AA12,21)</f>
        <v>15.071542711461161</v>
      </c>
      <c r="AD12" s="16">
        <v>-30</v>
      </c>
      <c r="AE12" s="10">
        <f>B12/'WT ohne Glu'!B12</f>
        <v>2.3551572327044026</v>
      </c>
      <c r="AF12" s="10">
        <f>C12/'WT ohne Glu'!C12</f>
        <v>2.9322013042943271</v>
      </c>
      <c r="AG12" s="10">
        <f>D12/'WT ohne Glu'!D12</f>
        <v>5.7828715023091553</v>
      </c>
      <c r="AH12" s="10">
        <f>E12/'WT ohne Glu'!E12</f>
        <v>2.5459819976141418</v>
      </c>
      <c r="AI12" s="10">
        <f>F12/'WT ohne Glu'!F12</f>
        <v>3.2414781985270156</v>
      </c>
      <c r="AJ12" s="10">
        <f>G12/'WT ohne Glu'!G12</f>
        <v>1.760324811266891</v>
      </c>
      <c r="AK12" s="10">
        <f>H12/'WT ohne Glu'!H12</f>
        <v>3.366806288418648</v>
      </c>
      <c r="AL12" s="10">
        <f>I12/'WT ohne Glu'!I12</f>
        <v>5.2210173360918892</v>
      </c>
      <c r="AM12" s="10">
        <f>J12/'WT ohne Glu'!J12</f>
        <v>3.6250758495145634</v>
      </c>
      <c r="AN12" s="10">
        <f>K12/'WT ohne Glu'!K12</f>
        <v>-9.4949348769898698</v>
      </c>
      <c r="AO12" s="10">
        <f>L12/'WT ohne Glu'!L12</f>
        <v>2.2805785123966942</v>
      </c>
      <c r="AP12" s="10">
        <f>M12/'WT ohne Glu'!M12</f>
        <v>5.1579720793534172</v>
      </c>
      <c r="AQ12" s="10">
        <f>N12/'WT ohne Glu'!N12</f>
        <v>1.815414507772021</v>
      </c>
      <c r="AR12" s="10">
        <f>O12/'WT ohne Glu'!O12</f>
        <v>4.5562835020845744</v>
      </c>
      <c r="AS12" s="10">
        <f>P12/'WT ohne Glu'!P12</f>
        <v>4.1247877758913418</v>
      </c>
      <c r="AT12" s="10">
        <f>Q12/'WT ohne Glu'!Q12</f>
        <v>1.6408927859705063</v>
      </c>
      <c r="AU12" s="10">
        <f>R12/'WT ohne Glu'!R12</f>
        <v>2.2460193568529503</v>
      </c>
      <c r="AV12" s="10">
        <f>S12/'WT ohne Glu'!S12</f>
        <v>2.1793270898369754</v>
      </c>
      <c r="AW12" s="10">
        <f>T12/'WT ohne Glu'!T12</f>
        <v>1.5710059171597632</v>
      </c>
      <c r="AX12" s="10">
        <f>U12/'WT ohne Glu'!U12</f>
        <v>3.3588652482269508</v>
      </c>
      <c r="AY12" s="10">
        <f>V12/'WT ohne Glu'!V12</f>
        <v>6.7545317220543808</v>
      </c>
      <c r="AZ12" s="10"/>
      <c r="BA12" s="10">
        <f t="shared" si="2"/>
        <v>2.7153170543500349</v>
      </c>
      <c r="BB12" s="10">
        <f t="shared" si="3"/>
        <v>3.158060964314314</v>
      </c>
      <c r="BC12" s="11">
        <f t="shared" si="4"/>
        <v>1.3507001658152717</v>
      </c>
    </row>
    <row r="13" spans="1:55" x14ac:dyDescent="0.25">
      <c r="A13" s="49">
        <v>-15</v>
      </c>
      <c r="B13" s="17">
        <v>-19.013999999999999</v>
      </c>
      <c r="C13" s="17">
        <v>-33.719000000000001</v>
      </c>
      <c r="D13" s="17">
        <v>-36.713999999999999</v>
      </c>
      <c r="E13" s="17">
        <v>-20.478999999999999</v>
      </c>
      <c r="F13" s="17">
        <v>-21.388000000000002</v>
      </c>
      <c r="G13" s="17">
        <v>-15.252000000000001</v>
      </c>
      <c r="H13" s="17">
        <v>-15.215</v>
      </c>
      <c r="I13" s="17">
        <v>-33.716000000000001</v>
      </c>
      <c r="J13" s="17">
        <v>-22.626999999999999</v>
      </c>
      <c r="K13" s="17">
        <v>-31.18</v>
      </c>
      <c r="L13" s="17">
        <v>-30.69</v>
      </c>
      <c r="M13" s="17">
        <v>-76.88</v>
      </c>
      <c r="N13" s="17">
        <v>-12.37</v>
      </c>
      <c r="O13" s="17">
        <v>-47.22</v>
      </c>
      <c r="P13" s="17">
        <v>-29.96</v>
      </c>
      <c r="Q13" s="17">
        <v>-21.08</v>
      </c>
      <c r="R13" s="17">
        <v>-45.48</v>
      </c>
      <c r="S13" s="17">
        <v>-36.17</v>
      </c>
      <c r="T13" s="17">
        <v>-28.42</v>
      </c>
      <c r="U13" s="17">
        <v>-39.950000000000003</v>
      </c>
      <c r="V13" s="17">
        <v>-100.13</v>
      </c>
      <c r="W13" s="17"/>
      <c r="X13" s="17"/>
      <c r="Y13" s="17">
        <f t="shared" si="0"/>
        <v>-34.173999999999999</v>
      </c>
      <c r="Z13" s="17">
        <f t="shared" si="1"/>
        <v>4.5425894534788345</v>
      </c>
      <c r="AA13" s="17">
        <f>STDEV(B13:W13)</f>
        <v>20.816760021674838</v>
      </c>
      <c r="AB13" s="18">
        <f>CONFIDENCE(0.05,AA13,21)</f>
        <v>8.9033117253700009</v>
      </c>
      <c r="AD13" s="16">
        <v>-15</v>
      </c>
      <c r="AE13" s="10">
        <f>B13/'WT ohne Glu'!B13</f>
        <v>1.6251282051282052</v>
      </c>
      <c r="AF13" s="10">
        <f>C13/'WT ohne Glu'!C13</f>
        <v>2.5195397145632521</v>
      </c>
      <c r="AG13" s="10">
        <f>D13/'WT ohne Glu'!D13</f>
        <v>7.1268562554595745</v>
      </c>
      <c r="AH13" s="10">
        <f>E13/'WT ohne Glu'!E13</f>
        <v>3.4163552649139195</v>
      </c>
      <c r="AI13" s="10">
        <f>F13/'WT ohne Glu'!F13</f>
        <v>2.7865648695833447</v>
      </c>
      <c r="AJ13" s="10">
        <f>G13/'WT ohne Glu'!G13</f>
        <v>1.8269150146732949</v>
      </c>
      <c r="AK13" s="10">
        <f>H13/'WT ohne Glu'!H13</f>
        <v>2.0663570186875271</v>
      </c>
      <c r="AL13" s="10">
        <f>I13/'WT ohne Glu'!I13</f>
        <v>5.4729323918513106</v>
      </c>
      <c r="AM13" s="10">
        <f>J13/'WT ohne Glu'!J13</f>
        <v>2.8425522292433514</v>
      </c>
      <c r="AN13" s="10">
        <f>K13/'WT ohne Glu'!K13</f>
        <v>-1.9140577041129527</v>
      </c>
      <c r="AO13" s="10">
        <f>L13/'WT ohne Glu'!L13</f>
        <v>2.2834821428571432</v>
      </c>
      <c r="AP13" s="10">
        <f>M13/'WT ohne Glu'!M13</f>
        <v>7.5004878048780483</v>
      </c>
      <c r="AQ13" s="10">
        <f>N13/'WT ohne Glu'!N13</f>
        <v>1.7447108603667136</v>
      </c>
      <c r="AR13" s="10">
        <f>O13/'WT ohne Glu'!O13</f>
        <v>4.5273250239693192</v>
      </c>
      <c r="AS13" s="10">
        <f>P13/'WT ohne Glu'!P13</f>
        <v>5.6958174904942966</v>
      </c>
      <c r="AT13" s="10">
        <f>Q13/'WT ohne Glu'!Q13</f>
        <v>1.2806804374240581</v>
      </c>
      <c r="AU13" s="10">
        <f>R13/'WT ohne Glu'!R13</f>
        <v>1.9929886064855389</v>
      </c>
      <c r="AV13" s="10">
        <f>S13/'WT ohne Glu'!S13</f>
        <v>2.2777078085642319</v>
      </c>
      <c r="AW13" s="10">
        <f>T13/'WT ohne Glu'!T13</f>
        <v>2.0042313117066293</v>
      </c>
      <c r="AX13" s="10">
        <f>U13/'WT ohne Glu'!U13</f>
        <v>3.3458961474036855</v>
      </c>
      <c r="AY13" s="10">
        <f>V13/'WT ohne Glu'!V13</f>
        <v>7.3951255539143279</v>
      </c>
      <c r="AZ13" s="10"/>
      <c r="BA13" s="10">
        <f t="shared" si="2"/>
        <v>3.2294093546692775</v>
      </c>
      <c r="BB13" s="10">
        <f t="shared" si="3"/>
        <v>2.3201894899540054</v>
      </c>
      <c r="BC13" s="11">
        <f t="shared" si="4"/>
        <v>0.99234320179888036</v>
      </c>
    </row>
    <row r="14" spans="1:55" x14ac:dyDescent="0.25">
      <c r="A14" s="49">
        <v>0</v>
      </c>
      <c r="B14" s="17">
        <v>0.89700000000000002</v>
      </c>
      <c r="C14" s="17">
        <v>-0.16</v>
      </c>
      <c r="D14" s="17">
        <v>1.5173000000000001</v>
      </c>
      <c r="E14" s="17">
        <v>-0.16500000000000001</v>
      </c>
      <c r="F14" s="17">
        <v>0.81399999999999995</v>
      </c>
      <c r="G14" s="17">
        <v>-0.64400000000000002</v>
      </c>
      <c r="H14" s="17">
        <v>-2.2416999999999998</v>
      </c>
      <c r="I14" s="17">
        <v>-0.753</v>
      </c>
      <c r="J14" s="17">
        <v>-0.72799999999999998</v>
      </c>
      <c r="K14" s="17">
        <v>-3.06</v>
      </c>
      <c r="L14" s="17">
        <v>-13.33</v>
      </c>
      <c r="M14" s="17">
        <v>-25.43</v>
      </c>
      <c r="N14" s="17">
        <v>35.369999999999997</v>
      </c>
      <c r="O14" s="17">
        <v>-25.85</v>
      </c>
      <c r="P14" s="17">
        <v>-5.47</v>
      </c>
      <c r="Q14" s="17">
        <v>-0.6</v>
      </c>
      <c r="R14" s="17">
        <v>-26.22</v>
      </c>
      <c r="S14" s="17">
        <v>-15.66</v>
      </c>
      <c r="T14" s="17">
        <v>-10.130000000000001</v>
      </c>
      <c r="U14" s="17">
        <v>-18.86</v>
      </c>
      <c r="V14" s="17">
        <v>-19.21</v>
      </c>
      <c r="W14" s="17"/>
      <c r="X14" s="17"/>
      <c r="Y14" s="17">
        <f t="shared" si="0"/>
        <v>-6.186352380952381</v>
      </c>
      <c r="Z14" s="17">
        <f t="shared" si="1"/>
        <v>2.9880760675010158</v>
      </c>
      <c r="AA14" s="17">
        <f>STDEV(B14:W14)</f>
        <v>13.693084761609381</v>
      </c>
      <c r="AB14" s="18">
        <f>CONFIDENCE(0.05,AA14,21)</f>
        <v>5.8565214753680648</v>
      </c>
      <c r="AD14" s="16">
        <v>0</v>
      </c>
      <c r="AE14" s="10">
        <f>B14/'WT ohne Glu'!B14</f>
        <v>-2.2999999999999998</v>
      </c>
      <c r="AF14" s="10">
        <f>C14/'WT ohne Glu'!C14</f>
        <v>0.14063461369429553</v>
      </c>
      <c r="AG14" s="10">
        <f>D14/'WT ohne Glu'!D14</f>
        <v>3.1156057494866531</v>
      </c>
      <c r="AH14" s="10">
        <f>E14/'WT ohne Glu'!E14</f>
        <v>-3.973605625662268E-2</v>
      </c>
      <c r="AI14" s="10">
        <f>F14/'WT ohne Glu'!F14</f>
        <v>1.1900584795321636</v>
      </c>
      <c r="AJ14" s="10">
        <f>G14/'WT ohne Glu'!G14</f>
        <v>0.53604128516730476</v>
      </c>
      <c r="AK14" s="10">
        <f>H14/'WT ohne Glu'!H14</f>
        <v>1.7932165426765858</v>
      </c>
      <c r="AL14" s="10">
        <f>I14/'WT ohne Glu'!I14</f>
        <v>0.28644248326232502</v>
      </c>
      <c r="AM14" s="10">
        <f>J14/'WT ohne Glu'!J14</f>
        <v>5.8239999999999998</v>
      </c>
      <c r="AN14" s="10">
        <f>K14/'WT ohne Glu'!K14</f>
        <v>-0.11631663974151858</v>
      </c>
      <c r="AO14" s="10">
        <f>L14/'WT ohne Glu'!L14</f>
        <v>5.4186991869918701</v>
      </c>
      <c r="AP14" s="10">
        <f>M14/'WT ohne Glu'!M14</f>
        <v>-4.807183364839319</v>
      </c>
      <c r="AQ14" s="10">
        <f>N14/'WT ohne Glu'!N14</f>
        <v>3.4473684210526314</v>
      </c>
      <c r="AR14" s="10">
        <f>O14/'WT ohne Glu'!O14</f>
        <v>6.1547619047619051</v>
      </c>
      <c r="AS14" s="10">
        <f>P14/'WT ohne Glu'!P14</f>
        <v>-1.8417508417508415</v>
      </c>
      <c r="AT14" s="10">
        <f>Q14/'WT ohne Glu'!Q14</f>
        <v>7.0754716981132074E-2</v>
      </c>
      <c r="AU14" s="10">
        <f>R14/'WT ohne Glu'!R14</f>
        <v>2.5530671859785783</v>
      </c>
      <c r="AV14" s="10">
        <f>S14/'WT ohne Glu'!S14</f>
        <v>2.7425569176882663</v>
      </c>
      <c r="AW14" s="10">
        <f>T14/'WT ohne Glu'!T14</f>
        <v>-5.72316384180791</v>
      </c>
      <c r="AX14" s="10">
        <f>U14/'WT ohne Glu'!U14</f>
        <v>4.4168618266978923</v>
      </c>
      <c r="AY14" s="10">
        <f>V14/'WT ohne Glu'!V14</f>
        <v>17.000000000000004</v>
      </c>
      <c r="AZ14" s="10"/>
      <c r="BA14" s="10">
        <f t="shared" si="2"/>
        <v>1.8981865985512092</v>
      </c>
      <c r="BB14" s="10">
        <f t="shared" si="3"/>
        <v>4.6862757497448726</v>
      </c>
      <c r="BC14" s="11">
        <f t="shared" si="4"/>
        <v>2.0043164155986513</v>
      </c>
    </row>
    <row r="15" spans="1:55" x14ac:dyDescent="0.25">
      <c r="A15" s="49">
        <v>15</v>
      </c>
      <c r="B15" s="17">
        <v>15.95</v>
      </c>
      <c r="C15" s="17">
        <v>27.698</v>
      </c>
      <c r="D15" s="17">
        <v>37.82</v>
      </c>
      <c r="E15" s="17">
        <v>19.036000000000001</v>
      </c>
      <c r="F15" s="17">
        <v>20.148</v>
      </c>
      <c r="G15" s="17">
        <v>13.01</v>
      </c>
      <c r="H15" s="17">
        <v>15.484</v>
      </c>
      <c r="I15" s="17">
        <v>30.015999999999998</v>
      </c>
      <c r="J15" s="17">
        <v>19.125</v>
      </c>
      <c r="K15" s="17">
        <v>24.68</v>
      </c>
      <c r="L15" s="17">
        <v>1.1299999999999999</v>
      </c>
      <c r="M15" s="17">
        <v>23.31</v>
      </c>
      <c r="N15" s="17">
        <v>78.16</v>
      </c>
      <c r="O15" s="17">
        <v>-4.49</v>
      </c>
      <c r="P15" s="17">
        <v>6.32</v>
      </c>
      <c r="Q15" s="17">
        <v>13.85</v>
      </c>
      <c r="R15" s="17">
        <v>-9.5500000000000007</v>
      </c>
      <c r="S15" s="17">
        <v>3.42</v>
      </c>
      <c r="T15" s="17">
        <v>8.5</v>
      </c>
      <c r="U15" s="17">
        <v>1.69</v>
      </c>
      <c r="V15" s="17">
        <v>63.02</v>
      </c>
      <c r="W15" s="17"/>
      <c r="X15" s="17"/>
      <c r="Y15" s="17">
        <f t="shared" si="0"/>
        <v>19.444142857142857</v>
      </c>
      <c r="Z15" s="17">
        <f t="shared" si="1"/>
        <v>4.5304757504229149</v>
      </c>
      <c r="AA15" s="17">
        <f>STDEV(B15:W15)</f>
        <v>20.76124806047487</v>
      </c>
      <c r="AB15" s="18">
        <f>CONFIDENCE(0.05,AA15,21)</f>
        <v>8.8795693036609862</v>
      </c>
      <c r="AD15" s="16">
        <v>15</v>
      </c>
      <c r="AE15" s="10">
        <f>B15/'WT ohne Glu'!B15</f>
        <v>1.792134831460674</v>
      </c>
      <c r="AF15" s="10">
        <f>C15/'WT ohne Glu'!C15</f>
        <v>2.1431445372949551</v>
      </c>
      <c r="AG15" s="10">
        <f>D15/'WT ohne Glu'!D15</f>
        <v>7.1006139346262884</v>
      </c>
      <c r="AH15" s="10">
        <f>E15/'WT ohne Glu'!E15</f>
        <v>1.6167827416341094</v>
      </c>
      <c r="AI15" s="10">
        <f>F15/'WT ohne Glu'!F15</f>
        <v>3.1708660549881178</v>
      </c>
      <c r="AJ15" s="10">
        <f>G15/'WT ohne Glu'!G15</f>
        <v>1.778367073554137</v>
      </c>
      <c r="AK15" s="10">
        <f>H15/'WT ohne Glu'!H15</f>
        <v>1.6249855699098512</v>
      </c>
      <c r="AL15" s="10">
        <f>I15/'WT ohne Glu'!I15</f>
        <v>5.0041679170417792</v>
      </c>
      <c r="AM15" s="10">
        <f>J15/'WT ohne Glu'!J15</f>
        <v>4.3187155631830914</v>
      </c>
      <c r="AN15" s="10">
        <f>K15/'WT ohne Glu'!K15</f>
        <v>0.62703252032520329</v>
      </c>
      <c r="AO15" s="10">
        <f>L15/'WT ohne Glu'!L15</f>
        <v>0.10813397129186603</v>
      </c>
      <c r="AP15" s="10">
        <f>M15/'WT ohne Glu'!M15</f>
        <v>1.278661546900713</v>
      </c>
      <c r="AQ15" s="10">
        <f>N15/'WT ohne Glu'!N15</f>
        <v>2.5393112410656267</v>
      </c>
      <c r="AR15" s="10">
        <f>O15/'WT ohne Glu'!O15</f>
        <v>-1.390092879256966</v>
      </c>
      <c r="AS15" s="10">
        <f>P15/'WT ohne Glu'!P15</f>
        <v>0.66386554621848748</v>
      </c>
      <c r="AT15" s="10">
        <f>Q15/'WT ohne Glu'!Q15</f>
        <v>-35.512820512820511</v>
      </c>
      <c r="AU15" s="10">
        <f>R15/'WT ohne Glu'!R15</f>
        <v>-1.5110759493670887</v>
      </c>
      <c r="AV15" s="10">
        <f>S15/'WT ohne Glu'!S15</f>
        <v>0.59067357512953367</v>
      </c>
      <c r="AW15" s="10">
        <f>T15/'WT ohne Glu'!T15</f>
        <v>0.4065040650406504</v>
      </c>
      <c r="AX15" s="10">
        <f>U15/'WT ohne Glu'!U15</f>
        <v>0.44946808510638298</v>
      </c>
      <c r="AY15" s="10">
        <f>V15/'WT ohne Glu'!V15</f>
        <v>5.9565217391304355</v>
      </c>
      <c r="AZ15" s="10"/>
      <c r="BA15" s="10">
        <f t="shared" si="2"/>
        <v>0.13123624630749231</v>
      </c>
      <c r="BB15" s="10">
        <f t="shared" si="3"/>
        <v>8.4573267007140505</v>
      </c>
      <c r="BC15" s="11">
        <f t="shared" si="4"/>
        <v>3.6171919117744613</v>
      </c>
    </row>
    <row r="16" spans="1:55" x14ac:dyDescent="0.25">
      <c r="A16" s="49">
        <v>30</v>
      </c>
      <c r="B16" s="17">
        <v>28.658000000000001</v>
      </c>
      <c r="C16" s="17">
        <v>55.241</v>
      </c>
      <c r="D16" s="17">
        <v>70.38</v>
      </c>
      <c r="E16" s="17">
        <v>38.231000000000002</v>
      </c>
      <c r="F16" s="17">
        <v>37.808999999999997</v>
      </c>
      <c r="G16" s="17">
        <v>26.027000000000001</v>
      </c>
      <c r="H16" s="17">
        <v>28.638000000000002</v>
      </c>
      <c r="I16" s="17">
        <v>58.143999999999998</v>
      </c>
      <c r="J16" s="17">
        <v>41.872</v>
      </c>
      <c r="K16" s="17">
        <v>43.8</v>
      </c>
      <c r="L16" s="17">
        <v>15.53</v>
      </c>
      <c r="M16" s="17">
        <v>65.64</v>
      </c>
      <c r="N16" s="17">
        <v>127.81</v>
      </c>
      <c r="O16" s="17">
        <v>12.33</v>
      </c>
      <c r="P16" s="17">
        <v>28.69</v>
      </c>
      <c r="Q16" s="17">
        <v>31.31</v>
      </c>
      <c r="R16" s="17">
        <v>4.79</v>
      </c>
      <c r="S16" s="17">
        <v>23.01</v>
      </c>
      <c r="T16" s="17">
        <v>24.19</v>
      </c>
      <c r="U16" s="17">
        <v>16.66</v>
      </c>
      <c r="V16" s="17">
        <v>150.41999999999999</v>
      </c>
      <c r="W16" s="17"/>
      <c r="X16" s="17"/>
      <c r="Y16" s="17">
        <f t="shared" si="0"/>
        <v>44.246666666666663</v>
      </c>
      <c r="Z16" s="17">
        <f t="shared" si="1"/>
        <v>7.8734203928495825</v>
      </c>
      <c r="AA16" s="17">
        <f>STDEV(B16:W16)</f>
        <v>36.080544928442158</v>
      </c>
      <c r="AB16" s="18">
        <f>CONFIDENCE(0.05,AA16,21)</f>
        <v>15.431620405128381</v>
      </c>
      <c r="AD16" s="16">
        <v>30</v>
      </c>
      <c r="AE16" s="10">
        <f>B16/'WT ohne Glu'!B16</f>
        <v>1.758159509202454</v>
      </c>
      <c r="AF16" s="10">
        <f>C16/'WT ohne Glu'!C16</f>
        <v>1.9570962941968399</v>
      </c>
      <c r="AG16" s="10">
        <f>D16/'WT ohne Glu'!D16</f>
        <v>5.675348762196597</v>
      </c>
      <c r="AH16" s="10">
        <f>E16/'WT ohne Glu'!E16</f>
        <v>2.2315549848237217</v>
      </c>
      <c r="AI16" s="10">
        <f>F16/'WT ohne Glu'!F16</f>
        <v>2.0498238004879368</v>
      </c>
      <c r="AJ16" s="10">
        <f>G16/'WT ohne Glu'!G16</f>
        <v>1.7046764474718366</v>
      </c>
      <c r="AK16" s="10">
        <f>H16/'WT ohne Glu'!H16</f>
        <v>3.1964907581034026</v>
      </c>
      <c r="AL16" s="10">
        <f>I16/'WT ohne Glu'!I16</f>
        <v>4.3413723586948398</v>
      </c>
      <c r="AM16" s="10">
        <f>J16/'WT ohne Glu'!J16</f>
        <v>3.427355324547761</v>
      </c>
      <c r="AN16" s="10">
        <f>K16/'WT ohne Glu'!K16</f>
        <v>0.83317481453300357</v>
      </c>
      <c r="AO16" s="10">
        <f>L16/'WT ohne Glu'!L16</f>
        <v>0.70207956600361654</v>
      </c>
      <c r="AP16" s="10">
        <f>M16/'WT ohne Glu'!M16</f>
        <v>1.6996374935266703</v>
      </c>
      <c r="AQ16" s="10">
        <f>N16/'WT ohne Glu'!N16</f>
        <v>2.2585262413854035</v>
      </c>
      <c r="AR16" s="10">
        <f>O16/'WT ohne Glu'!O16</f>
        <v>1.6936813186813187</v>
      </c>
      <c r="AS16" s="10">
        <f>P16/'WT ohne Glu'!P16</f>
        <v>1.9319865319865321</v>
      </c>
      <c r="AT16" s="10">
        <f>Q16/'WT ohne Glu'!Q16</f>
        <v>3.3237791932059446</v>
      </c>
      <c r="AU16" s="10">
        <f>R16/'WT ohne Glu'!R16</f>
        <v>0.42351900972590628</v>
      </c>
      <c r="AV16" s="10">
        <f>S16/'WT ohne Glu'!S16</f>
        <v>1.2622051563357104</v>
      </c>
      <c r="AW16" s="10">
        <f>T16/'WT ohne Glu'!T16</f>
        <v>0.53791416499888822</v>
      </c>
      <c r="AX16" s="10">
        <f>U16/'WT ohne Glu'!U16</f>
        <v>1.3988245172124265</v>
      </c>
      <c r="AY16" s="10">
        <f>V16/'WT ohne Glu'!V16</f>
        <v>7.3843888070692181</v>
      </c>
      <c r="AZ16" s="10"/>
      <c r="BA16" s="10">
        <f t="shared" si="2"/>
        <v>2.3710283359233348</v>
      </c>
      <c r="BB16" s="10">
        <f t="shared" si="3"/>
        <v>1.722588910430477</v>
      </c>
      <c r="BC16" s="11">
        <f t="shared" si="4"/>
        <v>0.73674990864375944</v>
      </c>
    </row>
    <row r="17" spans="1:55" x14ac:dyDescent="0.25">
      <c r="A17" s="49">
        <v>45</v>
      </c>
      <c r="B17" s="17">
        <v>45.920999999999999</v>
      </c>
      <c r="C17" s="17">
        <v>88.533000000000001</v>
      </c>
      <c r="D17" s="17">
        <v>106.46</v>
      </c>
      <c r="E17" s="17">
        <v>58.707999999999998</v>
      </c>
      <c r="F17" s="17">
        <v>58.12</v>
      </c>
      <c r="G17" s="17">
        <v>38.646999999999998</v>
      </c>
      <c r="H17" s="17">
        <v>47.337000000000003</v>
      </c>
      <c r="I17" s="17">
        <v>88.835999999999999</v>
      </c>
      <c r="J17" s="17">
        <v>67.162000000000006</v>
      </c>
      <c r="K17" s="17">
        <v>69.67</v>
      </c>
      <c r="L17" s="17">
        <v>32.96</v>
      </c>
      <c r="M17" s="17">
        <v>104.86</v>
      </c>
      <c r="N17" s="17">
        <v>185.42</v>
      </c>
      <c r="O17" s="17">
        <v>32.36</v>
      </c>
      <c r="P17" s="17">
        <v>48.47</v>
      </c>
      <c r="Q17" s="17">
        <v>46.38</v>
      </c>
      <c r="R17" s="17">
        <v>17.77</v>
      </c>
      <c r="S17" s="17">
        <v>39.86</v>
      </c>
      <c r="T17" s="17">
        <v>46.44</v>
      </c>
      <c r="U17" s="17">
        <v>33.89</v>
      </c>
      <c r="V17" s="17">
        <v>223.76</v>
      </c>
      <c r="W17" s="17"/>
      <c r="X17" s="17"/>
      <c r="Y17" s="17">
        <f t="shared" si="0"/>
        <v>70.550666666666672</v>
      </c>
      <c r="Z17" s="17">
        <f t="shared" si="1"/>
        <v>11.111894763920526</v>
      </c>
      <c r="AA17" s="17">
        <f>STDEV(B17:W17)</f>
        <v>50.921098870049263</v>
      </c>
      <c r="AB17" s="18">
        <f>CONFIDENCE(0.05,AA17,21)</f>
        <v>21.778913537283433</v>
      </c>
      <c r="AD17" s="16">
        <v>45</v>
      </c>
      <c r="AE17" s="10">
        <f>B17/'WT ohne Glu'!B17</f>
        <v>1.6577978339350181</v>
      </c>
      <c r="AF17" s="10">
        <f>C17/'WT ohne Glu'!C17</f>
        <v>1.9902659442933257</v>
      </c>
      <c r="AG17" s="10">
        <f>D17/'WT ohne Glu'!D17</f>
        <v>6.3878555142205684</v>
      </c>
      <c r="AH17" s="10">
        <f>E17/'WT ohne Glu'!E17</f>
        <v>2.0659464405109618</v>
      </c>
      <c r="AI17" s="10">
        <f>F17/'WT ohne Glu'!F17</f>
        <v>2.1684139835093084</v>
      </c>
      <c r="AJ17" s="10">
        <f>G17/'WT ohne Glu'!G17</f>
        <v>1.6164205947551131</v>
      </c>
      <c r="AK17" s="10">
        <f>H17/'WT ohne Glu'!H17</f>
        <v>2.3653125468445508</v>
      </c>
      <c r="AL17" s="10">
        <f>I17/'WT ohne Glu'!I17</f>
        <v>4.2582686223756117</v>
      </c>
      <c r="AM17" s="10">
        <f>J17/'WT ohne Glu'!J17</f>
        <v>2.9401567219717202</v>
      </c>
      <c r="AN17" s="10">
        <f>K17/'WT ohne Glu'!K17</f>
        <v>1.0015813686026451</v>
      </c>
      <c r="AO17" s="10">
        <f>L17/'WT ohne Glu'!L17</f>
        <v>1.095016611295681</v>
      </c>
      <c r="AP17" s="10">
        <f>M17/'WT ohne Glu'!M17</f>
        <v>1.7444684744634835</v>
      </c>
      <c r="AQ17" s="10">
        <f>N17/'WT ohne Glu'!N17</f>
        <v>2.2776071735659009</v>
      </c>
      <c r="AR17" s="10">
        <f>O17/'WT ohne Glu'!O17</f>
        <v>2.3724340175953076</v>
      </c>
      <c r="AS17" s="10">
        <f>P17/'WT ohne Glu'!P17</f>
        <v>2.1638392857142859</v>
      </c>
      <c r="AT17" s="10">
        <f>Q17/'WT ohne Glu'!Q17</f>
        <v>2.7590719809637125</v>
      </c>
      <c r="AU17" s="10">
        <f>R17/'WT ohne Glu'!R17</f>
        <v>0.7510566356720203</v>
      </c>
      <c r="AV17" s="10">
        <f>S17/'WT ohne Glu'!S17</f>
        <v>1.3313293253173013</v>
      </c>
      <c r="AW17" s="10">
        <f>T17/'WT ohne Glu'!T17</f>
        <v>0.71744168082805493</v>
      </c>
      <c r="AX17" s="10">
        <f>U17/'WT ohne Glu'!U17</f>
        <v>1.8122994652406419</v>
      </c>
      <c r="AY17" s="10">
        <f>V17/'WT ohne Glu'!V17</f>
        <v>7.0877415267659165</v>
      </c>
      <c r="AZ17" s="10"/>
      <c r="BA17" s="10">
        <f t="shared" si="2"/>
        <v>2.4078250356400539</v>
      </c>
      <c r="BB17" s="10">
        <f t="shared" si="3"/>
        <v>1.6499532681777913</v>
      </c>
      <c r="BC17" s="11">
        <f t="shared" si="4"/>
        <v>0.70568370215078158</v>
      </c>
    </row>
    <row r="18" spans="1:55" x14ac:dyDescent="0.25">
      <c r="A18" s="49">
        <v>60</v>
      </c>
      <c r="B18" s="17">
        <v>64.453000000000003</v>
      </c>
      <c r="C18" s="17">
        <v>120.23</v>
      </c>
      <c r="D18" s="17">
        <v>139.34</v>
      </c>
      <c r="E18" s="17">
        <v>80.501999999999995</v>
      </c>
      <c r="F18" s="17">
        <v>77.343000000000004</v>
      </c>
      <c r="G18" s="17">
        <v>55.033000000000001</v>
      </c>
      <c r="H18" s="17">
        <v>60.817</v>
      </c>
      <c r="I18" s="17">
        <v>123.52</v>
      </c>
      <c r="J18" s="17">
        <v>94.599000000000004</v>
      </c>
      <c r="K18" s="17">
        <v>118.78</v>
      </c>
      <c r="L18" s="17">
        <v>48.87</v>
      </c>
      <c r="M18" s="17">
        <v>151.55000000000001</v>
      </c>
      <c r="N18" s="17">
        <v>259.36</v>
      </c>
      <c r="O18" s="17">
        <v>44.38</v>
      </c>
      <c r="P18" s="17">
        <v>63.15</v>
      </c>
      <c r="Q18" s="17">
        <v>64.3</v>
      </c>
      <c r="R18" s="17">
        <v>33.49</v>
      </c>
      <c r="S18" s="17">
        <v>58.08</v>
      </c>
      <c r="T18" s="17">
        <v>70.53</v>
      </c>
      <c r="U18" s="17">
        <v>51.13</v>
      </c>
      <c r="V18" s="17">
        <v>301.69</v>
      </c>
      <c r="W18" s="17"/>
      <c r="X18" s="17"/>
      <c r="Y18" s="17">
        <f t="shared" si="0"/>
        <v>99.102238095238093</v>
      </c>
      <c r="Z18" s="17">
        <f t="shared" si="1"/>
        <v>15.047481859877951</v>
      </c>
      <c r="AA18" s="17">
        <f>STDEV(B18:W18)</f>
        <v>68.956224641365594</v>
      </c>
      <c r="AB18" s="18">
        <f>CONFIDENCE(0.05,AA18,21)</f>
        <v>29.492522503380567</v>
      </c>
      <c r="AD18" s="16">
        <v>60</v>
      </c>
      <c r="AE18" s="10">
        <f>B18/'WT ohne Glu'!B18</f>
        <v>1.5493509615384615</v>
      </c>
      <c r="AF18" s="10">
        <f>C18/'WT ohne Glu'!C18</f>
        <v>1.8389134458022973</v>
      </c>
      <c r="AG18" s="10">
        <f>D18/'WT ohne Glu'!D18</f>
        <v>5.4761249754372177</v>
      </c>
      <c r="AH18" s="10">
        <f>E18/'WT ohne Glu'!E18</f>
        <v>2.1387922102074972</v>
      </c>
      <c r="AI18" s="10">
        <f>F18/'WT ohne Glu'!F18</f>
        <v>1.9169930104595254</v>
      </c>
      <c r="AJ18" s="10">
        <f>G18/'WT ohne Glu'!G18</f>
        <v>1.6271361835491691</v>
      </c>
      <c r="AK18" s="10">
        <f>H18/'WT ohne Glu'!H18</f>
        <v>2.5959108758750213</v>
      </c>
      <c r="AL18" s="10">
        <f>I18/'WT ohne Glu'!I18</f>
        <v>4.0352825873897418</v>
      </c>
      <c r="AM18" s="10">
        <f>J18/'WT ohne Glu'!J18</f>
        <v>2.872642798578847</v>
      </c>
      <c r="AN18" s="10">
        <f>K18/'WT ohne Glu'!K18</f>
        <v>1.3022694879947376</v>
      </c>
      <c r="AO18" s="10">
        <f>L18/'WT ohne Glu'!L18</f>
        <v>1.0986960431654675</v>
      </c>
      <c r="AP18" s="10">
        <f>M18/'WT ohne Glu'!M18</f>
        <v>1.8323056462338294</v>
      </c>
      <c r="AQ18" s="10">
        <f>N18/'WT ohne Glu'!N18</f>
        <v>2.3539662370666181</v>
      </c>
      <c r="AR18" s="10">
        <f>O18/'WT ohne Glu'!O18</f>
        <v>2.3770755222281736</v>
      </c>
      <c r="AS18" s="10">
        <f>P18/'WT ohne Glu'!P18</f>
        <v>2.0443509226286825</v>
      </c>
      <c r="AT18" s="10">
        <f>Q18/'WT ohne Glu'!Q18</f>
        <v>2.5689172992409106</v>
      </c>
      <c r="AU18" s="10">
        <f>R18/'WT ohne Glu'!R18</f>
        <v>1.0753275109170306</v>
      </c>
      <c r="AV18" s="10">
        <f>S18/'WT ohne Glu'!S18</f>
        <v>1.4330125832716505</v>
      </c>
      <c r="AW18" s="10">
        <f>T18/'WT ohne Glu'!T18</f>
        <v>0.72487153134635152</v>
      </c>
      <c r="AX18" s="10">
        <f>U18/'WT ohne Glu'!U18</f>
        <v>1.6908068783068784</v>
      </c>
      <c r="AY18" s="10">
        <f>V18/'WT ohne Glu'!V18</f>
        <v>6.3022770002088997</v>
      </c>
      <c r="AZ18" s="10"/>
      <c r="BA18" s="10">
        <f t="shared" si="2"/>
        <v>2.3264297005450953</v>
      </c>
      <c r="BB18" s="10">
        <f t="shared" si="3"/>
        <v>1.3933235553724519</v>
      </c>
      <c r="BC18" s="11">
        <f t="shared" si="4"/>
        <v>0.59592337783906935</v>
      </c>
    </row>
    <row r="19" spans="1:55" x14ac:dyDescent="0.25">
      <c r="A19" s="49">
        <v>75</v>
      </c>
      <c r="B19" s="17">
        <v>84.466999999999999</v>
      </c>
      <c r="C19" s="17">
        <v>160.86000000000001</v>
      </c>
      <c r="D19" s="17">
        <v>196.6</v>
      </c>
      <c r="E19" s="17">
        <v>107.78</v>
      </c>
      <c r="F19" s="17">
        <v>105.53</v>
      </c>
      <c r="G19" s="17">
        <v>78.331999999999994</v>
      </c>
      <c r="H19" s="17">
        <v>78.364000000000004</v>
      </c>
      <c r="I19" s="17">
        <v>160.78</v>
      </c>
      <c r="J19" s="17">
        <v>124.83</v>
      </c>
      <c r="K19" s="17">
        <v>131.91999999999999</v>
      </c>
      <c r="L19" s="17">
        <v>66.9833</v>
      </c>
      <c r="M19" s="17">
        <v>210.41</v>
      </c>
      <c r="N19" s="17">
        <v>327.2</v>
      </c>
      <c r="O19" s="17">
        <v>65.069999999999993</v>
      </c>
      <c r="P19" s="17">
        <v>81.48</v>
      </c>
      <c r="Q19" s="17">
        <v>76.790000000000006</v>
      </c>
      <c r="R19" s="17">
        <v>49.49</v>
      </c>
      <c r="S19" s="17">
        <v>82.21</v>
      </c>
      <c r="T19" s="17">
        <v>91.14</v>
      </c>
      <c r="U19" s="17">
        <v>74.209999999999994</v>
      </c>
      <c r="V19" s="17">
        <v>381.33</v>
      </c>
      <c r="W19" s="17"/>
      <c r="X19" s="17"/>
      <c r="Y19" s="17">
        <f t="shared" si="0"/>
        <v>130.27506190476191</v>
      </c>
      <c r="Z19" s="17">
        <f t="shared" si="1"/>
        <v>18.907481849144716</v>
      </c>
      <c r="AA19" s="17">
        <f>STDEV(B19:W19)</f>
        <v>86.644966774709275</v>
      </c>
      <c r="AB19" s="18">
        <f>CONFIDENCE(0.05,AA19,21)</f>
        <v>37.057983462668417</v>
      </c>
      <c r="AD19" s="16">
        <v>75</v>
      </c>
      <c r="AE19" s="10">
        <f>B19/'WT ohne Glu'!B19</f>
        <v>1.5164631956912027</v>
      </c>
      <c r="AF19" s="10">
        <f>C19/'WT ohne Glu'!C19</f>
        <v>2.0188506381857203</v>
      </c>
      <c r="AG19" s="10">
        <f>D19/'WT ohne Glu'!D19</f>
        <v>5.4795284149502494</v>
      </c>
      <c r="AH19" s="10">
        <f>E19/'WT ohne Glu'!E19</f>
        <v>1.9956672283222545</v>
      </c>
      <c r="AI19" s="10">
        <f>F19/'WT ohne Glu'!F19</f>
        <v>2.1072284345047922</v>
      </c>
      <c r="AJ19" s="10">
        <f>G19/'WT ohne Glu'!G19</f>
        <v>1.6849939769402855</v>
      </c>
      <c r="AK19" s="10">
        <f>H19/'WT ohne Glu'!H19</f>
        <v>2.6323144104803493</v>
      </c>
      <c r="AL19" s="10">
        <f>I19/'WT ohne Glu'!I19</f>
        <v>4.0120776563357792</v>
      </c>
      <c r="AM19" s="10">
        <f>J19/'WT ohne Glu'!J19</f>
        <v>2.6466659599279128</v>
      </c>
      <c r="AN19" s="10">
        <f>K19/'WT ohne Glu'!K19</f>
        <v>1.1651651651651651</v>
      </c>
      <c r="AO19" s="10">
        <f>L19/'WT ohne Glu'!L19</f>
        <v>1.100432068342369</v>
      </c>
      <c r="AP19" s="10">
        <f>M19/'WT ohne Glu'!M19</f>
        <v>1.9635125046659201</v>
      </c>
      <c r="AQ19" s="10">
        <f>N19/'WT ohne Glu'!N19</f>
        <v>2.2180043383947936</v>
      </c>
      <c r="AR19" s="10">
        <f>O19/'WT ohne Glu'!O19</f>
        <v>2.1953441295546554</v>
      </c>
      <c r="AS19" s="10">
        <f>P19/'WT ohne Glu'!P19</f>
        <v>1.8891722698817528</v>
      </c>
      <c r="AT19" s="10">
        <f>Q19/'WT ohne Glu'!Q19</f>
        <v>2.2598587404355506</v>
      </c>
      <c r="AU19" s="10">
        <f>R19/'WT ohne Glu'!R19</f>
        <v>1.187380038387716</v>
      </c>
      <c r="AV19" s="10">
        <f>S19/'WT ohne Glu'!S19</f>
        <v>1.461511111111111</v>
      </c>
      <c r="AW19" s="10">
        <f>T19/'WT ohne Glu'!T19</f>
        <v>0.74406073965221653</v>
      </c>
      <c r="AX19" s="10">
        <f>U19/'WT ohne Glu'!U19</f>
        <v>1.8051568961323279</v>
      </c>
      <c r="AY19" s="10">
        <f>V19/'WT ohne Glu'!V19</f>
        <v>6.3608006672226853</v>
      </c>
      <c r="AZ19" s="10"/>
      <c r="BA19" s="10">
        <f t="shared" si="2"/>
        <v>2.3068661230611816</v>
      </c>
      <c r="BB19" s="10">
        <f t="shared" si="3"/>
        <v>1.3891765036777248</v>
      </c>
      <c r="BC19" s="11">
        <f t="shared" si="4"/>
        <v>0.59414968712346639</v>
      </c>
    </row>
    <row r="20" spans="1:55" x14ac:dyDescent="0.25">
      <c r="A20" s="49">
        <v>90</v>
      </c>
      <c r="B20" s="17">
        <v>101.6</v>
      </c>
      <c r="C20" s="17">
        <v>198.46</v>
      </c>
      <c r="D20" s="17">
        <v>259.20999999999998</v>
      </c>
      <c r="E20" s="17">
        <v>140.27000000000001</v>
      </c>
      <c r="F20" s="17">
        <v>140.01</v>
      </c>
      <c r="G20" s="17">
        <v>97.47</v>
      </c>
      <c r="H20" s="17">
        <v>101.24</v>
      </c>
      <c r="I20" s="17">
        <v>207.76</v>
      </c>
      <c r="J20" s="17">
        <v>153.33000000000001</v>
      </c>
      <c r="K20" s="17">
        <v>178.37</v>
      </c>
      <c r="L20" s="17">
        <v>93.58</v>
      </c>
      <c r="M20" s="17">
        <v>290.38</v>
      </c>
      <c r="N20" s="17">
        <v>418.75</v>
      </c>
      <c r="O20" s="17">
        <v>93.25</v>
      </c>
      <c r="P20" s="17">
        <v>109.92</v>
      </c>
      <c r="Q20" s="17">
        <v>101.18</v>
      </c>
      <c r="R20" s="17">
        <v>74.09</v>
      </c>
      <c r="S20" s="17">
        <v>120.7</v>
      </c>
      <c r="T20" s="17">
        <v>127.33</v>
      </c>
      <c r="U20" s="17">
        <v>100.36</v>
      </c>
      <c r="V20" s="17">
        <v>488.87</v>
      </c>
      <c r="W20" s="17"/>
      <c r="X20" s="17"/>
      <c r="Y20" s="17">
        <f t="shared" si="0"/>
        <v>171.2442857142857</v>
      </c>
      <c r="Z20" s="17">
        <f t="shared" si="1"/>
        <v>24.072413351341062</v>
      </c>
      <c r="AA20" s="17">
        <f>STDEV(B20:W20)</f>
        <v>110.313656342786</v>
      </c>
      <c r="AB20" s="18">
        <f>CONFIDENCE(0.05,AA20,21)</f>
        <v>47.181063189589615</v>
      </c>
      <c r="AD20" s="16">
        <v>90</v>
      </c>
      <c r="AE20" s="10">
        <f>B20/'WT ohne Glu'!B20</f>
        <v>1.2860759493670886</v>
      </c>
      <c r="AF20" s="10">
        <f>C20/'WT ohne Glu'!C20</f>
        <v>1.7718060887420766</v>
      </c>
      <c r="AG20" s="10">
        <f>D20/'WT ohne Glu'!D20</f>
        <v>5.2150732335425714</v>
      </c>
      <c r="AH20" s="10">
        <f>E20/'WT ohne Glu'!E20</f>
        <v>2.2184440683863418</v>
      </c>
      <c r="AI20" s="10">
        <f>F20/'WT ohne Glu'!F20</f>
        <v>2.2420253651037663</v>
      </c>
      <c r="AJ20" s="10">
        <f>G20/'WT ohne Glu'!G20</f>
        <v>1.6156944651648515</v>
      </c>
      <c r="AK20" s="10">
        <f>H20/'WT ohne Glu'!H20</f>
        <v>2.2890476621144975</v>
      </c>
      <c r="AL20" s="10">
        <f>I20/'WT ohne Glu'!I20</f>
        <v>3.7074180481450414</v>
      </c>
      <c r="AM20" s="10">
        <f>J20/'WT ohne Glu'!J20</f>
        <v>2.4735033634999759</v>
      </c>
      <c r="AN20" s="10">
        <f>K20/'WT ohne Glu'!K20</f>
        <v>1.1459685191133955</v>
      </c>
      <c r="AO20" s="10">
        <f>L20/'WT ohne Glu'!L20</f>
        <v>1.1300567564303827</v>
      </c>
      <c r="AP20" s="10">
        <f>M20/'WT ohne Glu'!M20</f>
        <v>2.4178184845961699</v>
      </c>
      <c r="AQ20" s="10">
        <f>N20/'WT ohne Glu'!N20</f>
        <v>2.1480968503129168</v>
      </c>
      <c r="AR20" s="10">
        <f>O20/'WT ohne Glu'!O20</f>
        <v>2.5953242415808515</v>
      </c>
      <c r="AS20" s="10">
        <f>P20/'WT ohne Glu'!P20</f>
        <v>2.0183621006243113</v>
      </c>
      <c r="AT20" s="10">
        <f>Q20/'WT ohne Glu'!Q20</f>
        <v>1.944647318854507</v>
      </c>
      <c r="AU20" s="10">
        <f>R20/'WT ohne Glu'!R20</f>
        <v>1.4201648456967606</v>
      </c>
      <c r="AV20" s="10">
        <f>S20/'WT ohne Glu'!S20</f>
        <v>1.5089386173271659</v>
      </c>
      <c r="AW20" s="10">
        <f>T20/'WT ohne Glu'!T20</f>
        <v>0.78511530398322849</v>
      </c>
      <c r="AX20" s="10">
        <f>U20/'WT ohne Glu'!U20</f>
        <v>1.754238769445901</v>
      </c>
      <c r="AY20" s="10">
        <f>V20/'WT ohne Glu'!V20</f>
        <v>5.9589224768405655</v>
      </c>
      <c r="AZ20" s="10"/>
      <c r="BA20" s="10">
        <f t="shared" si="2"/>
        <v>2.2688925013748742</v>
      </c>
      <c r="BB20" s="10">
        <f t="shared" si="3"/>
        <v>1.2783652272816732</v>
      </c>
      <c r="BC20" s="11">
        <f t="shared" si="4"/>
        <v>0.54675579223238224</v>
      </c>
    </row>
    <row r="21" spans="1:55" x14ac:dyDescent="0.25">
      <c r="A21" s="49">
        <v>105</v>
      </c>
      <c r="B21" s="17">
        <v>133.35</v>
      </c>
      <c r="C21" s="17">
        <v>249.48</v>
      </c>
      <c r="D21" s="17">
        <v>338.42</v>
      </c>
      <c r="E21" s="17">
        <v>182.09</v>
      </c>
      <c r="F21" s="17">
        <v>167.87</v>
      </c>
      <c r="G21" s="17">
        <v>123.47</v>
      </c>
      <c r="H21" s="17">
        <v>130.29</v>
      </c>
      <c r="I21" s="17">
        <v>264</v>
      </c>
      <c r="J21" s="17">
        <v>183.33</v>
      </c>
      <c r="K21" s="17">
        <v>223.76</v>
      </c>
      <c r="L21" s="17">
        <v>129.71</v>
      </c>
      <c r="M21" s="17">
        <v>379.4</v>
      </c>
      <c r="N21" s="17">
        <v>539.74</v>
      </c>
      <c r="O21" s="17">
        <v>117.33</v>
      </c>
      <c r="P21" s="17">
        <v>130.01</v>
      </c>
      <c r="Q21" s="17">
        <v>130.01</v>
      </c>
      <c r="R21" s="17">
        <v>93.37</v>
      </c>
      <c r="S21" s="17">
        <v>163.72999999999999</v>
      </c>
      <c r="T21" s="17">
        <v>164.77</v>
      </c>
      <c r="U21" s="17">
        <v>132.37</v>
      </c>
      <c r="V21" s="17">
        <v>621.21</v>
      </c>
      <c r="W21" s="17"/>
      <c r="X21" s="17"/>
      <c r="Y21" s="17">
        <f t="shared" si="0"/>
        <v>218.93857142857144</v>
      </c>
      <c r="Z21" s="17">
        <f t="shared" si="1"/>
        <v>30.884752404518895</v>
      </c>
      <c r="AA21" s="17">
        <f>STDEV(B21:W21)</f>
        <v>141.53171571367722</v>
      </c>
      <c r="AB21" s="18">
        <f>CONFIDENCE(0.05,AA21,21)</f>
        <v>60.533002384293859</v>
      </c>
      <c r="AD21" s="16">
        <v>105</v>
      </c>
      <c r="AE21" s="10">
        <f>B21/'WT ohne Glu'!B21</f>
        <v>1.2785234899328859</v>
      </c>
      <c r="AF21" s="10">
        <f>C21/'WT ohne Glu'!C21</f>
        <v>1.8147959554811959</v>
      </c>
      <c r="AG21" s="10">
        <f>D21/'WT ohne Glu'!D21</f>
        <v>4.9359703625915232</v>
      </c>
      <c r="AH21" s="10">
        <f>E21/'WT ohne Glu'!E21</f>
        <v>2.0086926785143024</v>
      </c>
      <c r="AI21" s="10">
        <f>F21/'WT ohne Glu'!F21</f>
        <v>1.8413461011111476</v>
      </c>
      <c r="AJ21" s="10">
        <f>G21/'WT ohne Glu'!G21</f>
        <v>1.5148763879516596</v>
      </c>
      <c r="AK21" s="10">
        <f>H21/'WT ohne Glu'!H21</f>
        <v>2.1758153671448373</v>
      </c>
      <c r="AL21" s="10">
        <f>I21/'WT ohne Glu'!I21</f>
        <v>4.3327698544254982</v>
      </c>
      <c r="AM21" s="10">
        <f>J21/'WT ohne Glu'!J21</f>
        <v>2.2502485547004456</v>
      </c>
      <c r="AN21" s="10">
        <f>K21/'WT ohne Glu'!K21</f>
        <v>1.1397718011409943</v>
      </c>
      <c r="AO21" s="10">
        <f>L21/'WT ohne Glu'!L21</f>
        <v>1.1997965035611877</v>
      </c>
      <c r="AP21" s="10">
        <f>M21/'WT ohne Glu'!M21</f>
        <v>2.70748590594448</v>
      </c>
      <c r="AQ21" s="10">
        <f>N21/'WT ohne Glu'!N21</f>
        <v>2.2390276279764376</v>
      </c>
      <c r="AR21" s="10">
        <f>O21/'WT ohne Glu'!O21</f>
        <v>2.5556523633195383</v>
      </c>
      <c r="AS21" s="10">
        <f>P21/'WT ohne Glu'!P21</f>
        <v>1.8957421988918051</v>
      </c>
      <c r="AT21" s="10">
        <f>Q21/'WT ohne Glu'!Q21</f>
        <v>1.8620739043254082</v>
      </c>
      <c r="AU21" s="10">
        <f>R21/'WT ohne Glu'!R21</f>
        <v>1.3799881761749928</v>
      </c>
      <c r="AV21" s="10">
        <f>S21/'WT ohne Glu'!S21</f>
        <v>1.7105098203092353</v>
      </c>
      <c r="AW21" s="10">
        <f>T21/'WT ohne Glu'!T21</f>
        <v>0.81211493912957766</v>
      </c>
      <c r="AX21" s="10">
        <f>U21/'WT ohne Glu'!U21</f>
        <v>1.7108698461936152</v>
      </c>
      <c r="AY21" s="10">
        <f>V21/'WT ohne Glu'!V21</f>
        <v>5.8171177076505289</v>
      </c>
      <c r="AZ21" s="10"/>
      <c r="BA21" s="10">
        <f t="shared" si="2"/>
        <v>2.2468185498319664</v>
      </c>
      <c r="BB21" s="10">
        <f t="shared" si="3"/>
        <v>1.2747802003878597</v>
      </c>
      <c r="BC21" s="11">
        <f t="shared" si="4"/>
        <v>0.54522247907768262</v>
      </c>
    </row>
    <row r="22" spans="1:55" x14ac:dyDescent="0.25">
      <c r="A22" s="49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8"/>
      <c r="AD22" s="16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1"/>
    </row>
    <row r="23" spans="1:55" ht="15.75" thickBot="1" x14ac:dyDescent="0.3">
      <c r="A23" s="48" t="s">
        <v>98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  <c r="AD23" s="28" t="s">
        <v>99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1"/>
    </row>
    <row r="24" spans="1:55" ht="15.75" thickBot="1" x14ac:dyDescent="0.3">
      <c r="AD24" s="29" t="s">
        <v>100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3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3"/>
  <sheetViews>
    <sheetView workbookViewId="0">
      <selection activeCell="B33" sqref="B33"/>
    </sheetView>
  </sheetViews>
  <sheetFormatPr baseColWidth="10" defaultRowHeight="15" x14ac:dyDescent="0.25"/>
  <cols>
    <col min="1" max="1" width="12.140625" style="1" customWidth="1"/>
    <col min="2" max="9" width="11.42578125" style="1"/>
    <col min="10" max="11" width="1.85546875" style="1" customWidth="1"/>
    <col min="12" max="16384" width="11.42578125" style="1"/>
  </cols>
  <sheetData>
    <row r="2" spans="1:15" ht="15.75" thickBot="1" x14ac:dyDescent="0.3"/>
    <row r="3" spans="1:15" ht="15.75" thickBot="1" x14ac:dyDescent="0.3">
      <c r="A3" s="43" t="s">
        <v>96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62</v>
      </c>
      <c r="M3" s="44" t="s">
        <v>11</v>
      </c>
      <c r="N3" s="44" t="s">
        <v>95</v>
      </c>
      <c r="O3" s="45" t="s">
        <v>97</v>
      </c>
    </row>
    <row r="4" spans="1:15" x14ac:dyDescent="0.25">
      <c r="A4" s="54">
        <v>-150</v>
      </c>
      <c r="B4" s="55">
        <v>-109.21</v>
      </c>
      <c r="C4" s="55">
        <v>-186.6</v>
      </c>
      <c r="D4" s="55">
        <v>-94.893000000000001</v>
      </c>
      <c r="E4" s="55">
        <v>-184.12</v>
      </c>
      <c r="F4" s="55">
        <v>-151.9</v>
      </c>
      <c r="G4" s="55">
        <v>-52.74</v>
      </c>
      <c r="H4" s="55">
        <v>-72.6318359375</v>
      </c>
      <c r="I4" s="55">
        <v>-155.029296875</v>
      </c>
      <c r="J4" s="55"/>
      <c r="K4" s="55"/>
      <c r="L4" s="55">
        <f>AVERAGE(B4:I4)</f>
        <v>-125.8905166015625</v>
      </c>
      <c r="M4" s="55">
        <f>STDEV(B4:I4)/SQRT(8)</f>
        <v>17.942590327278428</v>
      </c>
      <c r="N4" s="55">
        <f>STDEV(B4:I4)</f>
        <v>50.749309169882928</v>
      </c>
      <c r="O4" s="56">
        <f>CONFIDENCE(0.05,N4,8)</f>
        <v>35.166830830822448</v>
      </c>
    </row>
    <row r="5" spans="1:15" x14ac:dyDescent="0.25">
      <c r="A5" s="54">
        <v>-135</v>
      </c>
      <c r="B5" s="55">
        <v>-97.56</v>
      </c>
      <c r="C5" s="55">
        <v>-167.65</v>
      </c>
      <c r="D5" s="55">
        <v>-78.436000000000007</v>
      </c>
      <c r="E5" s="55">
        <v>-144.63</v>
      </c>
      <c r="F5" s="55">
        <v>-126.52</v>
      </c>
      <c r="G5" s="55">
        <v>-44.753999999999998</v>
      </c>
      <c r="H5" s="55">
        <v>-66.22314453125</v>
      </c>
      <c r="I5" s="55">
        <v>-119.93408203125</v>
      </c>
      <c r="J5" s="55"/>
      <c r="K5" s="55"/>
      <c r="L5" s="55">
        <f t="shared" ref="L5:L21" si="0">AVERAGE(B5:I5)</f>
        <v>-105.71340332031251</v>
      </c>
      <c r="M5" s="55">
        <f t="shared" ref="M5:M21" si="1">STDEV(B5:I5)/SQRT(8)</f>
        <v>14.682259571978205</v>
      </c>
      <c r="N5" s="55">
        <f>STDEV(B5:I5)</f>
        <v>41.527701225947546</v>
      </c>
      <c r="O5" s="56">
        <f t="shared" ref="O5:O21" si="2">CONFIDENCE(0.05,N5,8)</f>
        <v>28.776699972745746</v>
      </c>
    </row>
    <row r="6" spans="1:15" x14ac:dyDescent="0.25">
      <c r="A6" s="54">
        <v>-120</v>
      </c>
      <c r="B6" s="55">
        <v>-81.05</v>
      </c>
      <c r="C6" s="55">
        <v>-137.11000000000001</v>
      </c>
      <c r="D6" s="55">
        <v>-62.820999999999998</v>
      </c>
      <c r="E6" s="55">
        <v>-110.84</v>
      </c>
      <c r="F6" s="55">
        <v>-94.084999999999994</v>
      </c>
      <c r="G6" s="55">
        <v>-34.81</v>
      </c>
      <c r="H6" s="55">
        <v>-41.80908203125</v>
      </c>
      <c r="I6" s="55">
        <v>-91.85791015625</v>
      </c>
      <c r="J6" s="55"/>
      <c r="K6" s="55"/>
      <c r="L6" s="55">
        <f t="shared" si="0"/>
        <v>-81.797874023437501</v>
      </c>
      <c r="M6" s="55">
        <f t="shared" si="1"/>
        <v>12.190964896870108</v>
      </c>
      <c r="N6" s="55">
        <f>STDEV(B6:I6)</f>
        <v>34.481255791136057</v>
      </c>
      <c r="O6" s="56">
        <f t="shared" si="2"/>
        <v>23.893852134657461</v>
      </c>
    </row>
    <row r="7" spans="1:15" x14ac:dyDescent="0.25">
      <c r="A7" s="54">
        <v>-105</v>
      </c>
      <c r="B7" s="55">
        <v>-68.08</v>
      </c>
      <c r="C7" s="55">
        <v>-103.25</v>
      </c>
      <c r="D7" s="55">
        <v>-47.51</v>
      </c>
      <c r="E7" s="55">
        <v>-88.143000000000001</v>
      </c>
      <c r="F7" s="55">
        <v>-75.287000000000006</v>
      </c>
      <c r="G7" s="55">
        <v>-30.280999999999999</v>
      </c>
      <c r="H7" s="55">
        <v>-43.9453125</v>
      </c>
      <c r="I7" s="55">
        <v>-70.80078125</v>
      </c>
      <c r="J7" s="55"/>
      <c r="K7" s="55"/>
      <c r="L7" s="55">
        <f t="shared" si="0"/>
        <v>-65.912136718749991</v>
      </c>
      <c r="M7" s="55">
        <f t="shared" si="1"/>
        <v>8.5519126522787285</v>
      </c>
      <c r="N7" s="55">
        <f>STDEV(B7:I7)</f>
        <v>24.188461714165289</v>
      </c>
      <c r="O7" s="56">
        <f t="shared" si="2"/>
        <v>16.761440797398716</v>
      </c>
    </row>
    <row r="8" spans="1:15" x14ac:dyDescent="0.25">
      <c r="A8" s="54">
        <v>-90</v>
      </c>
      <c r="B8" s="55">
        <v>-55.16</v>
      </c>
      <c r="C8" s="55">
        <v>-94.213999999999999</v>
      </c>
      <c r="D8" s="55">
        <v>-35.841999999999999</v>
      </c>
      <c r="E8" s="55">
        <v>-68.201999999999998</v>
      </c>
      <c r="F8" s="55">
        <v>-60.271999999999998</v>
      </c>
      <c r="G8" s="55">
        <v>-25.323</v>
      </c>
      <c r="H8" s="55">
        <v>-37.2314453125</v>
      </c>
      <c r="I8" s="55">
        <v>-57.06787109375</v>
      </c>
      <c r="J8" s="55"/>
      <c r="K8" s="55"/>
      <c r="L8" s="55">
        <f t="shared" si="0"/>
        <v>-54.164039550781247</v>
      </c>
      <c r="M8" s="55">
        <f t="shared" si="1"/>
        <v>7.6788327616546264</v>
      </c>
      <c r="N8" s="55">
        <f>STDEV(B8:I8)</f>
        <v>21.719018869453642</v>
      </c>
      <c r="O8" s="56">
        <f t="shared" si="2"/>
        <v>15.050235656149304</v>
      </c>
    </row>
    <row r="9" spans="1:15" x14ac:dyDescent="0.25">
      <c r="A9" s="54">
        <v>-75</v>
      </c>
      <c r="B9" s="55">
        <v>-45.21</v>
      </c>
      <c r="C9" s="55">
        <v>-77.233000000000004</v>
      </c>
      <c r="D9" s="55">
        <v>-28.053000000000001</v>
      </c>
      <c r="E9" s="55">
        <v>-52.518000000000001</v>
      </c>
      <c r="F9" s="55">
        <v>-44.304000000000002</v>
      </c>
      <c r="G9" s="55">
        <v>-19.574000000000002</v>
      </c>
      <c r="H9" s="55">
        <v>-21.3623046875</v>
      </c>
      <c r="I9" s="55">
        <v>-46.38671875</v>
      </c>
      <c r="J9" s="55"/>
      <c r="K9" s="55"/>
      <c r="L9" s="55">
        <f t="shared" si="0"/>
        <v>-41.830127929687499</v>
      </c>
      <c r="M9" s="55">
        <f t="shared" si="1"/>
        <v>6.694849207521151</v>
      </c>
      <c r="N9" s="55">
        <f>STDEV(B9:I9)</f>
        <v>18.935893094638359</v>
      </c>
      <c r="O9" s="56">
        <f t="shared" si="2"/>
        <v>13.121663328667974</v>
      </c>
    </row>
    <row r="10" spans="1:15" x14ac:dyDescent="0.25">
      <c r="A10" s="54">
        <v>-60</v>
      </c>
      <c r="B10" s="55">
        <v>-35.32</v>
      </c>
      <c r="C10" s="55">
        <v>-54.975000000000001</v>
      </c>
      <c r="D10" s="55">
        <v>-21.696999999999999</v>
      </c>
      <c r="E10" s="55">
        <v>-42.38</v>
      </c>
      <c r="F10" s="55">
        <v>-32.695999999999998</v>
      </c>
      <c r="G10" s="55">
        <v>-14.645</v>
      </c>
      <c r="H10" s="55">
        <v>-18.9208984375</v>
      </c>
      <c r="I10" s="55">
        <v>-30.82275390625</v>
      </c>
      <c r="J10" s="55"/>
      <c r="K10" s="55"/>
      <c r="L10" s="55">
        <f t="shared" si="0"/>
        <v>-31.432081542968753</v>
      </c>
      <c r="M10" s="55">
        <f t="shared" si="1"/>
        <v>4.6757700474603743</v>
      </c>
      <c r="N10" s="55">
        <f>STDEV(B10:I10)</f>
        <v>13.225074831312703</v>
      </c>
      <c r="O10" s="56">
        <f t="shared" si="2"/>
        <v>9.1643408930134704</v>
      </c>
    </row>
    <row r="11" spans="1:15" x14ac:dyDescent="0.25">
      <c r="A11" s="54">
        <v>-45</v>
      </c>
      <c r="B11" s="55">
        <v>-24.14</v>
      </c>
      <c r="C11" s="55">
        <v>-38.593000000000004</v>
      </c>
      <c r="D11" s="55">
        <v>-14.192</v>
      </c>
      <c r="E11" s="55">
        <v>-29.134</v>
      </c>
      <c r="F11" s="55">
        <v>-23.686</v>
      </c>
      <c r="G11" s="55">
        <v>-12.336</v>
      </c>
      <c r="H11" s="55">
        <v>-10.07080078125</v>
      </c>
      <c r="I11" s="55">
        <v>-23.193359375</v>
      </c>
      <c r="J11" s="55"/>
      <c r="K11" s="55"/>
      <c r="L11" s="55">
        <f t="shared" si="0"/>
        <v>-21.918145019531252</v>
      </c>
      <c r="M11" s="55">
        <f t="shared" si="1"/>
        <v>3.3585654348670984</v>
      </c>
      <c r="N11" s="55">
        <f>STDEV(B11:I11)</f>
        <v>9.4994575762130857</v>
      </c>
      <c r="O11" s="56">
        <f t="shared" si="2"/>
        <v>6.5826672920606164</v>
      </c>
    </row>
    <row r="12" spans="1:15" x14ac:dyDescent="0.25">
      <c r="A12" s="54">
        <v>-30</v>
      </c>
      <c r="B12" s="55">
        <v>-16.100000000000001</v>
      </c>
      <c r="C12" s="55">
        <v>-27.34</v>
      </c>
      <c r="D12" s="55">
        <v>-8.7856000000000005</v>
      </c>
      <c r="E12" s="55">
        <v>-19.824000000000002</v>
      </c>
      <c r="F12" s="55">
        <v>-16.228999999999999</v>
      </c>
      <c r="G12" s="55">
        <v>-7.9701000000000004</v>
      </c>
      <c r="H12" s="55">
        <v>-3.96728515625</v>
      </c>
      <c r="I12" s="55">
        <v>-14.34326171875</v>
      </c>
      <c r="J12" s="55"/>
      <c r="K12" s="55"/>
      <c r="L12" s="55">
        <f t="shared" si="0"/>
        <v>-14.319905859375</v>
      </c>
      <c r="M12" s="55">
        <f t="shared" si="1"/>
        <v>2.6211950520252789</v>
      </c>
      <c r="N12" s="55">
        <f>STDEV(B12:I12)</f>
        <v>7.4138591843988007</v>
      </c>
      <c r="O12" s="56">
        <f t="shared" si="2"/>
        <v>5.1374478984241385</v>
      </c>
    </row>
    <row r="13" spans="1:15" x14ac:dyDescent="0.25">
      <c r="A13" s="54">
        <v>-15</v>
      </c>
      <c r="B13" s="55">
        <v>-9.1999999999999993</v>
      </c>
      <c r="C13" s="55">
        <v>-12.628</v>
      </c>
      <c r="D13" s="55">
        <v>-4.7956000000000003</v>
      </c>
      <c r="E13" s="55">
        <v>-10.785</v>
      </c>
      <c r="F13" s="55">
        <v>-8.2499000000000002</v>
      </c>
      <c r="G13" s="55">
        <v>-4.3696999999999999</v>
      </c>
      <c r="H13" s="55">
        <v>-0.91552734375</v>
      </c>
      <c r="I13" s="55">
        <v>-7.01904296875</v>
      </c>
      <c r="J13" s="55"/>
      <c r="K13" s="55"/>
      <c r="L13" s="55">
        <f t="shared" si="0"/>
        <v>-7.2453462890625007</v>
      </c>
      <c r="M13" s="55">
        <f t="shared" si="1"/>
        <v>1.3411104686233155</v>
      </c>
      <c r="N13" s="55">
        <f>STDEV(B13:I13)</f>
        <v>3.7932332267352602</v>
      </c>
      <c r="O13" s="56">
        <f t="shared" si="2"/>
        <v>2.6285282177913318</v>
      </c>
    </row>
    <row r="14" spans="1:15" x14ac:dyDescent="0.25">
      <c r="A14" s="54">
        <v>0</v>
      </c>
      <c r="B14" s="55">
        <v>1.22</v>
      </c>
      <c r="C14" s="55">
        <v>0.96199999999999997</v>
      </c>
      <c r="D14" s="55">
        <v>0.14099999999999999</v>
      </c>
      <c r="E14" s="55">
        <v>-0.17799999999999999</v>
      </c>
      <c r="F14" s="55">
        <v>0.30299999999999999</v>
      </c>
      <c r="G14" s="55">
        <v>8.6999999999999994E-2</v>
      </c>
      <c r="H14" s="55">
        <v>13.427734375</v>
      </c>
      <c r="I14" s="55">
        <v>0.30517578125</v>
      </c>
      <c r="J14" s="55"/>
      <c r="K14" s="55"/>
      <c r="L14" s="55">
        <f t="shared" si="0"/>
        <v>2.03348876953125</v>
      </c>
      <c r="M14" s="55">
        <f t="shared" si="1"/>
        <v>1.6359867986311396</v>
      </c>
      <c r="N14" s="55">
        <f>STDEV(B14:I14)</f>
        <v>4.6272694369749985</v>
      </c>
      <c r="O14" s="56">
        <f t="shared" si="2"/>
        <v>3.2064752045000149</v>
      </c>
    </row>
    <row r="15" spans="1:15" x14ac:dyDescent="0.25">
      <c r="A15" s="54">
        <v>15</v>
      </c>
      <c r="B15" s="55">
        <v>9.56</v>
      </c>
      <c r="C15" s="55">
        <v>14.002000000000001</v>
      </c>
      <c r="D15" s="55">
        <v>3.5455000000000001</v>
      </c>
      <c r="E15" s="55">
        <v>10.67</v>
      </c>
      <c r="F15" s="55">
        <v>8.6857000000000006</v>
      </c>
      <c r="G15" s="55">
        <v>4.6006999999999998</v>
      </c>
      <c r="H15" s="55">
        <v>17.08984375</v>
      </c>
      <c r="I15" s="55">
        <v>2.74658203125</v>
      </c>
      <c r="J15" s="55"/>
      <c r="K15" s="55"/>
      <c r="L15" s="55">
        <f t="shared" si="0"/>
        <v>8.8625407226562505</v>
      </c>
      <c r="M15" s="55">
        <f t="shared" si="1"/>
        <v>1.8014198120504263</v>
      </c>
      <c r="N15" s="55">
        <f>STDEV(B15:I15)</f>
        <v>5.0951846594586101</v>
      </c>
      <c r="O15" s="56">
        <f t="shared" si="2"/>
        <v>3.5307179526557482</v>
      </c>
    </row>
    <row r="16" spans="1:15" x14ac:dyDescent="0.25">
      <c r="A16" s="54">
        <v>30</v>
      </c>
      <c r="B16" s="55">
        <v>21.12</v>
      </c>
      <c r="C16" s="55">
        <v>28.919</v>
      </c>
      <c r="D16" s="55">
        <v>7.7115999999999998</v>
      </c>
      <c r="E16" s="55">
        <v>22.760999999999999</v>
      </c>
      <c r="F16" s="55">
        <v>18.012</v>
      </c>
      <c r="G16" s="55">
        <v>9.2002000000000006</v>
      </c>
      <c r="H16" s="55">
        <v>32.3486328125</v>
      </c>
      <c r="I16" s="55">
        <v>13.427734375</v>
      </c>
      <c r="J16" s="55"/>
      <c r="K16" s="55"/>
      <c r="L16" s="55">
        <f t="shared" si="0"/>
        <v>19.187520898437498</v>
      </c>
      <c r="M16" s="55">
        <f t="shared" si="1"/>
        <v>3.1351153717085531</v>
      </c>
      <c r="N16" s="55">
        <f>STDEV(B16:I16)</f>
        <v>8.8674453565492062</v>
      </c>
      <c r="O16" s="56">
        <f t="shared" si="2"/>
        <v>6.1447132159266671</v>
      </c>
    </row>
    <row r="17" spans="1:15" x14ac:dyDescent="0.25">
      <c r="A17" s="54">
        <v>45</v>
      </c>
      <c r="B17" s="55">
        <v>33.119999999999997</v>
      </c>
      <c r="C17" s="55">
        <v>44.396000000000001</v>
      </c>
      <c r="D17" s="55">
        <v>12.361000000000001</v>
      </c>
      <c r="E17" s="55">
        <v>35.722000000000001</v>
      </c>
      <c r="F17" s="55">
        <v>24.190999999999999</v>
      </c>
      <c r="G17" s="55">
        <v>16.414000000000001</v>
      </c>
      <c r="H17" s="55">
        <v>49.74365234375</v>
      </c>
      <c r="I17" s="55">
        <v>21.97265625</v>
      </c>
      <c r="J17" s="55"/>
      <c r="K17" s="55"/>
      <c r="L17" s="55">
        <f t="shared" si="0"/>
        <v>29.740038574218751</v>
      </c>
      <c r="M17" s="55">
        <f t="shared" si="1"/>
        <v>4.6921060493898645</v>
      </c>
      <c r="N17" s="55">
        <f>STDEV(B17:I17)</f>
        <v>13.271280022279981</v>
      </c>
      <c r="O17" s="56">
        <f t="shared" si="2"/>
        <v>9.196358868446648</v>
      </c>
    </row>
    <row r="18" spans="1:15" x14ac:dyDescent="0.25">
      <c r="A18" s="54">
        <v>60</v>
      </c>
      <c r="B18" s="55" t="s">
        <v>103</v>
      </c>
      <c r="C18" s="55">
        <v>66.084999999999994</v>
      </c>
      <c r="D18" s="55">
        <v>17.827999999999999</v>
      </c>
      <c r="E18" s="55">
        <v>53.317999999999998</v>
      </c>
      <c r="F18" s="55">
        <v>32.902999999999999</v>
      </c>
      <c r="G18" s="55">
        <v>23.306999999999999</v>
      </c>
      <c r="H18" s="55">
        <v>68.9697265625</v>
      </c>
      <c r="I18" s="55">
        <v>32.3486328125</v>
      </c>
      <c r="J18" s="55"/>
      <c r="K18" s="55"/>
      <c r="L18" s="55">
        <f t="shared" si="0"/>
        <v>42.10847991071428</v>
      </c>
      <c r="M18" s="55">
        <f t="shared" si="1"/>
        <v>7.2816639799435752</v>
      </c>
      <c r="N18" s="55">
        <f>STDEV(B18:I18)</f>
        <v>20.595655914159707</v>
      </c>
      <c r="O18" s="56">
        <f t="shared" si="2"/>
        <v>14.271799148211995</v>
      </c>
    </row>
    <row r="19" spans="1:15" x14ac:dyDescent="0.25">
      <c r="A19" s="54">
        <v>75</v>
      </c>
      <c r="B19" s="55">
        <v>60.05</v>
      </c>
      <c r="C19" s="55">
        <v>84.561999999999998</v>
      </c>
      <c r="D19" s="55">
        <v>22.387</v>
      </c>
      <c r="E19" s="55">
        <v>68.695999999999998</v>
      </c>
      <c r="F19" s="55">
        <v>50.414999999999999</v>
      </c>
      <c r="G19" s="55">
        <v>30.713999999999999</v>
      </c>
      <c r="H19" s="55">
        <v>71.4111328125</v>
      </c>
      <c r="I19" s="55">
        <v>43.02978515625</v>
      </c>
      <c r="J19" s="55"/>
      <c r="K19" s="55"/>
      <c r="L19" s="55">
        <f t="shared" si="0"/>
        <v>53.908114746093752</v>
      </c>
      <c r="M19" s="55">
        <f t="shared" si="1"/>
        <v>7.5172517849817817</v>
      </c>
      <c r="N19" s="55">
        <f>STDEV(B19:I19)</f>
        <v>21.261998852189187</v>
      </c>
      <c r="O19" s="56">
        <f t="shared" si="2"/>
        <v>14.733542761283724</v>
      </c>
    </row>
    <row r="20" spans="1:15" x14ac:dyDescent="0.25">
      <c r="A20" s="54">
        <v>90</v>
      </c>
      <c r="B20" s="55">
        <v>76.19</v>
      </c>
      <c r="C20" s="55">
        <v>115.85</v>
      </c>
      <c r="D20" s="55">
        <v>31.422999999999998</v>
      </c>
      <c r="E20" s="55">
        <v>96.132000000000005</v>
      </c>
      <c r="F20" s="55">
        <v>65.287000000000006</v>
      </c>
      <c r="G20" s="55">
        <v>41.655999999999999</v>
      </c>
      <c r="H20" s="55">
        <v>86.36474609375</v>
      </c>
      <c r="I20" s="55">
        <v>59.2041015625</v>
      </c>
      <c r="J20" s="55"/>
      <c r="K20" s="55"/>
      <c r="L20" s="55">
        <f t="shared" si="0"/>
        <v>71.513355957031251</v>
      </c>
      <c r="M20" s="55">
        <f t="shared" si="1"/>
        <v>9.9132253164326833</v>
      </c>
      <c r="N20" s="55">
        <f>STDEV(B20:I20)</f>
        <v>28.038835378718836</v>
      </c>
      <c r="O20" s="56">
        <f t="shared" si="2"/>
        <v>19.429564590838737</v>
      </c>
    </row>
    <row r="21" spans="1:15" x14ac:dyDescent="0.25">
      <c r="A21" s="54">
        <v>105</v>
      </c>
      <c r="B21" s="55">
        <v>101.12</v>
      </c>
      <c r="C21" s="55">
        <v>119.86</v>
      </c>
      <c r="D21" s="55">
        <v>40.25</v>
      </c>
      <c r="E21" s="55">
        <v>110.82</v>
      </c>
      <c r="F21" s="55">
        <v>89.08</v>
      </c>
      <c r="G21" s="55">
        <v>55.499000000000002</v>
      </c>
      <c r="H21" s="55">
        <v>102.84423828125</v>
      </c>
      <c r="I21" s="55">
        <v>79.04052734375</v>
      </c>
      <c r="J21" s="55"/>
      <c r="K21" s="55"/>
      <c r="L21" s="55">
        <f t="shared" si="0"/>
        <v>87.314220703125002</v>
      </c>
      <c r="M21" s="55">
        <f t="shared" si="1"/>
        <v>9.7672480364192804</v>
      </c>
      <c r="N21" s="55">
        <f>STDEV(B21:I21)</f>
        <v>27.625949280332257</v>
      </c>
      <c r="O21" s="56">
        <f t="shared" si="2"/>
        <v>19.143454379451349</v>
      </c>
    </row>
    <row r="22" spans="1:15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24"/>
  <sheetViews>
    <sheetView workbookViewId="0">
      <selection activeCell="C36" sqref="C36"/>
    </sheetView>
  </sheetViews>
  <sheetFormatPr baseColWidth="10" defaultRowHeight="15" x14ac:dyDescent="0.25"/>
  <cols>
    <col min="1" max="1" width="11.85546875" style="1" customWidth="1"/>
    <col min="2" max="9" width="11.42578125" style="1"/>
    <col min="10" max="10" width="2.7109375" style="1" customWidth="1"/>
    <col min="11" max="11" width="2.42578125" style="1" customWidth="1"/>
    <col min="12" max="16" width="11.42578125" style="1"/>
    <col min="17" max="17" width="12.7109375" style="1" customWidth="1"/>
    <col min="18" max="25" width="11.42578125" style="1"/>
    <col min="26" max="26" width="1.5703125" style="1" customWidth="1"/>
    <col min="27" max="16384" width="11.42578125" style="1"/>
  </cols>
  <sheetData>
    <row r="2" spans="1:29" ht="15.75" thickBot="1" x14ac:dyDescent="0.3"/>
    <row r="3" spans="1:29" s="7" customFormat="1" ht="15.75" thickBot="1" x14ac:dyDescent="0.3">
      <c r="A3" s="43" t="s">
        <v>96</v>
      </c>
      <c r="B3" s="44" t="s">
        <v>21</v>
      </c>
      <c r="C3" s="44" t="s">
        <v>22</v>
      </c>
      <c r="D3" s="44" t="s">
        <v>23</v>
      </c>
      <c r="E3" s="44" t="s">
        <v>24</v>
      </c>
      <c r="F3" s="44" t="s">
        <v>25</v>
      </c>
      <c r="G3" s="44" t="s">
        <v>26</v>
      </c>
      <c r="H3" s="44" t="s">
        <v>27</v>
      </c>
      <c r="I3" s="44" t="s">
        <v>28</v>
      </c>
      <c r="J3" s="44"/>
      <c r="K3" s="44"/>
      <c r="L3" s="44" t="s">
        <v>62</v>
      </c>
      <c r="M3" s="44" t="s">
        <v>11</v>
      </c>
      <c r="N3" s="44" t="s">
        <v>95</v>
      </c>
      <c r="O3" s="45" t="s">
        <v>97</v>
      </c>
      <c r="Q3" s="40" t="s">
        <v>96</v>
      </c>
      <c r="R3" s="41" t="s">
        <v>21</v>
      </c>
      <c r="S3" s="41" t="s">
        <v>22</v>
      </c>
      <c r="T3" s="41" t="s">
        <v>23</v>
      </c>
      <c r="U3" s="41" t="s">
        <v>24</v>
      </c>
      <c r="V3" s="41" t="s">
        <v>25</v>
      </c>
      <c r="W3" s="41" t="s">
        <v>26</v>
      </c>
      <c r="X3" s="41" t="s">
        <v>27</v>
      </c>
      <c r="Y3" s="41" t="s">
        <v>28</v>
      </c>
      <c r="Z3" s="41"/>
      <c r="AA3" s="41" t="s">
        <v>62</v>
      </c>
      <c r="AB3" s="41" t="s">
        <v>57</v>
      </c>
      <c r="AC3" s="42" t="s">
        <v>63</v>
      </c>
    </row>
    <row r="4" spans="1:29" x14ac:dyDescent="0.25">
      <c r="A4" s="14">
        <v>-150</v>
      </c>
      <c r="B4" s="46">
        <v>-68.9697265625</v>
      </c>
      <c r="C4" s="46">
        <v>-202.33154296875</v>
      </c>
      <c r="D4" s="46">
        <v>-108</v>
      </c>
      <c r="E4" s="46">
        <v>-154.86000000000001</v>
      </c>
      <c r="F4" s="46">
        <v>-88.358000000000004</v>
      </c>
      <c r="G4" s="46">
        <v>-170.8</v>
      </c>
      <c r="H4" s="46">
        <v>-166.62</v>
      </c>
      <c r="I4" s="46">
        <v>-62.116999999999997</v>
      </c>
      <c r="J4" s="46"/>
      <c r="K4" s="46"/>
      <c r="L4" s="46">
        <f>AVERAGE(B4:I4)</f>
        <v>-127.75703369140625</v>
      </c>
      <c r="M4" s="46">
        <f>STDEV(B4:I4)/SQRT(8)</f>
        <v>18.596342312307119</v>
      </c>
      <c r="N4" s="46">
        <f>STDEV(B4:I4)</f>
        <v>52.598399017194744</v>
      </c>
      <c r="O4" s="47">
        <f>CONFIDENCE(0.05,N4,8)</f>
        <v>36.448161176300253</v>
      </c>
      <c r="Q4" s="21">
        <v>-150</v>
      </c>
      <c r="R4" s="22">
        <f>B4/'M128R ohne Glu'!$B$4</f>
        <v>0.63153306988828861</v>
      </c>
      <c r="S4" s="22">
        <f>C4/'M128R ohne Glu'!$B$4</f>
        <v>1.8526832979466168</v>
      </c>
      <c r="T4" s="22">
        <f>D4/'M128R ohne Glu'!$B$4</f>
        <v>0.98892042853218576</v>
      </c>
      <c r="U4" s="22">
        <f>E4/'M128R ohne Glu'!$B$4</f>
        <v>1.4180020144675398</v>
      </c>
      <c r="V4" s="22">
        <f>F4/'M128R ohne Glu'!$B$4</f>
        <v>0.80906510392821174</v>
      </c>
      <c r="W4" s="22">
        <f>G4/'M128R ohne Glu'!$B$4</f>
        <v>1.5639593443823827</v>
      </c>
      <c r="X4" s="22">
        <f>H4/'M128R ohne Glu'!$B$4</f>
        <v>1.5256844611299334</v>
      </c>
      <c r="Y4" s="22">
        <f>I4/'M128R ohne Glu'!$B$4</f>
        <v>0.5687849098067943</v>
      </c>
      <c r="Z4" s="22"/>
      <c r="AA4" s="22">
        <f>AVERAGE(R4:Y4)</f>
        <v>1.1698290787602441</v>
      </c>
      <c r="AB4" s="22">
        <f>STDEV(R4:Y4)</f>
        <v>0.4816262157054737</v>
      </c>
      <c r="AC4" s="23">
        <f>CONFIDENCE(0.05,AB4,8)</f>
        <v>0.33374380712663931</v>
      </c>
    </row>
    <row r="5" spans="1:29" x14ac:dyDescent="0.25">
      <c r="A5" s="16">
        <v>-135</v>
      </c>
      <c r="B5" s="17">
        <v>-48.828125</v>
      </c>
      <c r="C5" s="17">
        <v>-157.16552734375</v>
      </c>
      <c r="D5" s="17">
        <v>-92</v>
      </c>
      <c r="E5" s="17">
        <v>-130.25</v>
      </c>
      <c r="F5" s="17">
        <v>-73.27</v>
      </c>
      <c r="G5" s="17">
        <v>-136.91</v>
      </c>
      <c r="H5" s="17">
        <v>-124.72</v>
      </c>
      <c r="I5" s="17">
        <v>-49.165999999999997</v>
      </c>
      <c r="J5" s="17"/>
      <c r="K5" s="17"/>
      <c r="L5" s="17">
        <f t="shared" ref="L5:L21" si="0">AVERAGE(B5:I5)</f>
        <v>-101.53870654296875</v>
      </c>
      <c r="M5" s="17">
        <f t="shared" ref="M5:M21" si="1">STDEV(B5:I5)/SQRT(8)</f>
        <v>14.710658684935636</v>
      </c>
      <c r="N5" s="17">
        <f>STDEV(B5:I5)</f>
        <v>41.608026047355075</v>
      </c>
      <c r="O5" s="18">
        <f t="shared" ref="O5:O21" si="2">CONFIDENCE(0.05,N5,8)</f>
        <v>28.832361211335193</v>
      </c>
      <c r="Q5" s="21">
        <v>-135</v>
      </c>
      <c r="R5" s="22">
        <f>B5/'M128R ohne Glu'!$B$4</f>
        <v>0.44710305832799196</v>
      </c>
      <c r="S5" s="22">
        <f>C5/'M128R ohne Glu'!$B$4</f>
        <v>1.4391129689932241</v>
      </c>
      <c r="T5" s="22">
        <f>D5/'M128R ohne Glu'!$B$4</f>
        <v>0.84241369837926938</v>
      </c>
      <c r="U5" s="22">
        <f>E5/'M128R ohne Glu'!$B$4</f>
        <v>1.1926563501510852</v>
      </c>
      <c r="V5" s="22">
        <f>F5/'M128R ohne Glu'!$B$4</f>
        <v>0.67090925739401153</v>
      </c>
      <c r="W5" s="22">
        <f>G5/'M128R ohne Glu'!$B$4</f>
        <v>1.2536397765772365</v>
      </c>
      <c r="X5" s="22">
        <f>H5/'M128R ohne Glu'!$B$4</f>
        <v>1.1420199615419835</v>
      </c>
      <c r="Y5" s="22">
        <f>I5/'M128R ohne Glu'!$B$4</f>
        <v>0.45019686841864298</v>
      </c>
      <c r="Z5" s="22"/>
      <c r="AA5" s="22">
        <f t="shared" ref="AA5:AA21" si="3">AVERAGE(R5:Y5)</f>
        <v>0.92975649247293057</v>
      </c>
      <c r="AB5" s="22">
        <f t="shared" ref="AB5:AB21" si="4">STDEV(R5:Y5)</f>
        <v>0.38099099026971062</v>
      </c>
      <c r="AC5" s="23">
        <f t="shared" ref="AC5:AC21" si="5">CONFIDENCE(0.05,AB5,8)</f>
        <v>0.26400843522878131</v>
      </c>
    </row>
    <row r="6" spans="1:29" x14ac:dyDescent="0.25">
      <c r="A6" s="16">
        <v>-120</v>
      </c>
      <c r="B6" s="17">
        <v>-43.02978515625</v>
      </c>
      <c r="C6" s="17">
        <v>-131.2255859375</v>
      </c>
      <c r="D6" s="17">
        <v>-73</v>
      </c>
      <c r="E6" s="17">
        <v>-109.82</v>
      </c>
      <c r="F6" s="17">
        <v>-55.926000000000002</v>
      </c>
      <c r="G6" s="17">
        <v>-110.59</v>
      </c>
      <c r="H6" s="17">
        <v>-100.45</v>
      </c>
      <c r="I6" s="17">
        <v>-39.744</v>
      </c>
      <c r="J6" s="17"/>
      <c r="K6" s="17"/>
      <c r="L6" s="17">
        <f t="shared" si="0"/>
        <v>-82.973171386718761</v>
      </c>
      <c r="M6" s="17">
        <f t="shared" si="1"/>
        <v>12.256503716303602</v>
      </c>
      <c r="N6" s="17">
        <f>STDEV(B6:I6)</f>
        <v>34.666627565745593</v>
      </c>
      <c r="O6" s="18">
        <f t="shared" si="2"/>
        <v>24.022305860336381</v>
      </c>
      <c r="Q6" s="21">
        <v>-120</v>
      </c>
      <c r="R6" s="22">
        <f>B6/'M128R ohne Glu'!$B$4</f>
        <v>0.39400957015154292</v>
      </c>
      <c r="S6" s="22">
        <f>C6/'M128R ohne Glu'!$B$4</f>
        <v>1.2015894692564784</v>
      </c>
      <c r="T6" s="22">
        <f>D6/'M128R ohne Glu'!$B$4</f>
        <v>0.66843695632268108</v>
      </c>
      <c r="U6" s="22">
        <f>E6/'M128R ohne Glu'!$B$4</f>
        <v>1.0055855690870799</v>
      </c>
      <c r="V6" s="22">
        <f>F6/'M128R ohne Glu'!$B$4</f>
        <v>0.51209596190825024</v>
      </c>
      <c r="W6" s="22">
        <f>G6/'M128R ohne Glu'!$B$4</f>
        <v>1.0126362054756892</v>
      </c>
      <c r="X6" s="22">
        <f>H6/'M128R ohne Glu'!$B$4</f>
        <v>0.91978756524127836</v>
      </c>
      <c r="Y6" s="22">
        <f>I6/'M128R ohne Glu'!$B$4</f>
        <v>0.36392271769984436</v>
      </c>
      <c r="Z6" s="22"/>
      <c r="AA6" s="22">
        <f t="shared" si="3"/>
        <v>0.75975800189285547</v>
      </c>
      <c r="AB6" s="22">
        <f t="shared" si="4"/>
        <v>0.31743089063039703</v>
      </c>
      <c r="AC6" s="23">
        <f t="shared" si="5"/>
        <v>0.21996434264569573</v>
      </c>
    </row>
    <row r="7" spans="1:29" x14ac:dyDescent="0.25">
      <c r="A7" s="16">
        <v>-105</v>
      </c>
      <c r="B7" s="17">
        <v>-30.21240234375</v>
      </c>
      <c r="C7" s="17">
        <v>-101.9287109375</v>
      </c>
      <c r="D7" s="17">
        <v>-56</v>
      </c>
      <c r="E7" s="17">
        <v>-101.22</v>
      </c>
      <c r="F7" s="17">
        <v>-45.158999999999999</v>
      </c>
      <c r="G7" s="17">
        <v>-88.326999999999998</v>
      </c>
      <c r="H7" s="17">
        <v>-82.981999999999999</v>
      </c>
      <c r="I7" s="17">
        <v>-34.594000000000001</v>
      </c>
      <c r="J7" s="17"/>
      <c r="K7" s="17"/>
      <c r="L7" s="17">
        <f t="shared" si="0"/>
        <v>-67.552889160156255</v>
      </c>
      <c r="M7" s="17">
        <f t="shared" si="1"/>
        <v>10.437183243855847</v>
      </c>
      <c r="N7" s="17">
        <f>STDEV(B7:I7)</f>
        <v>29.520812192868306</v>
      </c>
      <c r="O7" s="18">
        <f t="shared" si="2"/>
        <v>20.456503258002389</v>
      </c>
      <c r="Q7" s="21">
        <v>-105</v>
      </c>
      <c r="R7" s="22">
        <f>B7/'M128R ohne Glu'!$B$4</f>
        <v>0.27664501734044505</v>
      </c>
      <c r="S7" s="22">
        <f>C7/'M128R ohne Glu'!$B$4</f>
        <v>0.93332763425968324</v>
      </c>
      <c r="T7" s="22">
        <f>D7/'M128R ohne Glu'!$B$4</f>
        <v>0.51277355553520743</v>
      </c>
      <c r="U7" s="22">
        <f>E7/'M128R ohne Glu'!$B$4</f>
        <v>0.92683820162988739</v>
      </c>
      <c r="V7" s="22">
        <f>F7/'M128R ohne Glu'!$B$4</f>
        <v>0.41350608918597198</v>
      </c>
      <c r="W7" s="22">
        <f>G7/'M128R ohne Glu'!$B$4</f>
        <v>0.80878124713854049</v>
      </c>
      <c r="X7" s="22">
        <f>H7/'M128R ohne Glu'!$B$4</f>
        <v>0.75983884259683188</v>
      </c>
      <c r="Y7" s="22">
        <f>I7/'M128R ohne Glu'!$B$4</f>
        <v>0.31676586393187439</v>
      </c>
      <c r="Z7" s="22"/>
      <c r="AA7" s="22">
        <f t="shared" si="3"/>
        <v>0.61855955645230531</v>
      </c>
      <c r="AB7" s="22">
        <f t="shared" si="4"/>
        <v>0.27031235411471727</v>
      </c>
      <c r="AC7" s="23">
        <f t="shared" si="5"/>
        <v>0.18731346266827545</v>
      </c>
    </row>
    <row r="8" spans="1:29" x14ac:dyDescent="0.25">
      <c r="A8" s="16">
        <v>-90</v>
      </c>
      <c r="B8" s="17">
        <v>-30.82275390625</v>
      </c>
      <c r="C8" s="17">
        <v>-80.56640625</v>
      </c>
      <c r="D8" s="17">
        <v>-41</v>
      </c>
      <c r="E8" s="17">
        <v>-84.545000000000002</v>
      </c>
      <c r="F8" s="17">
        <v>-33.509</v>
      </c>
      <c r="G8" s="17">
        <v>-63.055</v>
      </c>
      <c r="H8" s="17">
        <v>-64.283000000000001</v>
      </c>
      <c r="I8" s="17">
        <v>-28.805</v>
      </c>
      <c r="J8" s="17"/>
      <c r="K8" s="17"/>
      <c r="L8" s="17">
        <f t="shared" si="0"/>
        <v>-53.323270019531257</v>
      </c>
      <c r="M8" s="17">
        <f t="shared" si="1"/>
        <v>7.99965871459366</v>
      </c>
      <c r="N8" s="17">
        <f>STDEV(B8:I8)</f>
        <v>22.626451697068951</v>
      </c>
      <c r="O8" s="18">
        <f t="shared" si="2"/>
        <v>15.679042969215553</v>
      </c>
      <c r="Q8" s="21">
        <v>-90</v>
      </c>
      <c r="R8" s="22">
        <f>B8/'M128R ohne Glu'!$B$4</f>
        <v>0.28223380556954492</v>
      </c>
      <c r="S8" s="22">
        <f>C8/'M128R ohne Glu'!$B$4</f>
        <v>0.7377200462411867</v>
      </c>
      <c r="T8" s="22">
        <f>D8/'M128R ohne Glu'!$B$4</f>
        <v>0.37542349601684827</v>
      </c>
      <c r="U8" s="22">
        <f>E8/'M128R ohne Glu'!$B$4</f>
        <v>0.77415071879864483</v>
      </c>
      <c r="V8" s="22">
        <f>F8/'M128R ohne Glu'!$B$4</f>
        <v>0.30683087629337974</v>
      </c>
      <c r="W8" s="22">
        <f>G8/'M128R ohne Glu'!$B$4</f>
        <v>0.57737386686200898</v>
      </c>
      <c r="X8" s="22">
        <f>H8/'M128R ohne Glu'!$B$4</f>
        <v>0.58861825840124538</v>
      </c>
      <c r="Y8" s="22">
        <f>I8/'M128R ohne Glu'!$B$4</f>
        <v>0.26375789762842233</v>
      </c>
      <c r="Z8" s="22"/>
      <c r="AA8" s="22">
        <f t="shared" si="3"/>
        <v>0.48826362072641016</v>
      </c>
      <c r="AB8" s="22">
        <f t="shared" si="4"/>
        <v>0.2071829658187799</v>
      </c>
      <c r="AC8" s="23">
        <f t="shared" si="5"/>
        <v>0.14356783233417778</v>
      </c>
    </row>
    <row r="9" spans="1:29" x14ac:dyDescent="0.25">
      <c r="A9" s="16">
        <v>-75</v>
      </c>
      <c r="B9" s="17">
        <v>-23.49853515625</v>
      </c>
      <c r="C9" s="17">
        <v>-58.59375</v>
      </c>
      <c r="D9" s="17">
        <v>-32</v>
      </c>
      <c r="E9" s="17">
        <v>-69.626999999999995</v>
      </c>
      <c r="F9" s="17">
        <v>-25.013000000000002</v>
      </c>
      <c r="G9" s="17">
        <v>-49.296999999999997</v>
      </c>
      <c r="H9" s="17">
        <v>-46.262999999999998</v>
      </c>
      <c r="I9" s="17">
        <v>-20.335000000000001</v>
      </c>
      <c r="J9" s="17"/>
      <c r="K9" s="17"/>
      <c r="L9" s="17">
        <f t="shared" si="0"/>
        <v>-40.578410644531246</v>
      </c>
      <c r="M9" s="17">
        <f t="shared" si="1"/>
        <v>6.400460796835481</v>
      </c>
      <c r="N9" s="17">
        <f>STDEV(B9:I9)</f>
        <v>18.10323692864409</v>
      </c>
      <c r="O9" s="18">
        <f t="shared" si="2"/>
        <v>12.544672646258077</v>
      </c>
      <c r="Q9" s="21">
        <v>-75</v>
      </c>
      <c r="R9" s="22">
        <f>B9/'M128R ohne Glu'!$B$4</f>
        <v>0.21516834682034613</v>
      </c>
      <c r="S9" s="22">
        <f>C9/'M128R ohne Glu'!$B$4</f>
        <v>0.53652366999359036</v>
      </c>
      <c r="T9" s="22">
        <f>D9/'M128R ohne Glu'!$B$4</f>
        <v>0.29301346030583281</v>
      </c>
      <c r="U9" s="22">
        <f>E9/'M128R ohne Glu'!$B$4</f>
        <v>0.63755150627231938</v>
      </c>
      <c r="V9" s="22">
        <f>F9/'M128R ohne Glu'!$B$4</f>
        <v>0.22903580258218115</v>
      </c>
      <c r="W9" s="22">
        <f>G9/'M128R ohne Glu'!$B$4</f>
        <v>0.45139639227176998</v>
      </c>
      <c r="X9" s="22">
        <f>H9/'M128R ohne Glu'!$B$4</f>
        <v>0.42361505356652324</v>
      </c>
      <c r="Y9" s="22">
        <f>I9/'M128R ohne Glu'!$B$4</f>
        <v>0.18620089735372219</v>
      </c>
      <c r="Z9" s="22"/>
      <c r="AA9" s="22">
        <f t="shared" si="3"/>
        <v>0.37156314114578565</v>
      </c>
      <c r="AB9" s="22">
        <f t="shared" si="4"/>
        <v>0.16576537797494814</v>
      </c>
      <c r="AC9" s="23">
        <f t="shared" si="5"/>
        <v>0.11486743564012521</v>
      </c>
    </row>
    <row r="10" spans="1:29" x14ac:dyDescent="0.25">
      <c r="A10" s="16">
        <v>-60</v>
      </c>
      <c r="B10" s="17">
        <v>-14.95361328125</v>
      </c>
      <c r="C10" s="17">
        <v>-44.86083984375</v>
      </c>
      <c r="D10" s="17">
        <v>-28</v>
      </c>
      <c r="E10" s="17">
        <v>-53.77</v>
      </c>
      <c r="F10" s="17">
        <v>-17.821000000000002</v>
      </c>
      <c r="G10" s="17">
        <v>-36.811999999999998</v>
      </c>
      <c r="H10" s="17">
        <v>-36.499000000000002</v>
      </c>
      <c r="I10" s="17">
        <v>-18.888999999999999</v>
      </c>
      <c r="J10" s="17"/>
      <c r="K10" s="17"/>
      <c r="L10" s="17">
        <f t="shared" si="0"/>
        <v>-31.450681640625003</v>
      </c>
      <c r="M10" s="17">
        <f t="shared" si="1"/>
        <v>4.9277604725172477</v>
      </c>
      <c r="N10" s="17">
        <f>STDEV(B10:I10)</f>
        <v>13.937811384719886</v>
      </c>
      <c r="O10" s="18">
        <f t="shared" si="2"/>
        <v>9.658233050573882</v>
      </c>
      <c r="Q10" s="21">
        <v>-60</v>
      </c>
      <c r="R10" s="22">
        <f>B10/'M128R ohne Glu'!$B$4</f>
        <v>0.13692531161294755</v>
      </c>
      <c r="S10" s="22">
        <f>C10/'M128R ohne Glu'!$B$4</f>
        <v>0.41077593483884262</v>
      </c>
      <c r="T10" s="22">
        <f>D10/'M128R ohne Glu'!$B$4</f>
        <v>0.25638677776760371</v>
      </c>
      <c r="U10" s="22">
        <f>E10/'M128R ohne Glu'!$B$4</f>
        <v>0.49235418002014475</v>
      </c>
      <c r="V10" s="22">
        <f>F10/'M128R ohne Glu'!$B$4</f>
        <v>0.16318102737844523</v>
      </c>
      <c r="W10" s="22">
        <f>G10/'M128R ohne Glu'!$B$4</f>
        <v>0.33707535939932243</v>
      </c>
      <c r="X10" s="22">
        <f>H10/'M128R ohne Glu'!$B$4</f>
        <v>0.33420932149070604</v>
      </c>
      <c r="Y10" s="22">
        <f>I10/'M128R ohne Glu'!$B$4</f>
        <v>0.17296035161615236</v>
      </c>
      <c r="Z10" s="22"/>
      <c r="AA10" s="22">
        <f t="shared" si="3"/>
        <v>0.2879835330155206</v>
      </c>
      <c r="AB10" s="22">
        <f t="shared" si="4"/>
        <v>0.12762394821646275</v>
      </c>
      <c r="AC10" s="23">
        <f t="shared" si="5"/>
        <v>8.8437258955900461E-2</v>
      </c>
    </row>
    <row r="11" spans="1:29" x14ac:dyDescent="0.25">
      <c r="A11" s="16">
        <v>-45</v>
      </c>
      <c r="B11" s="17">
        <v>-20.1416015625</v>
      </c>
      <c r="C11" s="17">
        <v>-34.7900390625</v>
      </c>
      <c r="D11" s="17">
        <v>-14</v>
      </c>
      <c r="E11" s="17">
        <v>-39.465000000000003</v>
      </c>
      <c r="F11" s="17">
        <v>-14.206</v>
      </c>
      <c r="G11" s="17">
        <v>-24.135999999999999</v>
      </c>
      <c r="H11" s="17">
        <v>-27.556999999999999</v>
      </c>
      <c r="I11" s="17">
        <v>-13.172000000000001</v>
      </c>
      <c r="J11" s="17"/>
      <c r="K11" s="17"/>
      <c r="L11" s="17">
        <f t="shared" si="0"/>
        <v>-23.433455078125</v>
      </c>
      <c r="M11" s="17">
        <f t="shared" si="1"/>
        <v>3.5197133261023006</v>
      </c>
      <c r="N11" s="17">
        <f>STDEV(B11:I11)</f>
        <v>9.9552526428783796</v>
      </c>
      <c r="O11" s="18">
        <f t="shared" si="2"/>
        <v>6.8985113550661898</v>
      </c>
      <c r="Q11" s="21">
        <v>-45</v>
      </c>
      <c r="R11" s="22">
        <f>B11/'M128R ohne Glu'!$B$4</f>
        <v>0.18443001156029667</v>
      </c>
      <c r="S11" s="22">
        <f>C11/'M128R ohne Glu'!$B$4</f>
        <v>0.31856092905869426</v>
      </c>
      <c r="T11" s="22">
        <f>D11/'M128R ohne Glu'!$B$4</f>
        <v>0.12819338888380186</v>
      </c>
      <c r="U11" s="22">
        <f>E11/'M128R ohne Glu'!$B$4</f>
        <v>0.36136800659280288</v>
      </c>
      <c r="V11" s="22">
        <f>F11/'M128R ohne Glu'!$B$4</f>
        <v>0.13007966303452065</v>
      </c>
      <c r="W11" s="22">
        <f>G11/'M128R ohne Glu'!$B$4</f>
        <v>0.2210054024356744</v>
      </c>
      <c r="X11" s="22">
        <f>H11/'M128R ohne Glu'!$B$4</f>
        <v>0.25233037267649483</v>
      </c>
      <c r="Y11" s="22">
        <f>I11/'M128R ohne Glu'!$B$4</f>
        <v>0.12061166559838844</v>
      </c>
      <c r="Z11" s="22"/>
      <c r="AA11" s="22">
        <f t="shared" si="3"/>
        <v>0.21457242998008427</v>
      </c>
      <c r="AB11" s="22">
        <f t="shared" si="4"/>
        <v>9.1156969534643167E-2</v>
      </c>
      <c r="AC11" s="23">
        <f t="shared" si="5"/>
        <v>6.3167396347094493E-2</v>
      </c>
    </row>
    <row r="12" spans="1:29" x14ac:dyDescent="0.25">
      <c r="A12" s="16">
        <v>-30</v>
      </c>
      <c r="B12" s="17">
        <v>1.220703125</v>
      </c>
      <c r="C12" s="17">
        <v>-22.88818359375</v>
      </c>
      <c r="D12" s="17">
        <v>-9</v>
      </c>
      <c r="E12" s="17">
        <v>-27.295000000000002</v>
      </c>
      <c r="F12" s="17">
        <v>-8.4160000000000004</v>
      </c>
      <c r="G12" s="17">
        <v>-16.395</v>
      </c>
      <c r="H12" s="17">
        <v>-20.175999999999998</v>
      </c>
      <c r="I12" s="17">
        <v>-8.9717000000000002</v>
      </c>
      <c r="J12" s="17"/>
      <c r="K12" s="17"/>
      <c r="L12" s="17">
        <f t="shared" si="0"/>
        <v>-13.990147558593749</v>
      </c>
      <c r="M12" s="17">
        <f t="shared" si="1"/>
        <v>3.3079172276005875</v>
      </c>
      <c r="N12" s="17">
        <f>STDEV(B12:I12)</f>
        <v>9.3562028129607189</v>
      </c>
      <c r="O12" s="18">
        <f t="shared" si="2"/>
        <v>6.483398629936735</v>
      </c>
      <c r="Q12" s="21">
        <v>-30</v>
      </c>
      <c r="R12" s="22">
        <f>B12/'M128R ohne Glu'!$B$4</f>
        <v>-1.1177576458199799E-2</v>
      </c>
      <c r="S12" s="22">
        <f>C12/'M128R ohne Glu'!$B$4</f>
        <v>0.20957955859124625</v>
      </c>
      <c r="T12" s="22">
        <f>D12/'M128R ohne Glu'!$B$4</f>
        <v>8.2410035711015475E-2</v>
      </c>
      <c r="U12" s="22">
        <f>E12/'M128R ohne Glu'!$B$4</f>
        <v>0.24993132497024084</v>
      </c>
      <c r="V12" s="22">
        <f>F12/'M128R ohne Glu'!$B$4</f>
        <v>7.7062540060434032E-2</v>
      </c>
      <c r="W12" s="22">
        <f>G12/'M128R ohne Glu'!$B$4</f>
        <v>0.15012361505356653</v>
      </c>
      <c r="X12" s="22">
        <f>H12/'M128R ohne Glu'!$B$4</f>
        <v>0.18474498672282758</v>
      </c>
      <c r="Y12" s="22">
        <f>I12/'M128R ohne Glu'!$B$4</f>
        <v>8.2150901932057513E-2</v>
      </c>
      <c r="Z12" s="22"/>
      <c r="AA12" s="22">
        <f t="shared" si="3"/>
        <v>0.12810317332289853</v>
      </c>
      <c r="AB12" s="22">
        <f t="shared" si="4"/>
        <v>8.5671667548399597E-2</v>
      </c>
      <c r="AC12" s="23">
        <f t="shared" si="5"/>
        <v>5.9366345846870575E-2</v>
      </c>
    </row>
    <row r="13" spans="1:29" x14ac:dyDescent="0.25">
      <c r="A13" s="16">
        <v>-15</v>
      </c>
      <c r="B13" s="17">
        <v>0</v>
      </c>
      <c r="C13" s="17">
        <v>-10.68115234375</v>
      </c>
      <c r="D13" s="17">
        <v>-3</v>
      </c>
      <c r="E13" s="17">
        <v>-13.214</v>
      </c>
      <c r="F13" s="17">
        <v>-4.1699000000000002</v>
      </c>
      <c r="G13" s="17">
        <v>-8.5382999999999996</v>
      </c>
      <c r="H13" s="17">
        <v>-9.2875999999999994</v>
      </c>
      <c r="I13" s="17">
        <v>-3.9426000000000001</v>
      </c>
      <c r="J13" s="17"/>
      <c r="K13" s="17"/>
      <c r="L13" s="17">
        <f t="shared" si="0"/>
        <v>-6.6041940429687491</v>
      </c>
      <c r="M13" s="17">
        <f t="shared" si="1"/>
        <v>1.5860329056267399</v>
      </c>
      <c r="N13" s="17">
        <f>STDEV(B13:I13)</f>
        <v>4.485978491014686</v>
      </c>
      <c r="O13" s="18">
        <f t="shared" si="2"/>
        <v>3.1085673733238242</v>
      </c>
      <c r="Q13" s="21">
        <v>-15</v>
      </c>
      <c r="R13" s="22">
        <f>B13/'M128R ohne Glu'!$B$4</f>
        <v>0</v>
      </c>
      <c r="S13" s="22">
        <f>C13/'M128R ohne Glu'!$B$4</f>
        <v>9.7803794009248241E-2</v>
      </c>
      <c r="T13" s="22">
        <f>D13/'M128R ohne Glu'!$B$4</f>
        <v>2.7470011903671827E-2</v>
      </c>
      <c r="U13" s="22">
        <f>E13/'M128R ohne Glu'!$B$4</f>
        <v>0.12099624576503984</v>
      </c>
      <c r="V13" s="22">
        <f>F13/'M128R ohne Glu'!$B$4</f>
        <v>3.8182400879040387E-2</v>
      </c>
      <c r="W13" s="22">
        <f>G13/'M128R ohne Glu'!$B$4</f>
        <v>7.8182400879040381E-2</v>
      </c>
      <c r="X13" s="22">
        <f>H13/'M128R ohne Glu'!$B$4</f>
        <v>8.5043494185514143E-2</v>
      </c>
      <c r="Y13" s="22">
        <f>I13/'M128R ohne Glu'!$B$4</f>
        <v>3.6101089643805519E-2</v>
      </c>
      <c r="Z13" s="22"/>
      <c r="AA13" s="22">
        <f t="shared" si="3"/>
        <v>6.0472429658170047E-2</v>
      </c>
      <c r="AB13" s="22">
        <f t="shared" si="4"/>
        <v>4.1076627515929713E-2</v>
      </c>
      <c r="AC13" s="23">
        <f t="shared" si="5"/>
        <v>2.8464127582857088E-2</v>
      </c>
    </row>
    <row r="14" spans="1:29" x14ac:dyDescent="0.25">
      <c r="A14" s="16">
        <v>0</v>
      </c>
      <c r="B14" s="17">
        <v>8.85009765625</v>
      </c>
      <c r="C14" s="17">
        <v>-3.35693359375</v>
      </c>
      <c r="D14" s="17">
        <v>4</v>
      </c>
      <c r="E14" s="17">
        <v>-0.63600000000000001</v>
      </c>
      <c r="F14" s="17">
        <v>0.251</v>
      </c>
      <c r="G14" s="17">
        <v>-0.70299999999999996</v>
      </c>
      <c r="H14" s="17">
        <v>2.1705000000000001</v>
      </c>
      <c r="I14" s="17">
        <v>0.29199999999999998</v>
      </c>
      <c r="J14" s="17"/>
      <c r="K14" s="17"/>
      <c r="L14" s="17">
        <f t="shared" si="0"/>
        <v>1.3584580078125001</v>
      </c>
      <c r="M14" s="17">
        <f t="shared" si="1"/>
        <v>1.3133110191970752</v>
      </c>
      <c r="N14" s="17">
        <f>STDEV(B14:I14)</f>
        <v>3.714604509925072</v>
      </c>
      <c r="O14" s="18">
        <f t="shared" si="2"/>
        <v>2.5740422981258582</v>
      </c>
      <c r="Q14" s="21">
        <v>0</v>
      </c>
      <c r="R14" s="22">
        <f>B14/'M128R ohne Glu'!$B$4</f>
        <v>-8.1037429321948545E-2</v>
      </c>
      <c r="S14" s="22">
        <f>C14/'M128R ohne Glu'!$B$4</f>
        <v>3.0738335260049449E-2</v>
      </c>
      <c r="T14" s="22">
        <f>D14/'M128R ohne Glu'!$B$4</f>
        <v>-3.6626682538229101E-2</v>
      </c>
      <c r="U14" s="22">
        <f>E14/'M128R ohne Glu'!$B$4</f>
        <v>5.8236425235784275E-3</v>
      </c>
      <c r="V14" s="22">
        <f>F14/'M128R ohne Glu'!$B$4</f>
        <v>-2.298324329273876E-3</v>
      </c>
      <c r="W14" s="22">
        <f>G14/'M128R ohne Glu'!$B$4</f>
        <v>6.437139456093764E-3</v>
      </c>
      <c r="X14" s="22">
        <f>H14/'M128R ohne Glu'!$B$4</f>
        <v>-1.9874553612306566E-2</v>
      </c>
      <c r="Y14" s="22">
        <f>I14/'M128R ohne Glu'!$B$4</f>
        <v>-2.6737478252907244E-3</v>
      </c>
      <c r="Z14" s="22"/>
      <c r="AA14" s="22">
        <f t="shared" si="3"/>
        <v>-1.2438952548415899E-2</v>
      </c>
      <c r="AB14" s="22">
        <f t="shared" si="4"/>
        <v>3.4013410035024921E-2</v>
      </c>
      <c r="AC14" s="23">
        <f t="shared" si="5"/>
        <v>2.3569657523357365E-2</v>
      </c>
    </row>
    <row r="15" spans="1:29" x14ac:dyDescent="0.25">
      <c r="A15" s="16">
        <v>15</v>
      </c>
      <c r="B15" s="17">
        <v>14.95361328125</v>
      </c>
      <c r="C15" s="17">
        <v>4.8828125</v>
      </c>
      <c r="D15" s="17">
        <v>9</v>
      </c>
      <c r="E15" s="17">
        <v>12.42</v>
      </c>
      <c r="F15" s="17">
        <v>2.9510000000000001</v>
      </c>
      <c r="G15" s="17">
        <v>7.8977000000000004</v>
      </c>
      <c r="H15" s="17">
        <v>9.3750999999999998</v>
      </c>
      <c r="I15" s="17">
        <v>4.7180999999999997</v>
      </c>
      <c r="J15" s="17"/>
      <c r="K15" s="17"/>
      <c r="L15" s="17">
        <f t="shared" si="0"/>
        <v>8.2747907226562489</v>
      </c>
      <c r="M15" s="17">
        <f t="shared" si="1"/>
        <v>1.4402786805936763</v>
      </c>
      <c r="N15" s="17">
        <f>STDEV(B15:I15)</f>
        <v>4.0737232873848086</v>
      </c>
      <c r="O15" s="18">
        <f t="shared" si="2"/>
        <v>2.822894341664473</v>
      </c>
      <c r="Q15" s="21">
        <v>15</v>
      </c>
      <c r="R15" s="22">
        <f>B15/'M128R ohne Glu'!$B$4</f>
        <v>-0.13692531161294755</v>
      </c>
      <c r="S15" s="22">
        <f>C15/'M128R ohne Glu'!$B$4</f>
        <v>-4.4710305832799196E-2</v>
      </c>
      <c r="T15" s="22">
        <f>D15/'M128R ohne Glu'!$B$4</f>
        <v>-8.2410035711015475E-2</v>
      </c>
      <c r="U15" s="22">
        <f>E15/'M128R ohne Glu'!$B$4</f>
        <v>-0.11372584928120136</v>
      </c>
      <c r="V15" s="22">
        <f>F15/'M128R ohne Glu'!$B$4</f>
        <v>-2.7021335042578521E-2</v>
      </c>
      <c r="W15" s="22">
        <f>G15/'M128R ohne Glu'!$B$4</f>
        <v>-7.2316637670542999E-2</v>
      </c>
      <c r="X15" s="22">
        <f>H15/'M128R ohne Glu'!$B$4</f>
        <v>-8.5844702866037917E-2</v>
      </c>
      <c r="Y15" s="22">
        <f>I15/'M128R ohne Glu'!$B$4</f>
        <v>-4.3202087720904676E-2</v>
      </c>
      <c r="Z15" s="22"/>
      <c r="AA15" s="22">
        <f t="shared" si="3"/>
        <v>-7.5769533217253465E-2</v>
      </c>
      <c r="AB15" s="22">
        <f t="shared" si="4"/>
        <v>3.7301742398908579E-2</v>
      </c>
      <c r="AC15" s="23">
        <f t="shared" si="5"/>
        <v>2.5848313722776954E-2</v>
      </c>
    </row>
    <row r="16" spans="1:29" x14ac:dyDescent="0.25">
      <c r="A16" s="16">
        <v>30</v>
      </c>
      <c r="B16" s="17">
        <v>27.16064453125</v>
      </c>
      <c r="C16" s="17">
        <v>18.00537109375</v>
      </c>
      <c r="D16" s="17">
        <v>12</v>
      </c>
      <c r="E16" s="17">
        <v>26.457000000000001</v>
      </c>
      <c r="F16" s="17">
        <v>7.2770000000000001</v>
      </c>
      <c r="G16" s="17">
        <v>16.533000000000001</v>
      </c>
      <c r="H16" s="17">
        <v>18.585000000000001</v>
      </c>
      <c r="I16" s="17">
        <v>9.8247</v>
      </c>
      <c r="J16" s="17"/>
      <c r="K16" s="17"/>
      <c r="L16" s="17">
        <f t="shared" si="0"/>
        <v>16.980339453125001</v>
      </c>
      <c r="M16" s="17">
        <f t="shared" si="1"/>
        <v>2.5615048524804869</v>
      </c>
      <c r="N16" s="17">
        <f>STDEV(B16:I16)</f>
        <v>7.2450298049247976</v>
      </c>
      <c r="O16" s="18">
        <f t="shared" si="2"/>
        <v>5.0204572570863375</v>
      </c>
      <c r="Q16" s="21">
        <v>30</v>
      </c>
      <c r="R16" s="22">
        <f>B16/'M128R ohne Glu'!$B$4</f>
        <v>-0.24870107619494553</v>
      </c>
      <c r="S16" s="22">
        <f>C16/'M128R ohne Glu'!$B$4</f>
        <v>-0.16486925275844705</v>
      </c>
      <c r="T16" s="22">
        <f>D16/'M128R ohne Glu'!$B$4</f>
        <v>-0.10988004761468731</v>
      </c>
      <c r="U16" s="22">
        <f>E16/'M128R ohne Glu'!$B$4</f>
        <v>-0.24225803497848183</v>
      </c>
      <c r="V16" s="22">
        <f>F16/'M128R ohne Glu'!$B$4</f>
        <v>-6.66330922076733E-2</v>
      </c>
      <c r="W16" s="22">
        <f>G16/'M128R ohne Glu'!$B$4</f>
        <v>-0.15138723560113546</v>
      </c>
      <c r="X16" s="22">
        <f>H16/'M128R ohne Glu'!$B$4</f>
        <v>-0.17017672374324697</v>
      </c>
      <c r="Y16" s="22">
        <f>I16/'M128R ohne Glu'!$B$4</f>
        <v>-8.9961541983334864E-2</v>
      </c>
      <c r="Z16" s="22"/>
      <c r="AA16" s="22">
        <f t="shared" si="3"/>
        <v>-0.15548337563524403</v>
      </c>
      <c r="AB16" s="22">
        <f t="shared" si="4"/>
        <v>6.6340351661247215E-2</v>
      </c>
      <c r="AC16" s="23">
        <f t="shared" si="5"/>
        <v>4.5970673538012492E-2</v>
      </c>
    </row>
    <row r="17" spans="1:29" x14ac:dyDescent="0.25">
      <c r="A17" s="16">
        <v>45</v>
      </c>
      <c r="B17" s="17">
        <v>34.48486328125</v>
      </c>
      <c r="C17" s="17">
        <v>28.99169921875</v>
      </c>
      <c r="D17" s="17">
        <v>19</v>
      </c>
      <c r="E17" s="17">
        <v>44.436</v>
      </c>
      <c r="F17" s="17">
        <v>10.497</v>
      </c>
      <c r="G17" s="17">
        <v>29.574999999999999</v>
      </c>
      <c r="H17" s="17">
        <v>31.456</v>
      </c>
      <c r="I17" s="17">
        <v>15.332000000000001</v>
      </c>
      <c r="J17" s="17"/>
      <c r="K17" s="17"/>
      <c r="L17" s="17">
        <f t="shared" si="0"/>
        <v>26.721570312499995</v>
      </c>
      <c r="M17" s="17">
        <f t="shared" si="1"/>
        <v>3.9241963449082804</v>
      </c>
      <c r="N17" s="17">
        <f>STDEV(B17:I17)</f>
        <v>11.099303384768437</v>
      </c>
      <c r="O17" s="18">
        <f t="shared" si="2"/>
        <v>7.6912835042839474</v>
      </c>
      <c r="Q17" s="21">
        <v>45</v>
      </c>
      <c r="R17" s="22">
        <f>B17/'M128R ohne Glu'!$B$4</f>
        <v>-0.31576653494414431</v>
      </c>
      <c r="S17" s="22">
        <f>C17/'M128R ohne Glu'!$B$4</f>
        <v>-0.26546744088224522</v>
      </c>
      <c r="T17" s="22">
        <f>D17/'M128R ohne Glu'!$B$4</f>
        <v>-0.17397674205658822</v>
      </c>
      <c r="U17" s="22">
        <f>E17/'M128R ohne Glu'!$B$4</f>
        <v>-0.40688581631718712</v>
      </c>
      <c r="V17" s="22">
        <f>F17/'M128R ohne Glu'!$B$4</f>
        <v>-9.6117571650947725E-2</v>
      </c>
      <c r="W17" s="22">
        <f>G17/'M128R ohne Glu'!$B$4</f>
        <v>-0.27080853401703142</v>
      </c>
      <c r="X17" s="22">
        <f>H17/'M128R ohne Glu'!$B$4</f>
        <v>-0.28803223148063367</v>
      </c>
      <c r="Y17" s="22">
        <f>I17/'M128R ohne Glu'!$B$4</f>
        <v>-0.14039007416903215</v>
      </c>
      <c r="Z17" s="22"/>
      <c r="AA17" s="22">
        <f t="shared" si="3"/>
        <v>-0.24468061818972625</v>
      </c>
      <c r="AB17" s="22">
        <f t="shared" si="4"/>
        <v>0.10163266536735126</v>
      </c>
      <c r="AC17" s="23">
        <f t="shared" si="5"/>
        <v>7.0426549805731556E-2</v>
      </c>
    </row>
    <row r="18" spans="1:29" x14ac:dyDescent="0.25">
      <c r="A18" s="16">
        <v>60</v>
      </c>
      <c r="B18" s="17">
        <v>36.31591796875</v>
      </c>
      <c r="C18" s="17">
        <v>43.64013671875</v>
      </c>
      <c r="D18" s="17">
        <v>24</v>
      </c>
      <c r="E18" s="17">
        <v>63.603999999999999</v>
      </c>
      <c r="F18" s="17">
        <v>16.271000000000001</v>
      </c>
      <c r="G18" s="17">
        <v>40.630000000000003</v>
      </c>
      <c r="H18" s="17">
        <v>48.046999999999997</v>
      </c>
      <c r="I18" s="17">
        <v>23.164999999999999</v>
      </c>
      <c r="J18" s="17"/>
      <c r="K18" s="17"/>
      <c r="L18" s="17">
        <f t="shared" si="0"/>
        <v>36.959131835937505</v>
      </c>
      <c r="M18" s="17">
        <f t="shared" si="1"/>
        <v>5.4733618116919205</v>
      </c>
      <c r="N18" s="17">
        <f>STDEV(B18:I18)</f>
        <v>15.481005011739377</v>
      </c>
      <c r="O18" s="18">
        <f t="shared" si="2"/>
        <v>10.727592025273063</v>
      </c>
      <c r="Q18" s="21">
        <v>60</v>
      </c>
      <c r="R18" s="22">
        <f>B18/'M128R ohne Glu'!$B$4</f>
        <v>-0.332532899631444</v>
      </c>
      <c r="S18" s="22">
        <f>C18/'M128R ohne Glu'!$B$4</f>
        <v>-0.39959835838064284</v>
      </c>
      <c r="T18" s="22">
        <f>D18/'M128R ohne Glu'!$B$4</f>
        <v>-0.21976009522937462</v>
      </c>
      <c r="U18" s="22">
        <f>E18/'M128R ohne Glu'!$B$4</f>
        <v>-0.58240087904038096</v>
      </c>
      <c r="V18" s="22">
        <f>F18/'M128R ohne Glu'!$B$4</f>
        <v>-0.14898818789488144</v>
      </c>
      <c r="W18" s="22">
        <f>G18/'M128R ohne Glu'!$B$4</f>
        <v>-0.37203552788206212</v>
      </c>
      <c r="X18" s="22">
        <f>H18/'M128R ohne Glu'!$B$4</f>
        <v>-0.43995055397857341</v>
      </c>
      <c r="Y18" s="22">
        <f>I18/'M128R ohne Glu'!$B$4</f>
        <v>-0.21211427524951929</v>
      </c>
      <c r="Z18" s="22"/>
      <c r="AA18" s="22">
        <f t="shared" si="3"/>
        <v>-0.33842259716085982</v>
      </c>
      <c r="AB18" s="22">
        <f t="shared" si="4"/>
        <v>0.14175446398442809</v>
      </c>
      <c r="AC18" s="23">
        <f t="shared" si="5"/>
        <v>9.8229026877328762E-2</v>
      </c>
    </row>
    <row r="19" spans="1:29" x14ac:dyDescent="0.25">
      <c r="A19" s="16">
        <v>75</v>
      </c>
      <c r="B19" s="17">
        <v>54.62646484375</v>
      </c>
      <c r="C19" s="17">
        <v>59.2041015625</v>
      </c>
      <c r="D19" s="17">
        <v>31</v>
      </c>
      <c r="E19" s="17">
        <v>86.454999999999998</v>
      </c>
      <c r="F19" s="17">
        <v>24.408999999999999</v>
      </c>
      <c r="G19" s="17">
        <v>58.777999999999999</v>
      </c>
      <c r="H19" s="17">
        <v>62.904000000000003</v>
      </c>
      <c r="I19" s="17">
        <v>33.127000000000002</v>
      </c>
      <c r="J19" s="17"/>
      <c r="K19" s="17"/>
      <c r="L19" s="17">
        <f t="shared" si="0"/>
        <v>51.31294580078125</v>
      </c>
      <c r="M19" s="17">
        <f t="shared" si="1"/>
        <v>7.2769940616656479</v>
      </c>
      <c r="N19" s="17">
        <f>STDEV(B19:I19)</f>
        <v>20.582447390632069</v>
      </c>
      <c r="O19" s="18">
        <f t="shared" si="2"/>
        <v>14.262646276576511</v>
      </c>
      <c r="Q19" s="21">
        <v>75</v>
      </c>
      <c r="R19" s="22">
        <f>B19/'M128R ohne Glu'!$B$4</f>
        <v>-0.50019654650444101</v>
      </c>
      <c r="S19" s="22">
        <f>C19/'M128R ohne Glu'!$B$4</f>
        <v>-0.54211245822269027</v>
      </c>
      <c r="T19" s="22">
        <f>D19/'M128R ohne Glu'!$B$4</f>
        <v>-0.28385678967127553</v>
      </c>
      <c r="U19" s="22">
        <f>E19/'M128R ohne Glu'!$B$4</f>
        <v>-0.79163995971064927</v>
      </c>
      <c r="V19" s="22">
        <f>F19/'M128R ohne Glu'!$B$4</f>
        <v>-0.22350517351890853</v>
      </c>
      <c r="W19" s="22">
        <f>G19/'M128R ohne Glu'!$B$4</f>
        <v>-0.53821078655800758</v>
      </c>
      <c r="X19" s="22">
        <f>H19/'M128R ohne Glu'!$B$4</f>
        <v>-0.57599120959619088</v>
      </c>
      <c r="Y19" s="22">
        <f>I19/'M128R ohne Glu'!$B$4</f>
        <v>-0.3033330281109789</v>
      </c>
      <c r="Z19" s="22"/>
      <c r="AA19" s="22">
        <f t="shared" si="3"/>
        <v>-0.4698557439866427</v>
      </c>
      <c r="AB19" s="22">
        <f t="shared" si="4"/>
        <v>0.18846669160912066</v>
      </c>
      <c r="AC19" s="23">
        <f t="shared" si="5"/>
        <v>0.13059835433180578</v>
      </c>
    </row>
    <row r="20" spans="1:29" x14ac:dyDescent="0.25">
      <c r="A20" s="16">
        <v>90</v>
      </c>
      <c r="B20" s="17">
        <v>68.66455078125</v>
      </c>
      <c r="C20" s="17">
        <v>81.1767578125</v>
      </c>
      <c r="D20" s="17">
        <v>40</v>
      </c>
      <c r="E20" s="17">
        <v>99.01</v>
      </c>
      <c r="F20" s="17">
        <v>33.017000000000003</v>
      </c>
      <c r="G20" s="17">
        <v>77.364999999999995</v>
      </c>
      <c r="H20" s="17">
        <v>85.841999999999999</v>
      </c>
      <c r="I20" s="17">
        <v>49.304000000000002</v>
      </c>
      <c r="J20" s="17"/>
      <c r="K20" s="17"/>
      <c r="L20" s="17">
        <f t="shared" si="0"/>
        <v>66.797413574218751</v>
      </c>
      <c r="M20" s="17">
        <f t="shared" si="1"/>
        <v>8.3318556663334888</v>
      </c>
      <c r="N20" s="17">
        <f>STDEV(B20:I20)</f>
        <v>23.566046566127884</v>
      </c>
      <c r="O20" s="18">
        <f t="shared" si="2"/>
        <v>16.330137030399609</v>
      </c>
      <c r="Q20" s="21">
        <v>90</v>
      </c>
      <c r="R20" s="22">
        <f>B20/'M128R ohne Glu'!$B$4</f>
        <v>-0.62873867577373865</v>
      </c>
      <c r="S20" s="22">
        <f>C20/'M128R ohne Glu'!$B$4</f>
        <v>-0.74330883447028662</v>
      </c>
      <c r="T20" s="22">
        <f>D20/'M128R ohne Glu'!$B$4</f>
        <v>-0.36626682538229099</v>
      </c>
      <c r="U20" s="22">
        <f>E20/'M128R ohne Glu'!$B$4</f>
        <v>-0.90660195952751588</v>
      </c>
      <c r="V20" s="22">
        <f>F20/'M128R ohne Glu'!$B$4</f>
        <v>-0.30232579434117757</v>
      </c>
      <c r="W20" s="22">
        <f>G20/'M128R ohne Glu'!$B$4</f>
        <v>-0.70840582364252358</v>
      </c>
      <c r="X20" s="22">
        <f>H20/'M128R ohne Glu'!$B$4</f>
        <v>-0.78602692061166568</v>
      </c>
      <c r="Y20" s="22">
        <f>I20/'M128R ohne Glu'!$B$4</f>
        <v>-0.45146048896621194</v>
      </c>
      <c r="Z20" s="22"/>
      <c r="AA20" s="22">
        <f t="shared" si="3"/>
        <v>-0.61164191533942636</v>
      </c>
      <c r="AB20" s="22">
        <f t="shared" si="4"/>
        <v>0.21578652656467268</v>
      </c>
      <c r="AC20" s="23">
        <f t="shared" si="5"/>
        <v>0.14952968620455656</v>
      </c>
    </row>
    <row r="21" spans="1:29" x14ac:dyDescent="0.25">
      <c r="A21" s="16">
        <v>105</v>
      </c>
      <c r="B21" s="17">
        <v>69.88525390625</v>
      </c>
      <c r="C21" s="17">
        <v>113.83056640625</v>
      </c>
      <c r="D21" s="17">
        <v>58</v>
      </c>
      <c r="E21" s="17">
        <v>120.3</v>
      </c>
      <c r="F21" s="17">
        <v>42.773000000000003</v>
      </c>
      <c r="G21" s="17">
        <v>88.378</v>
      </c>
      <c r="H21" s="17">
        <v>100.63</v>
      </c>
      <c r="I21" s="17">
        <v>49.082000000000001</v>
      </c>
      <c r="J21" s="17"/>
      <c r="K21" s="17"/>
      <c r="L21" s="17">
        <f t="shared" si="0"/>
        <v>80.359852539062501</v>
      </c>
      <c r="M21" s="17">
        <f t="shared" si="1"/>
        <v>10.51481047151873</v>
      </c>
      <c r="N21" s="17">
        <f>STDEV(B21:I21)</f>
        <v>29.740375149208855</v>
      </c>
      <c r="O21" s="18">
        <f t="shared" si="2"/>
        <v>20.60864982844133</v>
      </c>
      <c r="Q21" s="21">
        <v>105</v>
      </c>
      <c r="R21" s="22">
        <f>B21/'M128R ohne Glu'!$B$4</f>
        <v>-0.63991625223193849</v>
      </c>
      <c r="S21" s="22">
        <f>C21/'M128R ohne Glu'!$B$4</f>
        <v>-1.0423090047271313</v>
      </c>
      <c r="T21" s="22">
        <f>D21/'M128R ohne Glu'!$B$4</f>
        <v>-0.53108689680432197</v>
      </c>
      <c r="U21" s="22">
        <f>E21/'M128R ohne Glu'!$B$4</f>
        <v>-1.1015474773372402</v>
      </c>
      <c r="V21" s="22">
        <f>F21/'M128R ohne Glu'!$B$4</f>
        <v>-0.39165827305191836</v>
      </c>
      <c r="W21" s="22">
        <f>G21/'M128R ohne Glu'!$B$4</f>
        <v>-0.8092482373409029</v>
      </c>
      <c r="X21" s="22">
        <f>H21/'M128R ohne Glu'!$B$4</f>
        <v>-0.92143576595549859</v>
      </c>
      <c r="Y21" s="22">
        <f>I21/'M128R ohne Glu'!$B$4</f>
        <v>-0.44942770808534022</v>
      </c>
      <c r="Z21" s="22"/>
      <c r="AA21" s="22">
        <f t="shared" si="3"/>
        <v>-0.73582870194178662</v>
      </c>
      <c r="AB21" s="22">
        <f t="shared" si="4"/>
        <v>0.27232281978947726</v>
      </c>
      <c r="AC21" s="23">
        <f t="shared" si="5"/>
        <v>0.18870661870196226</v>
      </c>
    </row>
    <row r="22" spans="1:29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Q22" s="21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7"/>
    </row>
    <row r="23" spans="1:29" ht="15.75" thickBot="1" x14ac:dyDescent="0.3">
      <c r="A23" s="24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Q23" s="35" t="s">
        <v>99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7"/>
    </row>
    <row r="24" spans="1:29" ht="15.75" thickBot="1" x14ac:dyDescent="0.3">
      <c r="Q24" s="24" t="s">
        <v>100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Y26"/>
  <sheetViews>
    <sheetView zoomScale="106" zoomScaleNormal="106" workbookViewId="0">
      <selection activeCell="L16" sqref="L16"/>
    </sheetView>
  </sheetViews>
  <sheetFormatPr baseColWidth="10" defaultRowHeight="15" x14ac:dyDescent="0.25"/>
  <cols>
    <col min="1" max="1" width="12.85546875" style="1" customWidth="1"/>
    <col min="2" max="2" width="12.5703125" style="1" customWidth="1"/>
    <col min="3" max="3" width="11.42578125" style="3"/>
    <col min="4" max="10" width="11.42578125" style="1"/>
    <col min="11" max="11" width="13" style="1" customWidth="1"/>
    <col min="12" max="19" width="13.140625" style="1" customWidth="1"/>
    <col min="20" max="20" width="15.42578125" style="1" customWidth="1"/>
    <col min="21" max="21" width="1.28515625" style="1" customWidth="1"/>
    <col min="22" max="16384" width="11.42578125" style="1"/>
  </cols>
  <sheetData>
    <row r="5" spans="1:25" ht="15.75" thickBot="1" x14ac:dyDescent="0.3"/>
    <row r="6" spans="1:25" s="7" customFormat="1" ht="15.75" thickBot="1" x14ac:dyDescent="0.3">
      <c r="A6" s="43" t="s">
        <v>96</v>
      </c>
      <c r="B6" s="44" t="s">
        <v>12</v>
      </c>
      <c r="C6" s="41" t="s">
        <v>13</v>
      </c>
      <c r="D6" s="44" t="s">
        <v>14</v>
      </c>
      <c r="E6" s="44" t="s">
        <v>15</v>
      </c>
      <c r="F6" s="44" t="s">
        <v>16</v>
      </c>
      <c r="G6" s="44" t="s">
        <v>17</v>
      </c>
      <c r="H6" s="44" t="s">
        <v>18</v>
      </c>
      <c r="I6" s="44" t="s">
        <v>19</v>
      </c>
      <c r="J6" s="44" t="s">
        <v>20</v>
      </c>
      <c r="K6" s="44" t="s">
        <v>39</v>
      </c>
      <c r="L6" s="44" t="s">
        <v>40</v>
      </c>
      <c r="M6" s="44" t="s">
        <v>52</v>
      </c>
      <c r="N6" s="44" t="s">
        <v>53</v>
      </c>
      <c r="O6" s="44" t="s">
        <v>54</v>
      </c>
      <c r="P6" s="44" t="s">
        <v>74</v>
      </c>
      <c r="Q6" s="44" t="s">
        <v>75</v>
      </c>
      <c r="R6" s="44" t="s">
        <v>76</v>
      </c>
      <c r="S6" s="44" t="s">
        <v>80</v>
      </c>
      <c r="T6" s="44" t="s">
        <v>81</v>
      </c>
      <c r="U6" s="44"/>
      <c r="V6" s="44" t="s">
        <v>9</v>
      </c>
      <c r="W6" s="44" t="s">
        <v>11</v>
      </c>
      <c r="X6" s="44" t="s">
        <v>57</v>
      </c>
      <c r="Y6" s="45" t="s">
        <v>97</v>
      </c>
    </row>
    <row r="7" spans="1:25" x14ac:dyDescent="0.25">
      <c r="A7" s="16">
        <v>-150</v>
      </c>
      <c r="B7" s="17">
        <v>-1458.8</v>
      </c>
      <c r="C7" s="22">
        <v>-147.81</v>
      </c>
      <c r="D7" s="17">
        <v>-503.48</v>
      </c>
      <c r="E7" s="17">
        <v>-292.39999999999998</v>
      </c>
      <c r="F7" s="17">
        <v>-171.57</v>
      </c>
      <c r="G7" s="17">
        <v>-100.13</v>
      </c>
      <c r="H7" s="17">
        <v>-430.28</v>
      </c>
      <c r="I7" s="17">
        <v>-560.75</v>
      </c>
      <c r="J7" s="17">
        <v>-185.95</v>
      </c>
      <c r="K7" s="17">
        <v>-651.85</v>
      </c>
      <c r="L7" s="17">
        <v>-775.78</v>
      </c>
      <c r="M7" s="17">
        <v>-100.87174987792901</v>
      </c>
      <c r="N7" s="17">
        <v>-111.824340820312</v>
      </c>
      <c r="O7" s="17">
        <v>-334.51718139648398</v>
      </c>
      <c r="P7" s="17">
        <v>-128.26600646972599</v>
      </c>
      <c r="Q7" s="17">
        <v>-251.43746948242099</v>
      </c>
      <c r="R7" s="17">
        <v>-269.16354370117102</v>
      </c>
      <c r="S7" s="17">
        <v>-130.16835021972599</v>
      </c>
      <c r="T7" s="17">
        <v>-498.201080322265</v>
      </c>
      <c r="U7" s="17"/>
      <c r="V7" s="17">
        <f>AVERAGE(B7:T7)</f>
        <v>-373.85524854158069</v>
      </c>
      <c r="W7" s="17">
        <f>STDEV(B7:T7)/(SQRT(14))</f>
        <v>88.764976571350161</v>
      </c>
      <c r="X7" s="17">
        <f>STDEV(B7:T7)</f>
        <v>332.12813027500817</v>
      </c>
      <c r="Y7" s="11">
        <f>CONFIDENCE(0.05,X7,19)</f>
        <v>149.34027652930118</v>
      </c>
    </row>
    <row r="8" spans="1:25" x14ac:dyDescent="0.25">
      <c r="A8" s="16">
        <v>-135</v>
      </c>
      <c r="B8" s="17">
        <v>-941.18</v>
      </c>
      <c r="C8" s="22">
        <v>-114.85</v>
      </c>
      <c r="D8" s="17">
        <v>-373.02</v>
      </c>
      <c r="E8" s="17">
        <v>-206.63</v>
      </c>
      <c r="F8" s="17">
        <v>-133.87</v>
      </c>
      <c r="G8" s="17">
        <v>-77.731999999999999</v>
      </c>
      <c r="H8" s="17">
        <v>-356.53</v>
      </c>
      <c r="I8" s="17">
        <v>-490.39</v>
      </c>
      <c r="J8" s="17">
        <v>-156.66999999999999</v>
      </c>
      <c r="K8" s="17">
        <v>-258.55</v>
      </c>
      <c r="L8" s="17">
        <v>-409.09</v>
      </c>
      <c r="M8" s="17">
        <v>-75.344459533691406</v>
      </c>
      <c r="N8" s="17">
        <v>-87.479499816894503</v>
      </c>
      <c r="O8" s="17">
        <v>-254.60205078125</v>
      </c>
      <c r="P8" s="17">
        <v>-112.15219116210901</v>
      </c>
      <c r="Q8" s="17">
        <v>-186.78414916992099</v>
      </c>
      <c r="R8" s="17">
        <v>-230.38848876953099</v>
      </c>
      <c r="S8" s="17">
        <v>-100.256462097167</v>
      </c>
      <c r="T8" s="17">
        <v>-387.24822998046801</v>
      </c>
      <c r="U8" s="17"/>
      <c r="V8" s="17">
        <f t="shared" ref="V8:V24" si="0">AVERAGE(B8:T8)</f>
        <v>-260.6719753321596</v>
      </c>
      <c r="W8" s="17">
        <f t="shared" ref="W8:W24" si="1">STDEV(B8:T8)/(SQRT(14))</f>
        <v>55.592752551842331</v>
      </c>
      <c r="X8" s="17">
        <f t="shared" ref="X8:X24" si="2">STDEV(B8:T8)</f>
        <v>208.00903323669672</v>
      </c>
      <c r="Y8" s="11">
        <f t="shared" ref="Y8:Y24" si="3">CONFIDENCE(0.05,X8,19)</f>
        <v>93.530549545560092</v>
      </c>
    </row>
    <row r="9" spans="1:25" x14ac:dyDescent="0.25">
      <c r="A9" s="16">
        <f>A8+15</f>
        <v>-120</v>
      </c>
      <c r="B9" s="17">
        <v>-632.23</v>
      </c>
      <c r="C9" s="22">
        <v>-81.436000000000007</v>
      </c>
      <c r="D9" s="17">
        <v>-269.16000000000003</v>
      </c>
      <c r="E9" s="17">
        <v>-158.94999999999999</v>
      </c>
      <c r="F9" s="17">
        <v>-106.79</v>
      </c>
      <c r="G9" s="17">
        <v>-64.003</v>
      </c>
      <c r="H9" s="17">
        <v>-309.43</v>
      </c>
      <c r="I9" s="17">
        <v>-435.16</v>
      </c>
      <c r="J9" s="17">
        <v>-128.43</v>
      </c>
      <c r="K9" s="17">
        <v>-128.91999999999999</v>
      </c>
      <c r="L9" s="17">
        <v>-271.82</v>
      </c>
      <c r="M9" s="17">
        <v>-55.357402801513601</v>
      </c>
      <c r="N9" s="17">
        <v>-64.5224609375</v>
      </c>
      <c r="O9" s="17">
        <v>-197.83598327636699</v>
      </c>
      <c r="P9" s="17">
        <v>-122.231979370117</v>
      </c>
      <c r="Q9" s="17">
        <v>-144.46987915039</v>
      </c>
      <c r="R9" s="17">
        <v>-160.25221252441401</v>
      </c>
      <c r="S9" s="17">
        <v>-80.174064636230398</v>
      </c>
      <c r="T9" s="17">
        <v>-278.17916870117102</v>
      </c>
      <c r="U9" s="17"/>
      <c r="V9" s="17">
        <f t="shared" si="0"/>
        <v>-194.17642902093178</v>
      </c>
      <c r="W9" s="17">
        <f t="shared" si="1"/>
        <v>39.186020064264696</v>
      </c>
      <c r="X9" s="17">
        <f t="shared" si="2"/>
        <v>146.62066143172788</v>
      </c>
      <c r="Y9" s="11">
        <f t="shared" si="3"/>
        <v>65.927478365029458</v>
      </c>
    </row>
    <row r="10" spans="1:25" x14ac:dyDescent="0.25">
      <c r="A10" s="16">
        <f t="shared" ref="A10:A24" si="4">A9+15</f>
        <v>-105</v>
      </c>
      <c r="B10" s="17">
        <v>-509.58</v>
      </c>
      <c r="C10" s="22">
        <v>-61.037999999999997</v>
      </c>
      <c r="D10" s="17">
        <v>-195.59</v>
      </c>
      <c r="E10" s="17">
        <v>-117.15</v>
      </c>
      <c r="F10" s="17">
        <v>-90.284999999999997</v>
      </c>
      <c r="G10" s="17">
        <v>-49.869</v>
      </c>
      <c r="H10" s="17">
        <v>-264.98</v>
      </c>
      <c r="I10" s="17">
        <v>-352.12</v>
      </c>
      <c r="J10" s="17">
        <v>-106.1</v>
      </c>
      <c r="K10" s="17">
        <v>-102.18</v>
      </c>
      <c r="L10" s="17">
        <v>-146.62</v>
      </c>
      <c r="M10" s="17">
        <v>-41.802375793457003</v>
      </c>
      <c r="N10" s="17">
        <v>-50.825839996337798</v>
      </c>
      <c r="O10" s="17">
        <v>-157.69902038574199</v>
      </c>
      <c r="P10" s="17">
        <v>-113.749717712402</v>
      </c>
      <c r="Q10" s="17">
        <v>-108.43357849121</v>
      </c>
      <c r="R10" s="17">
        <v>-124.54293823242099</v>
      </c>
      <c r="S10" s="17">
        <v>-59.961330413818303</v>
      </c>
      <c r="T10" s="17">
        <v>-224.35841369628901</v>
      </c>
      <c r="U10" s="17"/>
      <c r="V10" s="17">
        <f t="shared" si="0"/>
        <v>-151.41501130114094</v>
      </c>
      <c r="W10" s="17">
        <f t="shared" si="1"/>
        <v>31.569367085662137</v>
      </c>
      <c r="X10" s="17">
        <f t="shared" si="2"/>
        <v>118.12175555184587</v>
      </c>
      <c r="Y10" s="11">
        <f t="shared" si="3"/>
        <v>53.113042920009988</v>
      </c>
    </row>
    <row r="11" spans="1:25" x14ac:dyDescent="0.25">
      <c r="A11" s="16">
        <f t="shared" si="4"/>
        <v>-90</v>
      </c>
      <c r="B11" s="17">
        <v>-422.43</v>
      </c>
      <c r="C11" s="22">
        <v>-45.106999999999999</v>
      </c>
      <c r="D11" s="17">
        <v>-100.03</v>
      </c>
      <c r="E11" s="17">
        <v>-88.188000000000002</v>
      </c>
      <c r="F11" s="17">
        <v>-72.680999999999997</v>
      </c>
      <c r="G11" s="17">
        <v>-36.216000000000001</v>
      </c>
      <c r="H11" s="17">
        <v>-234.66</v>
      </c>
      <c r="I11" s="17">
        <v>-294.24</v>
      </c>
      <c r="J11" s="17">
        <v>-82.12</v>
      </c>
      <c r="K11" s="17">
        <v>-82.019000000000005</v>
      </c>
      <c r="L11" s="17">
        <v>-111.8</v>
      </c>
      <c r="M11" s="17">
        <v>-30.8105449676513</v>
      </c>
      <c r="N11" s="17">
        <v>-49.097751617431598</v>
      </c>
      <c r="O11" s="17">
        <v>-122.571319580078</v>
      </c>
      <c r="P11" s="17">
        <v>-85.159904479980398</v>
      </c>
      <c r="Q11" s="17">
        <v>-80.261238098144503</v>
      </c>
      <c r="R11" s="17">
        <v>-90.083312988281193</v>
      </c>
      <c r="S11" s="17">
        <v>-46.150070190429602</v>
      </c>
      <c r="T11" s="17">
        <v>-165.34295654296801</v>
      </c>
      <c r="U11" s="17"/>
      <c r="V11" s="17">
        <f t="shared" si="0"/>
        <v>-117.84042623499813</v>
      </c>
      <c r="W11" s="17">
        <f t="shared" si="1"/>
        <v>26.598976171369447</v>
      </c>
      <c r="X11" s="17">
        <f t="shared" si="2"/>
        <v>99.524255672228534</v>
      </c>
      <c r="Y11" s="11">
        <f t="shared" si="3"/>
        <v>44.750740779339175</v>
      </c>
    </row>
    <row r="12" spans="1:25" x14ac:dyDescent="0.25">
      <c r="A12" s="16">
        <f t="shared" si="4"/>
        <v>-75</v>
      </c>
      <c r="B12" s="17">
        <v>-334.23</v>
      </c>
      <c r="C12" s="22">
        <v>-35.613</v>
      </c>
      <c r="D12" s="17">
        <v>-127.34</v>
      </c>
      <c r="E12" s="17">
        <v>-68.843999999999994</v>
      </c>
      <c r="F12" s="17">
        <v>-54.814999999999998</v>
      </c>
      <c r="G12" s="17">
        <v>-29.5</v>
      </c>
      <c r="H12" s="17">
        <v>-187.91</v>
      </c>
      <c r="I12" s="17">
        <v>-233.04</v>
      </c>
      <c r="J12" s="17">
        <v>-67.12</v>
      </c>
      <c r="K12" s="17">
        <v>-63.234000000000002</v>
      </c>
      <c r="L12" s="17">
        <v>-90.856999999999999</v>
      </c>
      <c r="M12" s="17">
        <v>-22.362321853637599</v>
      </c>
      <c r="N12" s="17">
        <v>-34.608913421630803</v>
      </c>
      <c r="O12" s="17">
        <v>-96.640693664550696</v>
      </c>
      <c r="P12" s="17">
        <v>-61.147697448730398</v>
      </c>
      <c r="Q12" s="17">
        <v>-59.488250732421797</v>
      </c>
      <c r="R12" s="17">
        <v>-69.840301513671804</v>
      </c>
      <c r="S12" s="17">
        <v>-35.9510498046875</v>
      </c>
      <c r="T12" s="17">
        <v>-124.27051544189401</v>
      </c>
      <c r="U12" s="17"/>
      <c r="V12" s="17">
        <f t="shared" si="0"/>
        <v>-94.56909178322239</v>
      </c>
      <c r="W12" s="17">
        <f t="shared" si="1"/>
        <v>21.286951665501551</v>
      </c>
      <c r="X12" s="17">
        <f t="shared" si="2"/>
        <v>79.648479941123725</v>
      </c>
      <c r="Y12" s="11">
        <f t="shared" si="3"/>
        <v>35.813666279025696</v>
      </c>
    </row>
    <row r="13" spans="1:25" x14ac:dyDescent="0.25">
      <c r="A13" s="16">
        <f t="shared" si="4"/>
        <v>-60</v>
      </c>
      <c r="B13" s="17">
        <v>-258.77999999999997</v>
      </c>
      <c r="C13" s="22">
        <v>-26.271999999999998</v>
      </c>
      <c r="D13" s="17">
        <v>-68.206000000000003</v>
      </c>
      <c r="E13" s="17">
        <v>-50.07</v>
      </c>
      <c r="F13" s="17">
        <v>-42.966000000000001</v>
      </c>
      <c r="G13" s="17">
        <v>-21.655999999999999</v>
      </c>
      <c r="H13" s="17">
        <v>-159.08000000000001</v>
      </c>
      <c r="I13" s="17">
        <v>-176.03</v>
      </c>
      <c r="J13" s="17">
        <v>-48.54</v>
      </c>
      <c r="K13" s="17">
        <v>-48.161999999999999</v>
      </c>
      <c r="L13" s="17">
        <v>-69.837000000000003</v>
      </c>
      <c r="M13" s="17">
        <v>-15.5932102203369</v>
      </c>
      <c r="N13" s="17">
        <v>-20.941570281982401</v>
      </c>
      <c r="O13" s="17">
        <v>-72.513031005859304</v>
      </c>
      <c r="P13" s="17">
        <v>-44.367580413818303</v>
      </c>
      <c r="Q13" s="17">
        <v>-43.385955810546797</v>
      </c>
      <c r="R13" s="17">
        <v>-50.173194885253899</v>
      </c>
      <c r="S13" s="17">
        <v>-26.0738525390625</v>
      </c>
      <c r="T13" s="17">
        <v>-90.179443359375</v>
      </c>
      <c r="U13" s="17"/>
      <c r="V13" s="17">
        <f t="shared" si="0"/>
        <v>-70.148780974538695</v>
      </c>
      <c r="W13" s="17">
        <f t="shared" si="1"/>
        <v>16.738104378012146</v>
      </c>
      <c r="X13" s="17">
        <f t="shared" si="2"/>
        <v>62.62825188658239</v>
      </c>
      <c r="Y13" s="11">
        <f t="shared" si="3"/>
        <v>28.16057901372146</v>
      </c>
    </row>
    <row r="14" spans="1:25" x14ac:dyDescent="0.25">
      <c r="A14" s="16">
        <f t="shared" si="4"/>
        <v>-45</v>
      </c>
      <c r="B14" s="17">
        <v>-188.89</v>
      </c>
      <c r="C14" s="22">
        <v>-17.902999999999999</v>
      </c>
      <c r="D14" s="17">
        <v>-66.488</v>
      </c>
      <c r="E14" s="17">
        <v>-35.716000000000001</v>
      </c>
      <c r="F14" s="17">
        <v>-33.158999999999999</v>
      </c>
      <c r="G14" s="17">
        <v>-14.79</v>
      </c>
      <c r="H14" s="17">
        <v>-123.36</v>
      </c>
      <c r="I14" s="17">
        <v>-118.1</v>
      </c>
      <c r="J14" s="17">
        <v>-35.89</v>
      </c>
      <c r="K14" s="17">
        <v>-33.950000000000003</v>
      </c>
      <c r="L14" s="17">
        <v>-50.999000000000002</v>
      </c>
      <c r="M14" s="17">
        <v>-9.26312255859375</v>
      </c>
      <c r="N14" s="17">
        <v>-14.7658367156982</v>
      </c>
      <c r="O14" s="17">
        <v>-51.640548706054602</v>
      </c>
      <c r="P14" s="17">
        <v>-30.792524337768501</v>
      </c>
      <c r="Q14" s="17">
        <v>-31.0192050933837</v>
      </c>
      <c r="R14" s="17">
        <v>-35.041011810302699</v>
      </c>
      <c r="S14" s="17">
        <v>-18.915187835693299</v>
      </c>
      <c r="T14" s="17">
        <v>-109.033065795898</v>
      </c>
      <c r="U14" s="17"/>
      <c r="V14" s="17">
        <f t="shared" si="0"/>
        <v>-53.669236992283828</v>
      </c>
      <c r="W14" s="17">
        <f t="shared" si="1"/>
        <v>12.731796445502566</v>
      </c>
      <c r="X14" s="17">
        <f t="shared" si="2"/>
        <v>47.638020217216884</v>
      </c>
      <c r="Y14" s="11">
        <f t="shared" si="3"/>
        <v>21.420272672046355</v>
      </c>
    </row>
    <row r="15" spans="1:25" x14ac:dyDescent="0.25">
      <c r="A15" s="16">
        <f t="shared" si="4"/>
        <v>-30</v>
      </c>
      <c r="B15" s="17">
        <v>-127.29</v>
      </c>
      <c r="C15" s="22">
        <v>-11.298</v>
      </c>
      <c r="D15" s="17">
        <v>-48.042999999999999</v>
      </c>
      <c r="E15" s="17">
        <v>-22.503</v>
      </c>
      <c r="F15" s="17">
        <v>-22.75</v>
      </c>
      <c r="G15" s="17">
        <v>-10.106999999999999</v>
      </c>
      <c r="H15" s="17">
        <v>-82.147999999999996</v>
      </c>
      <c r="I15" s="17">
        <v>-83.12</v>
      </c>
      <c r="J15" s="17">
        <v>-21.18</v>
      </c>
      <c r="K15" s="17">
        <v>-21.995999999999999</v>
      </c>
      <c r="L15" s="17">
        <v>-32.856000000000002</v>
      </c>
      <c r="M15" s="17">
        <v>-2.8215303421020499</v>
      </c>
      <c r="N15" s="17">
        <v>-10.2504262924194</v>
      </c>
      <c r="O15" s="17">
        <v>-29.718313217163001</v>
      </c>
      <c r="P15" s="17">
        <v>-19.7359600067138</v>
      </c>
      <c r="Q15" s="17">
        <v>-18.0872707366943</v>
      </c>
      <c r="R15" s="17">
        <v>-22.395896911621001</v>
      </c>
      <c r="S15" s="17">
        <v>-13.200409889221101</v>
      </c>
      <c r="T15" s="17">
        <v>-56.250785827636697</v>
      </c>
      <c r="U15" s="17"/>
      <c r="V15" s="17">
        <f t="shared" si="0"/>
        <v>-34.513241748609012</v>
      </c>
      <c r="W15" s="17">
        <f t="shared" si="1"/>
        <v>8.5343637124841827</v>
      </c>
      <c r="X15" s="17">
        <f t="shared" si="2"/>
        <v>31.932665026231916</v>
      </c>
      <c r="Y15" s="11">
        <f t="shared" si="3"/>
        <v>14.358413487548731</v>
      </c>
    </row>
    <row r="16" spans="1:25" x14ac:dyDescent="0.25">
      <c r="A16" s="16">
        <f t="shared" si="4"/>
        <v>-15</v>
      </c>
      <c r="B16" s="17">
        <v>-60.137999999999998</v>
      </c>
      <c r="C16" s="22">
        <v>-4.2923</v>
      </c>
      <c r="D16" s="17">
        <v>-20.419</v>
      </c>
      <c r="E16" s="17">
        <v>-7.5830000000000002</v>
      </c>
      <c r="F16" s="17">
        <v>-11.215999999999999</v>
      </c>
      <c r="G16" s="17">
        <v>-6.1779999999999999</v>
      </c>
      <c r="H16" s="17">
        <v>-45.994999999999997</v>
      </c>
      <c r="I16" s="17">
        <v>-55.05</v>
      </c>
      <c r="J16" s="17">
        <v>-12.13</v>
      </c>
      <c r="K16" s="17">
        <v>-10.207000000000001</v>
      </c>
      <c r="L16" s="17">
        <v>-16.041</v>
      </c>
      <c r="M16" s="17">
        <v>1.5571650266647299</v>
      </c>
      <c r="N16" s="17">
        <v>-5.5079784393310502</v>
      </c>
      <c r="O16" s="17">
        <v>-10.2631387710571</v>
      </c>
      <c r="P16" s="17">
        <v>-11.0747079849243</v>
      </c>
      <c r="Q16" s="17">
        <v>-8.7471790313720703</v>
      </c>
      <c r="R16" s="17">
        <v>-11.893683433532701</v>
      </c>
      <c r="S16" s="17">
        <v>-6.8986334800720197</v>
      </c>
      <c r="T16" s="17">
        <v>-20.3565368652343</v>
      </c>
      <c r="U16" s="17"/>
      <c r="V16" s="17">
        <f t="shared" si="0"/>
        <v>-16.970210156782045</v>
      </c>
      <c r="W16" s="17">
        <f t="shared" si="1"/>
        <v>4.6278171828405199</v>
      </c>
      <c r="X16" s="17">
        <f t="shared" si="2"/>
        <v>17.315706346814604</v>
      </c>
      <c r="Y16" s="11">
        <f t="shared" si="3"/>
        <v>7.7859480676697546</v>
      </c>
    </row>
    <row r="17" spans="1:25" x14ac:dyDescent="0.25">
      <c r="A17" s="16">
        <f t="shared" si="4"/>
        <v>0</v>
      </c>
      <c r="B17" s="17">
        <v>0.54300000000000004</v>
      </c>
      <c r="C17" s="22">
        <v>-0.72299999999999998</v>
      </c>
      <c r="D17" s="17">
        <v>0.106</v>
      </c>
      <c r="E17" s="17">
        <v>1.1152</v>
      </c>
      <c r="F17" s="17">
        <v>-0.52700000000000002</v>
      </c>
      <c r="G17" s="17">
        <v>-1.2912999999999999</v>
      </c>
      <c r="H17" s="17">
        <v>-1.8633</v>
      </c>
      <c r="I17" s="17">
        <v>0.1</v>
      </c>
      <c r="J17" s="17">
        <v>0.1</v>
      </c>
      <c r="K17" s="17">
        <v>-0.55200000000000005</v>
      </c>
      <c r="L17" s="17">
        <v>0.14099999999999999</v>
      </c>
      <c r="M17" s="17">
        <v>8.2390537261962802</v>
      </c>
      <c r="N17" s="17">
        <v>-0.3814697265625</v>
      </c>
      <c r="O17" s="17">
        <v>11.512906074523899</v>
      </c>
      <c r="P17" s="17">
        <v>-3.9468896389007502</v>
      </c>
      <c r="Q17" s="17">
        <v>2.5237410068511901</v>
      </c>
      <c r="R17" s="17">
        <v>-2.5791437625885001</v>
      </c>
      <c r="S17" s="17">
        <v>-1.15894138813018</v>
      </c>
      <c r="T17" s="17">
        <v>4.3758268356323198</v>
      </c>
      <c r="U17" s="17"/>
      <c r="V17" s="17">
        <f t="shared" si="0"/>
        <v>0.82808858563272414</v>
      </c>
      <c r="W17" s="17">
        <f t="shared" si="1"/>
        <v>0.98494618462444927</v>
      </c>
      <c r="X17" s="17">
        <f t="shared" si="2"/>
        <v>3.6853311672748807</v>
      </c>
      <c r="Y17" s="11">
        <f t="shared" si="3"/>
        <v>1.6570965403236633</v>
      </c>
    </row>
    <row r="18" spans="1:25" x14ac:dyDescent="0.25">
      <c r="A18" s="16">
        <f t="shared" si="4"/>
        <v>15</v>
      </c>
      <c r="B18" s="17">
        <v>52.113999999999997</v>
      </c>
      <c r="C18" s="22">
        <v>5.8209</v>
      </c>
      <c r="D18" s="17">
        <v>17.852</v>
      </c>
      <c r="E18" s="17">
        <v>9.2776999999999994</v>
      </c>
      <c r="F18" s="17">
        <v>9.3437999999999999</v>
      </c>
      <c r="G18" s="17">
        <v>3.5405000000000002</v>
      </c>
      <c r="H18" s="17">
        <v>50.186999999999998</v>
      </c>
      <c r="I18" s="17">
        <v>63.25</v>
      </c>
      <c r="J18" s="17">
        <v>12.26</v>
      </c>
      <c r="K18" s="17">
        <v>10.446999999999999</v>
      </c>
      <c r="L18" s="17">
        <v>17.704999999999998</v>
      </c>
      <c r="M18" s="17">
        <v>15.5465488433837</v>
      </c>
      <c r="N18" s="17">
        <v>4.40319776535034</v>
      </c>
      <c r="O18" s="17">
        <v>34.932796478271399</v>
      </c>
      <c r="P18" s="17">
        <v>2.8765082359313898</v>
      </c>
      <c r="Q18" s="17">
        <v>13.872966766357401</v>
      </c>
      <c r="R18" s="17">
        <v>6.8720240592956499</v>
      </c>
      <c r="S18" s="17">
        <v>3.4716339111328098</v>
      </c>
      <c r="T18" s="17">
        <v>21.1916694641113</v>
      </c>
      <c r="U18" s="17"/>
      <c r="V18" s="17">
        <f t="shared" si="0"/>
        <v>18.682381343359687</v>
      </c>
      <c r="W18" s="17">
        <f t="shared" si="1"/>
        <v>4.8409053882527733</v>
      </c>
      <c r="X18" s="17">
        <f t="shared" si="2"/>
        <v>18.113009404629764</v>
      </c>
      <c r="Y18" s="11">
        <f t="shared" si="3"/>
        <v>8.1444526575495146</v>
      </c>
    </row>
    <row r="19" spans="1:25" x14ac:dyDescent="0.25">
      <c r="A19" s="16">
        <f t="shared" si="4"/>
        <v>30</v>
      </c>
      <c r="B19" s="17">
        <v>98.215000000000003</v>
      </c>
      <c r="C19" s="22">
        <v>13.249000000000001</v>
      </c>
      <c r="D19" s="17">
        <v>40.549999999999997</v>
      </c>
      <c r="E19" s="17">
        <v>19.43</v>
      </c>
      <c r="F19" s="17">
        <v>22.140999999999998</v>
      </c>
      <c r="G19" s="17">
        <v>10.989000000000001</v>
      </c>
      <c r="H19" s="17">
        <v>103.11</v>
      </c>
      <c r="I19" s="17">
        <v>122.12</v>
      </c>
      <c r="J19" s="17">
        <v>25.27</v>
      </c>
      <c r="K19" s="17">
        <v>21.847000000000001</v>
      </c>
      <c r="L19" s="17">
        <v>35.176000000000002</v>
      </c>
      <c r="M19" s="17">
        <v>20.887186050415</v>
      </c>
      <c r="N19" s="17">
        <v>9.9211759567260707</v>
      </c>
      <c r="O19" s="17">
        <v>65.893165588378906</v>
      </c>
      <c r="P19" s="17">
        <v>9.8079261779785103</v>
      </c>
      <c r="Q19" s="17">
        <v>26.966892242431602</v>
      </c>
      <c r="R19" s="17">
        <v>15.396527290344199</v>
      </c>
      <c r="S19" s="17">
        <v>9.6260118484496999</v>
      </c>
      <c r="T19" s="17">
        <v>39.484169006347599</v>
      </c>
      <c r="U19" s="17"/>
      <c r="V19" s="17">
        <f t="shared" si="0"/>
        <v>37.372634429530095</v>
      </c>
      <c r="W19" s="17">
        <f t="shared" si="1"/>
        <v>9.2160759583850229</v>
      </c>
      <c r="X19" s="17">
        <f t="shared" si="2"/>
        <v>34.483398686761049</v>
      </c>
      <c r="Y19" s="11">
        <f t="shared" si="3"/>
        <v>15.505342143969981</v>
      </c>
    </row>
    <row r="20" spans="1:25" x14ac:dyDescent="0.25">
      <c r="A20" s="16">
        <f t="shared" si="4"/>
        <v>45</v>
      </c>
      <c r="B20" s="17">
        <v>149.32</v>
      </c>
      <c r="C20" s="22">
        <v>17.274000000000001</v>
      </c>
      <c r="D20" s="17">
        <v>62.454999999999998</v>
      </c>
      <c r="E20" s="17">
        <v>30.492000000000001</v>
      </c>
      <c r="F20" s="17">
        <v>33.816000000000003</v>
      </c>
      <c r="G20" s="17">
        <v>16.887</v>
      </c>
      <c r="H20" s="17">
        <v>163.62</v>
      </c>
      <c r="I20" s="17">
        <v>191.23</v>
      </c>
      <c r="J20" s="17">
        <v>9</v>
      </c>
      <c r="K20" s="17">
        <v>34.270000000000003</v>
      </c>
      <c r="L20" s="17">
        <v>55.308999999999997</v>
      </c>
      <c r="M20" s="17">
        <v>25.068534851074201</v>
      </c>
      <c r="N20" s="17">
        <v>14.9487943649291</v>
      </c>
      <c r="O20" s="17">
        <v>100.185729980468</v>
      </c>
      <c r="P20" s="17">
        <v>19.163377761840799</v>
      </c>
      <c r="Q20" s="17">
        <v>42.727756500244098</v>
      </c>
      <c r="R20" s="17">
        <v>27.164354324340799</v>
      </c>
      <c r="S20" s="17">
        <v>19.352708816528299</v>
      </c>
      <c r="T20" s="17">
        <v>64.644775390625</v>
      </c>
      <c r="U20" s="17"/>
      <c r="V20" s="17">
        <f t="shared" si="0"/>
        <v>56.680475367897373</v>
      </c>
      <c r="W20" s="17">
        <f t="shared" si="1"/>
        <v>14.616984640764805</v>
      </c>
      <c r="X20" s="17">
        <f t="shared" si="2"/>
        <v>54.691748553478881</v>
      </c>
      <c r="Y20" s="11">
        <f t="shared" si="3"/>
        <v>24.591957465585811</v>
      </c>
    </row>
    <row r="21" spans="1:25" x14ac:dyDescent="0.25">
      <c r="A21" s="16">
        <f t="shared" si="4"/>
        <v>60</v>
      </c>
      <c r="B21" s="17">
        <v>202.28</v>
      </c>
      <c r="C21" s="22">
        <v>26.146999999999998</v>
      </c>
      <c r="D21" s="17">
        <v>94.325000000000003</v>
      </c>
      <c r="E21" s="17">
        <v>48.862000000000002</v>
      </c>
      <c r="F21" s="17">
        <v>49.927999999999997</v>
      </c>
      <c r="G21" s="17">
        <v>24.545000000000002</v>
      </c>
      <c r="H21" s="17">
        <v>216.67</v>
      </c>
      <c r="I21" s="17">
        <v>274.22000000000003</v>
      </c>
      <c r="J21" s="17">
        <v>60.49</v>
      </c>
      <c r="K21" s="17">
        <v>51.051000000000002</v>
      </c>
      <c r="L21" s="17">
        <v>77.664000000000001</v>
      </c>
      <c r="M21" s="17">
        <v>37.256954193115199</v>
      </c>
      <c r="N21" s="17">
        <v>22.495977401733299</v>
      </c>
      <c r="O21" s="17">
        <v>146.51258850097599</v>
      </c>
      <c r="P21" s="17">
        <v>29.898147583007798</v>
      </c>
      <c r="Q21" s="17">
        <v>55.803348541259702</v>
      </c>
      <c r="R21" s="17">
        <v>39.069198608398402</v>
      </c>
      <c r="S21" s="17">
        <v>25.3918647766113</v>
      </c>
      <c r="T21" s="17">
        <v>90.839004516601506</v>
      </c>
      <c r="U21" s="17"/>
      <c r="V21" s="17">
        <f t="shared" si="0"/>
        <v>82.813109690615974</v>
      </c>
      <c r="W21" s="17">
        <f t="shared" si="1"/>
        <v>19.711100849471958</v>
      </c>
      <c r="X21" s="17">
        <f t="shared" si="2"/>
        <v>73.752186094872854</v>
      </c>
      <c r="Y21" s="11">
        <f t="shared" si="3"/>
        <v>33.162417940717205</v>
      </c>
    </row>
    <row r="22" spans="1:25" x14ac:dyDescent="0.25">
      <c r="A22" s="16">
        <f t="shared" si="4"/>
        <v>75</v>
      </c>
      <c r="B22" s="17">
        <v>258.58999999999997</v>
      </c>
      <c r="C22" s="22">
        <v>37.61</v>
      </c>
      <c r="D22" s="17">
        <v>135.84</v>
      </c>
      <c r="E22" s="17">
        <v>62.31</v>
      </c>
      <c r="F22" s="17">
        <v>70.596000000000004</v>
      </c>
      <c r="G22" s="17">
        <v>34.523000000000003</v>
      </c>
      <c r="H22" s="17">
        <v>280.02</v>
      </c>
      <c r="I22" s="17">
        <v>374.12</v>
      </c>
      <c r="J22" s="17">
        <v>79.959999999999994</v>
      </c>
      <c r="K22" s="17">
        <v>69.186999999999998</v>
      </c>
      <c r="L22" s="17">
        <v>103.26</v>
      </c>
      <c r="M22" s="17">
        <v>45.420139312744098</v>
      </c>
      <c r="N22" s="17">
        <v>30.348331451416001</v>
      </c>
      <c r="O22" s="17">
        <v>199.85942077636699</v>
      </c>
      <c r="P22" s="17">
        <v>34.592876434326101</v>
      </c>
      <c r="Q22" s="17">
        <v>79.568099975585895</v>
      </c>
      <c r="R22" s="17">
        <v>54.141239166259702</v>
      </c>
      <c r="S22" s="17">
        <v>29.383037567138601</v>
      </c>
      <c r="T22" s="17">
        <v>246.82487487792901</v>
      </c>
      <c r="U22" s="17"/>
      <c r="V22" s="17">
        <f t="shared" si="0"/>
        <v>117.16600102956664</v>
      </c>
      <c r="W22" s="17">
        <f t="shared" si="1"/>
        <v>27.556375042633693</v>
      </c>
      <c r="X22" s="17">
        <f t="shared" si="2"/>
        <v>103.10651423098344</v>
      </c>
      <c r="Y22" s="11">
        <f t="shared" si="3"/>
        <v>46.361491074175511</v>
      </c>
    </row>
    <row r="23" spans="1:25" x14ac:dyDescent="0.25">
      <c r="A23" s="16">
        <f t="shared" si="4"/>
        <v>90</v>
      </c>
      <c r="B23" s="17">
        <v>314.19</v>
      </c>
      <c r="C23" s="22">
        <v>51.655000000000001</v>
      </c>
      <c r="D23" s="17">
        <v>168.48</v>
      </c>
      <c r="E23" s="17">
        <v>78.876000000000005</v>
      </c>
      <c r="F23" s="17">
        <v>90.61</v>
      </c>
      <c r="G23" s="17">
        <v>40.131999999999998</v>
      </c>
      <c r="H23" s="17">
        <v>355.19</v>
      </c>
      <c r="I23" s="17">
        <v>470.13</v>
      </c>
      <c r="J23" s="17">
        <v>102.12</v>
      </c>
      <c r="K23" s="17">
        <v>90.807000000000002</v>
      </c>
      <c r="L23" s="17">
        <v>131.77000000000001</v>
      </c>
      <c r="M23" s="17">
        <v>56.460800170898402</v>
      </c>
      <c r="N23" s="17">
        <v>41.649845123291001</v>
      </c>
      <c r="O23" s="17">
        <v>252.13920593261699</v>
      </c>
      <c r="P23" s="17">
        <v>46.112518310546797</v>
      </c>
      <c r="Q23" s="17">
        <v>103.70830535888599</v>
      </c>
      <c r="R23" s="17">
        <v>72.758438110351506</v>
      </c>
      <c r="S23" s="17">
        <v>71.306785583495994</v>
      </c>
      <c r="T23" s="17">
        <v>174.70004272460901</v>
      </c>
      <c r="U23" s="17"/>
      <c r="V23" s="17">
        <f t="shared" si="0"/>
        <v>142.77873375340502</v>
      </c>
      <c r="W23" s="17">
        <f t="shared" si="1"/>
        <v>32.36563440096679</v>
      </c>
      <c r="X23" s="17">
        <f t="shared" si="2"/>
        <v>121.10111503400218</v>
      </c>
      <c r="Y23" s="11">
        <f t="shared" si="3"/>
        <v>54.452701709456704</v>
      </c>
    </row>
    <row r="24" spans="1:25" x14ac:dyDescent="0.25">
      <c r="A24" s="16">
        <f t="shared" si="4"/>
        <v>105</v>
      </c>
      <c r="B24" s="17">
        <v>422.95</v>
      </c>
      <c r="C24" s="22">
        <v>66.206999999999994</v>
      </c>
      <c r="D24" s="17">
        <v>205.74</v>
      </c>
      <c r="E24" s="17">
        <v>96.96</v>
      </c>
      <c r="F24" s="17">
        <v>118.5</v>
      </c>
      <c r="G24" s="17">
        <v>52.85</v>
      </c>
      <c r="H24" s="17">
        <v>440.19</v>
      </c>
      <c r="I24" s="17">
        <v>594.12</v>
      </c>
      <c r="J24" s="17">
        <v>134.18</v>
      </c>
      <c r="K24" s="17">
        <v>115.32</v>
      </c>
      <c r="L24" s="17">
        <v>176.5</v>
      </c>
      <c r="M24" s="17">
        <v>80.925613403320298</v>
      </c>
      <c r="N24" s="17">
        <v>54.342388153076101</v>
      </c>
      <c r="O24" s="17">
        <v>331.90576171875</v>
      </c>
      <c r="P24" s="17">
        <v>57.632160186767493</v>
      </c>
      <c r="Q24" s="17">
        <v>142.89967346191401</v>
      </c>
      <c r="R24" s="17">
        <v>98.697219848632798</v>
      </c>
      <c r="S24" s="17">
        <v>71.211280822753906</v>
      </c>
      <c r="T24" s="17">
        <v>221.35255432128901</v>
      </c>
      <c r="U24" s="17"/>
      <c r="V24" s="17">
        <f t="shared" si="0"/>
        <v>183.28861325876335</v>
      </c>
      <c r="W24" s="17">
        <f t="shared" si="1"/>
        <v>41.305649110174357</v>
      </c>
      <c r="X24" s="17">
        <f t="shared" si="2"/>
        <v>154.55158710857637</v>
      </c>
      <c r="Y24" s="11">
        <f t="shared" si="3"/>
        <v>69.493591939128635</v>
      </c>
    </row>
    <row r="25" spans="1:25" x14ac:dyDescent="0.25">
      <c r="A25" s="16"/>
      <c r="B25" s="10"/>
      <c r="C25" s="36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5.75" thickBot="1" x14ac:dyDescent="0.3">
      <c r="A26" s="29" t="s">
        <v>101</v>
      </c>
      <c r="B26" s="12"/>
      <c r="C26" s="38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Y24"/>
  <sheetViews>
    <sheetView workbookViewId="0">
      <selection sqref="A1:XFD3"/>
    </sheetView>
  </sheetViews>
  <sheetFormatPr baseColWidth="10" defaultRowHeight="15" x14ac:dyDescent="0.25"/>
  <cols>
    <col min="1" max="10" width="11.42578125" style="1"/>
    <col min="11" max="11" width="14.42578125" style="1" customWidth="1"/>
    <col min="12" max="16" width="13.5703125" style="1" customWidth="1"/>
    <col min="17" max="17" width="11.28515625" style="1" customWidth="1"/>
    <col min="18" max="20" width="13.5703125" style="1" customWidth="1"/>
    <col min="21" max="21" width="1.42578125" style="1" customWidth="1"/>
    <col min="22" max="25" width="11.42578125" style="1"/>
    <col min="26" max="26" width="5.42578125" style="1" customWidth="1"/>
    <col min="27" max="27" width="12.7109375" style="1" customWidth="1"/>
    <col min="28" max="46" width="11.42578125" style="1"/>
    <col min="47" max="47" width="1.5703125" style="1" customWidth="1"/>
    <col min="48" max="16384" width="11.42578125" style="1"/>
  </cols>
  <sheetData>
    <row r="2" spans="1:51" ht="15.75" thickBot="1" x14ac:dyDescent="0.3"/>
    <row r="3" spans="1:51" ht="15.75" thickBot="1" x14ac:dyDescent="0.3">
      <c r="A3" s="43" t="s">
        <v>96</v>
      </c>
      <c r="B3" s="44" t="s">
        <v>12</v>
      </c>
      <c r="C3" s="44" t="s">
        <v>13</v>
      </c>
      <c r="D3" s="44" t="s">
        <v>14</v>
      </c>
      <c r="E3" s="44" t="s">
        <v>15</v>
      </c>
      <c r="F3" s="44" t="s">
        <v>16</v>
      </c>
      <c r="G3" s="44" t="s">
        <v>17</v>
      </c>
      <c r="H3" s="44" t="s">
        <v>18</v>
      </c>
      <c r="I3" s="44" t="s">
        <v>19</v>
      </c>
      <c r="J3" s="44" t="s">
        <v>20</v>
      </c>
      <c r="K3" s="44" t="s">
        <v>39</v>
      </c>
      <c r="L3" s="44" t="s">
        <v>40</v>
      </c>
      <c r="M3" s="44" t="s">
        <v>52</v>
      </c>
      <c r="N3" s="44" t="s">
        <v>53</v>
      </c>
      <c r="O3" s="44" t="s">
        <v>54</v>
      </c>
      <c r="P3" s="44" t="s">
        <v>74</v>
      </c>
      <c r="Q3" s="44" t="s">
        <v>75</v>
      </c>
      <c r="R3" s="44" t="s">
        <v>76</v>
      </c>
      <c r="S3" s="44" t="s">
        <v>80</v>
      </c>
      <c r="T3" s="44" t="s">
        <v>81</v>
      </c>
      <c r="U3" s="44"/>
      <c r="V3" s="44" t="s">
        <v>9</v>
      </c>
      <c r="W3" s="44" t="s">
        <v>11</v>
      </c>
      <c r="X3" s="44" t="s">
        <v>57</v>
      </c>
      <c r="Y3" s="45" t="s">
        <v>59</v>
      </c>
      <c r="Z3" s="7"/>
      <c r="AA3" s="43" t="s">
        <v>96</v>
      </c>
      <c r="AB3" s="44" t="s">
        <v>12</v>
      </c>
      <c r="AC3" s="44" t="s">
        <v>13</v>
      </c>
      <c r="AD3" s="44" t="s">
        <v>14</v>
      </c>
      <c r="AE3" s="44" t="s">
        <v>15</v>
      </c>
      <c r="AF3" s="44" t="s">
        <v>16</v>
      </c>
      <c r="AG3" s="44" t="s">
        <v>17</v>
      </c>
      <c r="AH3" s="44" t="s">
        <v>18</v>
      </c>
      <c r="AI3" s="44" t="s">
        <v>19</v>
      </c>
      <c r="AJ3" s="44" t="s">
        <v>20</v>
      </c>
      <c r="AK3" s="44" t="s">
        <v>39</v>
      </c>
      <c r="AL3" s="44" t="s">
        <v>40</v>
      </c>
      <c r="AM3" s="44" t="s">
        <v>52</v>
      </c>
      <c r="AN3" s="44" t="s">
        <v>53</v>
      </c>
      <c r="AO3" s="44" t="s">
        <v>54</v>
      </c>
      <c r="AP3" s="44" t="s">
        <v>74</v>
      </c>
      <c r="AQ3" s="44" t="s">
        <v>75</v>
      </c>
      <c r="AR3" s="44" t="s">
        <v>76</v>
      </c>
      <c r="AS3" s="44" t="s">
        <v>80</v>
      </c>
      <c r="AT3" s="44" t="s">
        <v>81</v>
      </c>
      <c r="AU3" s="44"/>
      <c r="AV3" s="44" t="s">
        <v>62</v>
      </c>
      <c r="AW3" s="44" t="s">
        <v>57</v>
      </c>
      <c r="AX3" s="44" t="s">
        <v>63</v>
      </c>
      <c r="AY3" s="45" t="s">
        <v>58</v>
      </c>
    </row>
    <row r="4" spans="1:51" x14ac:dyDescent="0.25">
      <c r="A4" s="16">
        <v>-150</v>
      </c>
      <c r="B4" s="10">
        <v>-4929.3</v>
      </c>
      <c r="C4" s="10">
        <v>-849.73</v>
      </c>
      <c r="D4" s="10">
        <v>-1397.1</v>
      </c>
      <c r="E4" s="10">
        <v>-2259.5</v>
      </c>
      <c r="F4" s="10">
        <v>-762.6</v>
      </c>
      <c r="G4" s="10">
        <v>-911.23</v>
      </c>
      <c r="H4" s="10">
        <v>-2003.1</v>
      </c>
      <c r="I4" s="17">
        <v>-2723</v>
      </c>
      <c r="J4" s="17">
        <v>-1332</v>
      </c>
      <c r="K4" s="17">
        <v>-1505.9</v>
      </c>
      <c r="L4" s="17">
        <v>-1332.5</v>
      </c>
      <c r="M4" s="17">
        <v>-1016.20251464843</v>
      </c>
      <c r="N4" s="17">
        <v>-863.882080078125</v>
      </c>
      <c r="O4" s="17">
        <v>-1516.69274902343</v>
      </c>
      <c r="P4" s="17">
        <v>-987.95745849609295</v>
      </c>
      <c r="Q4" s="30">
        <v>-2234.97119140625</v>
      </c>
      <c r="R4" s="17">
        <v>-2350.23779296875</v>
      </c>
      <c r="S4" s="30">
        <v>-794.58013916015602</v>
      </c>
      <c r="T4" s="17">
        <v>-2328.62255859375</v>
      </c>
      <c r="U4" s="17"/>
      <c r="V4" s="17">
        <f>AVERAGE(B4:U4)</f>
        <v>-1689.4266570723678</v>
      </c>
      <c r="W4" s="17">
        <f>STDEV(B4:U4)/(SQRT(14))</f>
        <v>268.24433428344571</v>
      </c>
      <c r="X4" s="17">
        <f>STDEV(B4:U4)</f>
        <v>1003.678394831913</v>
      </c>
      <c r="Y4" s="18">
        <f>CONFIDENCE(0.05,X4,19)</f>
        <v>451.30055351400586</v>
      </c>
      <c r="AA4" s="16">
        <v>-150</v>
      </c>
      <c r="AB4" s="17">
        <f>B4/'T318A no Glu'!B7</f>
        <v>3.3790101453249246</v>
      </c>
      <c r="AC4" s="17">
        <f>C4/'T318A no Glu'!C7</f>
        <v>5.7487991340234084</v>
      </c>
      <c r="AD4" s="17">
        <f>D4/'T318A no Glu'!D7</f>
        <v>2.7748867879558272</v>
      </c>
      <c r="AE4" s="17">
        <f>E4/'T318A no Glu'!E7</f>
        <v>7.7274281805745559</v>
      </c>
      <c r="AF4" s="17">
        <f>F4/'T318A no Glu'!F7</f>
        <v>4.4448330127644695</v>
      </c>
      <c r="AG4" s="17">
        <f>G4/'T318A no Glu'!G7</f>
        <v>9.10046938979327</v>
      </c>
      <c r="AH4" s="17">
        <f>H4/'T318A no Glu'!H7</f>
        <v>4.6553407083759417</v>
      </c>
      <c r="AI4" s="17">
        <f>I4/'T318A no Glu'!I7</f>
        <v>4.855996433348194</v>
      </c>
      <c r="AJ4" s="17">
        <f>J4/'T318A no Glu'!J7</f>
        <v>7.1632159182575963</v>
      </c>
      <c r="AK4" s="17">
        <f>K4/'T318A no Glu'!K7</f>
        <v>2.3101940630513154</v>
      </c>
      <c r="AL4" s="17">
        <f>L4/'T318A no Glu'!L7</f>
        <v>1.7176261311196475</v>
      </c>
      <c r="AM4" s="17">
        <f>M4/'T318A no Glu'!M7</f>
        <v>10.074203291587565</v>
      </c>
      <c r="AN4" s="17">
        <f>N4/'T318A no Glu'!N7</f>
        <v>7.7253491837369959</v>
      </c>
      <c r="AO4" s="17">
        <f>O4/'T318A no Glu'!O7</f>
        <v>4.5339756322584259</v>
      </c>
      <c r="AP4" s="17">
        <f>P4/'T318A no Glu'!P7</f>
        <v>7.7024106829838486</v>
      </c>
      <c r="AQ4" s="17">
        <f>Q4/'T318A no Glu'!Q7</f>
        <v>8.8887753921756119</v>
      </c>
      <c r="AR4" s="17">
        <f>R4/'T318A no Glu'!R7</f>
        <v>8.7316349036406482</v>
      </c>
      <c r="AS4" s="17">
        <f>S4/'T318A no Glu'!S7</f>
        <v>6.1042499026752175</v>
      </c>
      <c r="AT4" s="17">
        <f>T4/'T318A no Glu'!T7</f>
        <v>4.6740616401061663</v>
      </c>
      <c r="AU4" s="10"/>
      <c r="AV4" s="17">
        <f>AVERAGE(AB4:AT4)</f>
        <v>5.9111821333554557</v>
      </c>
      <c r="AW4" s="17">
        <f>STDEV(AB4:AT4)</f>
        <v>2.4812873783210101</v>
      </c>
      <c r="AX4" s="17" t="e">
        <f>CONFIDENCE(0.05,AW4,#REF!)</f>
        <v>#REF!</v>
      </c>
      <c r="AY4" s="11">
        <f>COUNT(AB4:AT4)</f>
        <v>19</v>
      </c>
    </row>
    <row r="5" spans="1:51" x14ac:dyDescent="0.25">
      <c r="A5" s="16">
        <v>-135</v>
      </c>
      <c r="B5" s="10">
        <v>-2656.5</v>
      </c>
      <c r="C5" s="10">
        <v>-677.21</v>
      </c>
      <c r="D5" s="10">
        <v>-1080.7</v>
      </c>
      <c r="E5" s="10">
        <v>-1314.9</v>
      </c>
      <c r="F5" s="10">
        <v>-615.28</v>
      </c>
      <c r="G5" s="10">
        <v>-716.06</v>
      </c>
      <c r="H5" s="10">
        <v>-1784.7</v>
      </c>
      <c r="I5" s="17">
        <v>-2220</v>
      </c>
      <c r="J5" s="17">
        <v>-1004</v>
      </c>
      <c r="K5" s="17">
        <v>-660.85</v>
      </c>
      <c r="L5" s="17">
        <v>-753.04</v>
      </c>
      <c r="M5" s="17">
        <v>-809.36437988281205</v>
      </c>
      <c r="N5" s="17">
        <v>-690.83319091796795</v>
      </c>
      <c r="O5" s="17">
        <v>-1240.29809570312</v>
      </c>
      <c r="P5" s="17">
        <v>-777.29821777343705</v>
      </c>
      <c r="Q5" s="30">
        <v>-1770.42443847656</v>
      </c>
      <c r="R5" s="17">
        <v>-1876.76733398437</v>
      </c>
      <c r="S5" s="30">
        <v>-630.01452636718705</v>
      </c>
      <c r="T5" s="17">
        <v>-1957.31384277343</v>
      </c>
      <c r="U5" s="17"/>
      <c r="V5" s="17">
        <f t="shared" ref="V5:V21" si="0">AVERAGE(B5:U5)</f>
        <v>-1222.9238960988887</v>
      </c>
      <c r="W5" s="17">
        <f t="shared" ref="W5:W21" si="1">STDEV(B5:U5)/(SQRT(14))</f>
        <v>168.71769551253828</v>
      </c>
      <c r="X5" s="17">
        <f>STDEV(B5:U5)</f>
        <v>631.2838116939655</v>
      </c>
      <c r="Y5" s="18">
        <f>CONFIDENCE(0.05,X5,19)</f>
        <v>283.85460433232726</v>
      </c>
      <c r="AA5" s="16">
        <v>-135</v>
      </c>
      <c r="AB5" s="17">
        <f>B5/'T318A no Glu'!B8</f>
        <v>2.8225206655475041</v>
      </c>
      <c r="AC5" s="17">
        <f>C5/'T318A no Glu'!C8</f>
        <v>5.8964736612973452</v>
      </c>
      <c r="AD5" s="17">
        <f>D5/'T318A no Glu'!D8</f>
        <v>2.8971636909549088</v>
      </c>
      <c r="AE5" s="17">
        <f>E5/'T318A no Glu'!E8</f>
        <v>6.3635483714852645</v>
      </c>
      <c r="AF5" s="17">
        <f>F5/'T318A no Glu'!F8</f>
        <v>4.596100694703817</v>
      </c>
      <c r="AG5" s="17">
        <f>G5/'T318A no Glu'!G8</f>
        <v>9.2119075798898766</v>
      </c>
      <c r="AH5" s="17">
        <f>H5/'T318A no Glu'!H8</f>
        <v>5.0057498667713798</v>
      </c>
      <c r="AI5" s="17">
        <f>I5/'T318A no Glu'!I8</f>
        <v>4.527009115194029</v>
      </c>
      <c r="AJ5" s="17">
        <f>J5/'T318A no Glu'!J8</f>
        <v>6.4083742899087257</v>
      </c>
      <c r="AK5" s="17">
        <f>K5/'T318A no Glu'!K8</f>
        <v>2.5559853026493906</v>
      </c>
      <c r="AL5" s="17">
        <f>L5/'T318A no Glu'!L8</f>
        <v>1.8407685350411891</v>
      </c>
      <c r="AM5" s="17">
        <f>M5/'T318A no Glu'!M8</f>
        <v>10.742188408968447</v>
      </c>
      <c r="AN5" s="17">
        <f>N5/'T318A no Glu'!N8</f>
        <v>7.8970866587482549</v>
      </c>
      <c r="AO5" s="17">
        <f>O5/'T318A no Glu'!O8</f>
        <v>4.8715165172364001</v>
      </c>
      <c r="AP5" s="17">
        <f>P5/'T318A no Glu'!P8</f>
        <v>6.9307448184396225</v>
      </c>
      <c r="AQ5" s="17">
        <f>Q5/'T318A no Glu'!Q8</f>
        <v>9.4784511766358293</v>
      </c>
      <c r="AR5" s="17">
        <f>R5/'T318A no Glu'!R8</f>
        <v>8.1460985486205999</v>
      </c>
      <c r="AS5" s="17">
        <f>S5/'T318A no Glu'!S8</f>
        <v>6.2840291108276567</v>
      </c>
      <c r="AT5" s="17">
        <f>T5/'T318A no Glu'!T8</f>
        <v>5.0544164988750309</v>
      </c>
      <c r="AU5" s="10"/>
      <c r="AV5" s="17">
        <f t="shared" ref="AV5:AV21" si="2">AVERAGE(AB5:AT5)</f>
        <v>5.8700070269365936</v>
      </c>
      <c r="AW5" s="17">
        <f t="shared" ref="AW5:AW21" si="3">STDEV(AB5:AT5)</f>
        <v>2.4746013368317552</v>
      </c>
      <c r="AX5" s="17" t="e">
        <f>CONFIDENCE(0.05,AW5,#REF!)</f>
        <v>#REF!</v>
      </c>
      <c r="AY5" s="11">
        <f t="shared" ref="AY5:AY21" si="4">COUNT(AB5:AT5)</f>
        <v>19</v>
      </c>
    </row>
    <row r="6" spans="1:51" x14ac:dyDescent="0.25">
      <c r="A6" s="16">
        <v>-120</v>
      </c>
      <c r="B6" s="10">
        <v>-1596.1</v>
      </c>
      <c r="C6" s="10">
        <v>-533.12</v>
      </c>
      <c r="D6" s="10">
        <v>-945.63</v>
      </c>
      <c r="E6" s="10">
        <v>-1020.4</v>
      </c>
      <c r="F6" s="10">
        <v>-482.22</v>
      </c>
      <c r="G6" s="10">
        <v>-558.22</v>
      </c>
      <c r="H6" s="10">
        <v>-1424.3</v>
      </c>
      <c r="I6" s="17">
        <v>-1750</v>
      </c>
      <c r="J6" s="17">
        <v>-732</v>
      </c>
      <c r="K6" s="17">
        <v>-358.39</v>
      </c>
      <c r="L6" s="17">
        <v>-413.27</v>
      </c>
      <c r="M6" s="17">
        <v>-640.00341796875</v>
      </c>
      <c r="N6" s="17">
        <v>-550.27850341796795</v>
      </c>
      <c r="O6" s="17">
        <v>-999.94860839843705</v>
      </c>
      <c r="P6" s="17">
        <v>-609.49755859375</v>
      </c>
      <c r="Q6" s="30">
        <v>-1389.64465332031</v>
      </c>
      <c r="R6" s="17">
        <v>-1485.97583007812</v>
      </c>
      <c r="S6" s="30">
        <v>-492.42855834960898</v>
      </c>
      <c r="T6" s="17">
        <v>-1630.13562011718</v>
      </c>
      <c r="U6" s="17"/>
      <c r="V6" s="17">
        <f t="shared" si="0"/>
        <v>-926.92435527600674</v>
      </c>
      <c r="W6" s="17">
        <f t="shared" si="1"/>
        <v>126.55059500564907</v>
      </c>
      <c r="X6" s="17">
        <f>STDEV(B6:U6)</f>
        <v>473.50896860352429</v>
      </c>
      <c r="Y6" s="18">
        <f>CONFIDENCE(0.05,X6,19)</f>
        <v>212.91168637779057</v>
      </c>
      <c r="AA6" s="16">
        <v>-120</v>
      </c>
      <c r="AB6" s="17">
        <f>B6/'T318A no Glu'!B9</f>
        <v>2.5245559369216899</v>
      </c>
      <c r="AC6" s="17">
        <f>C6/'T318A no Glu'!C9</f>
        <v>6.5464904956039094</v>
      </c>
      <c r="AD6" s="17">
        <f>D6/'T318A no Glu'!D9</f>
        <v>3.5132634864021397</v>
      </c>
      <c r="AE6" s="17">
        <f>E6/'T318A no Glu'!E9</f>
        <v>6.4196288140924826</v>
      </c>
      <c r="AF6" s="17">
        <f>F6/'T318A no Glu'!F9</f>
        <v>4.515591347504448</v>
      </c>
      <c r="AG6" s="17">
        <f>G6/'T318A no Glu'!G9</f>
        <v>8.7217786666250028</v>
      </c>
      <c r="AH6" s="17">
        <f>H6/'T318A no Glu'!H9</f>
        <v>4.6029796723006813</v>
      </c>
      <c r="AI6" s="17">
        <f>I6/'T318A no Glu'!I9</f>
        <v>4.0215093299016456</v>
      </c>
      <c r="AJ6" s="17">
        <f>J6/'T318A no Glu'!J9</f>
        <v>5.6996028965195045</v>
      </c>
      <c r="AK6" s="17">
        <f>K6/'T318A no Glu'!K9</f>
        <v>2.7799410487123799</v>
      </c>
      <c r="AL6" s="17">
        <f>L6/'T318A no Glu'!L9</f>
        <v>1.5203811345743505</v>
      </c>
      <c r="AM6" s="17">
        <f>M6/'T318A no Glu'!M9</f>
        <v>11.561297777345342</v>
      </c>
      <c r="AN6" s="17">
        <f>N6/'T318A no Glu'!N9</f>
        <v>8.5284797793282863</v>
      </c>
      <c r="AO6" s="17">
        <f>O6/'T318A no Glu'!O9</f>
        <v>5.0544324234563476</v>
      </c>
      <c r="AP6" s="17">
        <f>P6/'T318A no Glu'!P9</f>
        <v>4.9864001363194692</v>
      </c>
      <c r="AQ6" s="17">
        <f>Q6/'T318A no Glu'!Q9</f>
        <v>9.618923068896045</v>
      </c>
      <c r="AR6" s="17">
        <f>R6/'T318A no Glu'!R9</f>
        <v>9.2727320682186249</v>
      </c>
      <c r="AS6" s="17">
        <f>S6/'T318A no Glu'!S9</f>
        <v>6.141993181758707</v>
      </c>
      <c r="AT6" s="17">
        <f>T6/'T318A no Glu'!T9</f>
        <v>5.8600204599371848</v>
      </c>
      <c r="AU6" s="10"/>
      <c r="AV6" s="17">
        <f t="shared" si="2"/>
        <v>5.8889474591799083</v>
      </c>
      <c r="AW6" s="17">
        <f t="shared" si="3"/>
        <v>2.6624601549892075</v>
      </c>
      <c r="AX6" s="17" t="e">
        <f>CONFIDENCE(0.05,AW6,#REF!)</f>
        <v>#REF!</v>
      </c>
      <c r="AY6" s="11">
        <f t="shared" si="4"/>
        <v>19</v>
      </c>
    </row>
    <row r="7" spans="1:51" x14ac:dyDescent="0.25">
      <c r="A7" s="16">
        <v>-105</v>
      </c>
      <c r="B7" s="10">
        <v>-1284</v>
      </c>
      <c r="C7" s="10">
        <v>-417.96</v>
      </c>
      <c r="D7" s="10">
        <v>-674.48</v>
      </c>
      <c r="E7" s="10">
        <v>-784.01</v>
      </c>
      <c r="F7" s="10">
        <v>-369.78</v>
      </c>
      <c r="G7" s="10">
        <v>-427.66</v>
      </c>
      <c r="H7" s="10">
        <v>-1145.5</v>
      </c>
      <c r="I7" s="17">
        <v>-1290</v>
      </c>
      <c r="J7" s="17">
        <v>-514</v>
      </c>
      <c r="K7" s="17">
        <v>-261.33999999999997</v>
      </c>
      <c r="L7" s="17">
        <v>-223.51</v>
      </c>
      <c r="M7" s="17">
        <v>-502.49166870117102</v>
      </c>
      <c r="N7" s="17">
        <v>-431.079498291015</v>
      </c>
      <c r="O7" s="17">
        <v>-804.09814453125</v>
      </c>
      <c r="P7" s="17">
        <v>-469.288970947265</v>
      </c>
      <c r="Q7" s="30">
        <v>-1080.98742675781</v>
      </c>
      <c r="R7" s="17">
        <v>-1157.56579589843</v>
      </c>
      <c r="S7" s="30">
        <v>-375.302734375</v>
      </c>
      <c r="T7" s="17">
        <v>-1340.6748046875</v>
      </c>
      <c r="U7" s="17"/>
      <c r="V7" s="17">
        <f t="shared" si="0"/>
        <v>-713.35416022049696</v>
      </c>
      <c r="W7" s="17">
        <f t="shared" si="1"/>
        <v>102.63533921921264</v>
      </c>
      <c r="X7" s="17">
        <f>STDEV(B7:U7)</f>
        <v>384.0262751336162</v>
      </c>
      <c r="Y7" s="18">
        <f>CONFIDENCE(0.05,X7,19)</f>
        <v>172.67609965914181</v>
      </c>
      <c r="AA7" s="16">
        <v>-105</v>
      </c>
      <c r="AB7" s="17">
        <f>B7/'T318A no Glu'!B10</f>
        <v>2.5197221241022021</v>
      </c>
      <c r="AC7" s="17">
        <f>C7/'T318A no Glu'!C10</f>
        <v>6.8475375995281631</v>
      </c>
      <c r="AD7" s="17">
        <f>D7/'T318A no Glu'!D10</f>
        <v>3.4484380592054809</v>
      </c>
      <c r="AE7" s="17">
        <f>E7/'T318A no Glu'!E10</f>
        <v>6.6923602219376868</v>
      </c>
      <c r="AF7" s="17">
        <f>F7/'T318A no Glu'!F10</f>
        <v>4.095696959627845</v>
      </c>
      <c r="AG7" s="17">
        <f>G7/'T318A no Glu'!G10</f>
        <v>8.5756682508171416</v>
      </c>
      <c r="AH7" s="17">
        <f>H7/'T318A no Glu'!H10</f>
        <v>4.3229677711525394</v>
      </c>
      <c r="AI7" s="17">
        <f>I7/'T318A no Glu'!I10</f>
        <v>3.6635237987049867</v>
      </c>
      <c r="AJ7" s="17">
        <f>J7/'T318A no Glu'!J10</f>
        <v>4.8444863336475024</v>
      </c>
      <c r="AK7" s="17">
        <f>K7/'T318A no Glu'!K10</f>
        <v>2.5576433744372671</v>
      </c>
      <c r="AL7" s="17">
        <f>L7/'T318A no Glu'!L10</f>
        <v>1.5244168599099712</v>
      </c>
      <c r="AM7" s="17">
        <f>M7/'T318A no Glu'!M10</f>
        <v>12.020648567534817</v>
      </c>
      <c r="AN7" s="17">
        <f>N7/'T318A no Glu'!N10</f>
        <v>8.4815026829281326</v>
      </c>
      <c r="AO7" s="17">
        <f>O7/'T318A no Glu'!O10</f>
        <v>5.098941912032009</v>
      </c>
      <c r="AP7" s="17">
        <f>P7/'T318A no Glu'!P10</f>
        <v>4.1256275653693244</v>
      </c>
      <c r="AQ7" s="17">
        <f>Q7/'T318A no Glu'!Q10</f>
        <v>9.9691206524687246</v>
      </c>
      <c r="AR7" s="17">
        <f>R7/'T318A no Glu'!R10</f>
        <v>9.2945116947392901</v>
      </c>
      <c r="AS7" s="17">
        <f>S7/'T318A no Glu'!S10</f>
        <v>6.259079506489905</v>
      </c>
      <c r="AT7" s="17">
        <f>T7/'T318A no Glu'!T10</f>
        <v>5.9755940621970769</v>
      </c>
      <c r="AU7" s="10"/>
      <c r="AV7" s="17">
        <f t="shared" si="2"/>
        <v>5.8061835787805309</v>
      </c>
      <c r="AW7" s="17">
        <f t="shared" si="3"/>
        <v>2.8309922749334695</v>
      </c>
      <c r="AX7" s="17" t="e">
        <f>CONFIDENCE(0.05,AW7,#REF!)</f>
        <v>#REF!</v>
      </c>
      <c r="AY7" s="11">
        <f t="shared" si="4"/>
        <v>19</v>
      </c>
    </row>
    <row r="8" spans="1:51" x14ac:dyDescent="0.25">
      <c r="A8" s="16">
        <v>-90</v>
      </c>
      <c r="B8" s="10">
        <v>-1015.8</v>
      </c>
      <c r="C8" s="10">
        <v>-320.27999999999997</v>
      </c>
      <c r="D8" s="10">
        <v>-554.30999999999995</v>
      </c>
      <c r="E8" s="10">
        <v>-584.53</v>
      </c>
      <c r="F8" s="10">
        <v>-282.57</v>
      </c>
      <c r="G8" s="10">
        <v>-322.73</v>
      </c>
      <c r="H8" s="10">
        <v>-869.32</v>
      </c>
      <c r="I8" s="17">
        <v>-1002</v>
      </c>
      <c r="J8" s="17">
        <v>-423</v>
      </c>
      <c r="K8" s="17">
        <v>-190.55</v>
      </c>
      <c r="L8" s="17">
        <v>-158.22999999999999</v>
      </c>
      <c r="M8" s="17">
        <v>-385.52325439453102</v>
      </c>
      <c r="N8" s="17">
        <v>-333.41845703125</v>
      </c>
      <c r="O8" s="17">
        <v>-629.795654296875</v>
      </c>
      <c r="P8" s="17">
        <v>-355.94009399414</v>
      </c>
      <c r="Q8" s="30">
        <v>-822.896728515625</v>
      </c>
      <c r="R8" s="17">
        <v>-885.172607421875</v>
      </c>
      <c r="S8" s="30">
        <v>-283.34118652343699</v>
      </c>
      <c r="T8" s="17">
        <v>-1087.66284179687</v>
      </c>
      <c r="U8" s="17"/>
      <c r="V8" s="17">
        <f t="shared" si="0"/>
        <v>-553.00372757761068</v>
      </c>
      <c r="W8" s="17">
        <f t="shared" si="1"/>
        <v>81.260541670473174</v>
      </c>
      <c r="X8" s="17">
        <f>STDEV(B8:U8)</f>
        <v>304.04910599457764</v>
      </c>
      <c r="Y8" s="18">
        <f>CONFIDENCE(0.05,X8,19)</f>
        <v>136.71463940774723</v>
      </c>
      <c r="AA8" s="16">
        <v>-90</v>
      </c>
      <c r="AB8" s="17">
        <f>B8/'T318A no Glu'!B11</f>
        <v>2.4046587600312477</v>
      </c>
      <c r="AC8" s="17">
        <f>C8/'T318A no Glu'!C11</f>
        <v>7.1004500410135893</v>
      </c>
      <c r="AD8" s="17">
        <f>D8/'T318A no Glu'!D11</f>
        <v>5.5414375687293802</v>
      </c>
      <c r="AE8" s="17">
        <f>E8/'T318A no Glu'!E11</f>
        <v>6.6282260625028346</v>
      </c>
      <c r="AF8" s="17">
        <f>F8/'T318A no Glu'!F11</f>
        <v>3.8878111198249887</v>
      </c>
      <c r="AG8" s="17">
        <f>G8/'T318A no Glu'!G11</f>
        <v>8.9112546940578756</v>
      </c>
      <c r="AH8" s="17">
        <f>H8/'T318A no Glu'!H11</f>
        <v>3.7045938805079692</v>
      </c>
      <c r="AI8" s="17">
        <f>I8/'T318A no Glu'!I11</f>
        <v>3.405383360522023</v>
      </c>
      <c r="AJ8" s="17">
        <f>J8/'T318A no Glu'!J11</f>
        <v>5.1509985387238189</v>
      </c>
      <c r="AK8" s="17">
        <f>K8/'T318A no Glu'!K11</f>
        <v>2.3232421755934602</v>
      </c>
      <c r="AL8" s="17">
        <f>L8/'T318A no Glu'!L11</f>
        <v>1.4152951699463328</v>
      </c>
      <c r="AM8" s="17">
        <f>M8/'T318A no Glu'!M11</f>
        <v>12.512704815812274</v>
      </c>
      <c r="AN8" s="17">
        <f>N8/'T318A no Glu'!N11</f>
        <v>6.7909109082883861</v>
      </c>
      <c r="AO8" s="17">
        <f>O8/'T318A no Glu'!O11</f>
        <v>5.1381975526943595</v>
      </c>
      <c r="AP8" s="17">
        <f>P8/'T318A no Glu'!P11</f>
        <v>4.1796676049327335</v>
      </c>
      <c r="AQ8" s="17">
        <f>Q8/'T318A no Glu'!Q11</f>
        <v>10.2527290634288</v>
      </c>
      <c r="AR8" s="17">
        <f>R8/'T318A no Glu'!R11</f>
        <v>9.8261551230584274</v>
      </c>
      <c r="AS8" s="17">
        <f>S8/'T318A no Glu'!S11</f>
        <v>6.1395613344526403</v>
      </c>
      <c r="AT8" s="17">
        <f>T8/'T318A no Glu'!T11</f>
        <v>6.5782230131721207</v>
      </c>
      <c r="AU8" s="10"/>
      <c r="AV8" s="17">
        <f t="shared" si="2"/>
        <v>5.8890263572259611</v>
      </c>
      <c r="AW8" s="17">
        <f t="shared" si="3"/>
        <v>2.9333440658331735</v>
      </c>
      <c r="AX8" s="17" t="e">
        <f>CONFIDENCE(0.05,AW8,#REF!)</f>
        <v>#REF!</v>
      </c>
      <c r="AY8" s="11">
        <f t="shared" si="4"/>
        <v>19</v>
      </c>
    </row>
    <row r="9" spans="1:51" x14ac:dyDescent="0.25">
      <c r="A9" s="16">
        <v>-75</v>
      </c>
      <c r="B9" s="10">
        <v>-788.61</v>
      </c>
      <c r="C9" s="10">
        <v>-237.91</v>
      </c>
      <c r="D9" s="10">
        <v>-413.54</v>
      </c>
      <c r="E9" s="10">
        <v>-430.48</v>
      </c>
      <c r="F9" s="10">
        <v>-214.78</v>
      </c>
      <c r="G9" s="10">
        <v>-235.66</v>
      </c>
      <c r="H9" s="10">
        <v>-663.73</v>
      </c>
      <c r="I9" s="17">
        <v>-722</v>
      </c>
      <c r="J9" s="17">
        <v>-325</v>
      </c>
      <c r="K9" s="17">
        <v>-135.16999999999999</v>
      </c>
      <c r="L9" s="17">
        <v>-115.88</v>
      </c>
      <c r="M9" s="17">
        <v>-295.77282714843699</v>
      </c>
      <c r="N9" s="17">
        <v>-253.59556579589801</v>
      </c>
      <c r="O9" s="17">
        <v>-486.61395263671801</v>
      </c>
      <c r="P9" s="17">
        <v>-264.48129272460898</v>
      </c>
      <c r="Q9" s="30">
        <v>-607.25726318359295</v>
      </c>
      <c r="R9" s="17">
        <v>-659.695556640625</v>
      </c>
      <c r="S9" s="30">
        <v>-209.23538208007801</v>
      </c>
      <c r="T9" s="17">
        <v>-863.12060546875</v>
      </c>
      <c r="U9" s="17"/>
      <c r="V9" s="17">
        <f t="shared" si="0"/>
        <v>-416.97539187782678</v>
      </c>
      <c r="W9" s="17">
        <f t="shared" si="1"/>
        <v>62.468973137102097</v>
      </c>
      <c r="X9" s="17">
        <f>STDEV(B9:U9)</f>
        <v>233.73749478262098</v>
      </c>
      <c r="Y9" s="18">
        <f>CONFIDENCE(0.05,X9,19)</f>
        <v>105.09926418216834</v>
      </c>
      <c r="AA9" s="16">
        <v>-75</v>
      </c>
      <c r="AB9" s="17">
        <f>B9/'T318A no Glu'!B12</f>
        <v>2.3594829907548691</v>
      </c>
      <c r="AC9" s="17">
        <f>C9/'T318A no Glu'!C12</f>
        <v>6.6804256872490386</v>
      </c>
      <c r="AD9" s="17">
        <f>D9/'T318A no Glu'!D12</f>
        <v>3.2475263075231666</v>
      </c>
      <c r="AE9" s="17">
        <f>E9/'T318A no Glu'!E12</f>
        <v>6.2529777467898446</v>
      </c>
      <c r="AF9" s="17">
        <f>F9/'T318A no Glu'!F12</f>
        <v>3.9182705463832894</v>
      </c>
      <c r="AG9" s="17">
        <f>G9/'T318A no Glu'!G12</f>
        <v>7.9884745762711864</v>
      </c>
      <c r="AH9" s="17">
        <f>H9/'T318A no Glu'!H12</f>
        <v>3.532169655686233</v>
      </c>
      <c r="AI9" s="17">
        <f>I9/'T318A no Glu'!I12</f>
        <v>3.0981805698592519</v>
      </c>
      <c r="AJ9" s="17">
        <f>J9/'T318A no Glu'!J12</f>
        <v>4.8420738974970199</v>
      </c>
      <c r="AK9" s="17">
        <f>K9/'T318A no Glu'!K12</f>
        <v>2.1376158395799725</v>
      </c>
      <c r="AL9" s="17">
        <f>L9/'T318A no Glu'!L12</f>
        <v>1.275410810394356</v>
      </c>
      <c r="AM9" s="17">
        <f>M9/'T318A no Glu'!M12</f>
        <v>13.226391654868552</v>
      </c>
      <c r="AN9" s="17">
        <f>N9/'T318A no Glu'!N12</f>
        <v>7.327463960119565</v>
      </c>
      <c r="AO9" s="17">
        <f>O9/'T318A no Glu'!O12</f>
        <v>5.0352903542456211</v>
      </c>
      <c r="AP9" s="17">
        <f>P9/'T318A no Glu'!P12</f>
        <v>4.3252862128842162</v>
      </c>
      <c r="AQ9" s="17">
        <f>Q9/'T318A no Glu'!Q12</f>
        <v>10.208020167125717</v>
      </c>
      <c r="AR9" s="17">
        <f>R9/'T318A no Glu'!R12</f>
        <v>9.4457718873319045</v>
      </c>
      <c r="AS9" s="17">
        <f>S9/'T318A no Glu'!S12</f>
        <v>5.820007571873373</v>
      </c>
      <c r="AT9" s="17">
        <f>T9/'T318A no Glu'!T12</f>
        <v>6.9454979115486575</v>
      </c>
      <c r="AU9" s="10"/>
      <c r="AV9" s="17">
        <f t="shared" si="2"/>
        <v>5.666649386736097</v>
      </c>
      <c r="AW9" s="17">
        <f t="shared" si="3"/>
        <v>3.0627639116444692</v>
      </c>
      <c r="AX9" s="17" t="e">
        <f>CONFIDENCE(0.05,AW9,#REF!)</f>
        <v>#REF!</v>
      </c>
      <c r="AY9" s="11">
        <f t="shared" si="4"/>
        <v>19</v>
      </c>
    </row>
    <row r="10" spans="1:51" x14ac:dyDescent="0.25">
      <c r="A10" s="16">
        <v>-60</v>
      </c>
      <c r="B10" s="10">
        <v>-614.20000000000005</v>
      </c>
      <c r="C10" s="10">
        <v>-171.34</v>
      </c>
      <c r="D10" s="10">
        <v>-305.97000000000003</v>
      </c>
      <c r="E10" s="10">
        <v>-302.69</v>
      </c>
      <c r="F10" s="10">
        <v>-154.91999999999999</v>
      </c>
      <c r="G10" s="10">
        <v>-166.08</v>
      </c>
      <c r="H10" s="10">
        <v>-488.38</v>
      </c>
      <c r="I10" s="17">
        <v>-527</v>
      </c>
      <c r="J10" s="17">
        <v>-222</v>
      </c>
      <c r="K10" s="17">
        <v>-94.308000000000007</v>
      </c>
      <c r="L10" s="17">
        <v>-80.983999999999995</v>
      </c>
      <c r="M10" s="17">
        <v>-215.60470581054599</v>
      </c>
      <c r="N10" s="17">
        <v>-188.49053955078099</v>
      </c>
      <c r="O10" s="17">
        <v>-362.26306152343699</v>
      </c>
      <c r="P10" s="17">
        <v>-190.69250488281199</v>
      </c>
      <c r="Q10" s="30">
        <v>-435.86117553710898</v>
      </c>
      <c r="R10" s="17">
        <v>-476.47225952148398</v>
      </c>
      <c r="S10" s="30">
        <v>-150.80560302734301</v>
      </c>
      <c r="T10" s="17">
        <v>-666.85498046875</v>
      </c>
      <c r="U10" s="17"/>
      <c r="V10" s="17">
        <f t="shared" si="0"/>
        <v>-306.04825422748746</v>
      </c>
      <c r="W10" s="17">
        <f t="shared" si="1"/>
        <v>47.925490933511711</v>
      </c>
      <c r="X10" s="17">
        <f>STDEV(B10:U10)</f>
        <v>179.32076716614165</v>
      </c>
      <c r="Y10" s="18">
        <f>CONFIDENCE(0.05,X10,19)</f>
        <v>80.6309689391978</v>
      </c>
      <c r="AA10" s="16">
        <v>-60</v>
      </c>
      <c r="AB10" s="17">
        <f>B10/'T318A no Glu'!B13</f>
        <v>2.3734446247778038</v>
      </c>
      <c r="AC10" s="17">
        <f>C10/'T318A no Glu'!C13</f>
        <v>6.5217722289890379</v>
      </c>
      <c r="AD10" s="17">
        <f>D10/'T318A no Glu'!D13</f>
        <v>4.4859689763363928</v>
      </c>
      <c r="AE10" s="17">
        <f>E10/'T318A no Glu'!E13</f>
        <v>6.0453365288595968</v>
      </c>
      <c r="AF10" s="17">
        <f>F10/'T318A no Glu'!F13</f>
        <v>3.6056416701577989</v>
      </c>
      <c r="AG10" s="17">
        <f>G10/'T318A no Glu'!G13</f>
        <v>7.6690062800147771</v>
      </c>
      <c r="AH10" s="17">
        <f>H10/'T318A no Glu'!H13</f>
        <v>3.0700276590394768</v>
      </c>
      <c r="AI10" s="17">
        <f>I10/'T318A no Glu'!I13</f>
        <v>2.9938078736578992</v>
      </c>
      <c r="AJ10" s="17">
        <f>J10/'T318A no Glu'!J13</f>
        <v>4.573547589616811</v>
      </c>
      <c r="AK10" s="17">
        <f>K10/'T318A no Glu'!K13</f>
        <v>1.9581412732029402</v>
      </c>
      <c r="AL10" s="17">
        <f>L10/'T318A no Glu'!L13</f>
        <v>1.1596145309792802</v>
      </c>
      <c r="AM10" s="17">
        <f>M10/'T318A no Glu'!M13</f>
        <v>13.826832497220559</v>
      </c>
      <c r="AN10" s="17">
        <f>N10/'T318A no Glu'!N13</f>
        <v>9.000783466221419</v>
      </c>
      <c r="AO10" s="17">
        <f>O10/'T318A no Glu'!O13</f>
        <v>4.9958339418216413</v>
      </c>
      <c r="AP10" s="17">
        <f>P10/'T318A no Glu'!P13</f>
        <v>4.2980145210582794</v>
      </c>
      <c r="AQ10" s="17">
        <f>Q10/'T318A no Glu'!Q13</f>
        <v>10.046135146598624</v>
      </c>
      <c r="AR10" s="17">
        <f>R10/'T318A no Glu'!R13</f>
        <v>9.4965501122895617</v>
      </c>
      <c r="AS10" s="17">
        <f>S10/'T318A no Glu'!S13</f>
        <v>5.7837867573046156</v>
      </c>
      <c r="AT10" s="17">
        <f>T10/'T318A no Glu'!T13</f>
        <v>7.3947560067681897</v>
      </c>
      <c r="AU10" s="10"/>
      <c r="AV10" s="17">
        <f t="shared" si="2"/>
        <v>5.752579036048143</v>
      </c>
      <c r="AW10" s="17">
        <f t="shared" si="3"/>
        <v>3.2253753431433174</v>
      </c>
      <c r="AX10" s="17" t="e">
        <f>CONFIDENCE(0.05,AW10,#REF!)</f>
        <v>#REF!</v>
      </c>
      <c r="AY10" s="11">
        <f t="shared" si="4"/>
        <v>19</v>
      </c>
    </row>
    <row r="11" spans="1:51" x14ac:dyDescent="0.25">
      <c r="A11" s="16">
        <v>-45</v>
      </c>
      <c r="B11" s="10">
        <v>-421.13</v>
      </c>
      <c r="C11" s="10">
        <v>-117.03</v>
      </c>
      <c r="D11" s="10">
        <v>-211.03</v>
      </c>
      <c r="E11" s="10">
        <v>-200.61</v>
      </c>
      <c r="F11" s="10">
        <v>-103.84</v>
      </c>
      <c r="G11" s="10">
        <v>-112.58</v>
      </c>
      <c r="H11" s="10">
        <v>-337.83</v>
      </c>
      <c r="I11" s="17">
        <v>-367</v>
      </c>
      <c r="J11" s="17">
        <v>-172</v>
      </c>
      <c r="K11" s="17">
        <v>-61.186</v>
      </c>
      <c r="L11" s="17">
        <v>-55.796999999999997</v>
      </c>
      <c r="M11" s="17">
        <v>-148.45614624023401</v>
      </c>
      <c r="N11" s="17">
        <v>-133.64402770996</v>
      </c>
      <c r="O11" s="17">
        <v>-257.00991821289</v>
      </c>
      <c r="P11" s="17">
        <v>-131.80723571777301</v>
      </c>
      <c r="Q11" s="30">
        <v>-295.22763061523398</v>
      </c>
      <c r="R11" s="17">
        <v>-327.63177490234301</v>
      </c>
      <c r="S11" s="30">
        <v>-105.86798095703099</v>
      </c>
      <c r="T11" s="17">
        <v>-483.53469848632801</v>
      </c>
      <c r="U11" s="17"/>
      <c r="V11" s="17">
        <f t="shared" si="0"/>
        <v>-212.80065330746277</v>
      </c>
      <c r="W11" s="17">
        <f t="shared" si="1"/>
        <v>33.746569336181523</v>
      </c>
      <c r="X11" s="17">
        <f>STDEV(B11:U11)</f>
        <v>126.26810043500257</v>
      </c>
      <c r="Y11" s="18">
        <f>CONFIDENCE(0.05,X11,19)</f>
        <v>56.776019002602965</v>
      </c>
      <c r="AA11" s="16">
        <v>-45</v>
      </c>
      <c r="AB11" s="17">
        <f>B11/'T318A no Glu'!B14</f>
        <v>2.2294986500079412</v>
      </c>
      <c r="AC11" s="17">
        <f>C11/'T318A no Glu'!C14</f>
        <v>6.5368932581131656</v>
      </c>
      <c r="AD11" s="17">
        <f>D11/'T318A no Glu'!D14</f>
        <v>3.1739562026230299</v>
      </c>
      <c r="AE11" s="17">
        <f>E11/'T318A no Glu'!E14</f>
        <v>5.6168103931011313</v>
      </c>
      <c r="AF11" s="17">
        <f>F11/'T318A no Glu'!F14</f>
        <v>3.1315781537440817</v>
      </c>
      <c r="AG11" s="17">
        <f>G11/'T318A no Glu'!G14</f>
        <v>7.6118999323867484</v>
      </c>
      <c r="AH11" s="17">
        <f>H11/'T318A no Glu'!H14</f>
        <v>2.7385700389105057</v>
      </c>
      <c r="AI11" s="17">
        <f>I11/'T318A no Glu'!I14</f>
        <v>3.1075359864521594</v>
      </c>
      <c r="AJ11" s="17">
        <f>J11/'T318A no Glu'!J14</f>
        <v>4.7924212872666478</v>
      </c>
      <c r="AK11" s="17">
        <f>K11/'T318A no Glu'!K14</f>
        <v>1.8022385861561119</v>
      </c>
      <c r="AL11" s="17">
        <f>L11/'T318A no Glu'!L14</f>
        <v>1.0940802760838446</v>
      </c>
      <c r="AM11" s="17">
        <f>M11/'T318A no Glu'!M14</f>
        <v>16.026576923837158</v>
      </c>
      <c r="AN11" s="17">
        <f>N11/'T318A no Glu'!N14</f>
        <v>9.0508943233726296</v>
      </c>
      <c r="AO11" s="17">
        <f>O11/'T318A no Glu'!O14</f>
        <v>4.9769013818158143</v>
      </c>
      <c r="AP11" s="17">
        <f>P11/'T318A no Glu'!P14</f>
        <v>4.280494650972968</v>
      </c>
      <c r="AQ11" s="17">
        <f>Q11/'T318A no Glu'!Q14</f>
        <v>9.5175756350444036</v>
      </c>
      <c r="AR11" s="17">
        <f>R11/'T318A no Glu'!R14</f>
        <v>9.3499518985354548</v>
      </c>
      <c r="AS11" s="17">
        <f>S11/'T318A no Glu'!S14</f>
        <v>5.5969827990423768</v>
      </c>
      <c r="AT11" s="17">
        <f>T11/'T318A no Glu'!T14</f>
        <v>4.4347528426970033</v>
      </c>
      <c r="AU11" s="10"/>
      <c r="AV11" s="17">
        <f t="shared" si="2"/>
        <v>5.5299796431664845</v>
      </c>
      <c r="AW11" s="17">
        <f t="shared" si="3"/>
        <v>3.586000800653955</v>
      </c>
      <c r="AX11" s="17" t="e">
        <f>CONFIDENCE(0.05,AW11,#REF!)</f>
        <v>#REF!</v>
      </c>
      <c r="AY11" s="11">
        <f t="shared" si="4"/>
        <v>19</v>
      </c>
    </row>
    <row r="12" spans="1:51" x14ac:dyDescent="0.25">
      <c r="A12" s="16">
        <v>-30</v>
      </c>
      <c r="B12" s="10">
        <v>-260.5</v>
      </c>
      <c r="C12" s="10">
        <v>-72.563999999999993</v>
      </c>
      <c r="D12" s="10">
        <v>-136.38</v>
      </c>
      <c r="E12" s="10">
        <v>-120.91</v>
      </c>
      <c r="F12" s="10">
        <v>-63.255000000000003</v>
      </c>
      <c r="G12" s="10">
        <v>-67.646000000000001</v>
      </c>
      <c r="H12" s="10">
        <v>-209.31</v>
      </c>
      <c r="I12" s="17">
        <v>-217</v>
      </c>
      <c r="J12" s="17">
        <v>-107</v>
      </c>
      <c r="K12" s="17">
        <v>-37.250999999999998</v>
      </c>
      <c r="L12" s="17">
        <v>-32.756999999999998</v>
      </c>
      <c r="M12" s="17">
        <v>-91.332893371582003</v>
      </c>
      <c r="N12" s="17">
        <v>-89.147262573242102</v>
      </c>
      <c r="O12" s="17">
        <v>-160.89982604980401</v>
      </c>
      <c r="P12" s="17">
        <v>-84.100105285644503</v>
      </c>
      <c r="Q12" s="30">
        <v>-183.41514587402301</v>
      </c>
      <c r="R12" s="17">
        <v>-210.02365112304599</v>
      </c>
      <c r="S12" s="30">
        <v>-68.039665222167898</v>
      </c>
      <c r="T12" s="17">
        <v>-317.73886108398398</v>
      </c>
      <c r="U12" s="17"/>
      <c r="V12" s="17">
        <f t="shared" si="0"/>
        <v>-133.11949529386808</v>
      </c>
      <c r="W12" s="17">
        <f t="shared" si="1"/>
        <v>21.420281313436973</v>
      </c>
      <c r="X12" s="17">
        <f>STDEV(B12:U12)</f>
        <v>80.147353803197277</v>
      </c>
      <c r="Y12" s="18">
        <f>CONFIDENCE(0.05,X12,19)</f>
        <v>36.037983202899674</v>
      </c>
      <c r="AA12" s="16">
        <v>-30</v>
      </c>
      <c r="AB12" s="17">
        <f>B12/'T318A no Glu'!B15</f>
        <v>2.0465079739178251</v>
      </c>
      <c r="AC12" s="17">
        <f>C12/'T318A no Glu'!C15</f>
        <v>6.4227296866702064</v>
      </c>
      <c r="AD12" s="17">
        <f>D12/'T318A no Glu'!D15</f>
        <v>2.8387069916533103</v>
      </c>
      <c r="AE12" s="17">
        <f>E12/'T318A no Glu'!E15</f>
        <v>5.373061369595165</v>
      </c>
      <c r="AF12" s="17">
        <f>F12/'T318A no Glu'!F15</f>
        <v>2.7804395604395604</v>
      </c>
      <c r="AG12" s="17">
        <f>G12/'T318A no Glu'!G15</f>
        <v>6.6929850598595042</v>
      </c>
      <c r="AH12" s="17">
        <f>H12/'T318A no Glu'!H15</f>
        <v>2.5479622145396115</v>
      </c>
      <c r="AI12" s="17">
        <f>I12/'T318A no Glu'!I15</f>
        <v>2.6106833493743982</v>
      </c>
      <c r="AJ12" s="17">
        <f>J12/'T318A no Glu'!J15</f>
        <v>5.0519357884796978</v>
      </c>
      <c r="AK12" s="17">
        <f>K12/'T318A no Glu'!K15</f>
        <v>1.6935351882160392</v>
      </c>
      <c r="AL12" s="17">
        <f>L12/'T318A no Glu'!L15</f>
        <v>0.9969868517165813</v>
      </c>
      <c r="AM12" s="17">
        <f>M12/'T318A no Glu'!M15</f>
        <v>32.369984475707845</v>
      </c>
      <c r="AN12" s="17">
        <f>N12/'T318A no Glu'!N15</f>
        <v>8.6969322084848386</v>
      </c>
      <c r="AO12" s="17">
        <f>O12/'T318A no Glu'!O15</f>
        <v>5.4141641510420824</v>
      </c>
      <c r="AP12" s="17">
        <f>P12/'T318A no Glu'!P15</f>
        <v>4.2612624497128717</v>
      </c>
      <c r="AQ12" s="17">
        <f>Q12/'T318A no Glu'!Q15</f>
        <v>10.140565071651306</v>
      </c>
      <c r="AR12" s="17">
        <f>R12/'T318A no Glu'!R15</f>
        <v>9.3777736141510317</v>
      </c>
      <c r="AS12" s="17">
        <f>S12/'T318A no Glu'!S15</f>
        <v>5.1543600382989796</v>
      </c>
      <c r="AT12" s="17">
        <f>T12/'T318A no Glu'!T15</f>
        <v>5.6486119510862904</v>
      </c>
      <c r="AU12" s="10"/>
      <c r="AV12" s="17">
        <f t="shared" si="2"/>
        <v>6.3220625260314289</v>
      </c>
      <c r="AW12" s="17">
        <f t="shared" si="3"/>
        <v>6.8246182234040678</v>
      </c>
      <c r="AX12" s="17" t="e">
        <f>CONFIDENCE(0.05,AW12,#REF!)</f>
        <v>#REF!</v>
      </c>
      <c r="AY12" s="11">
        <f t="shared" si="4"/>
        <v>19</v>
      </c>
    </row>
    <row r="13" spans="1:51" x14ac:dyDescent="0.25">
      <c r="A13" s="16">
        <v>-15</v>
      </c>
      <c r="B13" s="10">
        <v>-128.53</v>
      </c>
      <c r="C13" s="10">
        <v>-34.146000000000001</v>
      </c>
      <c r="D13" s="10">
        <v>-63.265999999999998</v>
      </c>
      <c r="E13" s="10">
        <v>-55.923000000000002</v>
      </c>
      <c r="F13" s="10">
        <v>-30.306000000000001</v>
      </c>
      <c r="G13" s="10">
        <v>-31.31</v>
      </c>
      <c r="H13" s="10">
        <v>-97.912000000000006</v>
      </c>
      <c r="I13" s="17">
        <v>-95</v>
      </c>
      <c r="J13" s="17">
        <v>-51</v>
      </c>
      <c r="K13" s="17">
        <v>-16.632999999999999</v>
      </c>
      <c r="L13" s="17">
        <v>-14.656000000000001</v>
      </c>
      <c r="M13" s="17">
        <v>-40.404651641845703</v>
      </c>
      <c r="N13" s="17">
        <v>-51.3443603515625</v>
      </c>
      <c r="O13" s="17">
        <v>-72.987228393554602</v>
      </c>
      <c r="P13" s="17">
        <v>-46.284709930419901</v>
      </c>
      <c r="Q13" s="30">
        <v>-95.254219055175696</v>
      </c>
      <c r="R13" s="17">
        <v>-116.041816711425</v>
      </c>
      <c r="S13" s="30">
        <v>-36.6159057617187</v>
      </c>
      <c r="T13" s="17">
        <v>-168.49641418457</v>
      </c>
      <c r="U13" s="17"/>
      <c r="V13" s="17">
        <f t="shared" si="0"/>
        <v>-65.584805580540646</v>
      </c>
      <c r="W13" s="17">
        <f t="shared" si="1"/>
        <v>11.037799481947163</v>
      </c>
      <c r="X13" s="17">
        <f>STDEV(B13:U13)</f>
        <v>41.299663965357183</v>
      </c>
      <c r="Y13" s="18">
        <f>CONFIDENCE(0.05,X13,19)</f>
        <v>18.570252486733615</v>
      </c>
      <c r="AA13" s="16">
        <v>-15</v>
      </c>
      <c r="AB13" s="17">
        <f>B13/'T318A no Glu'!B16</f>
        <v>2.1372509893910672</v>
      </c>
      <c r="AC13" s="17">
        <f>C13/'T318A no Glu'!C16</f>
        <v>7.9551755469095822</v>
      </c>
      <c r="AD13" s="17">
        <f>D13/'T318A no Glu'!D16</f>
        <v>3.0983887555707916</v>
      </c>
      <c r="AE13" s="17">
        <f>E13/'T318A no Glu'!E16</f>
        <v>7.3747857048661478</v>
      </c>
      <c r="AF13" s="17">
        <f>F13/'T318A no Glu'!F16</f>
        <v>2.7020328102710418</v>
      </c>
      <c r="AG13" s="17">
        <f>G13/'T318A no Glu'!G16</f>
        <v>5.0679831660731622</v>
      </c>
      <c r="AH13" s="17">
        <f>H13/'T318A no Glu'!H16</f>
        <v>2.1287531253397112</v>
      </c>
      <c r="AI13" s="17">
        <f>I13/'T318A no Glu'!I16</f>
        <v>1.725703905540418</v>
      </c>
      <c r="AJ13" s="17">
        <f>J13/'T318A no Glu'!J16</f>
        <v>4.2044517724649628</v>
      </c>
      <c r="AK13" s="17">
        <f>K13/'T318A no Glu'!K16</f>
        <v>1.6295679435681394</v>
      </c>
      <c r="AL13" s="17">
        <f>L13/'T318A no Glu'!L16</f>
        <v>0.91365874945452286</v>
      </c>
      <c r="AM13" s="17">
        <f>M13/'T318A no Glu'!M16</f>
        <v>-25.947571997804154</v>
      </c>
      <c r="AN13" s="17">
        <f>N13/'T318A no Glu'!N16</f>
        <v>9.3218157836141291</v>
      </c>
      <c r="AO13" s="17">
        <f>O13/'T318A no Glu'!O16</f>
        <v>7.111589351143202</v>
      </c>
      <c r="AP13" s="17">
        <f>P13/'T318A no Glu'!P16</f>
        <v>4.1793165105053802</v>
      </c>
      <c r="AQ13" s="17">
        <f>Q13/'T318A no Glu'!Q16</f>
        <v>10.889707266027486</v>
      </c>
      <c r="AR13" s="17">
        <f>R13/'T318A no Glu'!R16</f>
        <v>9.7565920061618687</v>
      </c>
      <c r="AS13" s="17">
        <f>S13/'T318A no Glu'!S16</f>
        <v>5.3077041804714691</v>
      </c>
      <c r="AT13" s="17">
        <f>T13/'T318A no Glu'!T16</f>
        <v>8.277263234903911</v>
      </c>
      <c r="AU13" s="10"/>
      <c r="AV13" s="17">
        <f t="shared" si="2"/>
        <v>3.5702194107617284</v>
      </c>
      <c r="AW13" s="17">
        <f t="shared" si="3"/>
        <v>7.7817299626439844</v>
      </c>
      <c r="AX13" s="17" t="e">
        <f>CONFIDENCE(0.05,AW13,#REF!)</f>
        <v>#REF!</v>
      </c>
      <c r="AY13" s="11">
        <f t="shared" si="4"/>
        <v>19</v>
      </c>
    </row>
    <row r="14" spans="1:51" x14ac:dyDescent="0.25">
      <c r="A14" s="16">
        <v>0</v>
      </c>
      <c r="B14" s="10">
        <v>2.0044</v>
      </c>
      <c r="C14" s="10">
        <v>0.26300000000000001</v>
      </c>
      <c r="D14" s="10">
        <v>-0.97399999999999998</v>
      </c>
      <c r="E14" s="10">
        <v>-0.68600000000000005</v>
      </c>
      <c r="F14" s="10">
        <v>0.08</v>
      </c>
      <c r="G14" s="10">
        <v>-1.4337</v>
      </c>
      <c r="H14" s="10">
        <v>0.17</v>
      </c>
      <c r="I14" s="17">
        <v>6</v>
      </c>
      <c r="J14" s="17">
        <v>-5</v>
      </c>
      <c r="K14" s="17">
        <v>0.40699999999999997</v>
      </c>
      <c r="L14" s="17">
        <v>0.92</v>
      </c>
      <c r="M14" s="17">
        <v>10.187644004821699</v>
      </c>
      <c r="N14" s="17">
        <v>-18.4690628051757</v>
      </c>
      <c r="O14" s="17">
        <v>14.279716491699199</v>
      </c>
      <c r="P14" s="17">
        <v>-15.3524570465087</v>
      </c>
      <c r="Q14" s="30">
        <v>-21.0092449188232</v>
      </c>
      <c r="R14" s="17">
        <v>-39.720348358154197</v>
      </c>
      <c r="S14" s="30">
        <v>-12.7260379791259</v>
      </c>
      <c r="T14" s="17">
        <v>-26.382938385009702</v>
      </c>
      <c r="U14" s="17"/>
      <c r="V14" s="17">
        <f t="shared" si="0"/>
        <v>-5.6548436313829731</v>
      </c>
      <c r="W14" s="17">
        <f t="shared" si="1"/>
        <v>3.5766269300492235</v>
      </c>
      <c r="X14" s="17">
        <f>STDEV(B14:U14)</f>
        <v>13.382512572553281</v>
      </c>
      <c r="Y14" s="18">
        <f>CONFIDENCE(0.05,X14,19)</f>
        <v>6.0174009548276519</v>
      </c>
      <c r="AA14" s="16">
        <v>0</v>
      </c>
      <c r="AB14" s="17">
        <f>B14/'T318A no Glu'!B17</f>
        <v>3.69134438305709</v>
      </c>
      <c r="AC14" s="17">
        <f>C14/'T318A no Glu'!C17</f>
        <v>-0.36376210235131401</v>
      </c>
      <c r="AD14" s="17">
        <f>D14/'T318A no Glu'!D17</f>
        <v>-9.1886792452830193</v>
      </c>
      <c r="AE14" s="17">
        <f>E14/'T318A no Glu'!E17</f>
        <v>-0.61513629842180784</v>
      </c>
      <c r="AF14" s="17">
        <f>F14/'T318A no Glu'!F17</f>
        <v>-0.15180265654648956</v>
      </c>
      <c r="AG14" s="17">
        <f>G14/'T318A no Glu'!G17</f>
        <v>1.1102764655773252</v>
      </c>
      <c r="AH14" s="17">
        <f>H14/'T318A no Glu'!H17</f>
        <v>-9.1235979176729473E-2</v>
      </c>
      <c r="AI14" s="17">
        <f>I14/'T318A no Glu'!I17</f>
        <v>60</v>
      </c>
      <c r="AJ14" s="17">
        <f>J14/'T318A no Glu'!J17</f>
        <v>-50</v>
      </c>
      <c r="AK14" s="17">
        <f>K14/'T318A no Glu'!K17</f>
        <v>-0.73731884057971009</v>
      </c>
      <c r="AL14" s="17">
        <f>L14/'T318A no Glu'!L17</f>
        <v>6.5248226950354615</v>
      </c>
      <c r="AM14" s="17">
        <f>M14/'T318A no Glu'!M17</f>
        <v>1.2365065629357199</v>
      </c>
      <c r="AN14" s="17">
        <f>N14/'T318A no Glu'!N17</f>
        <v>48.415539999999787</v>
      </c>
      <c r="AO14" s="17">
        <f>O14/'T318A no Glu'!O17</f>
        <v>1.2403225040893697</v>
      </c>
      <c r="AP14" s="17">
        <f>P14/'T318A no Glu'!P17</f>
        <v>3.8897609133009654</v>
      </c>
      <c r="AQ14" s="17">
        <f>Q14/'T318A no Glu'!Q17</f>
        <v>-8.3246437973585579</v>
      </c>
      <c r="AR14" s="17">
        <f>R14/'T318A no Glu'!R17</f>
        <v>15.400594931664358</v>
      </c>
      <c r="AS14" s="17">
        <f>S14/'T318A no Glu'!S17</f>
        <v>10.980743383112681</v>
      </c>
      <c r="AT14" s="17">
        <f>T14/'T318A no Glu'!T17</f>
        <v>-6.0292464432490025</v>
      </c>
      <c r="AU14" s="10"/>
      <c r="AV14" s="17">
        <f t="shared" si="2"/>
        <v>4.052004551358217</v>
      </c>
      <c r="AW14" s="17">
        <f t="shared" si="3"/>
        <v>22.056319551553166</v>
      </c>
      <c r="AX14" s="17" t="e">
        <f>CONFIDENCE(0.05,AW14,#REF!)</f>
        <v>#REF!</v>
      </c>
      <c r="AY14" s="11">
        <f t="shared" si="4"/>
        <v>19</v>
      </c>
    </row>
    <row r="15" spans="1:51" x14ac:dyDescent="0.25">
      <c r="A15" s="16">
        <v>15</v>
      </c>
      <c r="B15" s="10">
        <v>114.3</v>
      </c>
      <c r="C15" s="10">
        <v>31.376000000000001</v>
      </c>
      <c r="D15" s="10">
        <v>58.732999999999997</v>
      </c>
      <c r="E15" s="10">
        <v>47.743000000000002</v>
      </c>
      <c r="F15" s="10">
        <v>25.67</v>
      </c>
      <c r="G15" s="10">
        <v>25.244</v>
      </c>
      <c r="H15" s="10">
        <v>87.685000000000002</v>
      </c>
      <c r="I15" s="17">
        <v>112</v>
      </c>
      <c r="J15" s="17">
        <v>54</v>
      </c>
      <c r="K15" s="17">
        <v>16.337</v>
      </c>
      <c r="L15" s="17">
        <v>16.038</v>
      </c>
      <c r="M15" s="17">
        <v>51.144992828369098</v>
      </c>
      <c r="N15" s="17">
        <v>10.266719818115201</v>
      </c>
      <c r="O15" s="17">
        <v>98.791412353515597</v>
      </c>
      <c r="P15" s="17">
        <v>11.997789382934499</v>
      </c>
      <c r="Q15" s="30">
        <v>43.628494262695298</v>
      </c>
      <c r="R15" s="17">
        <v>26.252546310424801</v>
      </c>
      <c r="S15" s="30">
        <v>9.2512893676757795</v>
      </c>
      <c r="T15" s="17">
        <v>112.74439239501901</v>
      </c>
      <c r="U15" s="17"/>
      <c r="V15" s="17">
        <f t="shared" si="0"/>
        <v>50.16861245888154</v>
      </c>
      <c r="W15" s="17">
        <f t="shared" si="1"/>
        <v>9.9483614240792573</v>
      </c>
      <c r="X15" s="17">
        <f>STDEV(B15:U15)</f>
        <v>37.223360008703082</v>
      </c>
      <c r="Y15" s="18">
        <f>CONFIDENCE(0.05,X15,19)</f>
        <v>16.737356370406022</v>
      </c>
      <c r="AA15" s="16">
        <v>15</v>
      </c>
      <c r="AB15" s="17">
        <f>B15/'T318A no Glu'!B18</f>
        <v>2.1932686034462909</v>
      </c>
      <c r="AC15" s="17">
        <f>C15/'T318A no Glu'!C18</f>
        <v>5.3902317511037818</v>
      </c>
      <c r="AD15" s="17">
        <f>D15/'T318A no Glu'!D18</f>
        <v>3.2899955187093881</v>
      </c>
      <c r="AE15" s="17">
        <f>E15/'T318A no Glu'!E18</f>
        <v>5.145995235888206</v>
      </c>
      <c r="AF15" s="17">
        <f>F15/'T318A no Glu'!F18</f>
        <v>2.7472762687557526</v>
      </c>
      <c r="AG15" s="17">
        <f>G15/'T318A no Glu'!G18</f>
        <v>7.1300663748058177</v>
      </c>
      <c r="AH15" s="17">
        <f>H15/'T318A no Glu'!H18</f>
        <v>1.7471656006535559</v>
      </c>
      <c r="AI15" s="17">
        <f>I15/'T318A no Glu'!I18</f>
        <v>1.7707509881422925</v>
      </c>
      <c r="AJ15" s="17">
        <f>J15/'T318A no Glu'!J18</f>
        <v>4.4045676998368677</v>
      </c>
      <c r="AK15" s="17">
        <f>K15/'T318A no Glu'!K18</f>
        <v>1.5637982195845699</v>
      </c>
      <c r="AL15" s="17">
        <f>L15/'T318A no Glu'!L18</f>
        <v>0.90584580626941558</v>
      </c>
      <c r="AM15" s="17">
        <f>M15/'T318A no Glu'!M18</f>
        <v>3.2897971983110184</v>
      </c>
      <c r="AN15" s="17">
        <f>N15/'T318A no Glu'!N18</f>
        <v>2.3316508513213079</v>
      </c>
      <c r="AO15" s="17">
        <f>O15/'T318A no Glu'!O18</f>
        <v>2.8280419065494797</v>
      </c>
      <c r="AP15" s="17">
        <f>P15/'T318A no Glu'!P18</f>
        <v>4.1709560338003735</v>
      </c>
      <c r="AQ15" s="17">
        <f>Q15/'T318A no Glu'!Q18</f>
        <v>3.1448568282089782</v>
      </c>
      <c r="AR15" s="17">
        <f>R15/'T318A no Glu'!R18</f>
        <v>3.8202058205709433</v>
      </c>
      <c r="AS15" s="17">
        <f>S15/'T318A no Glu'!S18</f>
        <v>2.6648228484025385</v>
      </c>
      <c r="AT15" s="17">
        <f>T15/'T318A no Glu'!T18</f>
        <v>5.3202222970660653</v>
      </c>
      <c r="AU15" s="10"/>
      <c r="AV15" s="17">
        <f t="shared" si="2"/>
        <v>3.3610271500750866</v>
      </c>
      <c r="AW15" s="17">
        <f t="shared" si="3"/>
        <v>1.5867639024576339</v>
      </c>
      <c r="AX15" s="17" t="e">
        <f>CONFIDENCE(0.05,AW15,#REF!)</f>
        <v>#REF!</v>
      </c>
      <c r="AY15" s="11">
        <f t="shared" si="4"/>
        <v>19</v>
      </c>
    </row>
    <row r="16" spans="1:51" x14ac:dyDescent="0.25">
      <c r="A16" s="16">
        <v>30</v>
      </c>
      <c r="B16" s="10">
        <v>236.46</v>
      </c>
      <c r="C16" s="10">
        <v>61.134999999999998</v>
      </c>
      <c r="D16" s="10">
        <v>121.05</v>
      </c>
      <c r="E16" s="10">
        <v>93.338999999999999</v>
      </c>
      <c r="F16" s="10">
        <v>55.078000000000003</v>
      </c>
      <c r="G16" s="10">
        <v>49.1</v>
      </c>
      <c r="H16" s="10">
        <v>173.42</v>
      </c>
      <c r="I16" s="17">
        <v>191</v>
      </c>
      <c r="J16" s="17">
        <v>96</v>
      </c>
      <c r="K16" s="17">
        <v>33.313000000000002</v>
      </c>
      <c r="L16" s="17">
        <v>31.13</v>
      </c>
      <c r="M16" s="17">
        <v>94.689804077148395</v>
      </c>
      <c r="N16" s="17">
        <v>37.794773101806598</v>
      </c>
      <c r="O16" s="17">
        <v>191.81588745117099</v>
      </c>
      <c r="P16" s="17">
        <v>37.589500427246001</v>
      </c>
      <c r="Q16" s="30">
        <v>100.539329528808</v>
      </c>
      <c r="R16" s="17">
        <v>87.655990600585895</v>
      </c>
      <c r="S16" s="30">
        <v>28.586877822875898</v>
      </c>
      <c r="T16" s="17">
        <v>253.11714172363199</v>
      </c>
      <c r="U16" s="17"/>
      <c r="V16" s="17">
        <f t="shared" si="0"/>
        <v>103.83233182806705</v>
      </c>
      <c r="W16" s="17">
        <f t="shared" si="1"/>
        <v>19.184468198412485</v>
      </c>
      <c r="X16" s="17">
        <f>STDEV(B16:U16)</f>
        <v>71.781707145919839</v>
      </c>
      <c r="Y16" s="18">
        <f>CONFIDENCE(0.05,X16,19)</f>
        <v>32.276398828490407</v>
      </c>
      <c r="AA16" s="16">
        <v>30</v>
      </c>
      <c r="AB16" s="17">
        <f>B16/'T318A no Glu'!B19</f>
        <v>2.4075752176347809</v>
      </c>
      <c r="AC16" s="17">
        <f>C16/'T318A no Glu'!C19</f>
        <v>4.6143105140010565</v>
      </c>
      <c r="AD16" s="17">
        <f>D16/'T318A no Glu'!D19</f>
        <v>2.9852034525277436</v>
      </c>
      <c r="AE16" s="17">
        <f>E16/'T318A no Glu'!E19</f>
        <v>4.8038600102933611</v>
      </c>
      <c r="AF16" s="17">
        <f>F16/'T318A no Glu'!F19</f>
        <v>2.4876021859897932</v>
      </c>
      <c r="AG16" s="17">
        <f>G16/'T318A no Glu'!G19</f>
        <v>4.4681044681044675</v>
      </c>
      <c r="AH16" s="17">
        <f>H16/'T318A no Glu'!H19</f>
        <v>1.6818931238483172</v>
      </c>
      <c r="AI16" s="17">
        <f>I16/'T318A no Glu'!I19</f>
        <v>1.5640353750409433</v>
      </c>
      <c r="AJ16" s="17">
        <f>J16/'T318A no Glu'!J19</f>
        <v>3.7989711119905025</v>
      </c>
      <c r="AK16" s="17">
        <f>K16/'T318A no Glu'!K19</f>
        <v>1.524831784684396</v>
      </c>
      <c r="AL16" s="17">
        <f>L16/'T318A no Glu'!L19</f>
        <v>0.88497839435979064</v>
      </c>
      <c r="AM16" s="17">
        <f>M16/'T318A no Glu'!M19</f>
        <v>4.5333920925775946</v>
      </c>
      <c r="AN16" s="17">
        <f>N16/'T318A no Glu'!N19</f>
        <v>3.8095053718086307</v>
      </c>
      <c r="AO16" s="17">
        <f>O16/'T318A no Glu'!O19</f>
        <v>2.9110133917287495</v>
      </c>
      <c r="AP16" s="17">
        <f>P16/'T318A no Glu'!P19</f>
        <v>3.8325635557539943</v>
      </c>
      <c r="AQ16" s="17">
        <f>Q16/'T318A no Glu'!Q19</f>
        <v>3.7282505015766096</v>
      </c>
      <c r="AR16" s="17">
        <f>R16/'T318A no Glu'!R19</f>
        <v>5.6932312688172617</v>
      </c>
      <c r="AS16" s="17">
        <f>S16/'T318A no Glu'!S19</f>
        <v>2.9697530267927008</v>
      </c>
      <c r="AT16" s="17">
        <f>T16/'T318A no Glu'!T19</f>
        <v>6.4105981737374309</v>
      </c>
      <c r="AU16" s="10"/>
      <c r="AV16" s="17">
        <f t="shared" si="2"/>
        <v>3.4268248958562175</v>
      </c>
      <c r="AW16" s="17">
        <f t="shared" si="3"/>
        <v>1.4791020016628729</v>
      </c>
      <c r="AX16" s="17" t="e">
        <f>CONFIDENCE(0.05,AW16,#REF!)</f>
        <v>#REF!</v>
      </c>
      <c r="AY16" s="11">
        <f t="shared" si="4"/>
        <v>19</v>
      </c>
    </row>
    <row r="17" spans="1:51" x14ac:dyDescent="0.25">
      <c r="A17" s="16">
        <v>45</v>
      </c>
      <c r="B17" s="10">
        <v>368.04</v>
      </c>
      <c r="C17" s="10">
        <v>90.727999999999994</v>
      </c>
      <c r="D17" s="10">
        <v>164.62</v>
      </c>
      <c r="E17" s="10">
        <v>141.69</v>
      </c>
      <c r="F17" s="10">
        <v>82.734999999999999</v>
      </c>
      <c r="G17" s="10">
        <v>74.703000000000003</v>
      </c>
      <c r="H17" s="10">
        <v>253.59</v>
      </c>
      <c r="I17" s="17">
        <v>317</v>
      </c>
      <c r="J17" s="17">
        <v>145</v>
      </c>
      <c r="K17" s="17">
        <v>49.244</v>
      </c>
      <c r="L17" s="17">
        <v>49.677999999999997</v>
      </c>
      <c r="M17" s="17">
        <v>147.84584045410099</v>
      </c>
      <c r="N17" s="17">
        <v>67.983108520507798</v>
      </c>
      <c r="O17" s="17">
        <v>302.294921875</v>
      </c>
      <c r="P17" s="17">
        <v>64.679153442382798</v>
      </c>
      <c r="Q17" s="30">
        <v>159.31072998046801</v>
      </c>
      <c r="R17" s="17">
        <v>149.27479553222599</v>
      </c>
      <c r="S17" s="30">
        <v>48.726909637451101</v>
      </c>
      <c r="T17" s="17">
        <v>402.35125732421801</v>
      </c>
      <c r="U17" s="17"/>
      <c r="V17" s="17">
        <f t="shared" si="0"/>
        <v>162.07866930349235</v>
      </c>
      <c r="W17" s="17">
        <f t="shared" si="1"/>
        <v>30.135291204291264</v>
      </c>
      <c r="X17" s="17">
        <f>STDEV(B17:U17)</f>
        <v>112.75593493712019</v>
      </c>
      <c r="Y17" s="18">
        <f>CONFIDENCE(0.05,X17,19)</f>
        <v>50.700320053849147</v>
      </c>
      <c r="AA17" s="16">
        <v>45</v>
      </c>
      <c r="AB17" s="17">
        <f>B17/'T318A no Glu'!B20</f>
        <v>2.4647736405036165</v>
      </c>
      <c r="AC17" s="17">
        <f>C17/'T318A no Glu'!C20</f>
        <v>5.252286673613523</v>
      </c>
      <c r="AD17" s="17">
        <f>D17/'T318A no Glu'!D20</f>
        <v>2.6358177888079419</v>
      </c>
      <c r="AE17" s="17">
        <f>E17/'T318A no Glu'!E20</f>
        <v>4.6467926013380554</v>
      </c>
      <c r="AF17" s="17">
        <f>F17/'T318A no Glu'!F20</f>
        <v>2.4466229004021764</v>
      </c>
      <c r="AG17" s="17">
        <f>G17/'T318A no Glu'!G20</f>
        <v>4.4236987031444306</v>
      </c>
      <c r="AH17" s="17">
        <f>H17/'T318A no Glu'!H20</f>
        <v>1.5498716538320498</v>
      </c>
      <c r="AI17" s="17">
        <f>I17/'T318A no Glu'!I20</f>
        <v>1.6576896930397951</v>
      </c>
      <c r="AJ17" s="17">
        <f>J17/'T318A no Glu'!J20</f>
        <v>16.111111111111111</v>
      </c>
      <c r="AK17" s="17">
        <f>K17/'T318A no Glu'!K20</f>
        <v>1.4369419317187042</v>
      </c>
      <c r="AL17" s="17">
        <f>L17/'T318A no Glu'!L20</f>
        <v>0.89819016796543061</v>
      </c>
      <c r="AM17" s="17">
        <f>M17/'T318A no Glu'!M20</f>
        <v>5.8976657922936297</v>
      </c>
      <c r="AN17" s="17">
        <f>N17/'T318A no Glu'!N20</f>
        <v>4.5477318679291523</v>
      </c>
      <c r="AO17" s="17">
        <f>O17/'T318A no Glu'!O20</f>
        <v>3.0173451042771737</v>
      </c>
      <c r="AP17" s="17">
        <f>P17/'T318A no Glu'!P20</f>
        <v>3.3751436853254329</v>
      </c>
      <c r="AQ17" s="17">
        <f>Q17/'T318A no Glu'!Q20</f>
        <v>3.7285067840984794</v>
      </c>
      <c r="AR17" s="17">
        <f>R17/'T318A no Glu'!R20</f>
        <v>5.4952454878880497</v>
      </c>
      <c r="AS17" s="17">
        <f>S17/'T318A no Glu'!S20</f>
        <v>2.517834071674534</v>
      </c>
      <c r="AT17" s="17">
        <f>T17/'T318A no Glu'!T20</f>
        <v>6.2240336499423945</v>
      </c>
      <c r="AU17" s="10"/>
      <c r="AV17" s="17">
        <f t="shared" si="2"/>
        <v>4.122489647837142</v>
      </c>
      <c r="AW17" s="17">
        <f t="shared" si="3"/>
        <v>3.3131117187713199</v>
      </c>
      <c r="AX17" s="17" t="e">
        <f>CONFIDENCE(0.05,AW17,#REF!)</f>
        <v>#REF!</v>
      </c>
      <c r="AY17" s="11">
        <f t="shared" si="4"/>
        <v>19</v>
      </c>
    </row>
    <row r="18" spans="1:51" x14ac:dyDescent="0.25">
      <c r="A18" s="16">
        <v>60</v>
      </c>
      <c r="B18" s="10">
        <v>552.53</v>
      </c>
      <c r="C18" s="10">
        <v>123.83</v>
      </c>
      <c r="D18" s="10">
        <v>245.61</v>
      </c>
      <c r="E18" s="10">
        <v>196.26</v>
      </c>
      <c r="F18" s="10">
        <v>112.15</v>
      </c>
      <c r="G18" s="10">
        <v>93.216999999999999</v>
      </c>
      <c r="H18" s="10">
        <v>341.18</v>
      </c>
      <c r="I18" s="17">
        <v>424</v>
      </c>
      <c r="J18" s="17">
        <v>218</v>
      </c>
      <c r="K18" s="17">
        <v>70.492000000000004</v>
      </c>
      <c r="L18" s="17">
        <v>70.59</v>
      </c>
      <c r="M18" s="17">
        <v>209.13154602050699</v>
      </c>
      <c r="N18" s="17">
        <v>98.997306823730398</v>
      </c>
      <c r="O18" s="17">
        <v>414.63400268554602</v>
      </c>
      <c r="P18" s="17">
        <v>87.369392395019503</v>
      </c>
      <c r="Q18" s="30">
        <v>216.80049133300699</v>
      </c>
      <c r="R18" s="17">
        <v>216.79182434082</v>
      </c>
      <c r="S18" s="30">
        <v>71.157356262207003</v>
      </c>
      <c r="T18" s="17">
        <v>553.03106689453102</v>
      </c>
      <c r="U18" s="17"/>
      <c r="V18" s="17">
        <f t="shared" si="0"/>
        <v>227.1458940397562</v>
      </c>
      <c r="W18" s="17">
        <f t="shared" si="1"/>
        <v>42.355152462164803</v>
      </c>
      <c r="X18" s="17">
        <f>STDEV(B18:U18)</f>
        <v>158.47846907799541</v>
      </c>
      <c r="Y18" s="18">
        <f>CONFIDENCE(0.05,X18,19)</f>
        <v>71.259300970535833</v>
      </c>
      <c r="AA18" s="16">
        <v>60</v>
      </c>
      <c r="AB18" s="17">
        <f>B18/'T318A no Glu'!B21</f>
        <v>2.7315107771405969</v>
      </c>
      <c r="AC18" s="17">
        <f>C18/'T318A no Glu'!C21</f>
        <v>4.735916166290588</v>
      </c>
      <c r="AD18" s="17">
        <f>D18/'T318A no Glu'!D21</f>
        <v>2.6038695997879673</v>
      </c>
      <c r="AE18" s="17">
        <f>E18/'T318A no Glu'!E21</f>
        <v>4.0166182309361051</v>
      </c>
      <c r="AF18" s="17">
        <f>F18/'T318A no Glu'!F21</f>
        <v>2.2462345777920207</v>
      </c>
      <c r="AG18" s="17">
        <f>G18/'T318A no Glu'!G21</f>
        <v>3.7977999592585046</v>
      </c>
      <c r="AH18" s="17">
        <f>H18/'T318A no Glu'!H21</f>
        <v>1.5746526976508055</v>
      </c>
      <c r="AI18" s="17">
        <f>I18/'T318A no Glu'!I21</f>
        <v>1.5462037779884763</v>
      </c>
      <c r="AJ18" s="17">
        <f>J18/'T318A no Glu'!J21</f>
        <v>3.603901471317573</v>
      </c>
      <c r="AK18" s="17">
        <f>K18/'T318A no Glu'!K21</f>
        <v>1.3808152631682045</v>
      </c>
      <c r="AL18" s="17">
        <f>L18/'T318A no Glu'!L21</f>
        <v>0.9089153275648949</v>
      </c>
      <c r="AM18" s="17">
        <f>M18/'T318A no Glu'!M21</f>
        <v>5.6132217608693544</v>
      </c>
      <c r="AN18" s="17">
        <f>N18/'T318A no Glu'!N21</f>
        <v>4.4006670639748569</v>
      </c>
      <c r="AO18" s="17">
        <f>O18/'T318A no Glu'!O21</f>
        <v>2.8300230507686646</v>
      </c>
      <c r="AP18" s="17">
        <f>P18/'T318A no Glu'!P21</f>
        <v>2.9222343007188409</v>
      </c>
      <c r="AQ18" s="17">
        <f>Q18/'T318A no Glu'!Q21</f>
        <v>3.8850803222446362</v>
      </c>
      <c r="AR18" s="17">
        <f>R18/'T318A no Glu'!R21</f>
        <v>5.5489191501926003</v>
      </c>
      <c r="AS18" s="17">
        <f>S18/'T318A no Glu'!S21</f>
        <v>2.8023682737847104</v>
      </c>
      <c r="AT18" s="17">
        <f>T18/'T318A no Glu'!T21</f>
        <v>6.088035308593243</v>
      </c>
      <c r="AU18" s="10"/>
      <c r="AV18" s="17">
        <f t="shared" si="2"/>
        <v>3.3282624778969812</v>
      </c>
      <c r="AW18" s="17">
        <f t="shared" si="3"/>
        <v>1.5021936461171739</v>
      </c>
      <c r="AX18" s="17" t="e">
        <f>CONFIDENCE(0.05,AW18,#REF!)</f>
        <v>#REF!</v>
      </c>
      <c r="AY18" s="11">
        <f t="shared" si="4"/>
        <v>19</v>
      </c>
    </row>
    <row r="19" spans="1:51" x14ac:dyDescent="0.25">
      <c r="A19" s="16">
        <v>75</v>
      </c>
      <c r="B19" s="10">
        <v>713.09</v>
      </c>
      <c r="C19" s="10">
        <v>160.9</v>
      </c>
      <c r="D19" s="10">
        <v>322.86</v>
      </c>
      <c r="E19" s="10">
        <v>254.33</v>
      </c>
      <c r="F19" s="10">
        <v>149</v>
      </c>
      <c r="G19" s="10">
        <v>121.98</v>
      </c>
      <c r="H19" s="10">
        <v>427.02</v>
      </c>
      <c r="I19" s="17">
        <v>570</v>
      </c>
      <c r="J19" s="17">
        <v>290</v>
      </c>
      <c r="K19" s="17">
        <v>95.256</v>
      </c>
      <c r="L19" s="17">
        <v>94.715999999999994</v>
      </c>
      <c r="M19" s="17">
        <v>277.61999511718699</v>
      </c>
      <c r="N19" s="17">
        <v>136.90576171875</v>
      </c>
      <c r="O19" s="17">
        <v>554.43634033203102</v>
      </c>
      <c r="P19" s="17">
        <v>109.459953308105</v>
      </c>
      <c r="Q19" s="30">
        <v>272.43029785156199</v>
      </c>
      <c r="R19" s="17">
        <v>296.76605224609301</v>
      </c>
      <c r="S19" s="30">
        <v>94.868621826171804</v>
      </c>
      <c r="T19" s="17">
        <v>724.19683837890602</v>
      </c>
      <c r="U19" s="17"/>
      <c r="V19" s="17">
        <f t="shared" si="0"/>
        <v>298.2018874094108</v>
      </c>
      <c r="W19" s="17">
        <f t="shared" si="1"/>
        <v>55.318817135415422</v>
      </c>
      <c r="X19" s="17">
        <f>STDEV(B19:U19)</f>
        <v>206.98406076232399</v>
      </c>
      <c r="Y19" s="18">
        <f>CONFIDENCE(0.05,X19,19)</f>
        <v>93.06967418209419</v>
      </c>
      <c r="AA19" s="16">
        <v>75</v>
      </c>
      <c r="AB19" s="17">
        <f>B19/'T318A no Glu'!B22</f>
        <v>2.7576085695502539</v>
      </c>
      <c r="AC19" s="17">
        <f>C19/'T318A no Glu'!C22</f>
        <v>4.2781175219356555</v>
      </c>
      <c r="AD19" s="17">
        <f>D19/'T318A no Glu'!D22</f>
        <v>2.3767667844522968</v>
      </c>
      <c r="AE19" s="17">
        <f>E19/'T318A no Glu'!E22</f>
        <v>4.0816883325308941</v>
      </c>
      <c r="AF19" s="17">
        <f>F19/'T318A no Glu'!F22</f>
        <v>2.1106011672049405</v>
      </c>
      <c r="AG19" s="17">
        <f>G19/'T318A no Glu'!G22</f>
        <v>3.5332966428178314</v>
      </c>
      <c r="AH19" s="17">
        <f>H19/'T318A no Glu'!H22</f>
        <v>1.5249625026783802</v>
      </c>
      <c r="AI19" s="17">
        <f>I19/'T318A no Glu'!I22</f>
        <v>1.5235753234256388</v>
      </c>
      <c r="AJ19" s="17">
        <f>J19/'T318A no Glu'!J22</f>
        <v>3.6268134067033522</v>
      </c>
      <c r="AK19" s="17">
        <f>K19/'T318A no Glu'!K22</f>
        <v>1.3767904375099369</v>
      </c>
      <c r="AL19" s="17">
        <f>L19/'T318A no Glu'!L22</f>
        <v>0.91725740848343973</v>
      </c>
      <c r="AM19" s="17">
        <f>M19/'T318A no Glu'!M22</f>
        <v>6.1122664817386783</v>
      </c>
      <c r="AN19" s="17">
        <f>N19/'T318A no Glu'!N22</f>
        <v>4.5111462532271185</v>
      </c>
      <c r="AO19" s="17">
        <f>O19/'T318A no Glu'!O22</f>
        <v>2.7741316280127641</v>
      </c>
      <c r="AP19" s="17">
        <f>P19/'T318A no Glu'!P22</f>
        <v>3.1642339287949235</v>
      </c>
      <c r="AQ19" s="17">
        <f>Q19/'T318A no Glu'!Q22</f>
        <v>3.4238633062138288</v>
      </c>
      <c r="AR19" s="17">
        <f>R19/'T318A no Glu'!R22</f>
        <v>5.4813309930858534</v>
      </c>
      <c r="AS19" s="17">
        <f>S19/'T318A no Glu'!S22</f>
        <v>3.2286866737110587</v>
      </c>
      <c r="AT19" s="17">
        <f>T19/'T318A no Glu'!T22</f>
        <v>2.9340512731428245</v>
      </c>
      <c r="AU19" s="10"/>
      <c r="AV19" s="17">
        <f t="shared" si="2"/>
        <v>3.144062559748404</v>
      </c>
      <c r="AW19" s="17">
        <f t="shared" si="3"/>
        <v>1.3762684724723291</v>
      </c>
      <c r="AX19" s="17" t="e">
        <f>CONFIDENCE(0.05,AW19,#REF!)</f>
        <v>#REF!</v>
      </c>
      <c r="AY19" s="11">
        <f t="shared" si="4"/>
        <v>19</v>
      </c>
    </row>
    <row r="20" spans="1:51" x14ac:dyDescent="0.25">
      <c r="A20" s="16">
        <v>90</v>
      </c>
      <c r="B20" s="10">
        <v>949.37</v>
      </c>
      <c r="C20" s="10">
        <v>197.22</v>
      </c>
      <c r="D20" s="10">
        <v>398.25</v>
      </c>
      <c r="E20" s="10">
        <v>316.04000000000002</v>
      </c>
      <c r="F20" s="10">
        <v>190.58</v>
      </c>
      <c r="G20" s="10">
        <v>151.91999999999999</v>
      </c>
      <c r="H20" s="10">
        <v>540.9</v>
      </c>
      <c r="I20" s="17">
        <v>741</v>
      </c>
      <c r="J20" s="17">
        <v>354</v>
      </c>
      <c r="K20" s="17">
        <v>127.23</v>
      </c>
      <c r="L20" s="17">
        <v>130.78</v>
      </c>
      <c r="M20" s="17">
        <v>343.77081298828102</v>
      </c>
      <c r="N20" s="17">
        <v>180.71513366699199</v>
      </c>
      <c r="O20" s="17">
        <v>699.53485107421795</v>
      </c>
      <c r="P20" s="17">
        <v>135.58795166015599</v>
      </c>
      <c r="Q20" s="30">
        <v>338.495849609375</v>
      </c>
      <c r="R20" s="17">
        <v>384.2802734375</v>
      </c>
      <c r="S20" s="30">
        <v>121.035423278808</v>
      </c>
      <c r="T20" s="17">
        <v>889.98162841796795</v>
      </c>
      <c r="U20" s="17"/>
      <c r="V20" s="17">
        <f t="shared" si="0"/>
        <v>378.45746969122621</v>
      </c>
      <c r="W20" s="17">
        <f t="shared" si="1"/>
        <v>70.837131153953749</v>
      </c>
      <c r="X20" s="17">
        <f>STDEV(B20:U20)</f>
        <v>265.0482750400655</v>
      </c>
      <c r="Y20" s="18">
        <f>CONFIDENCE(0.05,X20,19)</f>
        <v>119.17804931284418</v>
      </c>
      <c r="AA20" s="16">
        <v>90</v>
      </c>
      <c r="AB20" s="17">
        <f>B20/'T318A no Glu'!B23</f>
        <v>3.0216429548999013</v>
      </c>
      <c r="AC20" s="17">
        <f>C20/'T318A no Glu'!C23</f>
        <v>3.8180234246442746</v>
      </c>
      <c r="AD20" s="17">
        <f>D20/'T318A no Glu'!D23</f>
        <v>2.3637820512820515</v>
      </c>
      <c r="AE20" s="17">
        <f>E20/'T318A no Glu'!E23</f>
        <v>4.0067954764440383</v>
      </c>
      <c r="AF20" s="17">
        <f>F20/'T318A no Glu'!F23</f>
        <v>2.1032998565279772</v>
      </c>
      <c r="AG20" s="17">
        <f>G20/'T318A no Glu'!G23</f>
        <v>3.7855078241802054</v>
      </c>
      <c r="AH20" s="17">
        <f>H20/'T318A no Glu'!H23</f>
        <v>1.5228469269968186</v>
      </c>
      <c r="AI20" s="17">
        <f>I20/'T318A no Glu'!I23</f>
        <v>1.5761597855912195</v>
      </c>
      <c r="AJ20" s="17">
        <f>J20/'T318A no Glu'!J23</f>
        <v>3.4665099882491184</v>
      </c>
      <c r="AK20" s="17">
        <f>K20/'T318A no Glu'!K23</f>
        <v>1.4011034391621791</v>
      </c>
      <c r="AL20" s="17">
        <f>L20/'T318A no Glu'!L23</f>
        <v>0.99248690900812009</v>
      </c>
      <c r="AM20" s="17">
        <f>M20/'T318A no Glu'!M23</f>
        <v>6.0886634965806037</v>
      </c>
      <c r="AN20" s="17">
        <f>N20/'T318A no Glu'!N23</f>
        <v>4.3389149018932205</v>
      </c>
      <c r="AO20" s="17">
        <f>O20/'T318A no Glu'!O23</f>
        <v>2.7743993580322663</v>
      </c>
      <c r="AP20" s="17">
        <f>P20/'T318A no Glu'!P23</f>
        <v>2.9403718692402121</v>
      </c>
      <c r="AQ20" s="17">
        <f>Q20/'T318A no Glu'!Q23</f>
        <v>3.2639222908714882</v>
      </c>
      <c r="AR20" s="17">
        <f>R20/'T318A no Glu'!R23</f>
        <v>5.2815904713989124</v>
      </c>
      <c r="AS20" s="17">
        <f>S20/'T318A no Glu'!S23</f>
        <v>1.6973899789253959</v>
      </c>
      <c r="AT20" s="17">
        <f>T20/'T318A no Glu'!T23</f>
        <v>5.0943412178834073</v>
      </c>
      <c r="AU20" s="10"/>
      <c r="AV20" s="17">
        <f t="shared" si="2"/>
        <v>3.133565906411127</v>
      </c>
      <c r="AW20" s="17">
        <f t="shared" si="3"/>
        <v>1.432345491860423</v>
      </c>
      <c r="AX20" s="17" t="e">
        <f>CONFIDENCE(0.05,AW20,#REF!)</f>
        <v>#REF!</v>
      </c>
      <c r="AY20" s="11">
        <f t="shared" si="4"/>
        <v>19</v>
      </c>
    </row>
    <row r="21" spans="1:51" x14ac:dyDescent="0.25">
      <c r="A21" s="16">
        <v>105</v>
      </c>
      <c r="B21" s="10">
        <v>1151.4000000000001</v>
      </c>
      <c r="C21" s="10">
        <v>243.53</v>
      </c>
      <c r="D21" s="10">
        <v>493.69</v>
      </c>
      <c r="E21" s="10">
        <v>405.22</v>
      </c>
      <c r="F21" s="10">
        <v>220.64</v>
      </c>
      <c r="G21" s="10">
        <v>187.81</v>
      </c>
      <c r="H21" s="10">
        <v>639.44000000000005</v>
      </c>
      <c r="I21" s="17">
        <v>925</v>
      </c>
      <c r="J21" s="17">
        <v>422</v>
      </c>
      <c r="K21" s="17">
        <v>168.2</v>
      </c>
      <c r="L21" s="17">
        <v>188.62</v>
      </c>
      <c r="M21" s="17">
        <v>433.74618530273398</v>
      </c>
      <c r="N21" s="17">
        <v>232.69577026367099</v>
      </c>
      <c r="O21" s="17">
        <v>868.45166015625</v>
      </c>
      <c r="P21" s="17">
        <v>161.00521850585901</v>
      </c>
      <c r="Q21" s="30">
        <v>406.08288574218699</v>
      </c>
      <c r="R21" s="17">
        <v>486.94055175781199</v>
      </c>
      <c r="S21" s="30">
        <v>153.98348999023401</v>
      </c>
      <c r="T21" s="17">
        <v>1090.0302734375</v>
      </c>
      <c r="U21" s="17"/>
      <c r="V21" s="17">
        <f t="shared" si="0"/>
        <v>467.28873869243398</v>
      </c>
      <c r="W21" s="17">
        <f t="shared" si="1"/>
        <v>86.163064598416383</v>
      </c>
      <c r="X21" s="17">
        <f>STDEV(B21:U21)</f>
        <v>322.39266712174492</v>
      </c>
      <c r="Y21" s="18">
        <f>CONFIDENCE(0.05,X21,19)</f>
        <v>144.96275885789737</v>
      </c>
      <c r="AA21" s="16">
        <v>105</v>
      </c>
      <c r="AB21" s="17">
        <f>B21/'T318A no Glu'!B24</f>
        <v>2.722307601371321</v>
      </c>
      <c r="AC21" s="17">
        <f>C21/'T318A no Glu'!C24</f>
        <v>3.6783119609708947</v>
      </c>
      <c r="AD21" s="17">
        <f>D21/'T318A no Glu'!D24</f>
        <v>2.3995819966948573</v>
      </c>
      <c r="AE21" s="17">
        <f>E21/'T318A no Glu'!E24</f>
        <v>4.1792491749174925</v>
      </c>
      <c r="AF21" s="17">
        <f>F21/'T318A no Glu'!F24</f>
        <v>1.8619409282700421</v>
      </c>
      <c r="AG21" s="17">
        <f>G21/'T318A no Glu'!G24</f>
        <v>3.5536423841059603</v>
      </c>
      <c r="AH21" s="17">
        <f>H21/'T318A no Glu'!H24</f>
        <v>1.4526454485563054</v>
      </c>
      <c r="AI21" s="17">
        <f>I21/'T318A no Glu'!I24</f>
        <v>1.5569245270315761</v>
      </c>
      <c r="AJ21" s="17">
        <f>J21/'T318A no Glu'!J24</f>
        <v>3.1450290654344908</v>
      </c>
      <c r="AK21" s="17">
        <f>K21/'T318A no Glu'!K24</f>
        <v>1.4585501214013181</v>
      </c>
      <c r="AL21" s="17">
        <f>L21/'T318A no Glu'!L24</f>
        <v>1.0686685552407933</v>
      </c>
      <c r="AM21" s="17">
        <f>M21/'T318A no Glu'!M24</f>
        <v>5.359813377515132</v>
      </c>
      <c r="AN21" s="17">
        <f>N21/'T318A no Glu'!N24</f>
        <v>4.2820306242006598</v>
      </c>
      <c r="AO21" s="17">
        <f>O21/'T318A no Glu'!O24</f>
        <v>2.6165609649529307</v>
      </c>
      <c r="AP21" s="17">
        <f>P21/'T318A no Glu'!P24</f>
        <v>2.7936696799858329</v>
      </c>
      <c r="AQ21" s="17">
        <f>Q21/'T318A no Glu'!Q24</f>
        <v>2.841734175483734</v>
      </c>
      <c r="AR21" s="17">
        <f>R21/'T318A no Glu'!R24</f>
        <v>4.9336805282317924</v>
      </c>
      <c r="AS21" s="17">
        <f>S21/'T318A no Glu'!S24</f>
        <v>2.1623468671136745</v>
      </c>
      <c r="AT21" s="17">
        <f>T21/'T318A no Glu'!T24</f>
        <v>4.9244079282470885</v>
      </c>
      <c r="AU21" s="10"/>
      <c r="AV21" s="17">
        <f t="shared" si="2"/>
        <v>2.9995313636697842</v>
      </c>
      <c r="AW21" s="17">
        <f t="shared" si="3"/>
        <v>1.2923934832083357</v>
      </c>
      <c r="AX21" s="17" t="e">
        <f>CONFIDENCE(0.05,AW21,#REF!)</f>
        <v>#REF!</v>
      </c>
      <c r="AY21" s="11">
        <f t="shared" si="4"/>
        <v>19</v>
      </c>
    </row>
    <row r="22" spans="1:51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AA22" s="16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1"/>
    </row>
    <row r="23" spans="1:51" ht="15.75" thickBot="1" x14ac:dyDescent="0.3">
      <c r="A23" s="29" t="s">
        <v>98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AA23" s="28" t="s">
        <v>99</v>
      </c>
      <c r="AB23" s="17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1"/>
    </row>
    <row r="24" spans="1:51" ht="15.75" thickBot="1" x14ac:dyDescent="0.3">
      <c r="AA24" s="29" t="s">
        <v>100</v>
      </c>
      <c r="AB24" s="19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3"/>
    </row>
  </sheetData>
  <phoneticPr fontId="2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O26"/>
  <sheetViews>
    <sheetView workbookViewId="0">
      <selection activeCell="E33" sqref="E33"/>
    </sheetView>
  </sheetViews>
  <sheetFormatPr baseColWidth="10" defaultRowHeight="15" x14ac:dyDescent="0.25"/>
  <cols>
    <col min="1" max="1" width="13.5703125" style="1" customWidth="1"/>
    <col min="2" max="9" width="11.42578125" style="1"/>
    <col min="10" max="10" width="14.7109375" style="1" customWidth="1"/>
    <col min="11" max="11" width="15.28515625" style="1" customWidth="1"/>
    <col min="12" max="16384" width="11.42578125" style="1"/>
  </cols>
  <sheetData>
    <row r="5" spans="1:15" ht="15.75" thickBot="1" x14ac:dyDescent="0.3"/>
    <row r="6" spans="1:15" ht="15.75" thickBot="1" x14ac:dyDescent="0.3">
      <c r="A6" s="57" t="s">
        <v>96</v>
      </c>
      <c r="B6" s="58" t="s">
        <v>29</v>
      </c>
      <c r="C6" s="58" t="s">
        <v>1</v>
      </c>
      <c r="D6" s="58" t="s">
        <v>2</v>
      </c>
      <c r="E6" s="58" t="s">
        <v>30</v>
      </c>
      <c r="F6" s="58" t="s">
        <v>31</v>
      </c>
      <c r="G6" s="58" t="s">
        <v>32</v>
      </c>
      <c r="H6" s="58" t="s">
        <v>51</v>
      </c>
      <c r="I6" s="58" t="s">
        <v>84</v>
      </c>
      <c r="J6" s="58" t="s">
        <v>85</v>
      </c>
      <c r="K6" s="58" t="s">
        <v>94</v>
      </c>
      <c r="L6" s="58" t="s">
        <v>9</v>
      </c>
      <c r="M6" s="58" t="s">
        <v>11</v>
      </c>
      <c r="N6" s="8" t="s">
        <v>95</v>
      </c>
      <c r="O6" s="9" t="s">
        <v>97</v>
      </c>
    </row>
    <row r="7" spans="1:15" x14ac:dyDescent="0.25">
      <c r="A7" s="14">
        <v>-150</v>
      </c>
      <c r="B7" s="15">
        <v>-114.07</v>
      </c>
      <c r="C7" s="15">
        <v>-108.7</v>
      </c>
      <c r="D7" s="15">
        <v>-105.77</v>
      </c>
      <c r="E7" s="15">
        <v>-82.575999999999993</v>
      </c>
      <c r="F7" s="15">
        <v>-190.85</v>
      </c>
      <c r="G7" s="15">
        <v>-260.29000000000002</v>
      </c>
      <c r="H7" s="46">
        <v>-165.03967285156199</v>
      </c>
      <c r="I7" s="46">
        <v>-142.41584777832</v>
      </c>
      <c r="J7" s="46">
        <v>-121.99479675292901</v>
      </c>
      <c r="K7" s="46">
        <v>-220.947265625</v>
      </c>
      <c r="L7" s="46">
        <f>AVERAGE(B7:J7)</f>
        <v>-143.5229241536457</v>
      </c>
      <c r="M7" s="46">
        <f>STDEV(B7:J7)/SQRT(7)</f>
        <v>20.711444431951865</v>
      </c>
      <c r="N7" s="46">
        <f>STDEV(B7:J7)</f>
        <v>54.797331259878064</v>
      </c>
      <c r="O7" s="47">
        <f>CONFIDENCE(0.05,N7,10)</f>
        <v>33.963113698419875</v>
      </c>
    </row>
    <row r="8" spans="1:15" x14ac:dyDescent="0.25">
      <c r="A8" s="16">
        <v>-135</v>
      </c>
      <c r="B8" s="10">
        <v>-85.634</v>
      </c>
      <c r="C8" s="10">
        <v>-84.296000000000006</v>
      </c>
      <c r="D8" s="10">
        <v>-82.673000000000002</v>
      </c>
      <c r="E8" s="10">
        <v>-68.623999999999995</v>
      </c>
      <c r="F8" s="10">
        <v>-153.03</v>
      </c>
      <c r="G8" s="10">
        <v>-206.34</v>
      </c>
      <c r="H8" s="17">
        <v>-128.6650390625</v>
      </c>
      <c r="I8" s="17">
        <v>-117.882034301757</v>
      </c>
      <c r="J8" s="17">
        <v>-94.155838012695298</v>
      </c>
      <c r="K8" s="17">
        <v>-167.54150390625</v>
      </c>
      <c r="L8" s="17">
        <f t="shared" ref="L8:L24" si="0">AVERAGE(B8:J8)</f>
        <v>-113.47776793077247</v>
      </c>
      <c r="M8" s="17">
        <f t="shared" ref="M8:M24" si="1">STDEV(B8:J8)/SQRT(7)</f>
        <v>16.582481163433915</v>
      </c>
      <c r="N8" s="17">
        <f>STDEV(B8:J8)</f>
        <v>43.873121278859159</v>
      </c>
      <c r="O8" s="18">
        <f t="shared" ref="O8:O24" si="2">CONFIDENCE(0.05,N8,10)</f>
        <v>27.19234262033245</v>
      </c>
    </row>
    <row r="9" spans="1:15" x14ac:dyDescent="0.25">
      <c r="A9" s="16">
        <v>-120</v>
      </c>
      <c r="B9" s="10">
        <v>-67.69</v>
      </c>
      <c r="C9" s="10">
        <v>-67.506</v>
      </c>
      <c r="D9" s="10">
        <v>-66.242000000000004</v>
      </c>
      <c r="E9" s="10">
        <v>-52.88</v>
      </c>
      <c r="F9" s="10">
        <v>-117.58</v>
      </c>
      <c r="G9" s="10">
        <v>-176.71</v>
      </c>
      <c r="H9" s="17">
        <v>-101.07356262207</v>
      </c>
      <c r="I9" s="17">
        <v>-98.222976684570298</v>
      </c>
      <c r="J9" s="17">
        <v>-75.468811035156193</v>
      </c>
      <c r="K9" s="17">
        <v>-142.2119140625</v>
      </c>
      <c r="L9" s="17">
        <f t="shared" si="0"/>
        <v>-91.485927815755147</v>
      </c>
      <c r="M9" s="17">
        <f t="shared" si="1"/>
        <v>14.396712393912074</v>
      </c>
      <c r="N9" s="17">
        <f>STDEV(B9:J9)</f>
        <v>38.090120691212711</v>
      </c>
      <c r="O9" s="18">
        <f t="shared" si="2"/>
        <v>23.608067584294822</v>
      </c>
    </row>
    <row r="10" spans="1:15" x14ac:dyDescent="0.25">
      <c r="A10" s="16">
        <v>-105</v>
      </c>
      <c r="B10" s="10">
        <v>-51.651000000000003</v>
      </c>
      <c r="C10" s="10">
        <v>-50.933</v>
      </c>
      <c r="D10" s="10">
        <v>-65.734999999999999</v>
      </c>
      <c r="E10" s="10">
        <v>-39.593000000000004</v>
      </c>
      <c r="F10" s="10">
        <v>-96.260999999999996</v>
      </c>
      <c r="G10" s="10">
        <v>-143.66</v>
      </c>
      <c r="H10" s="17">
        <v>-79.9022216796875</v>
      </c>
      <c r="I10" s="17">
        <v>-77.480796813964801</v>
      </c>
      <c r="J10" s="17">
        <v>-59.343410491943303</v>
      </c>
      <c r="K10" s="17">
        <v>-101.9287109375</v>
      </c>
      <c r="L10" s="17">
        <f t="shared" si="0"/>
        <v>-73.839936553955056</v>
      </c>
      <c r="M10" s="17">
        <f t="shared" si="1"/>
        <v>11.872327583098977</v>
      </c>
      <c r="N10" s="17">
        <f>STDEV(B10:J10)</f>
        <v>31.411226268372424</v>
      </c>
      <c r="O10" s="18">
        <f t="shared" si="2"/>
        <v>19.468521999731774</v>
      </c>
    </row>
    <row r="11" spans="1:15" x14ac:dyDescent="0.25">
      <c r="A11" s="16">
        <v>-90</v>
      </c>
      <c r="B11" s="10">
        <v>-38.237000000000002</v>
      </c>
      <c r="C11" s="10">
        <v>-37.979999999999997</v>
      </c>
      <c r="D11" s="10">
        <v>-46.564</v>
      </c>
      <c r="E11" s="10">
        <v>-30.309000000000001</v>
      </c>
      <c r="F11" s="10">
        <v>-71.58</v>
      </c>
      <c r="G11" s="10">
        <v>-117.37</v>
      </c>
      <c r="H11" s="17">
        <v>-62.569206237792898</v>
      </c>
      <c r="I11" s="17">
        <v>-64.016502380370994</v>
      </c>
      <c r="J11" s="17">
        <v>-47.473072052001903</v>
      </c>
      <c r="K11" s="17">
        <v>-82.244873046875</v>
      </c>
      <c r="L11" s="17">
        <f t="shared" si="0"/>
        <v>-57.344308963351764</v>
      </c>
      <c r="M11" s="17">
        <f t="shared" si="1"/>
        <v>9.9661805156408096</v>
      </c>
      <c r="N11" s="17">
        <f>STDEV(B11:J11)</f>
        <v>26.36803516556305</v>
      </c>
      <c r="O11" s="18">
        <f t="shared" si="2"/>
        <v>16.342777207247963</v>
      </c>
    </row>
    <row r="12" spans="1:15" x14ac:dyDescent="0.25">
      <c r="A12" s="16">
        <v>-75</v>
      </c>
      <c r="B12" s="10">
        <v>-30.457000000000001</v>
      </c>
      <c r="C12" s="10">
        <v>-30.254000000000001</v>
      </c>
      <c r="D12" s="10">
        <v>-42.688000000000002</v>
      </c>
      <c r="E12" s="10">
        <v>-25.440999999999999</v>
      </c>
      <c r="F12" s="10">
        <v>-52.148000000000003</v>
      </c>
      <c r="G12" s="10">
        <v>-96.685000000000002</v>
      </c>
      <c r="H12" s="17">
        <v>-48.142715454101499</v>
      </c>
      <c r="I12" s="17">
        <v>-51.459701538085902</v>
      </c>
      <c r="J12" s="17">
        <v>-35.238685607910099</v>
      </c>
      <c r="K12" s="17">
        <v>-60.882568359375</v>
      </c>
      <c r="L12" s="17">
        <f t="shared" si="0"/>
        <v>-45.834900288899718</v>
      </c>
      <c r="M12" s="17">
        <f t="shared" si="1"/>
        <v>8.1063141787482316</v>
      </c>
      <c r="N12" s="17">
        <f>STDEV(B12:J12)</f>
        <v>21.447291366324617</v>
      </c>
      <c r="O12" s="18">
        <f t="shared" si="2"/>
        <v>13.292924645236507</v>
      </c>
    </row>
    <row r="13" spans="1:15" x14ac:dyDescent="0.25">
      <c r="A13" s="16">
        <v>-60</v>
      </c>
      <c r="B13" s="10">
        <v>-22.702999999999999</v>
      </c>
      <c r="C13" s="10">
        <v>-20.971</v>
      </c>
      <c r="D13" s="10">
        <v>-29.053000000000001</v>
      </c>
      <c r="E13" s="10">
        <v>-16.936</v>
      </c>
      <c r="F13" s="10">
        <v>-41.814</v>
      </c>
      <c r="G13" s="10">
        <v>-77.516999999999996</v>
      </c>
      <c r="H13" s="17">
        <v>-36.516647338867102</v>
      </c>
      <c r="I13" s="17">
        <v>-40.367698669433501</v>
      </c>
      <c r="J13" s="17">
        <v>-26.6265754699707</v>
      </c>
      <c r="K13" s="17">
        <v>-48.675537109375</v>
      </c>
      <c r="L13" s="17">
        <f t="shared" si="0"/>
        <v>-34.722769053141256</v>
      </c>
      <c r="M13" s="17">
        <f t="shared" si="1"/>
        <v>6.8976765932131148</v>
      </c>
      <c r="N13" s="17">
        <f>STDEV(B13:J13)</f>
        <v>18.249536889793138</v>
      </c>
      <c r="O13" s="18">
        <f t="shared" si="2"/>
        <v>11.310972306152623</v>
      </c>
    </row>
    <row r="14" spans="1:15" x14ac:dyDescent="0.25">
      <c r="A14" s="16">
        <v>-45</v>
      </c>
      <c r="B14" s="10">
        <v>-16.972000000000001</v>
      </c>
      <c r="C14" s="10">
        <v>-16.047999999999998</v>
      </c>
      <c r="D14" s="10">
        <v>-19.832999999999998</v>
      </c>
      <c r="E14" s="10">
        <v>-12.551</v>
      </c>
      <c r="F14" s="10">
        <v>-30.315999999999999</v>
      </c>
      <c r="G14" s="10">
        <v>-57.491999999999997</v>
      </c>
      <c r="H14" s="17">
        <v>-26.158622741699201</v>
      </c>
      <c r="I14" s="17">
        <v>-34.282649993896399</v>
      </c>
      <c r="J14" s="17">
        <v>-18.136398315429599</v>
      </c>
      <c r="K14" s="17">
        <v>-33.26416015625</v>
      </c>
      <c r="L14" s="17">
        <f t="shared" si="0"/>
        <v>-25.754407894558355</v>
      </c>
      <c r="M14" s="17">
        <f t="shared" si="1"/>
        <v>5.2436174505788751</v>
      </c>
      <c r="N14" s="17">
        <f>STDEV(B14:J14)</f>
        <v>13.873307744590226</v>
      </c>
      <c r="O14" s="18">
        <f t="shared" si="2"/>
        <v>8.5986072217294218</v>
      </c>
    </row>
    <row r="15" spans="1:15" x14ac:dyDescent="0.25">
      <c r="A15" s="16">
        <v>-30</v>
      </c>
      <c r="B15" s="10">
        <v>-10.815</v>
      </c>
      <c r="C15" s="10">
        <v>-11.083</v>
      </c>
      <c r="D15" s="10">
        <v>-12.006</v>
      </c>
      <c r="E15" s="10">
        <v>-9.2002000000000006</v>
      </c>
      <c r="F15" s="10">
        <v>-19.667999999999999</v>
      </c>
      <c r="G15" s="10">
        <v>-38.959000000000003</v>
      </c>
      <c r="H15" s="17">
        <v>-17.858495712280199</v>
      </c>
      <c r="I15" s="17">
        <v>-22.0568313598632</v>
      </c>
      <c r="J15" s="17">
        <v>-11.5875577926635</v>
      </c>
      <c r="K15" s="17">
        <v>-24.261474609375</v>
      </c>
      <c r="L15" s="17">
        <f t="shared" si="0"/>
        <v>-17.026009429422988</v>
      </c>
      <c r="M15" s="17">
        <f t="shared" si="1"/>
        <v>3.5455075587789535</v>
      </c>
      <c r="N15" s="17">
        <f>STDEV(B15:J15)</f>
        <v>9.3805312720288327</v>
      </c>
      <c r="O15" s="18">
        <f t="shared" si="2"/>
        <v>5.8140066827810584</v>
      </c>
    </row>
    <row r="16" spans="1:15" x14ac:dyDescent="0.25">
      <c r="A16" s="16">
        <v>-15</v>
      </c>
      <c r="B16" s="10">
        <v>-5.2900999999999998</v>
      </c>
      <c r="C16" s="10">
        <v>-4.8493000000000004</v>
      </c>
      <c r="D16" s="10">
        <v>-7.7990000000000004</v>
      </c>
      <c r="E16" s="10">
        <v>-4.8442999999999996</v>
      </c>
      <c r="F16" s="10">
        <v>-8.7819000000000003</v>
      </c>
      <c r="G16" s="10">
        <v>-19.050999999999998</v>
      </c>
      <c r="H16" s="17">
        <v>-9.9908351898193306</v>
      </c>
      <c r="I16" s="17">
        <v>-11.9665775299072</v>
      </c>
      <c r="J16" s="17">
        <v>-4.6680283546447701</v>
      </c>
      <c r="K16" s="17">
        <v>-10.833740234375</v>
      </c>
      <c r="L16" s="17">
        <f t="shared" si="0"/>
        <v>-8.5823378971523674</v>
      </c>
      <c r="M16" s="17">
        <f t="shared" si="1"/>
        <v>1.7816145409486437</v>
      </c>
      <c r="N16" s="17">
        <f>STDEV(B16:J16)</f>
        <v>4.7137090075266128</v>
      </c>
      <c r="O16" s="18">
        <f t="shared" si="2"/>
        <v>2.9215334265942587</v>
      </c>
    </row>
    <row r="17" spans="1:15" x14ac:dyDescent="0.25">
      <c r="A17" s="16">
        <v>0</v>
      </c>
      <c r="B17" s="10">
        <v>0.32200000000000001</v>
      </c>
      <c r="C17" s="10">
        <v>0.14499999999999999</v>
      </c>
      <c r="D17" s="10">
        <v>-1.2576000000000001</v>
      </c>
      <c r="E17" s="10">
        <v>-9.1999999999999998E-2</v>
      </c>
      <c r="F17" s="10">
        <v>-0.442</v>
      </c>
      <c r="G17" s="10">
        <v>0.38400000000000001</v>
      </c>
      <c r="H17" s="17">
        <v>-3.8432564735412602</v>
      </c>
      <c r="I17" s="17">
        <v>-3.2838256359100302</v>
      </c>
      <c r="J17" s="17">
        <v>-0.25044316053390497</v>
      </c>
      <c r="K17" s="17">
        <v>-2.288818359375</v>
      </c>
      <c r="L17" s="17">
        <f t="shared" si="0"/>
        <v>-0.92423614110946617</v>
      </c>
      <c r="M17" s="17">
        <f t="shared" si="1"/>
        <v>0.59741245121205055</v>
      </c>
      <c r="N17" s="17">
        <f>STDEV(B17:J17)</f>
        <v>1.5806047760405935</v>
      </c>
      <c r="O17" s="18">
        <f t="shared" si="2"/>
        <v>0.97965098822682362</v>
      </c>
    </row>
    <row r="18" spans="1:15" x14ac:dyDescent="0.25">
      <c r="A18" s="16">
        <v>15</v>
      </c>
      <c r="B18" s="10">
        <v>5.3451000000000004</v>
      </c>
      <c r="C18" s="10">
        <v>6.2229999999999999</v>
      </c>
      <c r="D18" s="10">
        <v>7.4680999999999997</v>
      </c>
      <c r="E18" s="10">
        <v>5.6997</v>
      </c>
      <c r="F18" s="10">
        <v>10.403</v>
      </c>
      <c r="G18" s="10">
        <v>24.306999999999999</v>
      </c>
      <c r="H18" s="17">
        <v>3.6588454246521001</v>
      </c>
      <c r="I18" s="17">
        <v>5.3975868225097603</v>
      </c>
      <c r="J18" s="17">
        <v>5.7427778244018501</v>
      </c>
      <c r="K18" s="17">
        <v>10.833740234375</v>
      </c>
      <c r="L18" s="17">
        <f t="shared" si="0"/>
        <v>8.249456674618191</v>
      </c>
      <c r="M18" s="17">
        <f t="shared" si="1"/>
        <v>2.3815749229420744</v>
      </c>
      <c r="N18" s="17">
        <f>STDEV(B18:J18)</f>
        <v>6.3010549747725451</v>
      </c>
      <c r="O18" s="18">
        <f t="shared" si="2"/>
        <v>3.9053625716419669</v>
      </c>
    </row>
    <row r="19" spans="1:15" x14ac:dyDescent="0.25">
      <c r="A19" s="16">
        <v>30</v>
      </c>
      <c r="B19" s="10">
        <v>10.786</v>
      </c>
      <c r="C19" s="10">
        <v>11.949</v>
      </c>
      <c r="D19" s="10">
        <v>18.283999999999999</v>
      </c>
      <c r="E19" s="10">
        <v>12.481</v>
      </c>
      <c r="F19" s="10">
        <v>21.702000000000002</v>
      </c>
      <c r="G19" s="10">
        <v>48.283999999999999</v>
      </c>
      <c r="H19" s="17">
        <v>13.7590217590332</v>
      </c>
      <c r="I19" s="17">
        <v>13.2385921478271</v>
      </c>
      <c r="J19" s="17">
        <v>11.5419473648071</v>
      </c>
      <c r="K19" s="17">
        <v>20.904541015625</v>
      </c>
      <c r="L19" s="17">
        <f t="shared" si="0"/>
        <v>18.002840141296375</v>
      </c>
      <c r="M19" s="17">
        <f t="shared" si="1"/>
        <v>4.4967947839393396</v>
      </c>
      <c r="N19" s="17">
        <f>STDEV(B19:J19)</f>
        <v>11.897400695195921</v>
      </c>
      <c r="O19" s="18">
        <f t="shared" si="2"/>
        <v>7.3739498482192669</v>
      </c>
    </row>
    <row r="20" spans="1:15" x14ac:dyDescent="0.25">
      <c r="A20" s="16">
        <v>45</v>
      </c>
      <c r="B20" s="10">
        <v>15.69</v>
      </c>
      <c r="C20" s="10">
        <v>17.661000000000001</v>
      </c>
      <c r="D20" s="10">
        <v>25.645</v>
      </c>
      <c r="E20" s="10">
        <v>19.785</v>
      </c>
      <c r="F20" s="10">
        <v>38.093000000000004</v>
      </c>
      <c r="G20" s="10">
        <v>75.400000000000006</v>
      </c>
      <c r="H20" s="17">
        <v>21.429214477538999</v>
      </c>
      <c r="I20" s="17">
        <v>23.288272857666001</v>
      </c>
      <c r="J20" s="17">
        <v>21.922069549560501</v>
      </c>
      <c r="K20" s="17">
        <v>33.721923828125</v>
      </c>
      <c r="L20" s="17">
        <f t="shared" si="0"/>
        <v>28.768172987196166</v>
      </c>
      <c r="M20" s="17">
        <f t="shared" si="1"/>
        <v>7.0420902258720233</v>
      </c>
      <c r="N20" s="17">
        <f>STDEV(B20:J20)</f>
        <v>18.631619447736046</v>
      </c>
      <c r="O20" s="18">
        <f t="shared" si="2"/>
        <v>11.547785177495857</v>
      </c>
    </row>
    <row r="21" spans="1:15" x14ac:dyDescent="0.25">
      <c r="A21" s="16">
        <v>60</v>
      </c>
      <c r="B21" s="10">
        <v>22.888000000000002</v>
      </c>
      <c r="C21" s="10">
        <v>25.010999999999999</v>
      </c>
      <c r="D21" s="10">
        <v>31.141999999999999</v>
      </c>
      <c r="E21" s="10">
        <v>29.959</v>
      </c>
      <c r="F21" s="10">
        <v>48.649000000000001</v>
      </c>
      <c r="G21" s="10">
        <v>100.55</v>
      </c>
      <c r="H21" s="17">
        <v>29.760351181030199</v>
      </c>
      <c r="I21" s="17">
        <v>36.312240600585902</v>
      </c>
      <c r="J21" s="17">
        <v>27.383720397949201</v>
      </c>
      <c r="K21" s="17">
        <v>51.57470703125</v>
      </c>
      <c r="L21" s="17">
        <f t="shared" si="0"/>
        <v>39.072812464396151</v>
      </c>
      <c r="M21" s="17">
        <f t="shared" si="1"/>
        <v>9.1688210108120778</v>
      </c>
      <c r="N21" s="17">
        <f>STDEV(B21:J21)</f>
        <v>24.258420210272622</v>
      </c>
      <c r="O21" s="18">
        <f t="shared" si="2"/>
        <v>15.035248337883544</v>
      </c>
    </row>
    <row r="22" spans="1:15" x14ac:dyDescent="0.25">
      <c r="A22" s="16">
        <v>75</v>
      </c>
      <c r="B22" s="10">
        <v>29.155999999999999</v>
      </c>
      <c r="C22" s="10">
        <v>33.590000000000003</v>
      </c>
      <c r="D22" s="10">
        <v>42.081000000000003</v>
      </c>
      <c r="E22" s="10">
        <v>43.776000000000003</v>
      </c>
      <c r="F22" s="10">
        <v>66.069000000000003</v>
      </c>
      <c r="G22" s="10">
        <v>132.86000000000001</v>
      </c>
      <c r="H22" s="17">
        <v>39.630420684814403</v>
      </c>
      <c r="I22" s="17">
        <v>53.936946868896399</v>
      </c>
      <c r="J22" s="17">
        <v>40.462318420410099</v>
      </c>
      <c r="K22" s="17">
        <v>58.441162109375</v>
      </c>
      <c r="L22" s="17">
        <f t="shared" si="0"/>
        <v>53.506853997124551</v>
      </c>
      <c r="M22" s="17">
        <f t="shared" si="1"/>
        <v>11.97655030609052</v>
      </c>
      <c r="N22" s="17">
        <f>STDEV(B22:J22)</f>
        <v>31.686973674370016</v>
      </c>
      <c r="O22" s="18">
        <f t="shared" si="2"/>
        <v>19.639428872139948</v>
      </c>
    </row>
    <row r="23" spans="1:15" x14ac:dyDescent="0.25">
      <c r="A23" s="16">
        <v>90</v>
      </c>
      <c r="B23" s="10">
        <v>38.253</v>
      </c>
      <c r="C23" s="10">
        <v>40.356000000000002</v>
      </c>
      <c r="D23" s="10">
        <v>36.33</v>
      </c>
      <c r="E23" s="10">
        <v>46.039000000000001</v>
      </c>
      <c r="F23" s="10">
        <v>88.093000000000004</v>
      </c>
      <c r="G23" s="10">
        <v>166.92</v>
      </c>
      <c r="H23" s="17">
        <v>56.002204895019503</v>
      </c>
      <c r="I23" s="17">
        <v>70.106590270995994</v>
      </c>
      <c r="J23" s="17">
        <v>53.877616882324197</v>
      </c>
      <c r="K23" s="17">
        <v>98.2666015625</v>
      </c>
      <c r="L23" s="17">
        <f t="shared" si="0"/>
        <v>66.219712449815518</v>
      </c>
      <c r="M23" s="17">
        <f t="shared" si="1"/>
        <v>15.608231525625282</v>
      </c>
      <c r="N23" s="17">
        <f>STDEV(B23:J23)</f>
        <v>41.295499022322765</v>
      </c>
      <c r="O23" s="18">
        <f t="shared" si="2"/>
        <v>25.594745150573523</v>
      </c>
    </row>
    <row r="24" spans="1:15" x14ac:dyDescent="0.25">
      <c r="A24" s="16">
        <v>105</v>
      </c>
      <c r="B24" s="10">
        <v>45.658000000000001</v>
      </c>
      <c r="C24" s="10">
        <v>47.948</v>
      </c>
      <c r="D24" s="10">
        <v>53.201000000000001</v>
      </c>
      <c r="E24" s="10">
        <v>69.822999999999993</v>
      </c>
      <c r="F24" s="10">
        <v>115.91</v>
      </c>
      <c r="G24" s="10">
        <v>188.12</v>
      </c>
      <c r="H24" s="17">
        <v>74.350265502929602</v>
      </c>
      <c r="I24" s="17">
        <v>84.019577026367102</v>
      </c>
      <c r="J24" s="17">
        <v>69.805641174316406</v>
      </c>
      <c r="K24" s="17">
        <v>118.71337890625</v>
      </c>
      <c r="L24" s="17">
        <f t="shared" si="0"/>
        <v>83.203942633734783</v>
      </c>
      <c r="M24" s="17">
        <f t="shared" si="1"/>
        <v>16.938722604067539</v>
      </c>
      <c r="N24" s="17">
        <f>STDEV(B24:J24)</f>
        <v>44.815647537471108</v>
      </c>
      <c r="O24" s="18">
        <f t="shared" si="2"/>
        <v>27.776515713236744</v>
      </c>
    </row>
    <row r="25" spans="1:15" x14ac:dyDescent="0.25">
      <c r="A25" s="1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ht="15.75" thickBot="1" x14ac:dyDescent="0.3">
      <c r="A26" s="29" t="s">
        <v>101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AG27"/>
  <sheetViews>
    <sheetView workbookViewId="0">
      <selection activeCell="A29" sqref="A29"/>
    </sheetView>
  </sheetViews>
  <sheetFormatPr baseColWidth="10" defaultRowHeight="15" x14ac:dyDescent="0.25"/>
  <cols>
    <col min="1" max="1" width="12.85546875" style="1" customWidth="1"/>
    <col min="2" max="9" width="11.42578125" style="6"/>
    <col min="10" max="10" width="12.5703125" style="6" customWidth="1"/>
    <col min="11" max="11" width="12" style="6" customWidth="1"/>
    <col min="12" max="12" width="1" style="6" customWidth="1"/>
    <col min="13" max="16" width="11.42578125" style="6"/>
    <col min="17" max="17" width="11.42578125" style="1"/>
    <col min="18" max="18" width="12.28515625" style="1" customWidth="1"/>
    <col min="19" max="28" width="11.42578125" style="6"/>
    <col min="29" max="30" width="1.42578125" style="6" customWidth="1"/>
    <col min="31" max="33" width="11.42578125" style="6"/>
    <col min="34" max="16384" width="11.42578125" style="1"/>
  </cols>
  <sheetData>
    <row r="5" spans="1:33" ht="15.75" thickBot="1" x14ac:dyDescent="0.3"/>
    <row r="6" spans="1:33" s="7" customFormat="1" ht="15.75" thickBot="1" x14ac:dyDescent="0.3">
      <c r="A6" s="40" t="s">
        <v>96</v>
      </c>
      <c r="B6" s="59" t="s">
        <v>29</v>
      </c>
      <c r="C6" s="59" t="s">
        <v>1</v>
      </c>
      <c r="D6" s="59" t="s">
        <v>2</v>
      </c>
      <c r="E6" s="59" t="s">
        <v>30</v>
      </c>
      <c r="F6" s="59" t="s">
        <v>31</v>
      </c>
      <c r="G6" s="59" t="s">
        <v>32</v>
      </c>
      <c r="H6" s="59" t="s">
        <v>51</v>
      </c>
      <c r="I6" s="59" t="s">
        <v>84</v>
      </c>
      <c r="J6" s="59" t="s">
        <v>85</v>
      </c>
      <c r="K6" s="59" t="s">
        <v>94</v>
      </c>
      <c r="L6" s="59"/>
      <c r="M6" s="59" t="s">
        <v>9</v>
      </c>
      <c r="N6" s="59" t="s">
        <v>11</v>
      </c>
      <c r="O6" s="59" t="s">
        <v>57</v>
      </c>
      <c r="P6" s="60" t="s">
        <v>97</v>
      </c>
      <c r="R6" s="43" t="s">
        <v>96</v>
      </c>
      <c r="S6" s="51" t="s">
        <v>29</v>
      </c>
      <c r="T6" s="51" t="s">
        <v>1</v>
      </c>
      <c r="U6" s="51" t="s">
        <v>2</v>
      </c>
      <c r="V6" s="51" t="s">
        <v>30</v>
      </c>
      <c r="W6" s="51" t="s">
        <v>31</v>
      </c>
      <c r="X6" s="51" t="s">
        <v>32</v>
      </c>
      <c r="Y6" s="51" t="s">
        <v>51</v>
      </c>
      <c r="Z6" s="51" t="s">
        <v>84</v>
      </c>
      <c r="AA6" s="51" t="s">
        <v>85</v>
      </c>
      <c r="AB6" s="51" t="s">
        <v>94</v>
      </c>
      <c r="AC6" s="51"/>
      <c r="AD6" s="51"/>
      <c r="AE6" s="51" t="s">
        <v>62</v>
      </c>
      <c r="AF6" s="51" t="s">
        <v>57</v>
      </c>
      <c r="AG6" s="53" t="s">
        <v>97</v>
      </c>
    </row>
    <row r="7" spans="1:33" x14ac:dyDescent="0.25">
      <c r="A7" s="21">
        <v>-150</v>
      </c>
      <c r="B7" s="22">
        <v>-383.46</v>
      </c>
      <c r="C7" s="22">
        <v>-444.33</v>
      </c>
      <c r="D7" s="22">
        <v>-308.95</v>
      </c>
      <c r="E7" s="22">
        <v>-232.76</v>
      </c>
      <c r="F7" s="22">
        <v>-576.61</v>
      </c>
      <c r="G7" s="22">
        <v>-564.5</v>
      </c>
      <c r="H7" s="22">
        <v>-279.50833129882801</v>
      </c>
      <c r="I7" s="22">
        <v>-441.86700439453102</v>
      </c>
      <c r="J7" s="22">
        <v>-362.74359130859301</v>
      </c>
      <c r="K7" s="22">
        <v>-610.65673828125</v>
      </c>
      <c r="L7" s="22"/>
      <c r="M7" s="22">
        <f>AVERAGE(B7:K7)</f>
        <v>-420.53856652832019</v>
      </c>
      <c r="N7" s="22">
        <f>STDEV(B7:K7)/SQRT(COUNT(B7:K7))</f>
        <v>41.441584751559056</v>
      </c>
      <c r="O7" s="22">
        <f>STDEV(B7:K7)</f>
        <v>131.04979766182976</v>
      </c>
      <c r="P7" s="23">
        <f>CONFIDENCE(0.05,O7,10)</f>
        <v>81.224013575320015</v>
      </c>
      <c r="R7" s="16">
        <v>-150</v>
      </c>
      <c r="S7" s="17">
        <f>B7/'A329T no Glu'!B7</f>
        <v>3.3616200578592093</v>
      </c>
      <c r="T7" s="17">
        <f>C7/'A329T no Glu'!C7</f>
        <v>4.0876724931002757</v>
      </c>
      <c r="U7" s="17">
        <f>D7/'A329T no Glu'!D7</f>
        <v>2.9209605748321832</v>
      </c>
      <c r="V7" s="17">
        <f>E7/'A329T no Glu'!E7</f>
        <v>2.8187366789381905</v>
      </c>
      <c r="W7" s="17">
        <f>F7/'A329T no Glu'!F7</f>
        <v>3.0212732512444331</v>
      </c>
      <c r="X7" s="17">
        <f>G7/'A329T no Glu'!G7</f>
        <v>2.168734872642053</v>
      </c>
      <c r="Y7" s="17">
        <f>H7/'A329T no Glu'!H7</f>
        <v>1.6935826790581441</v>
      </c>
      <c r="Z7" s="17">
        <f>I7/'A329T no Glu'!I7</f>
        <v>3.1026533302833488</v>
      </c>
      <c r="AA7" s="17">
        <f>J7/'A329T no Glu'!J7</f>
        <v>2.9734349411905043</v>
      </c>
      <c r="AB7" s="17">
        <f>K7/'A329T no Glu'!K7</f>
        <v>2.7638121546961325</v>
      </c>
      <c r="AC7" s="17"/>
      <c r="AD7" s="17"/>
      <c r="AE7" s="17">
        <f>AVERAGE(S7:AB7)</f>
        <v>2.8912481033844477</v>
      </c>
      <c r="AF7" s="17">
        <f>STDEV(S7:AB7)</f>
        <v>0.64116586319033009</v>
      </c>
      <c r="AG7" s="18">
        <f>CONFIDENCE(0.05,AF7,10)</f>
        <v>0.39739141688863266</v>
      </c>
    </row>
    <row r="8" spans="1:33" x14ac:dyDescent="0.25">
      <c r="A8" s="21">
        <v>-135</v>
      </c>
      <c r="B8" s="22">
        <v>-298.06</v>
      </c>
      <c r="C8" s="22">
        <v>-283.49</v>
      </c>
      <c r="D8" s="22">
        <v>-246.56</v>
      </c>
      <c r="E8" s="22">
        <v>-185.71</v>
      </c>
      <c r="F8" s="22">
        <v>-427.12</v>
      </c>
      <c r="G8" s="22">
        <v>-465.09</v>
      </c>
      <c r="H8" s="22">
        <v>-211.535888671875</v>
      </c>
      <c r="I8" s="22">
        <v>-378.50933837890602</v>
      </c>
      <c r="J8" s="22">
        <v>-282.53726196289</v>
      </c>
      <c r="K8" s="22">
        <v>-515.594482421875</v>
      </c>
      <c r="L8" s="22"/>
      <c r="M8" s="22">
        <f t="shared" ref="M8:M24" si="0">AVERAGE(B8:K8)</f>
        <v>-329.42069714355461</v>
      </c>
      <c r="N8" s="22">
        <f t="shared" ref="N8:N24" si="1">STDEV(B8:K8)/SQRT(COUNT(B8:K8))</f>
        <v>35.233877790203536</v>
      </c>
      <c r="O8" s="22">
        <f>STDEV(B8:K8)</f>
        <v>111.41930461706347</v>
      </c>
      <c r="P8" s="23">
        <f t="shared" ref="P8:P24" si="2">CONFIDENCE(0.05,O8,10)</f>
        <v>69.057131504484616</v>
      </c>
      <c r="R8" s="16">
        <v>-135</v>
      </c>
      <c r="S8" s="17">
        <f>B8/'A329T no Glu'!B8</f>
        <v>3.4806268538197447</v>
      </c>
      <c r="T8" s="17">
        <f>C8/'A329T no Glu'!C8</f>
        <v>3.3630302742716141</v>
      </c>
      <c r="U8" s="17">
        <f>D8/'A329T no Glu'!D8</f>
        <v>2.9823521585039856</v>
      </c>
      <c r="V8" s="17">
        <f>E8/'A329T no Glu'!E8</f>
        <v>2.7061960830030314</v>
      </c>
      <c r="W8" s="17">
        <f>F8/'A329T no Glu'!F8</f>
        <v>2.7910867150231979</v>
      </c>
      <c r="X8" s="17">
        <f>G8/'A329T no Glu'!G8</f>
        <v>2.253998255306775</v>
      </c>
      <c r="Y8" s="17">
        <f>H8/'A329T no Glu'!H8</f>
        <v>1.6440821081872898</v>
      </c>
      <c r="Z8" s="17">
        <f>I8/'A329T no Glu'!I8</f>
        <v>3.2109162402982423</v>
      </c>
      <c r="AA8" s="17">
        <f>J8/'A329T no Glu'!J8</f>
        <v>3.0007407711117677</v>
      </c>
      <c r="AB8" s="17">
        <f>K8/'A329T no Glu'!K8</f>
        <v>3.0774134790528231</v>
      </c>
      <c r="AC8" s="17"/>
      <c r="AD8" s="17"/>
      <c r="AE8" s="17">
        <f t="shared" ref="AE8:AE24" si="3">AVERAGE(S8:AB8)</f>
        <v>2.8510442938578473</v>
      </c>
      <c r="AF8" s="17">
        <f t="shared" ref="AF8:AF24" si="4">STDEV(S8:AB8)</f>
        <v>0.54941413904519154</v>
      </c>
      <c r="AG8" s="18">
        <f t="shared" ref="AG8:AG24" si="5">CONFIDENCE(0.05,AF8,10)</f>
        <v>0.34052415405809727</v>
      </c>
    </row>
    <row r="9" spans="1:33" x14ac:dyDescent="0.25">
      <c r="A9" s="21">
        <v>-120</v>
      </c>
      <c r="B9" s="22">
        <v>-227.06</v>
      </c>
      <c r="C9" s="22">
        <v>-222.43</v>
      </c>
      <c r="D9" s="22">
        <v>-204.63</v>
      </c>
      <c r="E9" s="22">
        <v>-154.6</v>
      </c>
      <c r="F9" s="22">
        <v>-322.58999999999997</v>
      </c>
      <c r="G9" s="22">
        <v>-372.8</v>
      </c>
      <c r="H9" s="22">
        <v>-160.43589782714801</v>
      </c>
      <c r="I9" s="22">
        <v>-304.02182006835898</v>
      </c>
      <c r="J9" s="22">
        <v>-215.09571838378901</v>
      </c>
      <c r="K9" s="22">
        <v>-430.60302734375</v>
      </c>
      <c r="L9" s="22"/>
      <c r="M9" s="22">
        <f t="shared" si="0"/>
        <v>-261.42664636230455</v>
      </c>
      <c r="N9" s="22">
        <f t="shared" si="1"/>
        <v>29.109994242433647</v>
      </c>
      <c r="O9" s="22">
        <f>STDEV(B9:K9)</f>
        <v>92.053884480478075</v>
      </c>
      <c r="P9" s="23">
        <f t="shared" si="2"/>
        <v>57.054540305338271</v>
      </c>
      <c r="R9" s="16">
        <v>-120</v>
      </c>
      <c r="S9" s="17">
        <f>B9/'A329T no Glu'!B9</f>
        <v>3.3544098094253214</v>
      </c>
      <c r="T9" s="17">
        <f>C9/'A329T no Glu'!C9</f>
        <v>3.2949663733594052</v>
      </c>
      <c r="U9" s="17">
        <f>D9/'A329T no Glu'!D9</f>
        <v>3.0891277437275444</v>
      </c>
      <c r="V9" s="17">
        <f>E9/'A329T no Glu'!E9</f>
        <v>2.9236006051437213</v>
      </c>
      <c r="W9" s="17">
        <f>F9/'A329T no Glu'!F9</f>
        <v>2.7435788399387651</v>
      </c>
      <c r="X9" s="17">
        <f>G9/'A329T no Glu'!G9</f>
        <v>2.1096712127214081</v>
      </c>
      <c r="Y9" s="17">
        <f>H9/'A329T no Glu'!H9</f>
        <v>1.5873181241967611</v>
      </c>
      <c r="Z9" s="17">
        <f>I9/'A329T no Glu'!I9</f>
        <v>3.0952209995089399</v>
      </c>
      <c r="AA9" s="17">
        <f>J9/'A329T no Glu'!J9</f>
        <v>2.8501272967397004</v>
      </c>
      <c r="AB9" s="17">
        <f>K9/'A329T no Glu'!K9</f>
        <v>3.0278969957081543</v>
      </c>
      <c r="AC9" s="17"/>
      <c r="AD9" s="17"/>
      <c r="AE9" s="17">
        <f t="shared" si="3"/>
        <v>2.8075918000469722</v>
      </c>
      <c r="AF9" s="17">
        <f t="shared" si="4"/>
        <v>0.5520262970669525</v>
      </c>
      <c r="AG9" s="18">
        <f t="shared" si="5"/>
        <v>0.34214315662357919</v>
      </c>
    </row>
    <row r="10" spans="1:33" x14ac:dyDescent="0.25">
      <c r="A10" s="21">
        <v>-105</v>
      </c>
      <c r="B10" s="22">
        <v>-170.69</v>
      </c>
      <c r="C10" s="22">
        <v>-189.04</v>
      </c>
      <c r="D10" s="22">
        <v>-168.12</v>
      </c>
      <c r="E10" s="22">
        <v>-112.16</v>
      </c>
      <c r="F10" s="22">
        <v>-230.05</v>
      </c>
      <c r="G10" s="22">
        <v>-289.83</v>
      </c>
      <c r="H10" s="22">
        <v>-122.21231842041</v>
      </c>
      <c r="I10" s="22">
        <v>-232.18943786621</v>
      </c>
      <c r="J10" s="22">
        <v>-164.04534912109301</v>
      </c>
      <c r="K10" s="22">
        <v>-337.677001953125</v>
      </c>
      <c r="L10" s="22"/>
      <c r="M10" s="22">
        <f t="shared" si="0"/>
        <v>-201.60141073608378</v>
      </c>
      <c r="N10" s="22">
        <f t="shared" si="1"/>
        <v>22.606036813903092</v>
      </c>
      <c r="O10" s="22">
        <f>STDEV(B10:K10)</f>
        <v>71.486565201549723</v>
      </c>
      <c r="P10" s="23">
        <f t="shared" si="2"/>
        <v>44.307017988436641</v>
      </c>
      <c r="R10" s="16">
        <v>-105</v>
      </c>
      <c r="S10" s="17">
        <f>B10/'A329T no Glu'!B10</f>
        <v>3.3046794834562734</v>
      </c>
      <c r="T10" s="17">
        <f>C10/'A329T no Glu'!C10</f>
        <v>3.7115426148076884</v>
      </c>
      <c r="U10" s="17">
        <f>D10/'A329T no Glu'!D10</f>
        <v>2.5575416444816308</v>
      </c>
      <c r="V10" s="17">
        <f>E10/'A329T no Glu'!E10</f>
        <v>2.832823984037582</v>
      </c>
      <c r="W10" s="17">
        <f>F10/'A329T no Glu'!F10</f>
        <v>2.3898567436448825</v>
      </c>
      <c r="X10" s="17">
        <f>G10/'A329T no Glu'!G10</f>
        <v>2.0174718084365861</v>
      </c>
      <c r="Y10" s="17">
        <f>H10/'A329T no Glu'!H10</f>
        <v>1.5295234081266911</v>
      </c>
      <c r="Z10" s="17">
        <f>I10/'A329T no Glu'!I10</f>
        <v>2.9967352868570551</v>
      </c>
      <c r="AA10" s="17">
        <f>J10/'A329T no Glu'!J10</f>
        <v>2.7643397600709934</v>
      </c>
      <c r="AB10" s="17">
        <f>K10/'A329T no Glu'!K10</f>
        <v>3.3128742514970062</v>
      </c>
      <c r="AC10" s="17"/>
      <c r="AD10" s="17"/>
      <c r="AE10" s="17">
        <f t="shared" si="3"/>
        <v>2.7417388985416391</v>
      </c>
      <c r="AF10" s="17">
        <f t="shared" si="4"/>
        <v>0.65057464203815951</v>
      </c>
      <c r="AG10" s="18">
        <f t="shared" si="5"/>
        <v>0.40322293127856956</v>
      </c>
    </row>
    <row r="11" spans="1:33" x14ac:dyDescent="0.25">
      <c r="A11" s="21">
        <v>-90</v>
      </c>
      <c r="B11" s="22">
        <v>-125.81</v>
      </c>
      <c r="C11" s="22">
        <v>-127.31</v>
      </c>
      <c r="D11" s="22">
        <v>-131.66999999999999</v>
      </c>
      <c r="E11" s="22">
        <v>-88.638999999999996</v>
      </c>
      <c r="F11" s="22">
        <v>-168.04</v>
      </c>
      <c r="G11" s="22">
        <v>-230.64</v>
      </c>
      <c r="H11" s="22">
        <v>-90.137847900390597</v>
      </c>
      <c r="I11" s="22">
        <v>-174.71611022949199</v>
      </c>
      <c r="J11" s="22">
        <v>-123.24623107910099</v>
      </c>
      <c r="K11" s="22">
        <v>-259.3994140625</v>
      </c>
      <c r="L11" s="22"/>
      <c r="M11" s="22">
        <f t="shared" si="0"/>
        <v>-151.96086032714834</v>
      </c>
      <c r="N11" s="22">
        <f t="shared" si="1"/>
        <v>17.910057446504624</v>
      </c>
      <c r="O11" s="22">
        <f>STDEV(B11:K11)</f>
        <v>56.636574555413901</v>
      </c>
      <c r="P11" s="23">
        <f t="shared" si="2"/>
        <v>35.103067556192457</v>
      </c>
      <c r="R11" s="16">
        <v>-90</v>
      </c>
      <c r="S11" s="17">
        <f>B11/'A329T no Glu'!B11</f>
        <v>3.2902685880168421</v>
      </c>
      <c r="T11" s="17">
        <f>C11/'A329T no Glu'!C11</f>
        <v>3.3520273828330702</v>
      </c>
      <c r="U11" s="17">
        <f>D11/'A329T no Glu'!D11</f>
        <v>2.8277209861695729</v>
      </c>
      <c r="V11" s="17">
        <f>E11/'A329T no Glu'!E11</f>
        <v>2.9245108713583421</v>
      </c>
      <c r="W11" s="17">
        <f>F11/'A329T no Glu'!F11</f>
        <v>2.3475831237775915</v>
      </c>
      <c r="X11" s="17">
        <f>G11/'A329T no Glu'!G11</f>
        <v>1.9650677345147822</v>
      </c>
      <c r="Y11" s="17">
        <f>H11/'A329T no Glu'!H11</f>
        <v>1.4406103788151583</v>
      </c>
      <c r="Z11" s="17">
        <f>I11/'A329T no Glu'!I11</f>
        <v>2.7292354898018321</v>
      </c>
      <c r="AA11" s="17">
        <f>J11/'A329T no Glu'!J11</f>
        <v>2.5961292528972493</v>
      </c>
      <c r="AB11" s="17">
        <f>K11/'A329T no Glu'!K11</f>
        <v>3.1539888682745825</v>
      </c>
      <c r="AC11" s="17"/>
      <c r="AD11" s="17"/>
      <c r="AE11" s="17">
        <f t="shared" si="3"/>
        <v>2.6627142676459021</v>
      </c>
      <c r="AF11" s="17">
        <f t="shared" si="4"/>
        <v>0.60502592076598105</v>
      </c>
      <c r="AG11" s="18">
        <f t="shared" si="5"/>
        <v>0.37499206010624825</v>
      </c>
    </row>
    <row r="12" spans="1:33" x14ac:dyDescent="0.25">
      <c r="A12" s="21">
        <v>-75</v>
      </c>
      <c r="B12" s="22">
        <v>-90.57</v>
      </c>
      <c r="C12" s="22">
        <v>-104.19</v>
      </c>
      <c r="D12" s="22">
        <v>-103.13</v>
      </c>
      <c r="E12" s="22">
        <v>-70.852000000000004</v>
      </c>
      <c r="F12" s="22">
        <v>-113.75</v>
      </c>
      <c r="G12" s="22">
        <v>-181.31</v>
      </c>
      <c r="H12" s="22">
        <v>-66.187217712402301</v>
      </c>
      <c r="I12" s="22">
        <v>-129.38218688964801</v>
      </c>
      <c r="J12" s="22">
        <v>-89.738220214843693</v>
      </c>
      <c r="K12" s="22">
        <v>-187.835693359375</v>
      </c>
      <c r="L12" s="22"/>
      <c r="M12" s="22">
        <f t="shared" si="0"/>
        <v>-113.6945318176269</v>
      </c>
      <c r="N12" s="22">
        <f t="shared" si="1"/>
        <v>13.215265033575516</v>
      </c>
      <c r="O12" s="22">
        <f>STDEV(B12:K12)</f>
        <v>41.790337388880182</v>
      </c>
      <c r="P12" s="23">
        <f t="shared" si="2"/>
        <v>25.901443511959513</v>
      </c>
      <c r="R12" s="16">
        <v>-75</v>
      </c>
      <c r="S12" s="17">
        <f>B12/'A329T no Glu'!B12</f>
        <v>2.9737006271136353</v>
      </c>
      <c r="T12" s="17">
        <f>C12/'A329T no Glu'!C12</f>
        <v>3.4438421365769813</v>
      </c>
      <c r="U12" s="17">
        <f>D12/'A329T no Glu'!D12</f>
        <v>2.4159014242878558</v>
      </c>
      <c r="V12" s="17">
        <f>E12/'A329T no Glu'!E12</f>
        <v>2.7849534216422311</v>
      </c>
      <c r="W12" s="17">
        <f>F12/'A329T no Glu'!F12</f>
        <v>2.1812917082150802</v>
      </c>
      <c r="X12" s="17">
        <f>G12/'A329T no Glu'!G12</f>
        <v>1.8752650359414593</v>
      </c>
      <c r="Y12" s="17">
        <f>H12/'A329T no Glu'!H12</f>
        <v>1.3748127227161531</v>
      </c>
      <c r="Z12" s="17">
        <f>I12/'A329T no Glu'!I12</f>
        <v>2.5142428545546616</v>
      </c>
      <c r="AA12" s="17">
        <f>J12/'A329T no Glu'!J12</f>
        <v>2.5465825034830463</v>
      </c>
      <c r="AB12" s="17">
        <f>K12/'A329T no Glu'!K12</f>
        <v>3.0852130325814535</v>
      </c>
      <c r="AC12" s="17"/>
      <c r="AD12" s="17"/>
      <c r="AE12" s="17">
        <f t="shared" si="3"/>
        <v>2.5195805467112562</v>
      </c>
      <c r="AF12" s="17">
        <f t="shared" si="4"/>
        <v>0.60575293362193827</v>
      </c>
      <c r="AG12" s="18">
        <f t="shared" si="5"/>
        <v>0.37544265906279206</v>
      </c>
    </row>
    <row r="13" spans="1:33" x14ac:dyDescent="0.25">
      <c r="A13" s="21">
        <v>-60</v>
      </c>
      <c r="B13" s="22">
        <v>-62.186</v>
      </c>
      <c r="C13" s="22">
        <v>-71.289000000000001</v>
      </c>
      <c r="D13" s="22">
        <v>-77.742000000000004</v>
      </c>
      <c r="E13" s="22">
        <v>-56.039000000000001</v>
      </c>
      <c r="F13" s="22">
        <v>-79.75</v>
      </c>
      <c r="G13" s="22">
        <v>-137.32</v>
      </c>
      <c r="H13" s="22">
        <v>-48.839557647705</v>
      </c>
      <c r="I13" s="22">
        <v>-92.296546936035099</v>
      </c>
      <c r="J13" s="22">
        <v>-64.177337646484304</v>
      </c>
      <c r="K13" s="22">
        <v>-135.955810546875</v>
      </c>
      <c r="L13" s="22"/>
      <c r="M13" s="22">
        <f t="shared" si="0"/>
        <v>-82.559525277709923</v>
      </c>
      <c r="N13" s="22">
        <f t="shared" si="1"/>
        <v>9.8297558563439917</v>
      </c>
      <c r="O13" s="22">
        <f>STDEV(B13:K13)</f>
        <v>31.084417349425902</v>
      </c>
      <c r="P13" s="23">
        <f t="shared" si="2"/>
        <v>19.265967455255897</v>
      </c>
      <c r="R13" s="16">
        <v>-60</v>
      </c>
      <c r="S13" s="17">
        <f>B13/'A329T no Glu'!B13</f>
        <v>2.739109368805885</v>
      </c>
      <c r="T13" s="17">
        <f>C13/'A329T no Glu'!C13</f>
        <v>3.3994087072624102</v>
      </c>
      <c r="U13" s="17">
        <f>D13/'A329T no Glu'!D13</f>
        <v>2.6758682408012944</v>
      </c>
      <c r="V13" s="17">
        <f>E13/'A329T no Glu'!E13</f>
        <v>3.3088686820973074</v>
      </c>
      <c r="W13" s="17">
        <f>F13/'A329T no Glu'!F13</f>
        <v>1.9072559429856029</v>
      </c>
      <c r="X13" s="17">
        <f>G13/'A329T no Glu'!G13</f>
        <v>1.7714823845092045</v>
      </c>
      <c r="Y13" s="17">
        <f>H13/'A329T no Glu'!H13</f>
        <v>1.3374600684034266</v>
      </c>
      <c r="Z13" s="17">
        <f>I13/'A329T no Glu'!I13</f>
        <v>2.2863960537319961</v>
      </c>
      <c r="AA13" s="17">
        <f>J13/'A329T no Glu'!J13</f>
        <v>2.4102738153039298</v>
      </c>
      <c r="AB13" s="17">
        <f>K13/'A329T no Glu'!K13</f>
        <v>2.7931034482758621</v>
      </c>
      <c r="AC13" s="17"/>
      <c r="AD13" s="17"/>
      <c r="AE13" s="17">
        <f t="shared" si="3"/>
        <v>2.4629226712176915</v>
      </c>
      <c r="AF13" s="17">
        <f t="shared" si="4"/>
        <v>0.65918550787145092</v>
      </c>
      <c r="AG13" s="18">
        <f t="shared" si="5"/>
        <v>0.40855990314588464</v>
      </c>
    </row>
    <row r="14" spans="1:33" x14ac:dyDescent="0.25">
      <c r="A14" s="21">
        <v>-45</v>
      </c>
      <c r="B14" s="22">
        <v>-40.765999999999998</v>
      </c>
      <c r="C14" s="22">
        <v>-51.322000000000003</v>
      </c>
      <c r="D14" s="22">
        <v>-54.723999999999997</v>
      </c>
      <c r="E14" s="22">
        <v>-47.045000000000002</v>
      </c>
      <c r="F14" s="22">
        <v>-55.107999999999997</v>
      </c>
      <c r="G14" s="22">
        <v>-98.932000000000002</v>
      </c>
      <c r="H14" s="22">
        <v>-33.285373687744098</v>
      </c>
      <c r="I14" s="22">
        <v>-63.483959197997997</v>
      </c>
      <c r="J14" s="22">
        <v>-43.714790344238203</v>
      </c>
      <c r="K14" s="22">
        <v>-92.010498046875</v>
      </c>
      <c r="L14" s="22"/>
      <c r="M14" s="22">
        <f t="shared" si="0"/>
        <v>-58.039162127685529</v>
      </c>
      <c r="N14" s="22">
        <f t="shared" si="1"/>
        <v>6.7968909124547254</v>
      </c>
      <c r="O14" s="22">
        <f>STDEV(B14:K14)</f>
        <v>21.49365629105705</v>
      </c>
      <c r="P14" s="23">
        <f t="shared" si="2"/>
        <v>13.321661395258845</v>
      </c>
      <c r="R14" s="16">
        <v>-45</v>
      </c>
      <c r="S14" s="17">
        <f>B14/'A329T no Glu'!B14</f>
        <v>2.4019561630921515</v>
      </c>
      <c r="T14" s="17">
        <f>C14/'A329T no Glu'!C14</f>
        <v>3.1980309072781661</v>
      </c>
      <c r="U14" s="17">
        <f>D14/'A329T no Glu'!D14</f>
        <v>2.7592396510865731</v>
      </c>
      <c r="V14" s="17">
        <f>E14/'A329T no Glu'!E14</f>
        <v>3.7483069078161102</v>
      </c>
      <c r="W14" s="17">
        <f>F14/'A329T no Glu'!F14</f>
        <v>1.8177859875973084</v>
      </c>
      <c r="X14" s="17">
        <f>G14/'A329T no Glu'!G14</f>
        <v>1.7207959368259933</v>
      </c>
      <c r="Y14" s="17">
        <f>H14/'A329T no Glu'!H14</f>
        <v>1.2724436609838872</v>
      </c>
      <c r="Z14" s="17">
        <f>I14/'A329T no Glu'!I14</f>
        <v>1.8517809798630074</v>
      </c>
      <c r="AA14" s="17">
        <f>J14/'A329T no Glu'!J14</f>
        <v>2.410334708355391</v>
      </c>
      <c r="AB14" s="17">
        <f>K14/'A329T no Glu'!K14</f>
        <v>2.7660550458715596</v>
      </c>
      <c r="AC14" s="17"/>
      <c r="AD14" s="17"/>
      <c r="AE14" s="17">
        <f t="shared" si="3"/>
        <v>2.3946729948770149</v>
      </c>
      <c r="AF14" s="17">
        <f t="shared" si="4"/>
        <v>0.75202540149601782</v>
      </c>
      <c r="AG14" s="18">
        <f t="shared" si="5"/>
        <v>0.46610160801407513</v>
      </c>
    </row>
    <row r="15" spans="1:33" x14ac:dyDescent="0.25">
      <c r="A15" s="21">
        <v>-30</v>
      </c>
      <c r="B15" s="22">
        <v>-23.452999999999999</v>
      </c>
      <c r="C15" s="22">
        <v>-28.210999999999999</v>
      </c>
      <c r="D15" s="22">
        <v>-38.090000000000003</v>
      </c>
      <c r="E15" s="22">
        <v>-28.925999999999998</v>
      </c>
      <c r="F15" s="22">
        <v>-31.088999999999999</v>
      </c>
      <c r="G15" s="22">
        <v>-63.75</v>
      </c>
      <c r="H15" s="22">
        <v>-21.688695907592699</v>
      </c>
      <c r="I15" s="22">
        <v>-40.6309814453125</v>
      </c>
      <c r="J15" s="22">
        <v>-28.043001174926701</v>
      </c>
      <c r="K15" s="22">
        <v>-59.661865234375</v>
      </c>
      <c r="L15" s="22"/>
      <c r="M15" s="22">
        <f t="shared" si="0"/>
        <v>-36.354354376220684</v>
      </c>
      <c r="N15" s="22">
        <f t="shared" si="1"/>
        <v>4.6126482721180881</v>
      </c>
      <c r="O15" s="22">
        <f>STDEV(B15:K15)</f>
        <v>14.586474585133306</v>
      </c>
      <c r="P15" s="23">
        <f t="shared" si="2"/>
        <v>9.0406244867023613</v>
      </c>
      <c r="R15" s="16">
        <v>-30</v>
      </c>
      <c r="S15" s="17">
        <f>B15/'A329T no Glu'!B15</f>
        <v>2.1685621821544152</v>
      </c>
      <c r="T15" s="17">
        <f>C15/'A329T no Glu'!C15</f>
        <v>2.5454299377424885</v>
      </c>
      <c r="U15" s="17">
        <f>D15/'A329T no Glu'!D15</f>
        <v>3.1725803764784275</v>
      </c>
      <c r="V15" s="17">
        <f>E15/'A329T no Glu'!E15</f>
        <v>3.1440620856068344</v>
      </c>
      <c r="W15" s="17">
        <f>F15/'A329T no Glu'!F15</f>
        <v>1.5806894447834046</v>
      </c>
      <c r="X15" s="17">
        <f>G15/'A329T no Glu'!G15</f>
        <v>1.6363356348982263</v>
      </c>
      <c r="Y15" s="17">
        <f>H15/'A329T no Glu'!H15</f>
        <v>1.2144749623384408</v>
      </c>
      <c r="Z15" s="17">
        <f>I15/'A329T no Glu'!I15</f>
        <v>1.8421041890563061</v>
      </c>
      <c r="AA15" s="17">
        <f>J15/'A329T no Glu'!J15</f>
        <v>2.4200959060313587</v>
      </c>
      <c r="AB15" s="17">
        <f>K15/'A329T no Glu'!K15</f>
        <v>2.459119496855346</v>
      </c>
      <c r="AC15" s="17"/>
      <c r="AD15" s="17"/>
      <c r="AE15" s="17">
        <f t="shared" si="3"/>
        <v>2.2183454215945249</v>
      </c>
      <c r="AF15" s="17">
        <f t="shared" si="4"/>
        <v>0.65576991702506715</v>
      </c>
      <c r="AG15" s="18">
        <f t="shared" si="5"/>
        <v>0.40644293690691102</v>
      </c>
    </row>
    <row r="16" spans="1:33" x14ac:dyDescent="0.25">
      <c r="A16" s="21">
        <v>-15</v>
      </c>
      <c r="B16" s="22">
        <v>-10.388999999999999</v>
      </c>
      <c r="C16" s="22">
        <v>-15.494</v>
      </c>
      <c r="D16" s="22">
        <v>-17.606999999999999</v>
      </c>
      <c r="E16" s="22">
        <v>-15.128</v>
      </c>
      <c r="F16" s="22">
        <v>-15.708</v>
      </c>
      <c r="G16" s="22">
        <v>-32.009</v>
      </c>
      <c r="H16" s="22">
        <v>-12.5432138442993</v>
      </c>
      <c r="I16" s="22">
        <v>-22.815406799316399</v>
      </c>
      <c r="J16" s="22">
        <v>-15.115323066711399</v>
      </c>
      <c r="K16" s="22">
        <v>-34.332275390625</v>
      </c>
      <c r="L16" s="22"/>
      <c r="M16" s="22">
        <f t="shared" si="0"/>
        <v>-19.114121910095211</v>
      </c>
      <c r="N16" s="22">
        <f t="shared" si="1"/>
        <v>2.5598005498065004</v>
      </c>
      <c r="O16" s="22">
        <f>STDEV(B16:K16)</f>
        <v>8.0948000931398312</v>
      </c>
      <c r="P16" s="23">
        <f t="shared" si="2"/>
        <v>5.0171168852265682</v>
      </c>
      <c r="R16" s="16">
        <v>-15</v>
      </c>
      <c r="S16" s="17">
        <f>B16/'A329T no Glu'!B16</f>
        <v>1.9638570159354265</v>
      </c>
      <c r="T16" s="17">
        <f>C16/'A329T no Glu'!C16</f>
        <v>3.195100323758068</v>
      </c>
      <c r="U16" s="17">
        <f>D16/'A329T no Glu'!D16</f>
        <v>2.257597127836902</v>
      </c>
      <c r="V16" s="17">
        <f>E16/'A329T no Glu'!E16</f>
        <v>3.1228454059410029</v>
      </c>
      <c r="W16" s="17">
        <f>F16/'A329T no Glu'!F16</f>
        <v>1.7886789874628497</v>
      </c>
      <c r="X16" s="17">
        <f>G16/'A329T no Glu'!G16</f>
        <v>1.6801742690672408</v>
      </c>
      <c r="Y16" s="17">
        <f>H16/'A329T no Glu'!H16</f>
        <v>1.2554720006872744</v>
      </c>
      <c r="Z16" s="17">
        <f>I16/'A329T no Glu'!I16</f>
        <v>1.9065941571260041</v>
      </c>
      <c r="AA16" s="17">
        <f>J16/'A329T no Glu'!J16</f>
        <v>3.2380529676241978</v>
      </c>
      <c r="AB16" s="17">
        <f>K16/'A329T no Glu'!K16</f>
        <v>3.1690140845070425</v>
      </c>
      <c r="AC16" s="17"/>
      <c r="AD16" s="17"/>
      <c r="AE16" s="17">
        <f t="shared" si="3"/>
        <v>2.3577386339946012</v>
      </c>
      <c r="AF16" s="17">
        <f t="shared" si="4"/>
        <v>0.75176094195946519</v>
      </c>
      <c r="AG16" s="18">
        <f t="shared" si="5"/>
        <v>0.46593769730707424</v>
      </c>
    </row>
    <row r="17" spans="1:33" x14ac:dyDescent="0.25">
      <c r="A17" s="21">
        <v>0</v>
      </c>
      <c r="B17" s="22">
        <v>0.82599999999999996</v>
      </c>
      <c r="C17" s="22">
        <v>-0.437</v>
      </c>
      <c r="D17" s="22">
        <v>-1.887</v>
      </c>
      <c r="E17" s="22">
        <v>-0.73399999999999999</v>
      </c>
      <c r="F17" s="22">
        <v>1.0615000000000001</v>
      </c>
      <c r="G17" s="22">
        <v>1.2763</v>
      </c>
      <c r="H17" s="22">
        <v>-5.4001426696777299</v>
      </c>
      <c r="I17" s="22">
        <v>-8.3333110809326101</v>
      </c>
      <c r="J17" s="22">
        <v>-3.8337707519531201</v>
      </c>
      <c r="K17" s="22">
        <v>-5.035400390625</v>
      </c>
      <c r="L17" s="22"/>
      <c r="M17" s="22">
        <f t="shared" si="0"/>
        <v>-2.2496824893188458</v>
      </c>
      <c r="N17" s="22">
        <f t="shared" si="1"/>
        <v>1.0315923538632858</v>
      </c>
      <c r="O17" s="22">
        <f>STDEV(B17:K17)</f>
        <v>3.2621814550223824</v>
      </c>
      <c r="P17" s="23">
        <f t="shared" si="2"/>
        <v>2.0218838602989386</v>
      </c>
      <c r="R17" s="16">
        <v>0</v>
      </c>
      <c r="S17" s="17">
        <f>B17/'A329T no Glu'!B17</f>
        <v>2.5652173913043477</v>
      </c>
      <c r="T17" s="17">
        <f>C17/'A329T no Glu'!C17</f>
        <v>-3.0137931034482759</v>
      </c>
      <c r="U17" s="17">
        <f>D17/'A329T no Glu'!D17</f>
        <v>1.5004770992366412</v>
      </c>
      <c r="V17" s="17">
        <f>E17/'A329T no Glu'!E17</f>
        <v>7.9782608695652177</v>
      </c>
      <c r="W17" s="17">
        <f>F17/'A329T no Glu'!F17</f>
        <v>-2.4015837104072402</v>
      </c>
      <c r="X17" s="17">
        <f>G17/'A329T no Glu'!G17</f>
        <v>3.3236979166666667</v>
      </c>
      <c r="Y17" s="17">
        <f>H17/'A329T no Glu'!H17</f>
        <v>1.4050955763308508</v>
      </c>
      <c r="Z17" s="17">
        <f>I17/'A329T no Glu'!I17</f>
        <v>2.5376837886288204</v>
      </c>
      <c r="AA17" s="17">
        <f>J17/'A329T no Glu'!J17</f>
        <v>15.307947495072858</v>
      </c>
      <c r="AB17" s="17">
        <f>K17/'A329T no Glu'!K17</f>
        <v>2.2000000000000002</v>
      </c>
      <c r="AC17" s="17"/>
      <c r="AD17" s="17"/>
      <c r="AE17" s="17">
        <f t="shared" si="3"/>
        <v>3.1403003322949887</v>
      </c>
      <c r="AF17" s="17">
        <f t="shared" si="4"/>
        <v>5.2425022296825734</v>
      </c>
      <c r="AG17" s="18">
        <f t="shared" si="5"/>
        <v>3.2492768388028455</v>
      </c>
    </row>
    <row r="18" spans="1:33" x14ac:dyDescent="0.25">
      <c r="A18" s="21">
        <v>15</v>
      </c>
      <c r="B18" s="22">
        <v>9.3451000000000004</v>
      </c>
      <c r="C18" s="22">
        <v>15.31</v>
      </c>
      <c r="D18" s="22">
        <v>25.904</v>
      </c>
      <c r="E18" s="22">
        <v>12.583</v>
      </c>
      <c r="F18" s="22">
        <v>15.436</v>
      </c>
      <c r="G18" s="22">
        <v>33.673000000000002</v>
      </c>
      <c r="H18" s="22">
        <v>0.92858296632766701</v>
      </c>
      <c r="I18" s="22">
        <v>4.1621279716491699</v>
      </c>
      <c r="J18" s="22">
        <v>5.8339991569518999</v>
      </c>
      <c r="K18" s="22">
        <v>16.632080078125</v>
      </c>
      <c r="L18" s="22"/>
      <c r="M18" s="22">
        <f t="shared" si="0"/>
        <v>13.980789017305375</v>
      </c>
      <c r="N18" s="22">
        <f t="shared" si="1"/>
        <v>3.1577764997474449</v>
      </c>
      <c r="O18" s="22">
        <f>STDEV(B18:K18)</f>
        <v>9.9857660809560453</v>
      </c>
      <c r="P18" s="23">
        <f t="shared" si="2"/>
        <v>6.1891282107319459</v>
      </c>
      <c r="R18" s="16">
        <v>15</v>
      </c>
      <c r="S18" s="17">
        <f>B18/'A329T no Glu'!B18</f>
        <v>1.7483489551177713</v>
      </c>
      <c r="T18" s="17">
        <f>C18/'A329T no Glu'!C18</f>
        <v>2.4602281857624941</v>
      </c>
      <c r="U18" s="17">
        <f>D18/'A329T no Glu'!D18</f>
        <v>3.4686198631512704</v>
      </c>
      <c r="V18" s="17">
        <f>E18/'A329T no Glu'!E18</f>
        <v>2.2076600522834537</v>
      </c>
      <c r="W18" s="17">
        <f>F18/'A329T no Glu'!F18</f>
        <v>1.4838027492069594</v>
      </c>
      <c r="X18" s="17">
        <f>G18/'A329T no Glu'!G18</f>
        <v>1.3853211009174313</v>
      </c>
      <c r="Y18" s="17">
        <f>H18/'A329T no Glu'!H18</f>
        <v>0.25379125340228359</v>
      </c>
      <c r="Z18" s="17">
        <f>I18/'A329T no Glu'!I18</f>
        <v>0.77110903604027092</v>
      </c>
      <c r="AA18" s="17">
        <f>J18/'A329T no Glu'!J18</f>
        <v>1.01588453102999</v>
      </c>
      <c r="AB18" s="17">
        <f>K18/'A329T no Glu'!K18</f>
        <v>1.5352112676056338</v>
      </c>
      <c r="AC18" s="17"/>
      <c r="AD18" s="17"/>
      <c r="AE18" s="17">
        <f t="shared" si="3"/>
        <v>1.6329976994517554</v>
      </c>
      <c r="AF18" s="17">
        <f t="shared" si="4"/>
        <v>0.91386954489425354</v>
      </c>
      <c r="AG18" s="18">
        <f t="shared" si="5"/>
        <v>0.56641180409988878</v>
      </c>
    </row>
    <row r="19" spans="1:33" x14ac:dyDescent="0.25">
      <c r="A19" s="21">
        <v>30</v>
      </c>
      <c r="B19" s="22">
        <v>18.065999999999999</v>
      </c>
      <c r="C19" s="22">
        <v>36.033999999999999</v>
      </c>
      <c r="D19" s="22">
        <v>41.625999999999998</v>
      </c>
      <c r="E19" s="22">
        <v>28.501000000000001</v>
      </c>
      <c r="F19" s="22">
        <v>28.704999999999998</v>
      </c>
      <c r="G19" s="22">
        <v>66.037999999999997</v>
      </c>
      <c r="H19" s="22">
        <v>7.0680017471313397</v>
      </c>
      <c r="I19" s="22">
        <v>16.461723327636701</v>
      </c>
      <c r="J19" s="22">
        <v>16.103826522827099</v>
      </c>
      <c r="K19" s="22">
        <v>51.57470703125</v>
      </c>
      <c r="L19" s="22"/>
      <c r="M19" s="22">
        <f t="shared" si="0"/>
        <v>31.017825862884518</v>
      </c>
      <c r="N19" s="22">
        <f t="shared" si="1"/>
        <v>5.7484570519666001</v>
      </c>
      <c r="O19" s="22">
        <f>STDEV(B19:K19)</f>
        <v>18.178217315871361</v>
      </c>
      <c r="P19" s="23">
        <f t="shared" si="2"/>
        <v>11.266768788529827</v>
      </c>
      <c r="R19" s="16">
        <v>30</v>
      </c>
      <c r="S19" s="17">
        <f>B19/'A329T no Glu'!B19</f>
        <v>1.6749490079732987</v>
      </c>
      <c r="T19" s="17">
        <f>C19/'A329T no Glu'!C19</f>
        <v>3.0156498451753286</v>
      </c>
      <c r="U19" s="17">
        <f>D19/'A329T no Glu'!D19</f>
        <v>2.2766353095602714</v>
      </c>
      <c r="V19" s="17">
        <f>E19/'A329T no Glu'!E19</f>
        <v>2.2835509975162247</v>
      </c>
      <c r="W19" s="17">
        <f>F19/'A329T no Glu'!F19</f>
        <v>1.3226891530734493</v>
      </c>
      <c r="X19" s="17">
        <f>G19/'A329T no Glu'!G19</f>
        <v>1.3676994449507083</v>
      </c>
      <c r="Y19" s="17">
        <f>H19/'A329T no Glu'!H19</f>
        <v>0.51369943815162511</v>
      </c>
      <c r="Z19" s="17">
        <f>I19/'A329T no Glu'!I19</f>
        <v>1.2434647992640686</v>
      </c>
      <c r="AA19" s="17">
        <f>J19/'A329T no Glu'!J19</f>
        <v>1.3952434553574349</v>
      </c>
      <c r="AB19" s="17">
        <f>K19/'A329T no Glu'!K19</f>
        <v>2.4671532846715327</v>
      </c>
      <c r="AC19" s="17"/>
      <c r="AD19" s="17"/>
      <c r="AE19" s="17">
        <f t="shared" si="3"/>
        <v>1.7560734735693941</v>
      </c>
      <c r="AF19" s="17">
        <f t="shared" si="4"/>
        <v>0.73960057014249481</v>
      </c>
      <c r="AG19" s="18">
        <f t="shared" si="5"/>
        <v>0.45840075926393958</v>
      </c>
    </row>
    <row r="20" spans="1:33" x14ac:dyDescent="0.25">
      <c r="A20" s="21">
        <v>45</v>
      </c>
      <c r="B20" s="22">
        <v>26.253</v>
      </c>
      <c r="C20" s="22">
        <v>60.203000000000003</v>
      </c>
      <c r="D20" s="22">
        <v>68.542000000000002</v>
      </c>
      <c r="E20" s="22">
        <v>43.44</v>
      </c>
      <c r="F20" s="22">
        <v>46.247999999999998</v>
      </c>
      <c r="G20" s="22">
        <v>107.89</v>
      </c>
      <c r="H20" s="22">
        <v>13.352663993835399</v>
      </c>
      <c r="I20" s="22">
        <v>32.502246856689403</v>
      </c>
      <c r="J20" s="22">
        <v>27.994077682495099</v>
      </c>
      <c r="K20" s="22">
        <v>95.21484375</v>
      </c>
      <c r="L20" s="22"/>
      <c r="M20" s="22">
        <f t="shared" si="0"/>
        <v>52.16398322830198</v>
      </c>
      <c r="N20" s="22">
        <f t="shared" si="1"/>
        <v>9.7474801676411751</v>
      </c>
      <c r="O20" s="22">
        <f>STDEV(B20:K20)</f>
        <v>30.824238777066022</v>
      </c>
      <c r="P20" s="23">
        <f t="shared" si="2"/>
        <v>19.104710068595146</v>
      </c>
      <c r="R20" s="16">
        <v>45</v>
      </c>
      <c r="S20" s="17">
        <f>B20/'A329T no Glu'!B20</f>
        <v>1.6732313575525812</v>
      </c>
      <c r="T20" s="17">
        <f>C20/'A329T no Glu'!C20</f>
        <v>3.4088103731385537</v>
      </c>
      <c r="U20" s="17">
        <f>D20/'A329T no Glu'!D20</f>
        <v>2.6727237278221878</v>
      </c>
      <c r="V20" s="17">
        <f>E20/'A329T no Glu'!E20</f>
        <v>2.1956027293404095</v>
      </c>
      <c r="W20" s="17">
        <f>F20/'A329T no Glu'!F20</f>
        <v>1.2140813272779774</v>
      </c>
      <c r="X20" s="17">
        <f>G20/'A329T no Glu'!G20</f>
        <v>1.4309018567639256</v>
      </c>
      <c r="Y20" s="17">
        <f>H20/'A329T no Glu'!H20</f>
        <v>0.62310562096576039</v>
      </c>
      <c r="Z20" s="17">
        <f>I20/'A329T no Glu'!I20</f>
        <v>1.3956486621115125</v>
      </c>
      <c r="AA20" s="17">
        <f>J20/'A329T no Glu'!J20</f>
        <v>1.276981519432153</v>
      </c>
      <c r="AB20" s="17">
        <f>K20/'A329T no Glu'!K20</f>
        <v>2.8235294117647061</v>
      </c>
      <c r="AC20" s="17"/>
      <c r="AD20" s="17"/>
      <c r="AE20" s="17">
        <f t="shared" si="3"/>
        <v>1.8714616586169766</v>
      </c>
      <c r="AF20" s="17">
        <f t="shared" si="4"/>
        <v>0.87054880171270743</v>
      </c>
      <c r="AG20" s="18">
        <f t="shared" si="5"/>
        <v>0.53956182268022479</v>
      </c>
    </row>
    <row r="21" spans="1:33" x14ac:dyDescent="0.25">
      <c r="A21" s="21">
        <v>60</v>
      </c>
      <c r="B21" s="22">
        <v>37.576000000000001</v>
      </c>
      <c r="C21" s="22">
        <v>91.649000000000001</v>
      </c>
      <c r="D21" s="22">
        <v>84.811000000000007</v>
      </c>
      <c r="E21" s="22">
        <v>59.445999999999998</v>
      </c>
      <c r="F21" s="22">
        <v>69.882000000000005</v>
      </c>
      <c r="G21" s="22">
        <v>154.26</v>
      </c>
      <c r="H21" s="22">
        <v>22.476930618286101</v>
      </c>
      <c r="I21" s="22">
        <v>49.345260620117102</v>
      </c>
      <c r="J21" s="22">
        <v>36.149234771728501</v>
      </c>
      <c r="K21" s="22">
        <v>134.735107421875</v>
      </c>
      <c r="L21" s="22"/>
      <c r="M21" s="22">
        <f t="shared" si="0"/>
        <v>74.033053343200663</v>
      </c>
      <c r="N21" s="22">
        <f t="shared" si="1"/>
        <v>13.666432017123938</v>
      </c>
      <c r="O21" s="22">
        <f>STDEV(B21:K21)</f>
        <v>43.217052661960913</v>
      </c>
      <c r="P21" s="23">
        <f t="shared" si="2"/>
        <v>26.785714550727995</v>
      </c>
      <c r="R21" s="16">
        <v>60</v>
      </c>
      <c r="S21" s="17">
        <f>B21/'A329T no Glu'!B21</f>
        <v>1.6417336595595944</v>
      </c>
      <c r="T21" s="17">
        <f>C21/'A329T no Glu'!C21</f>
        <v>3.6643476870177123</v>
      </c>
      <c r="U21" s="17">
        <f>D21/'A329T no Glu'!D21</f>
        <v>2.7233639457966734</v>
      </c>
      <c r="V21" s="17">
        <f>E21/'A329T no Glu'!E21</f>
        <v>1.9842451350178576</v>
      </c>
      <c r="W21" s="17">
        <f>F21/'A329T no Glu'!F21</f>
        <v>1.4364529589508521</v>
      </c>
      <c r="X21" s="17">
        <f>G21/'A329T no Glu'!G21</f>
        <v>1.5341621084037791</v>
      </c>
      <c r="Y21" s="17">
        <f>H21/'A329T no Glu'!H21</f>
        <v>0.75526429381025972</v>
      </c>
      <c r="Z21" s="17">
        <f>I21/'A329T no Glu'!I21</f>
        <v>1.3589153355444805</v>
      </c>
      <c r="AA21" s="17">
        <f>J21/'A329T no Glu'!J21</f>
        <v>1.3200994695532957</v>
      </c>
      <c r="AB21" s="17">
        <f>K21/'A329T no Glu'!K21</f>
        <v>2.6124260355029585</v>
      </c>
      <c r="AC21" s="17"/>
      <c r="AD21" s="17"/>
      <c r="AE21" s="17">
        <f t="shared" si="3"/>
        <v>1.9031010629157463</v>
      </c>
      <c r="AF21" s="17">
        <f t="shared" si="4"/>
        <v>0.86025155765248151</v>
      </c>
      <c r="AG21" s="18">
        <f t="shared" si="5"/>
        <v>0.53317964196526901</v>
      </c>
    </row>
    <row r="22" spans="1:33" x14ac:dyDescent="0.25">
      <c r="A22" s="21">
        <v>75</v>
      </c>
      <c r="B22" s="22">
        <v>48.374000000000002</v>
      </c>
      <c r="C22" s="22">
        <v>105.02</v>
      </c>
      <c r="D22" s="22">
        <v>105.45</v>
      </c>
      <c r="E22" s="22">
        <v>79.641000000000005</v>
      </c>
      <c r="F22" s="22">
        <v>99.68</v>
      </c>
      <c r="G22" s="22">
        <v>199.8</v>
      </c>
      <c r="H22" s="22">
        <v>29.502500534057599</v>
      </c>
      <c r="I22" s="22">
        <v>68.117248535156193</v>
      </c>
      <c r="J22" s="22">
        <v>55.972373962402301</v>
      </c>
      <c r="K22" s="22">
        <v>191.0400390625</v>
      </c>
      <c r="L22" s="22"/>
      <c r="M22" s="22">
        <f t="shared" si="0"/>
        <v>98.259716209411607</v>
      </c>
      <c r="N22" s="22">
        <f t="shared" si="1"/>
        <v>18.036265941217735</v>
      </c>
      <c r="O22" s="22">
        <f>STDEV(B22:K22)</f>
        <v>57.035680858768657</v>
      </c>
      <c r="P22" s="23">
        <f t="shared" si="2"/>
        <v>35.350431660373175</v>
      </c>
      <c r="R22" s="16">
        <v>75</v>
      </c>
      <c r="S22" s="17">
        <f>B22/'A329T no Glu'!B22</f>
        <v>1.6591439154890932</v>
      </c>
      <c r="T22" s="17">
        <f>C22/'A329T no Glu'!C22</f>
        <v>3.1265257517118186</v>
      </c>
      <c r="U22" s="17">
        <f>D22/'A329T no Glu'!D22</f>
        <v>2.5058815142225708</v>
      </c>
      <c r="V22" s="17">
        <f>E22/'A329T no Glu'!E22</f>
        <v>1.8192845394736843</v>
      </c>
      <c r="W22" s="17">
        <f>F22/'A329T no Glu'!F22</f>
        <v>1.5087257261347986</v>
      </c>
      <c r="X22" s="17">
        <f>G22/'A329T no Glu'!G22</f>
        <v>1.5038386271262982</v>
      </c>
      <c r="Y22" s="17">
        <f>H22/'A329T no Glu'!H22</f>
        <v>0.74444076101776979</v>
      </c>
      <c r="Z22" s="17">
        <f>I22/'A329T no Glu'!I22</f>
        <v>1.2629051603667447</v>
      </c>
      <c r="AA22" s="17">
        <f>J22/'A329T no Glu'!J22</f>
        <v>1.3833209798024966</v>
      </c>
      <c r="AB22" s="17">
        <f>K22/'A329T no Glu'!K22</f>
        <v>3.268929503916449</v>
      </c>
      <c r="AC22" s="17"/>
      <c r="AD22" s="17"/>
      <c r="AE22" s="17">
        <f t="shared" si="3"/>
        <v>1.8782996479261722</v>
      </c>
      <c r="AF22" s="17">
        <f t="shared" si="4"/>
        <v>0.82485331975092635</v>
      </c>
      <c r="AG22" s="18">
        <f t="shared" si="5"/>
        <v>0.51123998996155007</v>
      </c>
    </row>
    <row r="23" spans="1:33" x14ac:dyDescent="0.25">
      <c r="A23" s="21">
        <v>90</v>
      </c>
      <c r="B23" s="22">
        <v>63.825000000000003</v>
      </c>
      <c r="C23" s="22">
        <v>120.52</v>
      </c>
      <c r="D23" s="22">
        <v>123.74</v>
      </c>
      <c r="E23" s="22">
        <v>112.14</v>
      </c>
      <c r="F23" s="22">
        <v>132.01</v>
      </c>
      <c r="G23" s="22">
        <v>245.58</v>
      </c>
      <c r="H23" s="22">
        <v>41.848247528076101</v>
      </c>
      <c r="I23" s="22">
        <v>95.188331604003906</v>
      </c>
      <c r="J23" s="22">
        <v>75.157821655273395</v>
      </c>
      <c r="K23" s="22">
        <v>265.19775390625</v>
      </c>
      <c r="L23" s="22"/>
      <c r="M23" s="22">
        <f t="shared" si="0"/>
        <v>127.52071546936034</v>
      </c>
      <c r="N23" s="22">
        <f t="shared" si="1"/>
        <v>23.189355104452371</v>
      </c>
      <c r="O23" s="22">
        <f>STDEV(B23:K23)</f>
        <v>73.33117960052131</v>
      </c>
      <c r="P23" s="23">
        <f t="shared" si="2"/>
        <v>45.450300829436699</v>
      </c>
      <c r="R23" s="16">
        <v>90</v>
      </c>
      <c r="S23" s="17">
        <f>B23/'A329T no Glu'!B23</f>
        <v>1.6684965885028626</v>
      </c>
      <c r="T23" s="17">
        <f>C23/'A329T no Glu'!C23</f>
        <v>2.9864208543958766</v>
      </c>
      <c r="U23" s="17">
        <f>D23/'A329T no Glu'!D23</f>
        <v>3.406000550509221</v>
      </c>
      <c r="V23" s="17">
        <f>E23/'A329T no Glu'!E23</f>
        <v>2.4357609852516342</v>
      </c>
      <c r="W23" s="17">
        <f>F23/'A329T no Glu'!F23</f>
        <v>1.498529962653105</v>
      </c>
      <c r="X23" s="17">
        <f>G23/'A329T no Glu'!G23</f>
        <v>1.4712437095614668</v>
      </c>
      <c r="Y23" s="17">
        <f>H23/'A329T no Glu'!H23</f>
        <v>0.74726071244023162</v>
      </c>
      <c r="Z23" s="17">
        <f>I23/'A329T no Glu'!I23</f>
        <v>1.3577658139706239</v>
      </c>
      <c r="AA23" s="17">
        <f>J23/'A329T no Glu'!J23</f>
        <v>1.3949730148500807</v>
      </c>
      <c r="AB23" s="17">
        <f>K23/'A329T no Glu'!K23</f>
        <v>2.6987577639751552</v>
      </c>
      <c r="AC23" s="17"/>
      <c r="AD23" s="17"/>
      <c r="AE23" s="17">
        <f t="shared" si="3"/>
        <v>1.9665209956110261</v>
      </c>
      <c r="AF23" s="17">
        <f t="shared" si="4"/>
        <v>0.85671422122114638</v>
      </c>
      <c r="AG23" s="18">
        <f t="shared" si="5"/>
        <v>0.53098721841753749</v>
      </c>
    </row>
    <row r="24" spans="1:33" x14ac:dyDescent="0.25">
      <c r="A24" s="21">
        <v>105</v>
      </c>
      <c r="B24" s="22">
        <v>89.435000000000002</v>
      </c>
      <c r="C24" s="22">
        <v>129.99</v>
      </c>
      <c r="D24" s="22">
        <v>153.32</v>
      </c>
      <c r="E24" s="22">
        <v>133.74</v>
      </c>
      <c r="F24" s="22">
        <v>171.16</v>
      </c>
      <c r="G24" s="22">
        <v>295.76</v>
      </c>
      <c r="H24" s="22">
        <v>55.685600280761697</v>
      </c>
      <c r="I24" s="22">
        <v>132.97914123535099</v>
      </c>
      <c r="J24" s="22">
        <v>100.49485015869099</v>
      </c>
      <c r="K24" s="22">
        <v>342.4072265625</v>
      </c>
      <c r="L24" s="22"/>
      <c r="M24" s="22">
        <f t="shared" si="0"/>
        <v>160.49718182373036</v>
      </c>
      <c r="N24" s="22">
        <f t="shared" si="1"/>
        <v>28.595252244689057</v>
      </c>
      <c r="O24" s="22">
        <f>STDEV(B24:K24)</f>
        <v>90.426127360259912</v>
      </c>
      <c r="P24" s="23">
        <f t="shared" si="2"/>
        <v>56.045664528428674</v>
      </c>
      <c r="R24" s="16">
        <v>105</v>
      </c>
      <c r="S24" s="17">
        <f>B24/'A329T no Glu'!B24</f>
        <v>1.9588024004555609</v>
      </c>
      <c r="T24" s="17">
        <f>C24/'A329T no Glu'!C24</f>
        <v>2.7110619838158008</v>
      </c>
      <c r="U24" s="17">
        <f>D24/'A329T no Glu'!D24</f>
        <v>2.8819007161519519</v>
      </c>
      <c r="V24" s="17">
        <f>E24/'A329T no Glu'!E24</f>
        <v>1.9154146914340551</v>
      </c>
      <c r="W24" s="17">
        <f>F24/'A329T no Glu'!F24</f>
        <v>1.476662928133897</v>
      </c>
      <c r="X24" s="17">
        <f>G24/'A329T no Glu'!G24</f>
        <v>1.5721879651286412</v>
      </c>
      <c r="Y24" s="17">
        <f>H24/'A329T no Glu'!H24</f>
        <v>0.74896303199573022</v>
      </c>
      <c r="Z24" s="17">
        <f>I24/'A329T no Glu'!I24</f>
        <v>1.5827161471381765</v>
      </c>
      <c r="AA24" s="17">
        <f>J24/'A329T no Glu'!J24</f>
        <v>1.4396379500008958</v>
      </c>
      <c r="AB24" s="17">
        <f>K24/'A329T no Glu'!K24</f>
        <v>2.8843187660668379</v>
      </c>
      <c r="AC24" s="17"/>
      <c r="AD24" s="17"/>
      <c r="AE24" s="17">
        <f t="shared" si="3"/>
        <v>1.9171666580321549</v>
      </c>
      <c r="AF24" s="17">
        <f t="shared" si="4"/>
        <v>0.70834280412766892</v>
      </c>
      <c r="AG24" s="18">
        <f t="shared" si="5"/>
        <v>0.43902735116701219</v>
      </c>
    </row>
    <row r="25" spans="1:33" x14ac:dyDescent="0.2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8"/>
    </row>
    <row r="26" spans="1:33" ht="15.75" thickBot="1" x14ac:dyDescent="0.3">
      <c r="A26" s="24" t="s">
        <v>98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R26" s="28" t="s">
        <v>99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8"/>
    </row>
    <row r="27" spans="1:33" ht="15.75" thickBot="1" x14ac:dyDescent="0.3">
      <c r="R27" s="29" t="s">
        <v>100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3"/>
  <sheetViews>
    <sheetView workbookViewId="0">
      <selection activeCell="Q3" sqref="A3:Q3"/>
    </sheetView>
  </sheetViews>
  <sheetFormatPr baseColWidth="10" defaultRowHeight="15" x14ac:dyDescent="0.25"/>
  <cols>
    <col min="1" max="11" width="11.42578125" style="1"/>
    <col min="12" max="12" width="10.7109375" style="1" customWidth="1"/>
    <col min="13" max="13" width="2.5703125" style="1" customWidth="1"/>
    <col min="14" max="16384" width="11.42578125" style="1"/>
  </cols>
  <sheetData>
    <row r="2" spans="1:17" ht="15.75" thickBot="1" x14ac:dyDescent="0.3"/>
    <row r="3" spans="1:17" ht="15.75" thickBot="1" x14ac:dyDescent="0.3">
      <c r="A3" s="43" t="s">
        <v>96</v>
      </c>
      <c r="B3" s="44" t="s">
        <v>33</v>
      </c>
      <c r="C3" s="44" t="s">
        <v>35</v>
      </c>
      <c r="D3" s="44" t="s">
        <v>34</v>
      </c>
      <c r="E3" s="44" t="s">
        <v>35</v>
      </c>
      <c r="F3" s="44" t="s">
        <v>36</v>
      </c>
      <c r="G3" s="44" t="s">
        <v>37</v>
      </c>
      <c r="H3" s="44" t="s">
        <v>38</v>
      </c>
      <c r="I3" s="44" t="s">
        <v>41</v>
      </c>
      <c r="J3" s="44" t="s">
        <v>42</v>
      </c>
      <c r="K3" s="44" t="s">
        <v>43</v>
      </c>
      <c r="L3" s="44" t="s">
        <v>36</v>
      </c>
      <c r="M3" s="44"/>
      <c r="N3" s="44" t="s">
        <v>62</v>
      </c>
      <c r="O3" s="44" t="s">
        <v>11</v>
      </c>
      <c r="P3" s="44" t="s">
        <v>95</v>
      </c>
      <c r="Q3" s="45" t="s">
        <v>104</v>
      </c>
    </row>
    <row r="4" spans="1:17" x14ac:dyDescent="0.25">
      <c r="A4" s="16">
        <v>-150</v>
      </c>
      <c r="B4" s="17">
        <v>-508.72802734375</v>
      </c>
      <c r="C4" s="17">
        <v>-195.67147827148401</v>
      </c>
      <c r="D4" s="17">
        <v>-143.4326171875</v>
      </c>
      <c r="E4" s="17">
        <v>-197.32664489746099</v>
      </c>
      <c r="F4" s="17">
        <v>-341.85787963867199</v>
      </c>
      <c r="G4" s="17">
        <v>-341.61373901367199</v>
      </c>
      <c r="H4" s="17">
        <v>-242.919921875</v>
      </c>
      <c r="I4" s="10">
        <v>-216.81</v>
      </c>
      <c r="J4" s="10">
        <v>-124.59</v>
      </c>
      <c r="K4" s="10">
        <v>-270.66000000000003</v>
      </c>
      <c r="L4" s="17">
        <v>-341.570556640625</v>
      </c>
      <c r="M4" s="17"/>
      <c r="N4" s="17">
        <f>AVERAGE(B4:L4)</f>
        <v>-265.9255331698331</v>
      </c>
      <c r="O4" s="17">
        <f>STDEV(B4:L4)/(SQRT(COUNT(B4:L4)))</f>
        <v>33.541743670047389</v>
      </c>
      <c r="P4" s="17">
        <f>STDEV(B4:L4)</f>
        <v>111.24537856782547</v>
      </c>
      <c r="Q4" s="18">
        <f>CONFIDENCE(0.05,P4,11)</f>
        <v>65.740609571967198</v>
      </c>
    </row>
    <row r="5" spans="1:17" x14ac:dyDescent="0.25">
      <c r="A5" s="16">
        <v>-135</v>
      </c>
      <c r="B5" s="17">
        <v>-418.0908203125</v>
      </c>
      <c r="C5" s="17">
        <v>-153.125228881835</v>
      </c>
      <c r="D5" s="17">
        <v>-106.8115234375</v>
      </c>
      <c r="E5" s="17">
        <v>-154.05271911621099</v>
      </c>
      <c r="F5" s="17">
        <v>-272.82711791992199</v>
      </c>
      <c r="G5" s="17">
        <v>-282.95895385742199</v>
      </c>
      <c r="H5" s="17">
        <v>-197.75390625</v>
      </c>
      <c r="I5" s="10">
        <v>-181.25</v>
      </c>
      <c r="J5" s="10">
        <v>-95.72</v>
      </c>
      <c r="K5" s="10">
        <v>-229.98</v>
      </c>
      <c r="L5" s="17">
        <v>-275.45993041992102</v>
      </c>
      <c r="M5" s="17"/>
      <c r="N5" s="17">
        <f t="shared" ref="N5:N21" si="0">AVERAGE(B5:L5)</f>
        <v>-215.27547274502822</v>
      </c>
      <c r="O5" s="17">
        <f t="shared" ref="O5:O21" si="1">STDEV(B5:L5)/(SQRT(COUNT(B5:L5)))</f>
        <v>28.284152096334019</v>
      </c>
      <c r="P5" s="17">
        <f t="shared" ref="P5:P21" si="2">STDEV(B5:L5)</f>
        <v>93.807920016884054</v>
      </c>
      <c r="Q5" s="18">
        <f t="shared" ref="Q5:Q21" si="3">CONFIDENCE(0.05,P5,11)</f>
        <v>55.435919442067735</v>
      </c>
    </row>
    <row r="6" spans="1:17" x14ac:dyDescent="0.25">
      <c r="A6" s="16">
        <v>-120</v>
      </c>
      <c r="B6" s="17">
        <v>-341.1865234375</v>
      </c>
      <c r="C6" s="17">
        <v>-119.20883178710901</v>
      </c>
      <c r="D6" s="17">
        <v>-81.787109375</v>
      </c>
      <c r="E6" s="17">
        <v>-118.286125183105</v>
      </c>
      <c r="F6" s="17">
        <v>-214.47752380371099</v>
      </c>
      <c r="G6" s="17">
        <v>-224.36521911621099</v>
      </c>
      <c r="H6" s="17">
        <v>-161.1328125</v>
      </c>
      <c r="I6" s="10">
        <v>-150.41</v>
      </c>
      <c r="J6" s="10">
        <v>-76.376999999999995</v>
      </c>
      <c r="K6" s="10">
        <v>-190.81</v>
      </c>
      <c r="L6" s="17">
        <v>-218.24371337890599</v>
      </c>
      <c r="M6" s="17"/>
      <c r="N6" s="17">
        <f t="shared" si="0"/>
        <v>-172.38953259832201</v>
      </c>
      <c r="O6" s="17">
        <f t="shared" si="1"/>
        <v>23.198667549242444</v>
      </c>
      <c r="P6" s="17">
        <f t="shared" si="2"/>
        <v>76.941275897030835</v>
      </c>
      <c r="Q6" s="18">
        <f t="shared" si="3"/>
        <v>45.468552885833262</v>
      </c>
    </row>
    <row r="7" spans="1:17" x14ac:dyDescent="0.25">
      <c r="A7" s="16">
        <v>-105</v>
      </c>
      <c r="B7" s="17">
        <v>-243.22509765625</v>
      </c>
      <c r="C7" s="17">
        <v>-93.978576660156193</v>
      </c>
      <c r="D7" s="17">
        <v>-61.6455078125</v>
      </c>
      <c r="E7" s="17">
        <v>-94.604484558105497</v>
      </c>
      <c r="F7" s="17">
        <v>-179.80955505371099</v>
      </c>
      <c r="G7" s="17">
        <v>-183.10545349121099</v>
      </c>
      <c r="H7" s="17">
        <v>-128.173828125</v>
      </c>
      <c r="I7" s="10">
        <v>-124.48</v>
      </c>
      <c r="J7" s="10">
        <v>-63.600999999999999</v>
      </c>
      <c r="K7" s="10">
        <v>-153.22</v>
      </c>
      <c r="L7" s="17">
        <v>-178.17237854003901</v>
      </c>
      <c r="M7" s="17"/>
      <c r="N7" s="17">
        <f t="shared" si="0"/>
        <v>-136.72871653608843</v>
      </c>
      <c r="O7" s="17">
        <f t="shared" si="1"/>
        <v>17.095499894291244</v>
      </c>
      <c r="P7" s="17">
        <f t="shared" si="2"/>
        <v>56.699358752924454</v>
      </c>
      <c r="Q7" s="18">
        <f t="shared" si="3"/>
        <v>33.506564090519134</v>
      </c>
    </row>
    <row r="8" spans="1:17" x14ac:dyDescent="0.25">
      <c r="A8" s="16">
        <v>-90</v>
      </c>
      <c r="B8" s="17">
        <v>-180.35888671875</v>
      </c>
      <c r="C8" s="17">
        <v>-71.303421020507798</v>
      </c>
      <c r="D8" s="17">
        <v>-49.4384765625</v>
      </c>
      <c r="E8" s="17">
        <v>-72.509757995605497</v>
      </c>
      <c r="F8" s="17">
        <v>-136.16941833496099</v>
      </c>
      <c r="G8" s="17">
        <v>-158.75242614746099</v>
      </c>
      <c r="H8" s="17">
        <v>-96.435546875</v>
      </c>
      <c r="I8" s="10">
        <v>-104.41</v>
      </c>
      <c r="J8" s="10">
        <v>-50.972000000000001</v>
      </c>
      <c r="K8" s="10">
        <v>-125.55</v>
      </c>
      <c r="L8" s="17">
        <v>-137.67256164550699</v>
      </c>
      <c r="M8" s="17"/>
      <c r="N8" s="17">
        <f t="shared" si="0"/>
        <v>-107.59749957275382</v>
      </c>
      <c r="O8" s="17">
        <f t="shared" si="1"/>
        <v>13.220603889440357</v>
      </c>
      <c r="P8" s="17">
        <f t="shared" si="2"/>
        <v>43.847782603186907</v>
      </c>
      <c r="Q8" s="18">
        <f t="shared" si="3"/>
        <v>25.911907477173251</v>
      </c>
    </row>
    <row r="9" spans="1:17" x14ac:dyDescent="0.25">
      <c r="A9" s="16">
        <v>-75</v>
      </c>
      <c r="B9" s="17">
        <v>-149.84130859375</v>
      </c>
      <c r="C9" s="17">
        <v>-54.412239074707003</v>
      </c>
      <c r="D9" s="17">
        <v>-38.4521484375</v>
      </c>
      <c r="E9" s="17">
        <v>-54.565425872802699</v>
      </c>
      <c r="F9" s="17">
        <v>-109.069816589355</v>
      </c>
      <c r="G9" s="17">
        <v>-127.014152526855</v>
      </c>
      <c r="H9" s="17">
        <v>-75.0732421875</v>
      </c>
      <c r="I9" s="10">
        <v>-85.504999999999995</v>
      </c>
      <c r="J9" s="10">
        <v>-40.405000000000001</v>
      </c>
      <c r="K9" s="10">
        <v>-99.492999999999995</v>
      </c>
      <c r="L9" s="17">
        <v>-107.84432220458901</v>
      </c>
      <c r="M9" s="17"/>
      <c r="N9" s="17">
        <f t="shared" si="0"/>
        <v>-85.606877771550785</v>
      </c>
      <c r="O9" s="17">
        <f t="shared" si="1"/>
        <v>11.034197115779211</v>
      </c>
      <c r="P9" s="17">
        <f t="shared" si="2"/>
        <v>36.596291695861382</v>
      </c>
      <c r="Q9" s="18">
        <f t="shared" si="3"/>
        <v>21.626628945242988</v>
      </c>
    </row>
    <row r="10" spans="1:17" x14ac:dyDescent="0.25">
      <c r="A10" s="16">
        <v>-60</v>
      </c>
      <c r="B10" s="17">
        <v>-122.37548828125</v>
      </c>
      <c r="C10" s="17">
        <v>-39.691997528076101</v>
      </c>
      <c r="D10" s="17">
        <v>-29.9072265625</v>
      </c>
      <c r="E10" s="17">
        <v>-38.696285247802699</v>
      </c>
      <c r="F10" s="17">
        <v>-82.702629089355497</v>
      </c>
      <c r="G10" s="17">
        <v>-106.201164245605</v>
      </c>
      <c r="H10" s="17">
        <v>-59.2041015625</v>
      </c>
      <c r="I10" s="10">
        <v>-64.605999999999995</v>
      </c>
      <c r="J10" s="10">
        <v>-33.832000000000001</v>
      </c>
      <c r="K10" s="10">
        <v>-78.012</v>
      </c>
      <c r="L10" s="17">
        <v>-82.928817749023395</v>
      </c>
      <c r="M10" s="17"/>
      <c r="N10" s="17">
        <f t="shared" si="0"/>
        <v>-67.105246387828444</v>
      </c>
      <c r="O10" s="17">
        <f t="shared" si="1"/>
        <v>9.2017501677607836</v>
      </c>
      <c r="P10" s="17">
        <f t="shared" si="2"/>
        <v>30.518752721052373</v>
      </c>
      <c r="Q10" s="18">
        <f t="shared" si="3"/>
        <v>18.035098923546531</v>
      </c>
    </row>
    <row r="11" spans="1:17" x14ac:dyDescent="0.25">
      <c r="A11" s="16">
        <v>-45</v>
      </c>
      <c r="B11" s="17">
        <v>-97.96142578125</v>
      </c>
      <c r="C11" s="17">
        <v>-28.885185241699201</v>
      </c>
      <c r="D11" s="17">
        <v>-19.53125</v>
      </c>
      <c r="E11" s="17">
        <v>-28.991697311401399</v>
      </c>
      <c r="F11" s="17">
        <v>-58.715816497802699</v>
      </c>
      <c r="G11" s="17">
        <v>-81.237785339355497</v>
      </c>
      <c r="H11" s="17">
        <v>-36.62109375</v>
      </c>
      <c r="I11" s="10">
        <v>-48.616</v>
      </c>
      <c r="J11" s="10">
        <v>-23.962</v>
      </c>
      <c r="K11" s="10">
        <v>-60.274000000000001</v>
      </c>
      <c r="L11" s="17">
        <v>-59.926944732666001</v>
      </c>
      <c r="M11" s="17"/>
      <c r="N11" s="17">
        <f t="shared" si="0"/>
        <v>-49.520290786743161</v>
      </c>
      <c r="O11" s="17">
        <f t="shared" si="1"/>
        <v>7.5245344004231161</v>
      </c>
      <c r="P11" s="17">
        <f t="shared" si="2"/>
        <v>24.956057328325311</v>
      </c>
      <c r="Q11" s="18">
        <f t="shared" si="3"/>
        <v>14.747816425261993</v>
      </c>
    </row>
    <row r="12" spans="1:17" x14ac:dyDescent="0.25">
      <c r="A12" s="16">
        <v>-30</v>
      </c>
      <c r="B12" s="17">
        <v>-56.15234375</v>
      </c>
      <c r="C12" s="17">
        <v>-16.919900894165</v>
      </c>
      <c r="D12" s="17">
        <v>-14.6484375</v>
      </c>
      <c r="E12" s="17">
        <v>-15.3808584213257</v>
      </c>
      <c r="F12" s="17">
        <v>-37.597652435302699</v>
      </c>
      <c r="G12" s="17">
        <v>-53.710933685302699</v>
      </c>
      <c r="H12" s="17">
        <v>-19.53125</v>
      </c>
      <c r="I12" s="10">
        <v>-31.274999999999999</v>
      </c>
      <c r="J12" s="10">
        <v>-16.853000000000002</v>
      </c>
      <c r="K12" s="10">
        <v>-39.466000000000001</v>
      </c>
      <c r="L12" s="17">
        <v>-37.586883544921797</v>
      </c>
      <c r="M12" s="17"/>
      <c r="N12" s="17">
        <f t="shared" si="0"/>
        <v>-30.829296384637995</v>
      </c>
      <c r="O12" s="17">
        <f t="shared" si="1"/>
        <v>4.6201351886352606</v>
      </c>
      <c r="P12" s="17">
        <f t="shared" si="2"/>
        <v>15.323254901421027</v>
      </c>
      <c r="Q12" s="18">
        <f t="shared" si="3"/>
        <v>9.0552985734312781</v>
      </c>
    </row>
    <row r="13" spans="1:17" x14ac:dyDescent="0.25">
      <c r="A13" s="16">
        <v>-15</v>
      </c>
      <c r="B13" s="17">
        <v>-27.77099609375</v>
      </c>
      <c r="C13" s="17">
        <v>-6.1238598823547301</v>
      </c>
      <c r="D13" s="17">
        <v>-8.544921875</v>
      </c>
      <c r="E13" s="17">
        <v>-6.40869092941284</v>
      </c>
      <c r="F13" s="17">
        <v>-16.967771530151399</v>
      </c>
      <c r="G13" s="17">
        <v>-29.113767623901399</v>
      </c>
      <c r="H13" s="17">
        <v>-0.6103515625</v>
      </c>
      <c r="I13" s="10">
        <v>-15.903</v>
      </c>
      <c r="J13" s="10">
        <v>-8.4135000000000009</v>
      </c>
      <c r="K13" s="10">
        <v>-20.219000000000001</v>
      </c>
      <c r="L13" s="17">
        <v>-18.273445129394499</v>
      </c>
      <c r="M13" s="17"/>
      <c r="N13" s="17">
        <f t="shared" si="0"/>
        <v>-14.395391329678626</v>
      </c>
      <c r="O13" s="17">
        <f t="shared" si="1"/>
        <v>2.7726342912483961</v>
      </c>
      <c r="P13" s="17">
        <f t="shared" si="2"/>
        <v>9.1957876249439039</v>
      </c>
      <c r="Q13" s="18">
        <f t="shared" si="3"/>
        <v>5.4342633531475943</v>
      </c>
    </row>
    <row r="14" spans="1:17" x14ac:dyDescent="0.25">
      <c r="A14" s="16">
        <v>0</v>
      </c>
      <c r="B14" s="17">
        <v>8.544921875</v>
      </c>
      <c r="C14" s="17">
        <v>4.5537009239196697</v>
      </c>
      <c r="D14" s="17">
        <v>-3.0517578125</v>
      </c>
      <c r="E14" s="17">
        <v>4.21142530441284</v>
      </c>
      <c r="F14" s="17">
        <v>2.44140601158142</v>
      </c>
      <c r="G14" s="17">
        <v>0.122070305049419</v>
      </c>
      <c r="H14" s="17">
        <v>18.310546875</v>
      </c>
      <c r="I14" s="10">
        <v>-0.71499999999999997</v>
      </c>
      <c r="J14" s="10">
        <v>0.314</v>
      </c>
      <c r="K14" s="10">
        <v>-0.53800000000000003</v>
      </c>
      <c r="L14" s="17">
        <v>3.4514780044555602</v>
      </c>
      <c r="M14" s="17"/>
      <c r="N14" s="17">
        <f t="shared" si="0"/>
        <v>3.4222537715380823</v>
      </c>
      <c r="O14" s="17">
        <f t="shared" si="1"/>
        <v>1.7736317079521653</v>
      </c>
      <c r="P14" s="17">
        <f t="shared" si="2"/>
        <v>5.8824708915545401</v>
      </c>
      <c r="Q14" s="18">
        <f t="shared" si="3"/>
        <v>3.4762542694245067</v>
      </c>
    </row>
    <row r="15" spans="1:17" x14ac:dyDescent="0.25">
      <c r="A15" s="16">
        <v>15</v>
      </c>
      <c r="B15" s="17">
        <v>35.09521484375</v>
      </c>
      <c r="C15" s="17">
        <v>15.973258018493601</v>
      </c>
      <c r="D15" s="17">
        <v>5.4931640625</v>
      </c>
      <c r="E15" s="17">
        <v>14.4653310775757</v>
      </c>
      <c r="F15" s="17">
        <v>25.878904342651399</v>
      </c>
      <c r="G15" s="17">
        <v>33.935543060302699</v>
      </c>
      <c r="H15" s="17">
        <v>40.8935546875</v>
      </c>
      <c r="I15" s="10">
        <v>16.786999999999999</v>
      </c>
      <c r="J15" s="10">
        <v>9.8184000000000005</v>
      </c>
      <c r="K15" s="10">
        <v>22.007999999999999</v>
      </c>
      <c r="L15" s="17">
        <v>25.8406066894531</v>
      </c>
      <c r="M15" s="17"/>
      <c r="N15" s="17">
        <f t="shared" si="0"/>
        <v>22.3808160711115</v>
      </c>
      <c r="O15" s="17">
        <f t="shared" si="1"/>
        <v>3.3578192010317562</v>
      </c>
      <c r="P15" s="17">
        <f t="shared" si="2"/>
        <v>11.136626403673285</v>
      </c>
      <c r="Q15" s="18">
        <f t="shared" si="3"/>
        <v>6.5812047006193</v>
      </c>
    </row>
    <row r="16" spans="1:17" x14ac:dyDescent="0.25">
      <c r="A16" s="16">
        <v>30</v>
      </c>
      <c r="B16" s="17">
        <v>76.904296875</v>
      </c>
      <c r="C16" s="17">
        <v>29.6283779144287</v>
      </c>
      <c r="D16" s="17">
        <v>10.986328125</v>
      </c>
      <c r="E16" s="17">
        <v>29.113767623901399</v>
      </c>
      <c r="F16" s="17">
        <v>46.447750091552699</v>
      </c>
      <c r="G16" s="17">
        <v>75.927726745605497</v>
      </c>
      <c r="H16" s="17">
        <v>62.8662109375</v>
      </c>
      <c r="I16" s="10">
        <v>35.231000000000002</v>
      </c>
      <c r="J16" s="10">
        <v>18.542999999999999</v>
      </c>
      <c r="K16" s="10">
        <v>48.911999999999999</v>
      </c>
      <c r="L16" s="17">
        <v>50.174484252929602</v>
      </c>
      <c r="M16" s="17"/>
      <c r="N16" s="17">
        <f t="shared" si="0"/>
        <v>44.066812960537987</v>
      </c>
      <c r="O16" s="17">
        <f t="shared" si="1"/>
        <v>6.5845555908062794</v>
      </c>
      <c r="P16" s="17">
        <f t="shared" si="2"/>
        <v>21.838500305941352</v>
      </c>
      <c r="Q16" s="18">
        <f t="shared" si="3"/>
        <v>12.905491812182163</v>
      </c>
    </row>
    <row r="17" spans="1:17" x14ac:dyDescent="0.25">
      <c r="A17" s="16">
        <v>45</v>
      </c>
      <c r="B17" s="17">
        <v>113.83056640625</v>
      </c>
      <c r="C17" s="17">
        <v>45.528633117675703</v>
      </c>
      <c r="D17" s="17">
        <v>22.5830078125</v>
      </c>
      <c r="E17" s="17">
        <v>49.072261810302699</v>
      </c>
      <c r="F17" s="17">
        <v>76.782218933105497</v>
      </c>
      <c r="G17" s="17">
        <v>120.605461120605</v>
      </c>
      <c r="H17" s="17">
        <v>86.669921875</v>
      </c>
      <c r="I17" s="10">
        <v>57.393000000000001</v>
      </c>
      <c r="J17" s="10">
        <v>29.303999999999998</v>
      </c>
      <c r="K17" s="10">
        <v>80.287999999999997</v>
      </c>
      <c r="L17" s="17">
        <v>75.522026062011705</v>
      </c>
      <c r="M17" s="17"/>
      <c r="N17" s="17">
        <f t="shared" si="0"/>
        <v>68.870827012495511</v>
      </c>
      <c r="O17" s="17">
        <f t="shared" si="1"/>
        <v>9.548210893560082</v>
      </c>
      <c r="P17" s="17">
        <f t="shared" si="2"/>
        <v>31.667832953122851</v>
      </c>
      <c r="Q17" s="18">
        <f t="shared" si="3"/>
        <v>18.714149468170763</v>
      </c>
    </row>
    <row r="18" spans="1:17" x14ac:dyDescent="0.25">
      <c r="A18" s="16">
        <v>60</v>
      </c>
      <c r="B18" s="17">
        <v>164.48974609375</v>
      </c>
      <c r="C18" s="17">
        <v>57.890045166015597</v>
      </c>
      <c r="D18" s="17">
        <v>32.958984375</v>
      </c>
      <c r="E18" s="17">
        <v>57.189937591552699</v>
      </c>
      <c r="F18" s="17">
        <v>107.238761901855</v>
      </c>
      <c r="G18" s="17">
        <v>168.51805114746099</v>
      </c>
      <c r="H18" s="17">
        <v>111.083984375</v>
      </c>
      <c r="I18" s="10">
        <v>84.326999999999998</v>
      </c>
      <c r="J18" s="10">
        <v>38.005000000000003</v>
      </c>
      <c r="K18" s="10">
        <v>107.75</v>
      </c>
      <c r="L18" s="17">
        <v>105.340682983398</v>
      </c>
      <c r="M18" s="17"/>
      <c r="N18" s="17">
        <f t="shared" si="0"/>
        <v>94.072017603093855</v>
      </c>
      <c r="O18" s="17">
        <f t="shared" si="1"/>
        <v>13.790777617931715</v>
      </c>
      <c r="P18" s="17">
        <f t="shared" si="2"/>
        <v>45.738834925910716</v>
      </c>
      <c r="Q18" s="18">
        <f t="shared" si="3"/>
        <v>27.029427449947232</v>
      </c>
    </row>
    <row r="19" spans="1:17" x14ac:dyDescent="0.25">
      <c r="A19" s="16">
        <v>75</v>
      </c>
      <c r="B19" s="17">
        <v>200.8056640625</v>
      </c>
      <c r="C19" s="17">
        <v>78.285362243652301</v>
      </c>
      <c r="D19" s="17">
        <v>42.1142578125</v>
      </c>
      <c r="E19" s="17">
        <v>80.688468933105497</v>
      </c>
      <c r="F19" s="17">
        <v>145.32469177246099</v>
      </c>
      <c r="G19" s="17">
        <v>236.08396911621099</v>
      </c>
      <c r="H19" s="17">
        <v>147.0947265625</v>
      </c>
      <c r="I19" s="10">
        <v>106.65</v>
      </c>
      <c r="J19" s="10">
        <v>50.613</v>
      </c>
      <c r="K19" s="10">
        <v>143.36000000000001</v>
      </c>
      <c r="L19" s="17">
        <v>143.69470214843699</v>
      </c>
      <c r="M19" s="17"/>
      <c r="N19" s="17">
        <f t="shared" si="0"/>
        <v>124.9740766046697</v>
      </c>
      <c r="O19" s="17">
        <f t="shared" si="1"/>
        <v>18.230831708307445</v>
      </c>
      <c r="P19" s="17">
        <f t="shared" si="2"/>
        <v>60.464828392569757</v>
      </c>
      <c r="Q19" s="18">
        <f t="shared" si="3"/>
        <v>35.731773556493415</v>
      </c>
    </row>
    <row r="20" spans="1:17" x14ac:dyDescent="0.25">
      <c r="A20" s="16">
        <v>90</v>
      </c>
      <c r="B20" s="17">
        <v>268.5546875</v>
      </c>
      <c r="C20" s="17">
        <v>107.46973419189401</v>
      </c>
      <c r="D20" s="17">
        <v>63.4765625</v>
      </c>
      <c r="E20" s="17">
        <v>106.445304870605</v>
      </c>
      <c r="F20" s="17">
        <v>193.29832458496099</v>
      </c>
      <c r="G20" s="17">
        <v>295.47116088867199</v>
      </c>
      <c r="H20" s="17">
        <v>195.3125</v>
      </c>
      <c r="I20" s="10">
        <v>138.38</v>
      </c>
      <c r="J20" s="10">
        <v>70.004999999999995</v>
      </c>
      <c r="K20" s="10">
        <v>186.28</v>
      </c>
      <c r="L20" s="17">
        <v>192.87580871582</v>
      </c>
      <c r="M20" s="17"/>
      <c r="N20" s="17">
        <f t="shared" si="0"/>
        <v>165.23355302290474</v>
      </c>
      <c r="O20" s="17">
        <f t="shared" si="1"/>
        <v>22.857921969555516</v>
      </c>
      <c r="P20" s="17">
        <f t="shared" si="2"/>
        <v>75.811150660237146</v>
      </c>
      <c r="Q20" s="18">
        <f t="shared" si="3"/>
        <v>44.800703821755661</v>
      </c>
    </row>
    <row r="21" spans="1:17" x14ac:dyDescent="0.25">
      <c r="A21" s="16">
        <v>105</v>
      </c>
      <c r="B21" s="10">
        <v>315</v>
      </c>
      <c r="C21" s="10">
        <v>140.56634521484301</v>
      </c>
      <c r="D21" s="10">
        <v>77</v>
      </c>
      <c r="E21" s="10">
        <v>129</v>
      </c>
      <c r="F21" s="10">
        <v>232</v>
      </c>
      <c r="G21" s="10">
        <v>360</v>
      </c>
      <c r="H21" s="10">
        <v>247</v>
      </c>
      <c r="I21" s="10">
        <v>174.92</v>
      </c>
      <c r="J21" s="10">
        <v>81.239000000000004</v>
      </c>
      <c r="K21" s="10">
        <v>237.83</v>
      </c>
      <c r="L21" s="17">
        <v>237.69479370117099</v>
      </c>
      <c r="M21" s="17"/>
      <c r="N21" s="17">
        <f t="shared" si="0"/>
        <v>202.93183081054676</v>
      </c>
      <c r="O21" s="17">
        <f t="shared" si="1"/>
        <v>27.510493082950351</v>
      </c>
      <c r="P21" s="17">
        <f t="shared" si="2"/>
        <v>91.241983353813879</v>
      </c>
      <c r="Q21" s="18">
        <f t="shared" si="3"/>
        <v>53.91957563952095</v>
      </c>
    </row>
    <row r="22" spans="1:17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ht="15.75" thickBot="1" x14ac:dyDescent="0.3">
      <c r="A23" s="29" t="s">
        <v>101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no Glu</vt:lpstr>
      <vt:lpstr>T318A +Glu</vt:lpstr>
      <vt:lpstr>A329T no Glu</vt:lpstr>
      <vt:lpstr>A329T +Glu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2020-04-20T12:09:25Z</dcterms:modified>
</cp:coreProperties>
</file>