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hydra_other\glass3\glasscore\glasslib\"/>
    </mc:Choice>
  </mc:AlternateContent>
  <xr:revisionPtr revIDLastSave="0" documentId="10_ncr:100000_{DC27F316-5A30-46B4-9DF1-DA8ACE1ED04B}" xr6:coauthVersionLast="31" xr6:coauthVersionMax="31" xr10:uidLastSave="{00000000-0000-0000-0000-000000000000}"/>
  <bookViews>
    <workbookView xWindow="-98955" yWindow="-4560" windowWidth="28800" windowHeight="17595" tabRatio="500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Sheet1!$B$44:$N$83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19" i="1" l="1"/>
  <c r="Q19" i="1"/>
  <c r="P19" i="1"/>
  <c r="R18" i="1"/>
  <c r="Q18" i="1"/>
  <c r="P18" i="1"/>
  <c r="R17" i="1"/>
  <c r="Q17" i="1"/>
  <c r="P17" i="1"/>
  <c r="R15" i="1"/>
  <c r="Q15" i="1"/>
  <c r="P15" i="1"/>
  <c r="R14" i="1"/>
  <c r="Q14" i="1"/>
  <c r="P14" i="1"/>
  <c r="R12" i="1"/>
  <c r="Q12" i="1"/>
  <c r="P12" i="1"/>
  <c r="R11" i="1"/>
  <c r="Q11" i="1"/>
  <c r="P11" i="1"/>
  <c r="R9" i="1"/>
  <c r="Q9" i="1"/>
  <c r="P9" i="1"/>
  <c r="R8" i="1"/>
  <c r="Q8" i="1"/>
  <c r="P8" i="1"/>
  <c r="R6" i="1"/>
  <c r="Q6" i="1"/>
  <c r="P6" i="1"/>
  <c r="R5" i="1"/>
  <c r="Q5" i="1"/>
  <c r="P5" i="1"/>
  <c r="R3" i="1"/>
  <c r="Q3" i="1"/>
  <c r="P3" i="1"/>
  <c r="R2" i="1"/>
  <c r="Q2" i="1"/>
  <c r="P2" i="1"/>
  <c r="O18" i="1"/>
  <c r="N18" i="1"/>
  <c r="M18" i="1"/>
  <c r="O17" i="1"/>
  <c r="N17" i="1"/>
  <c r="M17" i="1"/>
  <c r="O15" i="1"/>
  <c r="N15" i="1"/>
  <c r="M15" i="1"/>
  <c r="O14" i="1"/>
  <c r="N14" i="1"/>
  <c r="M14" i="1"/>
  <c r="O12" i="1"/>
  <c r="N12" i="1"/>
  <c r="M12" i="1"/>
  <c r="O11" i="1"/>
  <c r="N11" i="1"/>
  <c r="M11" i="1"/>
  <c r="O9" i="1"/>
  <c r="N9" i="1"/>
  <c r="M9" i="1"/>
  <c r="O8" i="1"/>
  <c r="N8" i="1"/>
  <c r="M8" i="1"/>
  <c r="O6" i="1"/>
  <c r="N6" i="1"/>
  <c r="M6" i="1"/>
  <c r="O5" i="1"/>
  <c r="N5" i="1"/>
  <c r="M5" i="1"/>
  <c r="O3" i="1"/>
  <c r="N3" i="1"/>
  <c r="M3" i="1"/>
  <c r="O2" i="1"/>
  <c r="N2" i="1"/>
  <c r="M2" i="1"/>
  <c r="H17" i="1" l="1"/>
  <c r="H18" i="1"/>
  <c r="I27" i="1"/>
  <c r="H2" i="1"/>
  <c r="H3" i="1"/>
  <c r="I22" i="1"/>
  <c r="I26" i="1"/>
  <c r="H14" i="1"/>
  <c r="H15" i="1"/>
  <c r="H26" i="1"/>
  <c r="I25" i="1"/>
  <c r="H11" i="1"/>
  <c r="H12" i="1"/>
  <c r="H25" i="1"/>
  <c r="I24" i="1"/>
  <c r="H8" i="1"/>
  <c r="H9" i="1"/>
  <c r="H24" i="1"/>
  <c r="I23" i="1"/>
  <c r="H5" i="1"/>
  <c r="H6" i="1"/>
  <c r="H23" i="1"/>
  <c r="K5" i="1" l="1"/>
  <c r="J5" i="1"/>
  <c r="K8" i="1"/>
  <c r="J8" i="1"/>
  <c r="K11" i="1"/>
  <c r="J11" i="1"/>
  <c r="K14" i="1"/>
  <c r="J14" i="1"/>
  <c r="H22" i="1"/>
  <c r="K2" i="1"/>
  <c r="J2" i="1"/>
  <c r="J23" i="1"/>
  <c r="K23" i="1"/>
  <c r="K24" i="1"/>
  <c r="J24" i="1"/>
  <c r="K25" i="1"/>
  <c r="J25" i="1"/>
  <c r="J26" i="1"/>
  <c r="K26" i="1"/>
  <c r="N26" i="1" s="1"/>
  <c r="Q26" i="1" s="1"/>
  <c r="K18" i="1"/>
  <c r="J18" i="1"/>
  <c r="N23" i="1"/>
  <c r="Q23" i="1" s="1"/>
  <c r="M23" i="1"/>
  <c r="P23" i="1" s="1"/>
  <c r="N24" i="1"/>
  <c r="Q24" i="1" s="1"/>
  <c r="M24" i="1"/>
  <c r="P24" i="1" s="1"/>
  <c r="N25" i="1"/>
  <c r="Q25" i="1" s="1"/>
  <c r="M25" i="1"/>
  <c r="P25" i="1" s="1"/>
  <c r="M26" i="1"/>
  <c r="P26" i="1" s="1"/>
  <c r="K6" i="1"/>
  <c r="J6" i="1"/>
  <c r="K9" i="1"/>
  <c r="J9" i="1"/>
  <c r="K12" i="1"/>
  <c r="J12" i="1"/>
  <c r="K15" i="1"/>
  <c r="J15" i="1"/>
  <c r="K3" i="1"/>
  <c r="J3" i="1"/>
  <c r="H27" i="1"/>
  <c r="K17" i="1"/>
  <c r="J17" i="1"/>
  <c r="J27" i="1" l="1"/>
  <c r="M27" i="1" s="1"/>
  <c r="P27" i="1" s="1"/>
  <c r="K27" i="1"/>
  <c r="N27" i="1" s="1"/>
  <c r="Q27" i="1" s="1"/>
  <c r="J22" i="1"/>
  <c r="M22" i="1" s="1"/>
  <c r="K22" i="1"/>
  <c r="N22" i="1" s="1"/>
  <c r="N28" i="1" l="1"/>
  <c r="Q22" i="1"/>
  <c r="Q28" i="1" s="1"/>
  <c r="M28" i="1"/>
  <c r="P22" i="1"/>
  <c r="P28" i="1" s="1"/>
  <c r="I29" i="1" a="1"/>
  <c r="J29" i="1"/>
  <c r="J30" i="1"/>
  <c r="I29" i="1"/>
  <c r="L23" i="1"/>
  <c r="L2" i="1"/>
  <c r="L8" i="1"/>
  <c r="L25" i="1"/>
  <c r="L3" i="1"/>
  <c r="L6" i="1"/>
  <c r="L9" i="1"/>
  <c r="L12" i="1"/>
  <c r="L15" i="1"/>
  <c r="L18" i="1"/>
  <c r="L22" i="1"/>
  <c r="L26" i="1"/>
  <c r="L27" i="1"/>
  <c r="O27" i="1"/>
  <c r="R27" i="1"/>
  <c r="L5" i="1"/>
  <c r="L11" i="1"/>
  <c r="L14" i="1"/>
  <c r="L17" i="1"/>
  <c r="L24" i="1"/>
  <c r="O24" i="1"/>
  <c r="R24" i="1"/>
  <c r="K29" i="1"/>
  <c r="O23" i="1"/>
  <c r="R23" i="1"/>
  <c r="O26" i="1"/>
  <c r="R26" i="1"/>
  <c r="O25" i="1"/>
  <c r="R25" i="1"/>
  <c r="O22" i="1"/>
  <c r="R22" i="1"/>
  <c r="R28" i="1"/>
  <c r="O28" i="1"/>
</calcChain>
</file>

<file path=xl/sharedStrings.xml><?xml version="1.0" encoding="utf-8"?>
<sst xmlns="http://schemas.openxmlformats.org/spreadsheetml/2006/main" count="55" uniqueCount="44">
  <si>
    <t>x</t>
  </si>
  <si>
    <t>y</t>
  </si>
  <si>
    <t># Nodes</t>
  </si>
  <si>
    <t>Node 1</t>
  </si>
  <si>
    <t>Node 2</t>
  </si>
  <si>
    <t>Average Distance</t>
  </si>
  <si>
    <t>Distance to 6 closest Nodes</t>
  </si>
  <si>
    <t>(# Nodes)</t>
  </si>
  <si>
    <t>(Resolution)</t>
  </si>
  <si>
    <t>Calc'd estimate</t>
  </si>
  <si>
    <t>5E8x^-1.965</t>
  </si>
  <si>
    <t>5E8x^-1.955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</si>
  <si>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</si>
  <si>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</si>
  <si>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</si>
  <si>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</si>
  <si>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</si>
  <si>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</si>
  <si>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</si>
  <si>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</si>
  <si>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</si>
  <si>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</si>
  <si>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</si>
  <si>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</si>
  <si>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</si>
  <si>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</si>
  <si>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</si>
  <si>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</si>
  <si>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</si>
  <si>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</si>
  <si>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</si>
  <si>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</si>
  <si>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</si>
  <si>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</si>
  <si>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</si>
  <si>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</si>
  <si>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</si>
  <si>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5.3E8^1.9647</t>
  </si>
  <si>
    <t>Res1</t>
  </si>
  <si>
    <t>Res2</t>
  </si>
  <si>
    <t>Res3</t>
  </si>
  <si>
    <t>RMS1</t>
  </si>
  <si>
    <t>RMS2</t>
  </si>
  <si>
    <t>RMS3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</si>
</sst>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Sheet1!$J$21</c:f>
              <c:strCache>
                <c:ptCount val="1"/>
                <c:pt idx="0">
                  <c:v>5E8x^-1.965</c:v>
                </c:pt>
              </c:strCache>
            </c:strRef>
          </c:tx>
          <c:xVal>
            <c:numRef>
              <c:f>Sheet1!$H$22:$H$27</c:f>
              <c:numCache>
                <c:formatCode>General</c:formatCode>
                <c:ptCount val="6"/>
                <c:pt idx="0">
                  <c:v>81.900000000000006</c:v>
                </c:pt>
                <c:pt idx="1">
                  <c:v>89.9</c:v>
                </c:pt>
                <c:pt idx="2">
                  <c:v>105.86666666666667</c:v>
                </c:pt>
                <c:pt idx="3">
                  <c:v>128.39166666666665</c:v>
                </c:pt>
                <c:pt idx="4">
                  <c:v>187.625</c:v>
                </c:pt>
                <c:pt idx="5">
                  <c:v>254.80833333333334</c:v>
                </c:pt>
              </c:numCache>
            </c:numRef>
          </c:xVal>
          <c:yVal>
            <c:numRef>
              <c:f>Sheet1!$J$22:$J$27</c:f>
              <c:numCache>
                <c:formatCode>General</c:formatCode>
                <c:ptCount val="6"/>
                <c:pt idx="0">
                  <c:v>86969.532864918117</c:v>
                </c:pt>
                <c:pt idx="1">
                  <c:v>72415.61278904551</c:v>
                </c:pt>
                <c:pt idx="2">
                  <c:v>52519.199705531842</c:v>
                </c:pt>
                <c:pt idx="3">
                  <c:v>35949.687585460975</c:v>
                </c:pt>
                <c:pt idx="4">
                  <c:v>17059.007829179871</c:v>
                </c:pt>
                <c:pt idx="5">
                  <c:v>9348.8938108131351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2424-4C4E-98E4-497E1D12610C}"/>
            </c:ext>
          </c:extLst>
        </c:ser>
        <c:ser>
          <c:idx val="2"/>
          <c:order val="1"/>
          <c:tx>
            <c:strRef>
              <c:f>Sheet1!$K$21</c:f>
              <c:strCache>
                <c:ptCount val="1"/>
                <c:pt idx="0">
                  <c:v>5E8x^-1.955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Sheet1!$H$22:$H$27</c:f>
              <c:numCache>
                <c:formatCode>General</c:formatCode>
                <c:ptCount val="6"/>
                <c:pt idx="0">
                  <c:v>81.900000000000006</c:v>
                </c:pt>
                <c:pt idx="1">
                  <c:v>89.9</c:v>
                </c:pt>
                <c:pt idx="2">
                  <c:v>105.86666666666667</c:v>
                </c:pt>
                <c:pt idx="3">
                  <c:v>128.39166666666665</c:v>
                </c:pt>
                <c:pt idx="4">
                  <c:v>187.625</c:v>
                </c:pt>
                <c:pt idx="5">
                  <c:v>254.80833333333334</c:v>
                </c:pt>
              </c:numCache>
            </c:numRef>
          </c:xVal>
          <c:yVal>
            <c:numRef>
              <c:f>Sheet1!$K$22:$K$27</c:f>
              <c:numCache>
                <c:formatCode>General</c:formatCode>
                <c:ptCount val="6"/>
                <c:pt idx="0">
                  <c:v>90886.624966515912</c:v>
                </c:pt>
                <c:pt idx="1">
                  <c:v>75747.762183089595</c:v>
                </c:pt>
                <c:pt idx="2">
                  <c:v>55025.714692109606</c:v>
                </c:pt>
                <c:pt idx="3">
                  <c:v>37738.139796541444</c:v>
                </c:pt>
                <c:pt idx="4">
                  <c:v>17975.735766641443</c:v>
                </c:pt>
                <c:pt idx="5">
                  <c:v>9881.4883545086104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424-4C4E-98E4-497E1D12610C}"/>
            </c:ext>
          </c:extLst>
        </c:ser>
        <c:ser>
          <c:idx val="0"/>
          <c:order val="2"/>
          <c:tx>
            <c:strRef>
              <c:f>Sheet1!$I$21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9.2169498549523401E-3"/>
                  <c:y val="3.71394932591075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Sheet1!$H$22:$H$27</c:f>
              <c:numCache>
                <c:formatCode>General</c:formatCode>
                <c:ptCount val="6"/>
                <c:pt idx="0">
                  <c:v>81.900000000000006</c:v>
                </c:pt>
                <c:pt idx="1">
                  <c:v>89.9</c:v>
                </c:pt>
                <c:pt idx="2">
                  <c:v>105.86666666666667</c:v>
                </c:pt>
                <c:pt idx="3">
                  <c:v>128.39166666666665</c:v>
                </c:pt>
                <c:pt idx="4">
                  <c:v>187.625</c:v>
                </c:pt>
                <c:pt idx="5">
                  <c:v>254.80833333333334</c:v>
                </c:pt>
              </c:numCache>
            </c:numRef>
          </c:xVal>
          <c:yVal>
            <c:numRef>
              <c:f>Sheet1!$I$22:$I$27</c:f>
              <c:numCache>
                <c:formatCode>General</c:formatCode>
                <c:ptCount val="6"/>
                <c:pt idx="0">
                  <c:v>93751</c:v>
                </c:pt>
                <c:pt idx="1">
                  <c:v>75001</c:v>
                </c:pt>
                <c:pt idx="2">
                  <c:v>56251</c:v>
                </c:pt>
                <c:pt idx="3">
                  <c:v>37501</c:v>
                </c:pt>
                <c:pt idx="4">
                  <c:v>18751</c:v>
                </c:pt>
                <c:pt idx="5">
                  <c:v>9735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424-4C4E-98E4-497E1D12610C}"/>
            </c:ext>
          </c:extLst>
        </c:ser>
        <c:ser>
          <c:idx val="3"/>
          <c:order val="3"/>
          <c:tx>
            <c:strRef>
              <c:f>Sheet1!$L$21</c:f>
              <c:strCache>
                <c:ptCount val="1"/>
                <c:pt idx="0">
                  <c:v>5.3E8^1.9647</c:v>
                </c:pt>
              </c:strCache>
            </c:strRef>
          </c:tx>
          <c:xVal>
            <c:numRef>
              <c:f>Sheet1!$H$22:$H$27</c:f>
              <c:numCache>
                <c:formatCode>General</c:formatCode>
                <c:ptCount val="6"/>
                <c:pt idx="0">
                  <c:v>81.900000000000006</c:v>
                </c:pt>
                <c:pt idx="1">
                  <c:v>89.9</c:v>
                </c:pt>
                <c:pt idx="2">
                  <c:v>105.86666666666667</c:v>
                </c:pt>
                <c:pt idx="3">
                  <c:v>128.39166666666665</c:v>
                </c:pt>
                <c:pt idx="4">
                  <c:v>187.625</c:v>
                </c:pt>
                <c:pt idx="5">
                  <c:v>254.80833333333334</c:v>
                </c:pt>
              </c:numCache>
            </c:numRef>
          </c:xVal>
          <c:yVal>
            <c:numRef>
              <c:f>Sheet1!$I$22:$I$27</c:f>
              <c:numCache>
                <c:formatCode>General</c:formatCode>
                <c:ptCount val="6"/>
                <c:pt idx="0">
                  <c:v>93751</c:v>
                </c:pt>
                <c:pt idx="1">
                  <c:v>75001</c:v>
                </c:pt>
                <c:pt idx="2">
                  <c:v>56251</c:v>
                </c:pt>
                <c:pt idx="3">
                  <c:v>37501</c:v>
                </c:pt>
                <c:pt idx="4">
                  <c:v>18751</c:v>
                </c:pt>
                <c:pt idx="5">
                  <c:v>9735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424-4C4E-98E4-497E1D126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8137072"/>
        <c:axId val="1768590448"/>
      </c:scatterChart>
      <c:valAx>
        <c:axId val="175813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8590448"/>
        <c:crosses val="autoZero"/>
        <c:crossBetween val="midCat"/>
      </c:valAx>
      <c:valAx>
        <c:axId val="176859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81370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 sz="1800"/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752475</xdr:colOff>
      <xdr:row>6</xdr:row>
      <xdr:rowOff>95250</xdr:rowOff>
    </xdr:from>
    <xdr:to>
      <xdr:col>34</xdr:col>
      <xdr:colOff>568325</xdr:colOff>
      <xdr:row>44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851F-889A-40E7-AE7D-F92A77E676F0}">
  <dimension ref="A1:I18"/>
  <sheetViews>
    <sheetView workbookViewId="0">
      <selection sqref="A1:I21"/>
    </sheetView>
  </sheetViews>
  <sheetFormatPr defaultRowHeight="15.75" x14ac:dyDescent="0.25"/>
  <sheetData>
    <row r="1" spans="1:9" x14ac:dyDescent="0.25">
      <c r="A1" t="s">
        <v>12</v>
      </c>
    </row>
    <row r="2" spans="1:9" ht="16.5" thickBot="1" x14ac:dyDescent="0.3"/>
    <row r="3" spans="1:9" x14ac:dyDescent="0.25">
      <c r="A3" s="4" t="s">
        <v>13</v>
      </c>
      <c r="B3" s="4"/>
    </row>
    <row r="4" spans="1:9" x14ac:dyDescent="0.25">
      <c r="A4" s="1" t="s">
        <v>14</v>
      </c>
      <c r="B4" s="1">
        <v>0.90808776502274791</v>
      </c>
    </row>
    <row r="5" spans="1:9" x14ac:dyDescent="0.25">
      <c r="A5" s="1" t="s">
        <v>15</v>
      </c>
      <c r="B5" s="1">
        <v>0.82462338898400944</v>
      </c>
    </row>
    <row r="6" spans="1:9" x14ac:dyDescent="0.25">
      <c r="A6" s="1" t="s">
        <v>16</v>
      </c>
      <c r="B6" s="1">
        <v>0.78077923623001189</v>
      </c>
    </row>
    <row r="7" spans="1:9" x14ac:dyDescent="0.25">
      <c r="A7" s="1" t="s">
        <v>17</v>
      </c>
      <c r="B7" s="1">
        <v>15270.745180645792</v>
      </c>
    </row>
    <row r="8" spans="1:9" ht="16.5" thickBot="1" x14ac:dyDescent="0.3">
      <c r="A8" s="2" t="s">
        <v>18</v>
      </c>
      <c r="B8" s="2">
        <v>6</v>
      </c>
    </row>
    <row r="10" spans="1:9" ht="16.5" thickBot="1" x14ac:dyDescent="0.3">
      <c r="A10" t="s">
        <v>19</v>
      </c>
    </row>
    <row r="11" spans="1:9" x14ac:dyDescent="0.25">
      <c r="A11" s="3"/>
      <c r="B11" s="3" t="s">
        <v>24</v>
      </c>
      <c r="C11" s="3" t="s">
        <v>25</v>
      </c>
      <c r="D11" s="3" t="s">
        <v>26</v>
      </c>
      <c r="E11" s="3" t="s">
        <v>27</v>
      </c>
      <c r="F11" s="3" t="s">
        <v>28</v>
      </c>
    </row>
    <row r="12" spans="1:9" x14ac:dyDescent="0.25">
      <c r="A12" s="1" t="s">
        <v>20</v>
      </c>
      <c r="B12" s="1">
        <v>1</v>
      </c>
      <c r="C12" s="1">
        <v>4385957579.8444662</v>
      </c>
      <c r="D12" s="1">
        <v>4385957579.8444662</v>
      </c>
      <c r="E12" s="1">
        <v>18.808058479561371</v>
      </c>
      <c r="F12" s="1">
        <v>1.2283557609864734E-2</v>
      </c>
    </row>
    <row r="13" spans="1:9" x14ac:dyDescent="0.25">
      <c r="A13" s="1" t="s">
        <v>21</v>
      </c>
      <c r="B13" s="1">
        <v>4</v>
      </c>
      <c r="C13" s="1">
        <v>932782633.48886669</v>
      </c>
      <c r="D13" s="1">
        <v>233195658.37221667</v>
      </c>
      <c r="E13" s="1"/>
      <c r="F13" s="1"/>
    </row>
    <row r="14" spans="1:9" ht="16.5" thickBot="1" x14ac:dyDescent="0.3">
      <c r="A14" s="2" t="s">
        <v>22</v>
      </c>
      <c r="B14" s="2">
        <v>5</v>
      </c>
      <c r="C14" s="2">
        <v>5318740213.333333</v>
      </c>
      <c r="D14" s="2"/>
      <c r="E14" s="2"/>
      <c r="F14" s="2"/>
    </row>
    <row r="15" spans="1:9" ht="16.5" thickBot="1" x14ac:dyDescent="0.3"/>
    <row r="16" spans="1:9" x14ac:dyDescent="0.25">
      <c r="A16" s="3"/>
      <c r="B16" s="3" t="s">
        <v>29</v>
      </c>
      <c r="C16" s="3" t="s">
        <v>17</v>
      </c>
      <c r="D16" s="3" t="s">
        <v>30</v>
      </c>
      <c r="E16" s="3" t="s">
        <v>31</v>
      </c>
      <c r="F16" s="3" t="s">
        <v>32</v>
      </c>
      <c r="G16" s="3" t="s">
        <v>33</v>
      </c>
      <c r="H16" s="3" t="s">
        <v>34</v>
      </c>
      <c r="I16" s="3" t="s">
        <v>35</v>
      </c>
    </row>
    <row r="17" spans="1:9" x14ac:dyDescent="0.25">
      <c r="A17" s="1" t="s">
        <v>23</v>
      </c>
      <c r="B17" s="1">
        <v>110765.33037502968</v>
      </c>
      <c r="C17" s="1">
        <v>15652.811314417886</v>
      </c>
      <c r="D17" s="1">
        <v>7.076385714367051</v>
      </c>
      <c r="E17" s="1">
        <v>2.1047000281502245E-3</v>
      </c>
      <c r="F17" s="1">
        <v>67306.159018529492</v>
      </c>
      <c r="G17" s="1">
        <v>154224.50173152986</v>
      </c>
      <c r="H17" s="1">
        <v>67306.159018529492</v>
      </c>
      <c r="I17" s="1">
        <v>154224.50173152986</v>
      </c>
    </row>
    <row r="18" spans="1:9" ht="16.5" thickBot="1" x14ac:dyDescent="0.3">
      <c r="A18" s="2" t="s">
        <v>36</v>
      </c>
      <c r="B18" s="2">
        <v>-440.31308370757284</v>
      </c>
      <c r="C18" s="2">
        <v>101.52888278862565</v>
      </c>
      <c r="D18" s="2">
        <v>-4.3368258530359931</v>
      </c>
      <c r="E18" s="2">
        <v>1.2283557609864734E-2</v>
      </c>
      <c r="F18" s="2">
        <v>-722.20245336225298</v>
      </c>
      <c r="G18" s="2">
        <v>-158.42371405289265</v>
      </c>
      <c r="H18" s="2">
        <v>-722.20245336225298</v>
      </c>
      <c r="I18" s="2">
        <v>-158.42371405289265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30"/>
  <sheetViews>
    <sheetView tabSelected="1" showRuler="0" topLeftCell="I1" workbookViewId="0">
      <selection activeCell="O19" sqref="O19"/>
    </sheetView>
  </sheetViews>
  <sheetFormatPr defaultColWidth="11" defaultRowHeight="15.75" x14ac:dyDescent="0.25"/>
  <cols>
    <col min="1" max="1" width="7" bestFit="1" customWidth="1"/>
    <col min="2" max="2" width="7.625" customWidth="1"/>
    <col min="3" max="7" width="6.125" bestFit="1" customWidth="1"/>
    <col min="8" max="8" width="16.375" bestFit="1" customWidth="1"/>
  </cols>
  <sheetData>
    <row r="1" spans="1:18" x14ac:dyDescent="0.25">
      <c r="B1" t="s">
        <v>6</v>
      </c>
      <c r="H1" t="s">
        <v>5</v>
      </c>
      <c r="I1" t="s">
        <v>2</v>
      </c>
      <c r="J1" t="s">
        <v>9</v>
      </c>
    </row>
    <row r="2" spans="1:18" x14ac:dyDescent="0.25">
      <c r="A2" t="s">
        <v>3</v>
      </c>
      <c r="B2">
        <v>75.599999999999994</v>
      </c>
      <c r="C2">
        <v>100.2</v>
      </c>
      <c r="D2">
        <v>71.900000000000006</v>
      </c>
      <c r="E2">
        <v>75.400000000000006</v>
      </c>
      <c r="F2">
        <v>101.7</v>
      </c>
      <c r="G2">
        <v>73.099999999999994</v>
      </c>
      <c r="H2">
        <f>AVERAGE(B2:G2)</f>
        <v>82.983333333333334</v>
      </c>
      <c r="I2">
        <v>93751</v>
      </c>
      <c r="J2">
        <f>500000000*POWER(H2,-1.965)</f>
        <v>84752.581080069343</v>
      </c>
      <c r="K2">
        <f>500000000*POWER(H2,-1.955)</f>
        <v>88581.461614657383</v>
      </c>
      <c r="L2">
        <f>$J$30*POWER(H2,$I$29)</f>
        <v>89926.523896638872</v>
      </c>
      <c r="M2">
        <f>$I2-J2</f>
        <v>8998.4189199306566</v>
      </c>
      <c r="N2">
        <f t="shared" ref="N2:O2" si="0">$I2-K2</f>
        <v>5169.5383853426174</v>
      </c>
      <c r="O2">
        <f t="shared" si="0"/>
        <v>3824.4761033611285</v>
      </c>
      <c r="P2">
        <f>M2*M2</f>
        <v>80971543.058566004</v>
      </c>
      <c r="Q2">
        <f t="shared" ref="Q2" si="1">N2*N2</f>
        <v>26724127.117530756</v>
      </c>
      <c r="R2">
        <f t="shared" ref="R2" si="2">O2*O2</f>
        <v>14626617.465180321</v>
      </c>
    </row>
    <row r="3" spans="1:18" x14ac:dyDescent="0.25">
      <c r="A3" t="s">
        <v>4</v>
      </c>
      <c r="B3">
        <v>70.099999999999994</v>
      </c>
      <c r="C3">
        <v>79.900000000000006</v>
      </c>
      <c r="D3">
        <v>91.2</v>
      </c>
      <c r="E3">
        <v>71</v>
      </c>
      <c r="F3">
        <v>81.3</v>
      </c>
      <c r="G3">
        <v>91.4</v>
      </c>
      <c r="H3">
        <f>AVERAGE(B3:G3)</f>
        <v>80.816666666666663</v>
      </c>
      <c r="I3">
        <v>93751</v>
      </c>
      <c r="J3">
        <f>500000000*POWER(H3,-1.965)</f>
        <v>89275.166647854276</v>
      </c>
      <c r="K3">
        <f>500000000*POWER(H3,-1.955)</f>
        <v>93283.681806778186</v>
      </c>
      <c r="L3">
        <f>$J$30*POWER(H3,$I$29)</f>
        <v>94724.685247490212</v>
      </c>
      <c r="M3">
        <f>$I3-J3</f>
        <v>4475.8333521457243</v>
      </c>
      <c r="N3">
        <f t="shared" ref="N3" si="3">$I3-K3</f>
        <v>467.318193221814</v>
      </c>
      <c r="O3">
        <f t="shared" ref="O3" si="4">$I3-L3</f>
        <v>-973.68524749021162</v>
      </c>
      <c r="P3">
        <f>M3*M3</f>
        <v>20033084.196180031</v>
      </c>
      <c r="Q3">
        <f t="shared" ref="Q3" si="5">N3*N3</f>
        <v>218386.29371610068</v>
      </c>
      <c r="R3">
        <f t="shared" ref="R3" si="6">O3*O3</f>
        <v>948062.96118007461</v>
      </c>
    </row>
    <row r="5" spans="1:18" x14ac:dyDescent="0.25">
      <c r="A5" t="s">
        <v>3</v>
      </c>
      <c r="B5">
        <v>78.3</v>
      </c>
      <c r="C5">
        <v>96.7</v>
      </c>
      <c r="D5">
        <v>94.8</v>
      </c>
      <c r="E5">
        <v>77.7</v>
      </c>
      <c r="F5">
        <v>95.6</v>
      </c>
      <c r="G5">
        <v>95.4</v>
      </c>
      <c r="H5">
        <f>AVERAGE(B5:G5)</f>
        <v>89.75</v>
      </c>
      <c r="I5">
        <v>75001</v>
      </c>
      <c r="J5">
        <f t="shared" ref="J5:J6" si="7">500000000*POWER(H5,-1.965)</f>
        <v>72653.626314205438</v>
      </c>
      <c r="K5">
        <f>500000000*POWER(H5,-1.955)</f>
        <v>75995.458650261222</v>
      </c>
      <c r="L5">
        <f>$J$30*POWER(H5,$I$29)</f>
        <v>77090.204108832724</v>
      </c>
      <c r="M5">
        <f t="shared" ref="M5:M6" si="8">$I5-J5</f>
        <v>2347.3736857945623</v>
      </c>
      <c r="N5">
        <f t="shared" ref="N5:N6" si="9">$I5-K5</f>
        <v>-994.45865026122192</v>
      </c>
      <c r="O5">
        <f t="shared" ref="O5:O6" si="10">$I5-L5</f>
        <v>-2089.2041088327242</v>
      </c>
      <c r="P5">
        <f t="shared" ref="P5:P6" si="11">M5*M5</f>
        <v>5510163.2207607487</v>
      </c>
      <c r="Q5">
        <f t="shared" ref="Q5:Q6" si="12">N5*N5</f>
        <v>988948.00707937125</v>
      </c>
      <c r="R5">
        <f t="shared" ref="R5:R6" si="13">O5*O5</f>
        <v>4364773.8083635373</v>
      </c>
    </row>
    <row r="6" spans="1:18" x14ac:dyDescent="0.25">
      <c r="A6" t="s">
        <v>4</v>
      </c>
      <c r="B6">
        <v>93</v>
      </c>
      <c r="C6">
        <v>78.2</v>
      </c>
      <c r="D6">
        <v>97.3</v>
      </c>
      <c r="E6">
        <v>93.8</v>
      </c>
      <c r="F6">
        <v>78.900000000000006</v>
      </c>
      <c r="G6">
        <v>99.1</v>
      </c>
      <c r="H6">
        <f>AVERAGE(B6:G6)</f>
        <v>90.050000000000011</v>
      </c>
      <c r="I6">
        <v>75001</v>
      </c>
      <c r="J6">
        <f t="shared" si="7"/>
        <v>72178.773849237856</v>
      </c>
      <c r="K6">
        <f>500000000*POWER(H6,-1.955)</f>
        <v>75501.28397361243</v>
      </c>
      <c r="L6">
        <f>$J$30*POWER(H6,$I$29)</f>
        <v>76586.407633552022</v>
      </c>
      <c r="M6">
        <f t="shared" si="8"/>
        <v>2822.2261507621442</v>
      </c>
      <c r="N6">
        <f t="shared" si="9"/>
        <v>-500.28397361242969</v>
      </c>
      <c r="O6">
        <f t="shared" si="10"/>
        <v>-1585.4076335520222</v>
      </c>
      <c r="P6">
        <f t="shared" si="11"/>
        <v>7964960.4460457098</v>
      </c>
      <c r="Q6">
        <f t="shared" si="12"/>
        <v>250284.05425344224</v>
      </c>
      <c r="R6">
        <f t="shared" si="13"/>
        <v>2513517.3645250229</v>
      </c>
    </row>
    <row r="8" spans="1:18" x14ac:dyDescent="0.25">
      <c r="A8" t="s">
        <v>3</v>
      </c>
      <c r="B8">
        <v>101.1</v>
      </c>
      <c r="C8">
        <v>91.4</v>
      </c>
      <c r="D8">
        <v>121.5</v>
      </c>
      <c r="E8">
        <v>100.6</v>
      </c>
      <c r="F8">
        <v>91.7</v>
      </c>
      <c r="G8">
        <v>123.7</v>
      </c>
      <c r="H8">
        <f>AVERAGE(B8:G8)</f>
        <v>105</v>
      </c>
      <c r="I8">
        <v>56251</v>
      </c>
      <c r="J8">
        <f t="shared" ref="J8:J9" si="14">500000000*POWER(H8,-1.965)</f>
        <v>53374.403153198888</v>
      </c>
      <c r="K8">
        <f>500000000*POWER(H8,-1.955)</f>
        <v>55917.136685280762</v>
      </c>
      <c r="L8">
        <f>$J$30*POWER(H8,$I$29)</f>
        <v>56635.533897291665</v>
      </c>
      <c r="M8">
        <f t="shared" ref="M8:M9" si="15">$I8-J8</f>
        <v>2876.5968468011124</v>
      </c>
      <c r="N8">
        <f t="shared" ref="N8:N9" si="16">$I8-K8</f>
        <v>333.86331471923768</v>
      </c>
      <c r="O8">
        <f t="shared" ref="O8:O9" si="17">$I8-L8</f>
        <v>-384.5338972916652</v>
      </c>
      <c r="P8">
        <f t="shared" ref="P8:P9" si="18">M8*M8</f>
        <v>8274809.4190261029</v>
      </c>
      <c r="Q8">
        <f t="shared" ref="Q8:Q9" si="19">N8*N8</f>
        <v>111464.71291531675</v>
      </c>
      <c r="R8">
        <f t="shared" ref="R8:R9" si="20">O8*O8</f>
        <v>147866.31816631692</v>
      </c>
    </row>
    <row r="9" spans="1:18" x14ac:dyDescent="0.25">
      <c r="A9" t="s">
        <v>4</v>
      </c>
      <c r="B9">
        <v>98.3</v>
      </c>
      <c r="C9">
        <v>93.2</v>
      </c>
      <c r="D9">
        <v>126.7</v>
      </c>
      <c r="E9">
        <v>98</v>
      </c>
      <c r="F9">
        <v>94</v>
      </c>
      <c r="G9">
        <v>130.19999999999999</v>
      </c>
      <c r="H9">
        <f>AVERAGE(B9:G9)</f>
        <v>106.73333333333333</v>
      </c>
      <c r="I9">
        <v>56251</v>
      </c>
      <c r="J9">
        <f t="shared" si="14"/>
        <v>51684.504989860732</v>
      </c>
      <c r="K9">
        <f>500000000*POWER(H9,-1.955)</f>
        <v>54155.598760641325</v>
      </c>
      <c r="L9">
        <f>$J$30*POWER(H9,$I$29)</f>
        <v>54842.569731040407</v>
      </c>
      <c r="M9">
        <f t="shared" si="15"/>
        <v>4566.4950101392678</v>
      </c>
      <c r="N9">
        <f t="shared" si="16"/>
        <v>2095.4012393586745</v>
      </c>
      <c r="O9">
        <f t="shared" si="17"/>
        <v>1408.4302689595934</v>
      </c>
      <c r="P9">
        <f t="shared" si="18"/>
        <v>20852876.677626833</v>
      </c>
      <c r="Q9">
        <f t="shared" si="19"/>
        <v>4390706.3539058687</v>
      </c>
      <c r="R9">
        <f t="shared" si="20"/>
        <v>1983675.8225215925</v>
      </c>
    </row>
    <row r="11" spans="1:18" x14ac:dyDescent="0.25">
      <c r="A11" t="s">
        <v>3</v>
      </c>
      <c r="B11">
        <v>112.2</v>
      </c>
      <c r="C11">
        <v>152</v>
      </c>
      <c r="D11">
        <v>121.6</v>
      </c>
      <c r="E11">
        <v>112.6</v>
      </c>
      <c r="F11">
        <v>151.4</v>
      </c>
      <c r="G11">
        <v>123.5</v>
      </c>
      <c r="H11">
        <f>AVERAGE(B11:G11)</f>
        <v>128.88333333333333</v>
      </c>
      <c r="I11">
        <v>37501</v>
      </c>
      <c r="J11">
        <f t="shared" ref="J11:J12" si="21">500000000*POWER(H11,-1.965)</f>
        <v>35680.700441033412</v>
      </c>
      <c r="K11">
        <f>500000000*POWER(H11,-1.955)</f>
        <v>37457.202506326372</v>
      </c>
      <c r="L11">
        <f>$J$30*POWER(H11,$I$29)</f>
        <v>37862.362593611062</v>
      </c>
      <c r="M11">
        <f t="shared" ref="M11:M12" si="22">$I11-J11</f>
        <v>1820.2995589665879</v>
      </c>
      <c r="N11">
        <f t="shared" ref="N11:N12" si="23">$I11-K11</f>
        <v>43.797493673628196</v>
      </c>
      <c r="O11">
        <f t="shared" ref="O11:O12" si="24">$I11-L11</f>
        <v>-361.36259361106204</v>
      </c>
      <c r="P11">
        <f t="shared" ref="P11:P12" si="25">M11*M11</f>
        <v>3313490.4843739546</v>
      </c>
      <c r="Q11">
        <f t="shared" ref="Q11:Q12" si="26">N11*N11</f>
        <v>1918.2204520915018</v>
      </c>
      <c r="R11">
        <f t="shared" ref="R11:R12" si="27">O11*O11</f>
        <v>130582.92406131358</v>
      </c>
    </row>
    <row r="12" spans="1:18" x14ac:dyDescent="0.25">
      <c r="A12" t="s">
        <v>4</v>
      </c>
      <c r="B12">
        <v>145.9</v>
      </c>
      <c r="C12">
        <v>126.1</v>
      </c>
      <c r="D12">
        <v>110.9</v>
      </c>
      <c r="E12">
        <v>144.4</v>
      </c>
      <c r="F12">
        <v>128</v>
      </c>
      <c r="G12">
        <v>112.1</v>
      </c>
      <c r="H12">
        <f>AVERAGE(B12:G12)</f>
        <v>127.89999999999999</v>
      </c>
      <c r="I12">
        <v>37501</v>
      </c>
      <c r="J12">
        <f t="shared" si="21"/>
        <v>36221.746301741747</v>
      </c>
      <c r="K12">
        <f>500000000*POWER(H12,-1.955)</f>
        <v>38022.274236626465</v>
      </c>
      <c r="L12">
        <f>$J$30*POWER(H12,$I$29)</f>
        <v>38436.429421840556</v>
      </c>
      <c r="M12">
        <f t="shared" si="22"/>
        <v>1279.2536982582533</v>
      </c>
      <c r="N12">
        <f t="shared" si="23"/>
        <v>-521.2742366264647</v>
      </c>
      <c r="O12">
        <f t="shared" si="24"/>
        <v>-935.42942184055573</v>
      </c>
      <c r="P12">
        <f t="shared" si="25"/>
        <v>1636490.024507418</v>
      </c>
      <c r="Q12">
        <f t="shared" si="26"/>
        <v>271726.82977050351</v>
      </c>
      <c r="R12">
        <f t="shared" si="27"/>
        <v>875028.20324495633</v>
      </c>
    </row>
    <row r="14" spans="1:18" x14ac:dyDescent="0.25">
      <c r="A14" t="s">
        <v>3</v>
      </c>
      <c r="B14">
        <v>163.4</v>
      </c>
      <c r="C14">
        <v>168.9</v>
      </c>
      <c r="D14">
        <v>221.2</v>
      </c>
      <c r="E14">
        <v>160.69999999999999</v>
      </c>
      <c r="F14">
        <v>168.5</v>
      </c>
      <c r="G14">
        <v>229.3</v>
      </c>
      <c r="H14">
        <f>AVERAGE(B14:G14)</f>
        <v>185.33333333333334</v>
      </c>
      <c r="I14">
        <v>18751</v>
      </c>
      <c r="J14">
        <f t="shared" ref="J14:J18" si="28">500000000*POWER(H14,-1.965)</f>
        <v>17475.970559004123</v>
      </c>
      <c r="K14">
        <f>500000000*POWER(H14,-1.955)</f>
        <v>18412.842562259331</v>
      </c>
      <c r="L14">
        <f>$J$30*POWER(H14,$I$29)</f>
        <v>18545.912447625753</v>
      </c>
      <c r="M14">
        <f t="shared" ref="M14:M15" si="29">$I14-J14</f>
        <v>1275.0294409958769</v>
      </c>
      <c r="N14">
        <f t="shared" ref="N14:N15" si="30">$I14-K14</f>
        <v>338.15743774066868</v>
      </c>
      <c r="O14">
        <f t="shared" ref="O14:O15" si="31">$I14-L14</f>
        <v>205.08755237424702</v>
      </c>
      <c r="P14">
        <f t="shared" ref="P14:P15" si="32">M14*M14</f>
        <v>1625700.0754062585</v>
      </c>
      <c r="Q14">
        <f t="shared" ref="Q14:Q15" si="33">N14*N14</f>
        <v>114350.45269933422</v>
      </c>
      <c r="R14">
        <f t="shared" ref="R14:R15" si="34">O14*O14</f>
        <v>42060.904138859514</v>
      </c>
    </row>
    <row r="15" spans="1:18" x14ac:dyDescent="0.25">
      <c r="A15" t="s">
        <v>4</v>
      </c>
      <c r="B15">
        <v>163.69999999999999</v>
      </c>
      <c r="C15">
        <v>234.4</v>
      </c>
      <c r="D15">
        <v>165.3</v>
      </c>
      <c r="E15">
        <v>162.9</v>
      </c>
      <c r="F15">
        <v>244.4</v>
      </c>
      <c r="G15">
        <v>168.8</v>
      </c>
      <c r="H15">
        <f>AVERAGE(B15:G15)</f>
        <v>189.91666666666666</v>
      </c>
      <c r="I15">
        <v>18751</v>
      </c>
      <c r="J15">
        <f t="shared" si="28"/>
        <v>16656.876043648052</v>
      </c>
      <c r="K15">
        <f>500000000*POWER(H15,-1.955)</f>
        <v>17554.124921635863</v>
      </c>
      <c r="L15">
        <f>$J$30*POWER(H15,$I$29)</f>
        <v>17676.759147028031</v>
      </c>
      <c r="M15">
        <f t="shared" si="29"/>
        <v>2094.1239563519484</v>
      </c>
      <c r="N15">
        <f t="shared" si="30"/>
        <v>1196.8750783641372</v>
      </c>
      <c r="O15">
        <f t="shared" si="31"/>
        <v>1074.2408529719687</v>
      </c>
      <c r="P15">
        <f t="shared" si="32"/>
        <v>4385355.1445671376</v>
      </c>
      <c r="Q15">
        <f t="shared" si="33"/>
        <v>1432509.9532091594</v>
      </c>
      <c r="R15">
        <f t="shared" si="34"/>
        <v>1153993.410193943</v>
      </c>
    </row>
    <row r="17" spans="1:18" x14ac:dyDescent="0.25">
      <c r="A17" t="s">
        <v>3</v>
      </c>
      <c r="B17">
        <v>222</v>
      </c>
      <c r="C17">
        <v>254.9</v>
      </c>
      <c r="D17">
        <v>288</v>
      </c>
      <c r="E17">
        <v>222.2</v>
      </c>
      <c r="F17">
        <v>258.89999999999998</v>
      </c>
      <c r="G17">
        <v>286.39999999999998</v>
      </c>
      <c r="H17">
        <f>AVERAGE(B17:G17)</f>
        <v>255.4</v>
      </c>
      <c r="I17">
        <v>9735</v>
      </c>
      <c r="J17">
        <f t="shared" si="28"/>
        <v>9306.3835994664951</v>
      </c>
      <c r="K17">
        <f>500000000*POWER(H17,-1.955)</f>
        <v>9836.7845340767471</v>
      </c>
      <c r="L17">
        <f>$J$30*POWER(H17,$I$29)</f>
        <v>9876.8076529694936</v>
      </c>
      <c r="M17">
        <f t="shared" ref="M17:M18" si="35">$I17-J17</f>
        <v>428.61640053350493</v>
      </c>
      <c r="N17">
        <f t="shared" ref="N17:N18" si="36">$I17-K17</f>
        <v>-101.78453407674715</v>
      </c>
      <c r="O17">
        <f t="shared" ref="O17:O18" si="37">$I17-L17</f>
        <v>-141.80765296949357</v>
      </c>
      <c r="P17">
        <f t="shared" ref="P17:P18" si="38">M17*M17</f>
        <v>183712.01880629791</v>
      </c>
      <c r="Q17">
        <f t="shared" ref="Q17:Q18" si="39">N17*N17</f>
        <v>10360.091377220502</v>
      </c>
      <c r="R17">
        <f t="shared" ref="R17:R18" si="40">O17*O17</f>
        <v>20109.410440716321</v>
      </c>
    </row>
    <row r="18" spans="1:18" x14ac:dyDescent="0.25">
      <c r="A18" t="s">
        <v>4</v>
      </c>
      <c r="B18">
        <v>220.7</v>
      </c>
      <c r="C18">
        <v>273.5</v>
      </c>
      <c r="D18">
        <v>264.8</v>
      </c>
      <c r="E18">
        <v>221.7</v>
      </c>
      <c r="F18">
        <v>281.89999999999998</v>
      </c>
      <c r="G18">
        <v>262.7</v>
      </c>
      <c r="H18">
        <f>AVERAGE(B18:G18)</f>
        <v>254.21666666666667</v>
      </c>
      <c r="I18">
        <v>9735</v>
      </c>
      <c r="J18">
        <f t="shared" si="28"/>
        <v>9391.6977047971905</v>
      </c>
      <c r="K18">
        <f>500000000*POWER(H18,-1.955)</f>
        <v>9926.4999669811914</v>
      </c>
      <c r="L18">
        <f>$J$30*POWER(H18,$I$29)</f>
        <v>9967.3414338001767</v>
      </c>
      <c r="M18">
        <f t="shared" si="35"/>
        <v>343.30229520280955</v>
      </c>
      <c r="N18">
        <f t="shared" si="36"/>
        <v>-191.49996698119139</v>
      </c>
      <c r="O18">
        <f t="shared" si="37"/>
        <v>-232.34143380017667</v>
      </c>
      <c r="P18">
        <f t="shared" si="38"/>
        <v>117856.46589151699</v>
      </c>
      <c r="Q18">
        <f t="shared" si="39"/>
        <v>36672.237353797391</v>
      </c>
      <c r="R18">
        <f t="shared" si="40"/>
        <v>53982.541860321879</v>
      </c>
    </row>
    <row r="19" spans="1:18" x14ac:dyDescent="0.25">
      <c r="P19">
        <f>SQRT(SUM(P2:P18))</f>
        <v>12444.679233783329</v>
      </c>
      <c r="Q19">
        <f t="shared" ref="Q19:R19" si="41">SQRT(SUM(Q2:Q18))</f>
        <v>5878.0485132621143</v>
      </c>
      <c r="R19">
        <f t="shared" si="41"/>
        <v>5182.689565648031</v>
      </c>
    </row>
    <row r="20" spans="1:18" x14ac:dyDescent="0.25">
      <c r="H20" t="s">
        <v>8</v>
      </c>
      <c r="I20" t="s">
        <v>7</v>
      </c>
    </row>
    <row r="21" spans="1:18" x14ac:dyDescent="0.25">
      <c r="H21" t="s">
        <v>0</v>
      </c>
      <c r="I21" t="s">
        <v>1</v>
      </c>
      <c r="J21" t="s">
        <v>10</v>
      </c>
      <c r="K21" t="s">
        <v>11</v>
      </c>
      <c r="L21" t="s">
        <v>37</v>
      </c>
      <c r="M21" t="s">
        <v>38</v>
      </c>
      <c r="N21" t="s">
        <v>39</v>
      </c>
      <c r="O21" t="s">
        <v>40</v>
      </c>
      <c r="P21" t="s">
        <v>41</v>
      </c>
      <c r="Q21" t="s">
        <v>42</v>
      </c>
      <c r="R21" t="s">
        <v>43</v>
      </c>
    </row>
    <row r="22" spans="1:18" x14ac:dyDescent="0.25">
      <c r="H22">
        <f>AVERAGE(H2:H3)</f>
        <v>81.900000000000006</v>
      </c>
      <c r="I22">
        <f>AVERAGE(I2:I3)</f>
        <v>93751</v>
      </c>
      <c r="J22">
        <f t="shared" ref="J22:J27" si="42">500000000*POWER(H22,-1.965)</f>
        <v>86969.532864918117</v>
      </c>
      <c r="K22">
        <f>500000000*POWER(H22,-1.955)</f>
        <v>90886.624966515912</v>
      </c>
      <c r="L22">
        <f>$J$30*POWER(H22,$I$29)</f>
        <v>92278.565006516656</v>
      </c>
      <c r="M22">
        <f>$I22-J22</f>
        <v>6781.4671350818826</v>
      </c>
      <c r="N22">
        <f t="shared" ref="N22:N27" si="43">$I22-K22</f>
        <v>2864.3750334840879</v>
      </c>
      <c r="O22">
        <f t="shared" ref="O22:O27" si="44">$I22-L22</f>
        <v>1472.4349934833444</v>
      </c>
      <c r="P22">
        <f>M22*M22</f>
        <v>45988296.504195675</v>
      </c>
      <c r="Q22">
        <f t="shared" ref="Q22:Q27" si="45">N22*N22</f>
        <v>8204644.33244697</v>
      </c>
      <c r="R22">
        <f t="shared" ref="R22:R27" si="46">O22*O22</f>
        <v>2168064.8100342965</v>
      </c>
    </row>
    <row r="23" spans="1:18" x14ac:dyDescent="0.25">
      <c r="H23">
        <f>AVERAGE(H5:H6)</f>
        <v>89.9</v>
      </c>
      <c r="I23">
        <f>AVERAGE(I5:I6)</f>
        <v>75001</v>
      </c>
      <c r="J23">
        <f t="shared" si="42"/>
        <v>72415.61278904551</v>
      </c>
      <c r="K23">
        <f t="shared" ref="K23:K27" si="47">500000000*POWER(H23,-1.955)</f>
        <v>75747.762183089595</v>
      </c>
      <c r="L23">
        <f t="shared" ref="L23:L27" si="48">$J$30*POWER(H23,$I$29)</f>
        <v>76837.682824235919</v>
      </c>
      <c r="M23">
        <f t="shared" ref="M23:M27" si="49">$I23-J23</f>
        <v>2585.38721095449</v>
      </c>
      <c r="N23">
        <f t="shared" si="43"/>
        <v>-746.76218308959506</v>
      </c>
      <c r="O23">
        <f t="shared" si="44"/>
        <v>-1836.6828242359188</v>
      </c>
      <c r="P23">
        <f t="shared" ref="P23:P27" si="50">M23*M23</f>
        <v>6684227.0305670369</v>
      </c>
      <c r="Q23">
        <f t="shared" si="45"/>
        <v>557653.75809273787</v>
      </c>
      <c r="R23">
        <f t="shared" si="46"/>
        <v>3373403.7968432312</v>
      </c>
    </row>
    <row r="24" spans="1:18" x14ac:dyDescent="0.25">
      <c r="H24">
        <f>AVERAGE(H8:H9)</f>
        <v>105.86666666666667</v>
      </c>
      <c r="I24">
        <f>AVERAGE(I8:I9)</f>
        <v>56251</v>
      </c>
      <c r="J24">
        <f t="shared" si="42"/>
        <v>52519.199705531842</v>
      </c>
      <c r="K24">
        <f t="shared" si="47"/>
        <v>55025.714692109606</v>
      </c>
      <c r="L24">
        <f t="shared" si="48"/>
        <v>55728.172797086336</v>
      </c>
      <c r="M24">
        <f t="shared" si="49"/>
        <v>3731.8002944681575</v>
      </c>
      <c r="N24">
        <f t="shared" si="43"/>
        <v>1225.2853078903936</v>
      </c>
      <c r="O24">
        <f t="shared" si="44"/>
        <v>522.82720291366422</v>
      </c>
      <c r="P24">
        <f t="shared" si="50"/>
        <v>13926333.437792627</v>
      </c>
      <c r="Q24">
        <f t="shared" si="45"/>
        <v>1501324.0857320565</v>
      </c>
      <c r="R24">
        <f t="shared" si="46"/>
        <v>273348.28410652583</v>
      </c>
    </row>
    <row r="25" spans="1:18" x14ac:dyDescent="0.25">
      <c r="H25">
        <f>AVERAGE(H11:H12)</f>
        <v>128.39166666666665</v>
      </c>
      <c r="I25">
        <f>AVERAGE(I11:I12)</f>
        <v>37501</v>
      </c>
      <c r="J25">
        <f t="shared" si="42"/>
        <v>35949.687585460975</v>
      </c>
      <c r="K25">
        <f t="shared" si="47"/>
        <v>37738.139796541444</v>
      </c>
      <c r="L25">
        <f t="shared" si="48"/>
        <v>38147.76660355505</v>
      </c>
      <c r="M25">
        <f t="shared" si="49"/>
        <v>1551.3124145390248</v>
      </c>
      <c r="N25">
        <f t="shared" si="43"/>
        <v>-237.1397965414435</v>
      </c>
      <c r="O25">
        <f t="shared" si="44"/>
        <v>-646.7666035550501</v>
      </c>
      <c r="P25">
        <f t="shared" si="50"/>
        <v>2406570.2075028988</v>
      </c>
      <c r="Q25">
        <f t="shared" si="45"/>
        <v>56235.283103717222</v>
      </c>
      <c r="R25">
        <f t="shared" si="46"/>
        <v>418307.03947413532</v>
      </c>
    </row>
    <row r="26" spans="1:18" x14ac:dyDescent="0.25">
      <c r="H26">
        <f>AVERAGE(H14:H15)</f>
        <v>187.625</v>
      </c>
      <c r="I26">
        <f>AVERAGE(I14:I15)</f>
        <v>18751</v>
      </c>
      <c r="J26">
        <f t="shared" si="42"/>
        <v>17059.007829179871</v>
      </c>
      <c r="K26">
        <f t="shared" si="47"/>
        <v>17975.735766641443</v>
      </c>
      <c r="L26">
        <f t="shared" si="48"/>
        <v>18103.467677864941</v>
      </c>
      <c r="M26">
        <f t="shared" si="49"/>
        <v>1691.9921708201291</v>
      </c>
      <c r="N26">
        <f t="shared" si="43"/>
        <v>775.26423335855725</v>
      </c>
      <c r="O26">
        <f t="shared" si="44"/>
        <v>647.53232213505908</v>
      </c>
      <c r="P26">
        <f t="shared" si="50"/>
        <v>2862837.5061166128</v>
      </c>
      <c r="Q26">
        <f t="shared" si="45"/>
        <v>601034.63152503152</v>
      </c>
      <c r="R26">
        <f t="shared" si="46"/>
        <v>419298.10820962192</v>
      </c>
    </row>
    <row r="27" spans="1:18" x14ac:dyDescent="0.25">
      <c r="H27">
        <f>AVERAGE(H17:H18)</f>
        <v>254.80833333333334</v>
      </c>
      <c r="I27">
        <f>AVERAGE(I17:I18)</f>
        <v>9735</v>
      </c>
      <c r="J27">
        <f t="shared" si="42"/>
        <v>9348.8938108131351</v>
      </c>
      <c r="K27">
        <f t="shared" si="47"/>
        <v>9881.4883545086104</v>
      </c>
      <c r="L27">
        <f t="shared" si="48"/>
        <v>9921.9187288889425</v>
      </c>
      <c r="M27">
        <f t="shared" si="49"/>
        <v>386.10618918686487</v>
      </c>
      <c r="N27">
        <f t="shared" si="43"/>
        <v>-146.48835450861043</v>
      </c>
      <c r="O27">
        <f t="shared" si="44"/>
        <v>-186.9187288889425</v>
      </c>
      <c r="P27">
        <f t="shared" si="50"/>
        <v>149077.98932840308</v>
      </c>
      <c r="Q27">
        <f t="shared" si="45"/>
        <v>21458.838006640326</v>
      </c>
      <c r="R27">
        <f t="shared" si="46"/>
        <v>34938.611209457988</v>
      </c>
    </row>
    <row r="28" spans="1:18" x14ac:dyDescent="0.25">
      <c r="M28">
        <f>AVERAGE(M22:M27)</f>
        <v>2788.0109025084253</v>
      </c>
      <c r="N28">
        <f t="shared" ref="N28:O28" si="51">AVERAGE(N22:N27)</f>
        <v>622.42237343223167</v>
      </c>
      <c r="O28">
        <f t="shared" si="51"/>
        <v>-4.5956063579739448</v>
      </c>
      <c r="P28">
        <f>SQRT(SUM(P22:P27))</f>
        <v>8486.3032396623239</v>
      </c>
      <c r="Q28">
        <f t="shared" ref="Q28:R28" si="52">SQRT(SUM(Q22:Q27))</f>
        <v>3307.9224490467054</v>
      </c>
      <c r="R28">
        <f t="shared" si="52"/>
        <v>2585.993165087114</v>
      </c>
    </row>
    <row r="29" spans="1:18" x14ac:dyDescent="0.25">
      <c r="I29">
        <f t="array" ref="I29:K29">LINEST(LOG10(I22:I27),LOG10(H22:H27), TRUE, FALSE)</f>
        <v>-1.9647935942309411</v>
      </c>
      <c r="J29">
        <v>8.7243087864555839</v>
      </c>
      <c r="K29" t="e">
        <v>#N/A</v>
      </c>
    </row>
    <row r="30" spans="1:18" x14ac:dyDescent="0.25">
      <c r="J30">
        <f>10^J29</f>
        <v>530040172.26774108</v>
      </c>
    </row>
  </sheetData>
  <phoneticPr fontId="1" type="noConversion"/>
  <pageMargins left="0.7" right="0.7" top="0.75" bottom="0.75" header="0.3" footer="0.3"/>
  <pageSetup scale="78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Kragness, David</cp:lastModifiedBy>
  <cp:lastPrinted>2018-01-09T21:37:59Z</cp:lastPrinted>
  <dcterms:created xsi:type="dcterms:W3CDTF">2018-01-09T20:16:13Z</dcterms:created>
  <dcterms:modified xsi:type="dcterms:W3CDTF">2018-10-03T16:04:18Z</dcterms:modified>
</cp:coreProperties>
</file>