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kwliu\Desktop\MSBA_CSUEB\BAN_630\Case Studies\HW2\"/>
    </mc:Choice>
  </mc:AlternateContent>
  <bookViews>
    <workbookView xWindow="0" yWindow="0" windowWidth="23895" windowHeight="9240" tabRatio="735" activeTab="6"/>
  </bookViews>
  <sheets>
    <sheet name="Question 1" sheetId="1" r:id="rId1"/>
    <sheet name="Question 2" sheetId="3" r:id="rId2"/>
    <sheet name="Question 3" sheetId="4" r:id="rId3"/>
    <sheet name="Q3 One Way Solver Table" sheetId="16" r:id="rId4"/>
    <sheet name="Question 4" sheetId="5" r:id="rId5"/>
    <sheet name="Q3 Two Way Solver Table" sheetId="17" r:id="rId6"/>
    <sheet name="Question 5" sheetId="8" r:id="rId7"/>
    <sheet name="Q3 One Way Solver Table_STS" sheetId="15" state="veryHidden" r:id="rId8"/>
    <sheet name="Question 2_STS" sheetId="14" state="veryHidden" r:id="rId9"/>
    <sheet name="Q3 Two Way Solver Table_STS" sheetId="13" state="veryHidden" r:id="rId10"/>
    <sheet name="Question 3_STS" sheetId="6" state="veryHidden" r:id="rId11"/>
  </sheets>
  <definedNames>
    <definedName name="ChartData" localSheetId="3">'Q3 One Way Solver Table'!$K$5:$K$18</definedName>
    <definedName name="ChartData1" localSheetId="5">'Q3 Two Way Solver Table'!$Q$5:$Q$18</definedName>
    <definedName name="ChartData2" localSheetId="5">'Q3 Two Way Solver Table'!$U$5:$U$9</definedName>
    <definedName name="InputValues" localSheetId="3">'Q3 One Way Solver Table'!$A$5:$A$18</definedName>
    <definedName name="InputValues1" localSheetId="5">'Q3 Two Way Solver Table'!$A$5:$A$9</definedName>
    <definedName name="InputValues2" localSheetId="5">'Q3 Two Way Solver Table'!$B$4:$O$4</definedName>
    <definedName name="OutputAddresses" localSheetId="3">'Q3 One Way Solver Table'!$B$4:$G$4</definedName>
    <definedName name="OutputAddresses" localSheetId="5">'Q3 Two Way Solver Table'!$AZ$2:$AZ$7</definedName>
    <definedName name="OutputValues" localSheetId="3">'Q3 One Way Solver Table'!$B$5:$G$18</definedName>
    <definedName name="OutputValues_1" localSheetId="5">'Q3 Two Way Solver Table'!$B$5:$O$9</definedName>
    <definedName name="OutputValues_2" localSheetId="5">'Q3 Two Way Solver Table'!$B$12:$O$16</definedName>
    <definedName name="OutputValues_3" localSheetId="5">'Q3 Two Way Solver Table'!$B$19:$O$23</definedName>
    <definedName name="OutputValues_4" localSheetId="5">'Q3 Two Way Solver Table'!$B$26:$O$30</definedName>
    <definedName name="OutputValues_5" localSheetId="5">'Q3 Two Way Solver Table'!$B$33:$O$37</definedName>
    <definedName name="OutputValues_6" localSheetId="5">'Q3 Two Way Solver Table'!$B$40:$O$44</definedName>
    <definedName name="solver_adj" localSheetId="1" hidden="1">'Question 2'!$C$14:$C$18</definedName>
    <definedName name="solver_adj" localSheetId="2" hidden="1">'Question 3'!$C$37:$C$41</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1" hidden="1">2</definedName>
    <definedName name="solver_eng" localSheetId="2" hidden="1">2</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'Question 2'!$B$32:$B$38</definedName>
    <definedName name="solver_lhs1" localSheetId="2" hidden="1">'Question 3'!$B$55:$B$64</definedName>
    <definedName name="solver_lhs2" localSheetId="1" hidden="1">'Question 2'!$C$14:$C$18</definedName>
    <definedName name="solver_lhs2" localSheetId="2" hidden="1">'Question 3'!$B$65:$B$66</definedName>
    <definedName name="solver_lhs3" localSheetId="2" hidden="1">'Question 3'!$C$37:$C$41</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1" hidden="1">2</definedName>
    <definedName name="solver_num" localSheetId="2" hidden="1">3</definedName>
    <definedName name="solver_nwt" localSheetId="1" hidden="1">1</definedName>
    <definedName name="solver_nwt" localSheetId="2" hidden="1">1</definedName>
    <definedName name="solver_opt" localSheetId="1" hidden="1">'Question 2'!$B$29</definedName>
    <definedName name="solver_opt" localSheetId="2" hidden="1">'Question 3'!$B$52</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3</definedName>
    <definedName name="solver_rel1" localSheetId="2" hidden="1">3</definedName>
    <definedName name="solver_rel2" localSheetId="1" hidden="1">4</definedName>
    <definedName name="solver_rel2" localSheetId="2" hidden="1">1</definedName>
    <definedName name="solver_rel3" localSheetId="2" hidden="1">4</definedName>
    <definedName name="solver_rhs1" localSheetId="1" hidden="1">'Question 2'!$D$32:$D$38</definedName>
    <definedName name="solver_rhs1" localSheetId="2" hidden="1">'Question 3'!$D$55:$D$64</definedName>
    <definedName name="solver_rhs2" localSheetId="1" hidden="1">integer</definedName>
    <definedName name="solver_rhs2" localSheetId="2" hidden="1">'Question 3'!$D$65:$D$66</definedName>
    <definedName name="solver_rhs3" localSheetId="2" hidden="1">integer</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1</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0.01</definedName>
    <definedName name="solver_tol" localSheetId="2" hidden="1">0.01</definedName>
    <definedName name="solver_typ" localSheetId="1" hidden="1">2</definedName>
    <definedName name="solver_typ" localSheetId="2" hidden="1">2</definedName>
    <definedName name="solver_val" localSheetId="1" hidden="1">0</definedName>
    <definedName name="solver_val" localSheetId="2" hidden="1">0</definedName>
    <definedName name="solver_ver" localSheetId="1" hidden="1">3</definedName>
    <definedName name="solver_ver" localSheetId="2"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29" i="3"/>
  <c r="D17" i="3" l="1"/>
  <c r="D14" i="3" l="1"/>
  <c r="D37" i="4" l="1"/>
  <c r="D40" i="4"/>
  <c r="U1" i="17" l="1"/>
  <c r="Q1" i="17"/>
  <c r="W4" i="17"/>
  <c r="T4" i="17"/>
  <c r="T5" i="17" s="1"/>
  <c r="S4" i="17"/>
  <c r="P4" i="17"/>
  <c r="P5" i="17" s="1"/>
  <c r="K1" i="16"/>
  <c r="J4" i="16"/>
  <c r="K9" i="16" s="1"/>
  <c r="D18" i="3"/>
  <c r="D16" i="3"/>
  <c r="D15" i="3"/>
  <c r="D41" i="4"/>
  <c r="D39" i="4"/>
  <c r="D38" i="4"/>
  <c r="B35" i="3"/>
  <c r="B34" i="3"/>
  <c r="B33" i="3"/>
  <c r="B32" i="3"/>
  <c r="Q17" i="17"/>
  <c r="Q14" i="17"/>
  <c r="Q12" i="17"/>
  <c r="Q5" i="17"/>
  <c r="U8" i="17"/>
  <c r="Q10" i="17"/>
  <c r="U5" i="17"/>
  <c r="Q16" i="17"/>
  <c r="U7" i="17"/>
  <c r="Q7" i="17"/>
  <c r="Q8" i="17"/>
  <c r="Q13" i="17"/>
  <c r="Q11" i="17"/>
  <c r="U9" i="17"/>
  <c r="Q18" i="17"/>
  <c r="U6" i="17"/>
  <c r="Q6" i="17"/>
  <c r="Q9" i="17"/>
  <c r="Q15" i="17"/>
  <c r="K11" i="16" l="1"/>
  <c r="K6" i="16"/>
  <c r="K7" i="16"/>
  <c r="K10" i="16"/>
  <c r="K12" i="16"/>
  <c r="K13" i="16"/>
  <c r="K14" i="16"/>
  <c r="K15" i="16"/>
  <c r="K16" i="16"/>
  <c r="K5" i="16"/>
  <c r="K17" i="16"/>
  <c r="K18" i="16"/>
  <c r="K8" i="16"/>
  <c r="D49" i="4" l="1"/>
  <c r="W49" i="4"/>
  <c r="S48" i="4"/>
  <c r="P48" i="4"/>
  <c r="M48" i="4"/>
  <c r="G47" i="4"/>
  <c r="E47" i="4"/>
  <c r="X46" i="4"/>
  <c r="U46" i="4"/>
  <c r="P45" i="4"/>
  <c r="M45" i="4"/>
  <c r="J45" i="4"/>
  <c r="B66" i="4"/>
  <c r="B65" i="4"/>
  <c r="B64" i="4"/>
  <c r="B63" i="4"/>
  <c r="B62" i="4"/>
  <c r="O48" i="4"/>
  <c r="L48" i="4"/>
  <c r="J48" i="4"/>
  <c r="E49" i="4"/>
  <c r="C49" i="4"/>
  <c r="F49" i="4"/>
  <c r="G49" i="4"/>
  <c r="H49" i="4"/>
  <c r="I49" i="4"/>
  <c r="B49" i="4"/>
  <c r="X49" i="4"/>
  <c r="Y49" i="4"/>
  <c r="V49" i="4"/>
  <c r="K48" i="4"/>
  <c r="N48" i="4"/>
  <c r="Q48" i="4"/>
  <c r="R48" i="4"/>
  <c r="T48" i="4"/>
  <c r="U48" i="4"/>
  <c r="C47" i="4"/>
  <c r="D47" i="4"/>
  <c r="F47" i="4"/>
  <c r="H47" i="4"/>
  <c r="I47" i="4"/>
  <c r="B47" i="4"/>
  <c r="T46" i="4"/>
  <c r="S46" i="4"/>
  <c r="V46" i="4"/>
  <c r="W46" i="4"/>
  <c r="Y46" i="4"/>
  <c r="R46" i="4"/>
  <c r="L45" i="4"/>
  <c r="K45" i="4"/>
  <c r="N45" i="4"/>
  <c r="O45" i="4"/>
  <c r="Q45" i="4"/>
  <c r="B61" i="4"/>
  <c r="B60" i="4"/>
  <c r="B59" i="4"/>
  <c r="B58" i="4"/>
  <c r="B57" i="4"/>
  <c r="B56" i="4"/>
  <c r="B55" i="4"/>
  <c r="J25" i="3" l="1"/>
  <c r="B38" i="3"/>
  <c r="B37" i="3"/>
  <c r="B36" i="3"/>
  <c r="C26" i="3" l="1"/>
  <c r="D26" i="3"/>
  <c r="E26" i="3"/>
  <c r="F26" i="3"/>
  <c r="G26" i="3"/>
  <c r="H26" i="3"/>
  <c r="I26" i="3"/>
  <c r="B26" i="3"/>
  <c r="W26" i="3"/>
  <c r="X26" i="3"/>
  <c r="Y26" i="3"/>
  <c r="V26" i="3"/>
  <c r="K25" i="3"/>
  <c r="L25" i="3"/>
  <c r="M25" i="3"/>
  <c r="N25" i="3"/>
  <c r="O25" i="3"/>
  <c r="P25" i="3"/>
  <c r="Q25" i="3"/>
  <c r="R25" i="3"/>
  <c r="S25" i="3"/>
  <c r="T25" i="3"/>
  <c r="U25" i="3"/>
  <c r="C24" i="3"/>
  <c r="D24" i="3"/>
  <c r="E24" i="3"/>
  <c r="F24" i="3"/>
  <c r="G24" i="3"/>
  <c r="H24" i="3"/>
  <c r="I24" i="3"/>
  <c r="B24" i="3"/>
  <c r="S23" i="3"/>
  <c r="T23" i="3"/>
  <c r="U23" i="3"/>
  <c r="V23" i="3"/>
  <c r="W23" i="3"/>
  <c r="X23" i="3"/>
  <c r="Y23" i="3"/>
  <c r="R23" i="3"/>
  <c r="Q22" i="3"/>
  <c r="K22" i="3"/>
  <c r="L22" i="3"/>
  <c r="M22" i="3"/>
  <c r="N22" i="3"/>
  <c r="O22" i="3"/>
  <c r="P22" i="3"/>
  <c r="J22" i="3"/>
</calcChain>
</file>

<file path=xl/comments1.xml><?xml version="1.0" encoding="utf-8"?>
<comments xmlns="http://schemas.openxmlformats.org/spreadsheetml/2006/main">
  <authors>
    <author>Windows User</author>
  </authors>
  <commentList>
    <comment ref="B5" authorId="0" shapeId="0">
      <text>
        <r>
          <rPr>
            <sz val="9"/>
            <color indexed="81"/>
            <rFont val="Tahoma"/>
            <family val="2"/>
          </rPr>
          <t>Solver found a solution. All constraints and optimality conditions are satisfied.</t>
        </r>
      </text>
    </comment>
    <comment ref="B6" authorId="0" shapeId="0">
      <text>
        <r>
          <rPr>
            <sz val="9"/>
            <color indexed="81"/>
            <rFont val="Tahoma"/>
            <family val="2"/>
          </rPr>
          <t>Solver found a solution. All constraints and optimality conditions are satisfied.</t>
        </r>
      </text>
    </comment>
    <comment ref="B7" authorId="0" shapeId="0">
      <text>
        <r>
          <rPr>
            <sz val="9"/>
            <color indexed="81"/>
            <rFont val="Tahoma"/>
            <family val="2"/>
          </rPr>
          <t>Solver found a solution. All constraints and optimality conditions are satisfied.</t>
        </r>
      </text>
    </comment>
    <comment ref="B8" authorId="0" shapeId="0">
      <text>
        <r>
          <rPr>
            <sz val="9"/>
            <color indexed="81"/>
            <rFont val="Tahoma"/>
            <family val="2"/>
          </rPr>
          <t>Solver found a solution. All constraints and optimality conditions are satisfied.</t>
        </r>
      </text>
    </comment>
    <comment ref="B9" authorId="0" shapeId="0">
      <text>
        <r>
          <rPr>
            <sz val="9"/>
            <color indexed="81"/>
            <rFont val="Tahoma"/>
            <family val="2"/>
          </rPr>
          <t>Solver found a solution. All constraints and optimality conditions are satisfied.</t>
        </r>
      </text>
    </comment>
    <comment ref="B10" authorId="0" shapeId="0">
      <text>
        <r>
          <rPr>
            <sz val="9"/>
            <color indexed="81"/>
            <rFont val="Tahoma"/>
            <family val="2"/>
          </rPr>
          <t>Solver found a solution. All constraints and optimality conditions are satisfied.</t>
        </r>
      </text>
    </comment>
    <comment ref="B11" authorId="0" shapeId="0">
      <text>
        <r>
          <rPr>
            <sz val="9"/>
            <color indexed="81"/>
            <rFont val="Tahoma"/>
            <family val="2"/>
          </rPr>
          <t>Solver found a solution. All constraints and optimality conditions are satisfied.</t>
        </r>
      </text>
    </comment>
    <comment ref="B12" authorId="0" shapeId="0">
      <text>
        <r>
          <rPr>
            <sz val="9"/>
            <color indexed="81"/>
            <rFont val="Tahoma"/>
            <family val="2"/>
          </rPr>
          <t>Solver found a solution. All constraints and optimality conditions are satisfied.</t>
        </r>
      </text>
    </comment>
    <comment ref="B13" authorId="0" shapeId="0">
      <text>
        <r>
          <rPr>
            <sz val="9"/>
            <color indexed="81"/>
            <rFont val="Tahoma"/>
            <family val="2"/>
          </rPr>
          <t>Solver found a solution. All constraints and optimality conditions are satisfied.</t>
        </r>
      </text>
    </comment>
    <comment ref="B14" authorId="0" shapeId="0">
      <text>
        <r>
          <rPr>
            <sz val="9"/>
            <color indexed="81"/>
            <rFont val="Tahoma"/>
            <family val="2"/>
          </rPr>
          <t>Solver found a solution. All constraints and optimality conditions are satisfied.</t>
        </r>
      </text>
    </comment>
    <comment ref="B15" authorId="0" shapeId="0">
      <text>
        <r>
          <rPr>
            <sz val="9"/>
            <color indexed="81"/>
            <rFont val="Tahoma"/>
            <family val="2"/>
          </rPr>
          <t>Solver found a solution. All constraints and optimality conditions are satisfied.</t>
        </r>
      </text>
    </comment>
    <comment ref="B16" authorId="0" shapeId="0">
      <text>
        <r>
          <rPr>
            <sz val="9"/>
            <color indexed="81"/>
            <rFont val="Tahoma"/>
            <family val="2"/>
          </rPr>
          <t>Solver found a solution. All constraints and optimality conditions are satisfied.</t>
        </r>
      </text>
    </comment>
    <comment ref="B17" authorId="0" shapeId="0">
      <text>
        <r>
          <rPr>
            <sz val="9"/>
            <color indexed="81"/>
            <rFont val="Tahoma"/>
            <family val="2"/>
          </rPr>
          <t>Solver found a solution. All constraints and optimality conditions are satisfied.</t>
        </r>
      </text>
    </comment>
    <comment ref="B18" authorId="0" shapeId="0">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authors>
    <author>Windows User</author>
  </authors>
  <commentList>
    <comment ref="B5" authorId="0" shapeId="0">
      <text>
        <r>
          <rPr>
            <sz val="9"/>
            <color indexed="81"/>
            <rFont val="Tahoma"/>
            <family val="2"/>
          </rPr>
          <t>Solver found a solution. All constraints and optimality conditions are satisfied.</t>
        </r>
      </text>
    </comment>
    <comment ref="C5" authorId="0" shapeId="0">
      <text>
        <r>
          <rPr>
            <sz val="9"/>
            <color indexed="81"/>
            <rFont val="Tahoma"/>
            <family val="2"/>
          </rPr>
          <t>Solver found a solution. All constraints and optimality conditions are satisfied.</t>
        </r>
      </text>
    </comment>
    <comment ref="D5" authorId="0" shapeId="0">
      <text>
        <r>
          <rPr>
            <sz val="9"/>
            <color indexed="81"/>
            <rFont val="Tahoma"/>
            <family val="2"/>
          </rPr>
          <t>Solver found a solution. All constraints and optimality conditions are satisfied.</t>
        </r>
      </text>
    </comment>
    <comment ref="E5" authorId="0" shapeId="0">
      <text>
        <r>
          <rPr>
            <sz val="9"/>
            <color indexed="81"/>
            <rFont val="Tahoma"/>
            <family val="2"/>
          </rPr>
          <t>Solver found a solution. All constraints and optimality conditions are satisfied.</t>
        </r>
      </text>
    </comment>
    <comment ref="F5" authorId="0" shapeId="0">
      <text>
        <r>
          <rPr>
            <sz val="9"/>
            <color indexed="81"/>
            <rFont val="Tahoma"/>
            <family val="2"/>
          </rPr>
          <t>Solver found a solution. All constraints and optimality conditions are satisfied.</t>
        </r>
      </text>
    </comment>
    <comment ref="G5" authorId="0" shapeId="0">
      <text>
        <r>
          <rPr>
            <sz val="9"/>
            <color indexed="81"/>
            <rFont val="Tahoma"/>
            <family val="2"/>
          </rPr>
          <t>Solver found a solution. All constraints and optimality conditions are satisfied.</t>
        </r>
      </text>
    </comment>
    <comment ref="H5" authorId="0" shapeId="0">
      <text>
        <r>
          <rPr>
            <sz val="9"/>
            <color indexed="81"/>
            <rFont val="Tahoma"/>
            <family val="2"/>
          </rPr>
          <t>Solver found a solution. All constraints and optimality conditions are satisfied.</t>
        </r>
      </text>
    </comment>
    <comment ref="I5" authorId="0" shapeId="0">
      <text>
        <r>
          <rPr>
            <sz val="9"/>
            <color indexed="81"/>
            <rFont val="Tahoma"/>
            <family val="2"/>
          </rPr>
          <t>Solver found a solution. All constraints and optimality conditions are satisfied.</t>
        </r>
      </text>
    </comment>
    <comment ref="J5" authorId="0" shapeId="0">
      <text>
        <r>
          <rPr>
            <sz val="9"/>
            <color indexed="81"/>
            <rFont val="Tahoma"/>
            <family val="2"/>
          </rPr>
          <t>Solver found a solution. All constraints and optimality conditions are satisfied.</t>
        </r>
      </text>
    </comment>
    <comment ref="K5" authorId="0" shapeId="0">
      <text>
        <r>
          <rPr>
            <sz val="9"/>
            <color indexed="81"/>
            <rFont val="Tahoma"/>
            <family val="2"/>
          </rPr>
          <t>Solver found a solution. All constraints and optimality conditions are satisfied.</t>
        </r>
      </text>
    </comment>
    <comment ref="L5" authorId="0" shapeId="0">
      <text>
        <r>
          <rPr>
            <sz val="9"/>
            <color indexed="81"/>
            <rFont val="Tahoma"/>
            <family val="2"/>
          </rPr>
          <t>Solver found a solution. All constraints and optimality conditions are satisfied.</t>
        </r>
      </text>
    </comment>
    <comment ref="M5" authorId="0" shapeId="0">
      <text>
        <r>
          <rPr>
            <sz val="9"/>
            <color indexed="81"/>
            <rFont val="Tahoma"/>
            <family val="2"/>
          </rPr>
          <t>Solver found a solution. All constraints and optimality conditions are satisfied.</t>
        </r>
      </text>
    </comment>
    <comment ref="N5" authorId="0" shapeId="0">
      <text>
        <r>
          <rPr>
            <sz val="9"/>
            <color indexed="81"/>
            <rFont val="Tahoma"/>
            <family val="2"/>
          </rPr>
          <t>Solver found a solution. All constraints and optimality conditions are satisfied.</t>
        </r>
      </text>
    </comment>
    <comment ref="O5" authorId="0" shapeId="0">
      <text>
        <r>
          <rPr>
            <sz val="9"/>
            <color indexed="81"/>
            <rFont val="Tahoma"/>
            <family val="2"/>
          </rPr>
          <t>Solver found a solution. All constraints and optimality conditions are satisfied.</t>
        </r>
      </text>
    </comment>
    <comment ref="B6" authorId="0" shapeId="0">
      <text>
        <r>
          <rPr>
            <sz val="9"/>
            <color indexed="81"/>
            <rFont val="Tahoma"/>
            <family val="2"/>
          </rPr>
          <t>Solver found a solution. All constraints and optimality conditions are satisfied.</t>
        </r>
      </text>
    </comment>
    <comment ref="C6" authorId="0" shapeId="0">
      <text>
        <r>
          <rPr>
            <sz val="9"/>
            <color indexed="81"/>
            <rFont val="Tahoma"/>
            <family val="2"/>
          </rPr>
          <t>Solver found a solution. All constraints and optimality conditions are satisfied.</t>
        </r>
      </text>
    </comment>
    <comment ref="D6" authorId="0" shapeId="0">
      <text>
        <r>
          <rPr>
            <sz val="9"/>
            <color indexed="81"/>
            <rFont val="Tahoma"/>
            <family val="2"/>
          </rPr>
          <t>Solver found a solution. All constraints and optimality conditions are satisfied.</t>
        </r>
      </text>
    </comment>
    <comment ref="E6" authorId="0" shapeId="0">
      <text>
        <r>
          <rPr>
            <sz val="9"/>
            <color indexed="81"/>
            <rFont val="Tahoma"/>
            <family val="2"/>
          </rPr>
          <t>Solver found a solution. All constraints and optimality conditions are satisfied.</t>
        </r>
      </text>
    </comment>
    <comment ref="F6" authorId="0" shapeId="0">
      <text>
        <r>
          <rPr>
            <sz val="9"/>
            <color indexed="81"/>
            <rFont val="Tahoma"/>
            <family val="2"/>
          </rPr>
          <t>Solver found a solution. All constraints and optimality conditions are satisfied.</t>
        </r>
      </text>
    </comment>
    <comment ref="G6" authorId="0" shapeId="0">
      <text>
        <r>
          <rPr>
            <sz val="9"/>
            <color indexed="81"/>
            <rFont val="Tahoma"/>
            <family val="2"/>
          </rPr>
          <t>Solver found a solution. All constraints and optimality conditions are satisfied.</t>
        </r>
      </text>
    </comment>
    <comment ref="H6" authorId="0" shapeId="0">
      <text>
        <r>
          <rPr>
            <sz val="9"/>
            <color indexed="81"/>
            <rFont val="Tahoma"/>
            <family val="2"/>
          </rPr>
          <t>Solver found a solution. All constraints and optimality conditions are satisfied.</t>
        </r>
      </text>
    </comment>
    <comment ref="I6" authorId="0" shapeId="0">
      <text>
        <r>
          <rPr>
            <sz val="9"/>
            <color indexed="81"/>
            <rFont val="Tahoma"/>
            <family val="2"/>
          </rPr>
          <t>Solver found a solution. All constraints and optimality conditions are satisfied.</t>
        </r>
      </text>
    </comment>
    <comment ref="J6" authorId="0" shapeId="0">
      <text>
        <r>
          <rPr>
            <sz val="9"/>
            <color indexed="81"/>
            <rFont val="Tahoma"/>
            <family val="2"/>
          </rPr>
          <t>Solver found a solution. All constraints and optimality conditions are satisfied.</t>
        </r>
      </text>
    </comment>
    <comment ref="K6" authorId="0" shapeId="0">
      <text>
        <r>
          <rPr>
            <sz val="9"/>
            <color indexed="81"/>
            <rFont val="Tahoma"/>
            <family val="2"/>
          </rPr>
          <t>Solver found a solution. All constraints and optimality conditions are satisfied.</t>
        </r>
      </text>
    </comment>
    <comment ref="L6" authorId="0" shapeId="0">
      <text>
        <r>
          <rPr>
            <sz val="9"/>
            <color indexed="81"/>
            <rFont val="Tahoma"/>
            <family val="2"/>
          </rPr>
          <t>Solver found a solution. All constraints and optimality conditions are satisfied.</t>
        </r>
      </text>
    </comment>
    <comment ref="M6" authorId="0" shapeId="0">
      <text>
        <r>
          <rPr>
            <sz val="9"/>
            <color indexed="81"/>
            <rFont val="Tahoma"/>
            <family val="2"/>
          </rPr>
          <t>Solver found a solution. All constraints and optimality conditions are satisfied.</t>
        </r>
      </text>
    </comment>
    <comment ref="N6" authorId="0" shapeId="0">
      <text>
        <r>
          <rPr>
            <sz val="9"/>
            <color indexed="81"/>
            <rFont val="Tahoma"/>
            <family val="2"/>
          </rPr>
          <t>Solver found a solution. All constraints and optimality conditions are satisfied.</t>
        </r>
      </text>
    </comment>
    <comment ref="O6" authorId="0" shapeId="0">
      <text>
        <r>
          <rPr>
            <sz val="9"/>
            <color indexed="81"/>
            <rFont val="Tahoma"/>
            <family val="2"/>
          </rPr>
          <t>Solver found a solution. All constraints and optimality conditions are satisfied.</t>
        </r>
      </text>
    </comment>
    <comment ref="B7" authorId="0" shapeId="0">
      <text>
        <r>
          <rPr>
            <sz val="9"/>
            <color indexed="81"/>
            <rFont val="Tahoma"/>
            <family val="2"/>
          </rPr>
          <t>Solver found a solution. All constraints and optimality conditions are satisfied.</t>
        </r>
      </text>
    </comment>
    <comment ref="C7" authorId="0" shapeId="0">
      <text>
        <r>
          <rPr>
            <sz val="9"/>
            <color indexed="81"/>
            <rFont val="Tahoma"/>
            <family val="2"/>
          </rPr>
          <t>Solver found a solution. All constraints and optimality conditions are satisfied.</t>
        </r>
      </text>
    </comment>
    <comment ref="D7" authorId="0" shapeId="0">
      <text>
        <r>
          <rPr>
            <sz val="9"/>
            <color indexed="81"/>
            <rFont val="Tahoma"/>
            <family val="2"/>
          </rPr>
          <t>Solver found a solution. All constraints and optimality conditions are satisfied.</t>
        </r>
      </text>
    </comment>
    <comment ref="E7" authorId="0" shapeId="0">
      <text>
        <r>
          <rPr>
            <sz val="9"/>
            <color indexed="81"/>
            <rFont val="Tahoma"/>
            <family val="2"/>
          </rPr>
          <t>Solver found a solution. All constraints and optimality conditions are satisfied.</t>
        </r>
      </text>
    </comment>
    <comment ref="F7" authorId="0" shapeId="0">
      <text>
        <r>
          <rPr>
            <sz val="9"/>
            <color indexed="81"/>
            <rFont val="Tahoma"/>
            <family val="2"/>
          </rPr>
          <t>Solver found a solution. All constraints and optimality conditions are satisfied.</t>
        </r>
      </text>
    </comment>
    <comment ref="G7" authorId="0" shapeId="0">
      <text>
        <r>
          <rPr>
            <sz val="9"/>
            <color indexed="81"/>
            <rFont val="Tahoma"/>
            <family val="2"/>
          </rPr>
          <t>Solver found a solution. All constraints and optimality conditions are satisfied.</t>
        </r>
      </text>
    </comment>
    <comment ref="H7" authorId="0" shapeId="0">
      <text>
        <r>
          <rPr>
            <sz val="9"/>
            <color indexed="81"/>
            <rFont val="Tahoma"/>
            <family val="2"/>
          </rPr>
          <t>Solver found a solution. All constraints and optimality conditions are satisfied.</t>
        </r>
      </text>
    </comment>
    <comment ref="I7" authorId="0" shapeId="0">
      <text>
        <r>
          <rPr>
            <sz val="9"/>
            <color indexed="81"/>
            <rFont val="Tahoma"/>
            <family val="2"/>
          </rPr>
          <t>Solver found a solution. All constraints and optimality conditions are satisfied.</t>
        </r>
      </text>
    </comment>
    <comment ref="J7" authorId="0" shapeId="0">
      <text>
        <r>
          <rPr>
            <sz val="9"/>
            <color indexed="81"/>
            <rFont val="Tahoma"/>
            <family val="2"/>
          </rPr>
          <t>Solver found a solution. All constraints and optimality conditions are satisfied.</t>
        </r>
      </text>
    </comment>
    <comment ref="K7" authorId="0" shapeId="0">
      <text>
        <r>
          <rPr>
            <sz val="9"/>
            <color indexed="81"/>
            <rFont val="Tahoma"/>
            <family val="2"/>
          </rPr>
          <t>Solver found a solution. All constraints and optimality conditions are satisfied.</t>
        </r>
      </text>
    </comment>
    <comment ref="L7" authorId="0" shapeId="0">
      <text>
        <r>
          <rPr>
            <sz val="9"/>
            <color indexed="81"/>
            <rFont val="Tahoma"/>
            <family val="2"/>
          </rPr>
          <t>Solver found a solution. All constraints and optimality conditions are satisfied.</t>
        </r>
      </text>
    </comment>
    <comment ref="M7" authorId="0" shapeId="0">
      <text>
        <r>
          <rPr>
            <sz val="9"/>
            <color indexed="81"/>
            <rFont val="Tahoma"/>
            <family val="2"/>
          </rPr>
          <t>Solver found a solution. All constraints and optimality conditions are satisfied.</t>
        </r>
      </text>
    </comment>
    <comment ref="N7" authorId="0" shapeId="0">
      <text>
        <r>
          <rPr>
            <sz val="9"/>
            <color indexed="81"/>
            <rFont val="Tahoma"/>
            <family val="2"/>
          </rPr>
          <t>Solver found a solution. All constraints and optimality conditions are satisfied.</t>
        </r>
      </text>
    </comment>
    <comment ref="O7" authorId="0" shapeId="0">
      <text>
        <r>
          <rPr>
            <sz val="9"/>
            <color indexed="81"/>
            <rFont val="Tahoma"/>
            <family val="2"/>
          </rPr>
          <t>Solver found a solution. All constraints and optimality conditions are satisfied.</t>
        </r>
      </text>
    </comment>
    <comment ref="B8" authorId="0" shapeId="0">
      <text>
        <r>
          <rPr>
            <sz val="9"/>
            <color indexed="81"/>
            <rFont val="Tahoma"/>
            <family val="2"/>
          </rPr>
          <t>Solver found a solution. All constraints and optimality conditions are satisfied.</t>
        </r>
      </text>
    </comment>
    <comment ref="C8" authorId="0" shapeId="0">
      <text>
        <r>
          <rPr>
            <sz val="9"/>
            <color indexed="81"/>
            <rFont val="Tahoma"/>
            <family val="2"/>
          </rPr>
          <t>Solver found a solution. All constraints and optimality conditions are satisfied.</t>
        </r>
      </text>
    </comment>
    <comment ref="D8" authorId="0" shapeId="0">
      <text>
        <r>
          <rPr>
            <sz val="9"/>
            <color indexed="81"/>
            <rFont val="Tahoma"/>
            <family val="2"/>
          </rPr>
          <t>Solver found a solution. All constraints and optimality conditions are satisfied.</t>
        </r>
      </text>
    </comment>
    <comment ref="E8" authorId="0" shapeId="0">
      <text>
        <r>
          <rPr>
            <sz val="9"/>
            <color indexed="81"/>
            <rFont val="Tahoma"/>
            <family val="2"/>
          </rPr>
          <t>Solver found a solution. All constraints and optimality conditions are satisfied.</t>
        </r>
      </text>
    </comment>
    <comment ref="F8" authorId="0" shapeId="0">
      <text>
        <r>
          <rPr>
            <sz val="9"/>
            <color indexed="81"/>
            <rFont val="Tahoma"/>
            <family val="2"/>
          </rPr>
          <t>Solver found a solution. All constraints and optimality conditions are satisfied.</t>
        </r>
      </text>
    </comment>
    <comment ref="G8" authorId="0" shapeId="0">
      <text>
        <r>
          <rPr>
            <sz val="9"/>
            <color indexed="81"/>
            <rFont val="Tahoma"/>
            <family val="2"/>
          </rPr>
          <t>Solver found a solution. All constraints and optimality conditions are satisfied.</t>
        </r>
      </text>
    </comment>
    <comment ref="H8" authorId="0" shapeId="0">
      <text>
        <r>
          <rPr>
            <sz val="9"/>
            <color indexed="81"/>
            <rFont val="Tahoma"/>
            <family val="2"/>
          </rPr>
          <t>Solver found a solution. All constraints and optimality conditions are satisfied.</t>
        </r>
      </text>
    </comment>
    <comment ref="I8" authorId="0" shapeId="0">
      <text>
        <r>
          <rPr>
            <sz val="9"/>
            <color indexed="81"/>
            <rFont val="Tahoma"/>
            <family val="2"/>
          </rPr>
          <t>Solver found a solution. All constraints and optimality conditions are satisfied.</t>
        </r>
      </text>
    </comment>
    <comment ref="J8" authorId="0" shapeId="0">
      <text>
        <r>
          <rPr>
            <sz val="9"/>
            <color indexed="81"/>
            <rFont val="Tahoma"/>
            <family val="2"/>
          </rPr>
          <t>Solver found a solution. All constraints and optimality conditions are satisfied.</t>
        </r>
      </text>
    </comment>
    <comment ref="K8" authorId="0" shapeId="0">
      <text>
        <r>
          <rPr>
            <sz val="9"/>
            <color indexed="81"/>
            <rFont val="Tahoma"/>
            <family val="2"/>
          </rPr>
          <t>Solver found a solution. All constraints and optimality conditions are satisfied.</t>
        </r>
      </text>
    </comment>
    <comment ref="L8" authorId="0" shapeId="0">
      <text>
        <r>
          <rPr>
            <sz val="9"/>
            <color indexed="81"/>
            <rFont val="Tahoma"/>
            <family val="2"/>
          </rPr>
          <t>Solver found a solution. All constraints and optimality conditions are satisfied.</t>
        </r>
      </text>
    </comment>
    <comment ref="M8" authorId="0" shapeId="0">
      <text>
        <r>
          <rPr>
            <sz val="9"/>
            <color indexed="81"/>
            <rFont val="Tahoma"/>
            <family val="2"/>
          </rPr>
          <t>Solver found a solution. All constraints and optimality conditions are satisfied.</t>
        </r>
      </text>
    </comment>
    <comment ref="N8" authorId="0" shapeId="0">
      <text>
        <r>
          <rPr>
            <sz val="9"/>
            <color indexed="81"/>
            <rFont val="Tahoma"/>
            <family val="2"/>
          </rPr>
          <t>Solver found a solution. All constraints and optimality conditions are satisfied.</t>
        </r>
      </text>
    </comment>
    <comment ref="O8" authorId="0" shapeId="0">
      <text>
        <r>
          <rPr>
            <sz val="9"/>
            <color indexed="81"/>
            <rFont val="Tahoma"/>
            <family val="2"/>
          </rPr>
          <t>Solver found a solution. All constraints and optimality conditions are satisfied.</t>
        </r>
      </text>
    </comment>
    <comment ref="B9" authorId="0" shapeId="0">
      <text>
        <r>
          <rPr>
            <sz val="9"/>
            <color indexed="81"/>
            <rFont val="Tahoma"/>
            <family val="2"/>
          </rPr>
          <t>Solver found a solution. All constraints and optimality conditions are satisfied.</t>
        </r>
      </text>
    </comment>
    <comment ref="C9" authorId="0" shapeId="0">
      <text>
        <r>
          <rPr>
            <sz val="9"/>
            <color indexed="81"/>
            <rFont val="Tahoma"/>
            <family val="2"/>
          </rPr>
          <t>Solver found a solution. All constraints and optimality conditions are satisfied.</t>
        </r>
      </text>
    </comment>
    <comment ref="D9" authorId="0" shapeId="0">
      <text>
        <r>
          <rPr>
            <sz val="9"/>
            <color indexed="81"/>
            <rFont val="Tahoma"/>
            <family val="2"/>
          </rPr>
          <t>Solver found a solution. All constraints and optimality conditions are satisfied.</t>
        </r>
      </text>
    </comment>
    <comment ref="E9" authorId="0" shapeId="0">
      <text>
        <r>
          <rPr>
            <sz val="9"/>
            <color indexed="81"/>
            <rFont val="Tahoma"/>
            <family val="2"/>
          </rPr>
          <t>Solver found a solution. All constraints and optimality conditions are satisfied.</t>
        </r>
      </text>
    </comment>
    <comment ref="F9" authorId="0" shapeId="0">
      <text>
        <r>
          <rPr>
            <sz val="9"/>
            <color indexed="81"/>
            <rFont val="Tahoma"/>
            <family val="2"/>
          </rPr>
          <t>Solver found a solution. All constraints and optimality conditions are satisfied.</t>
        </r>
      </text>
    </comment>
    <comment ref="G9" authorId="0" shapeId="0">
      <text>
        <r>
          <rPr>
            <sz val="9"/>
            <color indexed="81"/>
            <rFont val="Tahoma"/>
            <family val="2"/>
          </rPr>
          <t>Solver found a solution. All constraints and optimality conditions are satisfied.</t>
        </r>
      </text>
    </comment>
    <comment ref="H9" authorId="0" shapeId="0">
      <text>
        <r>
          <rPr>
            <sz val="9"/>
            <color indexed="81"/>
            <rFont val="Tahoma"/>
            <family val="2"/>
          </rPr>
          <t>Solver found a solution. All constraints and optimality conditions are satisfied.</t>
        </r>
      </text>
    </comment>
    <comment ref="I9" authorId="0" shapeId="0">
      <text>
        <r>
          <rPr>
            <sz val="9"/>
            <color indexed="81"/>
            <rFont val="Tahoma"/>
            <family val="2"/>
          </rPr>
          <t>Solver found a solution. All constraints and optimality conditions are satisfied.</t>
        </r>
      </text>
    </comment>
    <comment ref="J9" authorId="0" shapeId="0">
      <text>
        <r>
          <rPr>
            <sz val="9"/>
            <color indexed="81"/>
            <rFont val="Tahoma"/>
            <family val="2"/>
          </rPr>
          <t>Solver found a solution. All constraints and optimality conditions are satisfied.</t>
        </r>
      </text>
    </comment>
    <comment ref="K9" authorId="0" shapeId="0">
      <text>
        <r>
          <rPr>
            <sz val="9"/>
            <color indexed="81"/>
            <rFont val="Tahoma"/>
            <family val="2"/>
          </rPr>
          <t>Solver found a solution. All constraints and optimality conditions are satisfied.</t>
        </r>
      </text>
    </comment>
    <comment ref="L9" authorId="0" shapeId="0">
      <text>
        <r>
          <rPr>
            <sz val="9"/>
            <color indexed="81"/>
            <rFont val="Tahoma"/>
            <family val="2"/>
          </rPr>
          <t>Solver found a solution. All constraints and optimality conditions are satisfied.</t>
        </r>
      </text>
    </comment>
    <comment ref="M9" authorId="0" shapeId="0">
      <text>
        <r>
          <rPr>
            <sz val="9"/>
            <color indexed="81"/>
            <rFont val="Tahoma"/>
            <family val="2"/>
          </rPr>
          <t>Solver found a solution. All constraints and optimality conditions are satisfied.</t>
        </r>
      </text>
    </comment>
    <comment ref="N9" authorId="0" shapeId="0">
      <text>
        <r>
          <rPr>
            <sz val="9"/>
            <color indexed="81"/>
            <rFont val="Tahoma"/>
            <family val="2"/>
          </rPr>
          <t>Solver found a solution. All constraints and optimality conditions are satisfied.</t>
        </r>
      </text>
    </comment>
    <comment ref="O9" authorId="0" shapeId="0">
      <text>
        <r>
          <rPr>
            <sz val="9"/>
            <color indexed="81"/>
            <rFont val="Tahoma"/>
            <family val="2"/>
          </rPr>
          <t>Solver found a solution. All constraints and optimality conditions are satisfied.</t>
        </r>
      </text>
    </comment>
    <comment ref="B12" authorId="0" shapeId="0">
      <text>
        <r>
          <rPr>
            <sz val="9"/>
            <color indexed="81"/>
            <rFont val="Tahoma"/>
            <family val="2"/>
          </rPr>
          <t>Solver found a solution. All constraints and optimality conditions are satisfied.</t>
        </r>
      </text>
    </comment>
    <comment ref="C12" authorId="0" shapeId="0">
      <text>
        <r>
          <rPr>
            <sz val="9"/>
            <color indexed="81"/>
            <rFont val="Tahoma"/>
            <family val="2"/>
          </rPr>
          <t>Solver found a solution. All constraints and optimality conditions are satisfied.</t>
        </r>
      </text>
    </comment>
    <comment ref="D12" authorId="0" shapeId="0">
      <text>
        <r>
          <rPr>
            <sz val="9"/>
            <color indexed="81"/>
            <rFont val="Tahoma"/>
            <family val="2"/>
          </rPr>
          <t>Solver found a solution. All constraints and optimality conditions are satisfied.</t>
        </r>
      </text>
    </comment>
    <comment ref="E12" authorId="0" shapeId="0">
      <text>
        <r>
          <rPr>
            <sz val="9"/>
            <color indexed="81"/>
            <rFont val="Tahoma"/>
            <family val="2"/>
          </rPr>
          <t>Solver found a solution. All constraints and optimality conditions are satisfied.</t>
        </r>
      </text>
    </comment>
    <comment ref="F12" authorId="0" shapeId="0">
      <text>
        <r>
          <rPr>
            <sz val="9"/>
            <color indexed="81"/>
            <rFont val="Tahoma"/>
            <family val="2"/>
          </rPr>
          <t>Solver found a solution. All constraints and optimality conditions are satisfied.</t>
        </r>
      </text>
    </comment>
    <comment ref="G12" authorId="0" shapeId="0">
      <text>
        <r>
          <rPr>
            <sz val="9"/>
            <color indexed="81"/>
            <rFont val="Tahoma"/>
            <family val="2"/>
          </rPr>
          <t>Solver found a solution. All constraints and optimality conditions are satisfied.</t>
        </r>
      </text>
    </comment>
    <comment ref="H12" authorId="0" shapeId="0">
      <text>
        <r>
          <rPr>
            <sz val="9"/>
            <color indexed="81"/>
            <rFont val="Tahoma"/>
            <family val="2"/>
          </rPr>
          <t>Solver found a solution. All constraints and optimality conditions are satisfied.</t>
        </r>
      </text>
    </comment>
    <comment ref="I12" authorId="0" shapeId="0">
      <text>
        <r>
          <rPr>
            <sz val="9"/>
            <color indexed="81"/>
            <rFont val="Tahoma"/>
            <family val="2"/>
          </rPr>
          <t>Solver found a solution. All constraints and optimality conditions are satisfied.</t>
        </r>
      </text>
    </comment>
    <comment ref="J12" authorId="0" shapeId="0">
      <text>
        <r>
          <rPr>
            <sz val="9"/>
            <color indexed="81"/>
            <rFont val="Tahoma"/>
            <family val="2"/>
          </rPr>
          <t>Solver found a solution. All constraints and optimality conditions are satisfied.</t>
        </r>
      </text>
    </comment>
    <comment ref="K12" authorId="0" shapeId="0">
      <text>
        <r>
          <rPr>
            <sz val="9"/>
            <color indexed="81"/>
            <rFont val="Tahoma"/>
            <family val="2"/>
          </rPr>
          <t>Solver found a solution. All constraints and optimality conditions are satisfied.</t>
        </r>
      </text>
    </comment>
    <comment ref="L12" authorId="0" shapeId="0">
      <text>
        <r>
          <rPr>
            <sz val="9"/>
            <color indexed="81"/>
            <rFont val="Tahoma"/>
            <family val="2"/>
          </rPr>
          <t>Solver found a solution. All constraints and optimality conditions are satisfied.</t>
        </r>
      </text>
    </comment>
    <comment ref="M12" authorId="0" shapeId="0">
      <text>
        <r>
          <rPr>
            <sz val="9"/>
            <color indexed="81"/>
            <rFont val="Tahoma"/>
            <family val="2"/>
          </rPr>
          <t>Solver found a solution. All constraints and optimality conditions are satisfied.</t>
        </r>
      </text>
    </comment>
    <comment ref="N12" authorId="0" shapeId="0">
      <text>
        <r>
          <rPr>
            <sz val="9"/>
            <color indexed="81"/>
            <rFont val="Tahoma"/>
            <family val="2"/>
          </rPr>
          <t>Solver found a solution. All constraints and optimality conditions are satisfied.</t>
        </r>
      </text>
    </comment>
    <comment ref="O12" authorId="0" shapeId="0">
      <text>
        <r>
          <rPr>
            <sz val="9"/>
            <color indexed="81"/>
            <rFont val="Tahoma"/>
            <family val="2"/>
          </rPr>
          <t>Solver found a solution. All constraints and optimality conditions are satisfied.</t>
        </r>
      </text>
    </comment>
    <comment ref="B13" authorId="0" shapeId="0">
      <text>
        <r>
          <rPr>
            <sz val="9"/>
            <color indexed="81"/>
            <rFont val="Tahoma"/>
            <family val="2"/>
          </rPr>
          <t>Solver found a solution. All constraints and optimality conditions are satisfied.</t>
        </r>
      </text>
    </comment>
    <comment ref="C13" authorId="0" shapeId="0">
      <text>
        <r>
          <rPr>
            <sz val="9"/>
            <color indexed="81"/>
            <rFont val="Tahoma"/>
            <family val="2"/>
          </rPr>
          <t>Solver found a solution. All constraints and optimality conditions are satisfied.</t>
        </r>
      </text>
    </comment>
    <comment ref="D13" authorId="0" shapeId="0">
      <text>
        <r>
          <rPr>
            <sz val="9"/>
            <color indexed="81"/>
            <rFont val="Tahoma"/>
            <family val="2"/>
          </rPr>
          <t>Solver found a solution. All constraints and optimality conditions are satisfied.</t>
        </r>
      </text>
    </comment>
    <comment ref="E13" authorId="0" shapeId="0">
      <text>
        <r>
          <rPr>
            <sz val="9"/>
            <color indexed="81"/>
            <rFont val="Tahoma"/>
            <family val="2"/>
          </rPr>
          <t>Solver found a solution. All constraints and optimality conditions are satisfied.</t>
        </r>
      </text>
    </comment>
    <comment ref="F13" authorId="0" shapeId="0">
      <text>
        <r>
          <rPr>
            <sz val="9"/>
            <color indexed="81"/>
            <rFont val="Tahoma"/>
            <family val="2"/>
          </rPr>
          <t>Solver found a solution. All constraints and optimality conditions are satisfied.</t>
        </r>
      </text>
    </comment>
    <comment ref="G13" authorId="0" shapeId="0">
      <text>
        <r>
          <rPr>
            <sz val="9"/>
            <color indexed="81"/>
            <rFont val="Tahoma"/>
            <family val="2"/>
          </rPr>
          <t>Solver found a solution. All constraints and optimality conditions are satisfied.</t>
        </r>
      </text>
    </comment>
    <comment ref="H13" authorId="0" shapeId="0">
      <text>
        <r>
          <rPr>
            <sz val="9"/>
            <color indexed="81"/>
            <rFont val="Tahoma"/>
            <family val="2"/>
          </rPr>
          <t>Solver found a solution. All constraints and optimality conditions are satisfied.</t>
        </r>
      </text>
    </comment>
    <comment ref="I13" authorId="0" shapeId="0">
      <text>
        <r>
          <rPr>
            <sz val="9"/>
            <color indexed="81"/>
            <rFont val="Tahoma"/>
            <family val="2"/>
          </rPr>
          <t>Solver found a solution. All constraints and optimality conditions are satisfied.</t>
        </r>
      </text>
    </comment>
    <comment ref="J13" authorId="0" shapeId="0">
      <text>
        <r>
          <rPr>
            <sz val="9"/>
            <color indexed="81"/>
            <rFont val="Tahoma"/>
            <family val="2"/>
          </rPr>
          <t>Solver found a solution. All constraints and optimality conditions are satisfied.</t>
        </r>
      </text>
    </comment>
    <comment ref="K13" authorId="0" shapeId="0">
      <text>
        <r>
          <rPr>
            <sz val="9"/>
            <color indexed="81"/>
            <rFont val="Tahoma"/>
            <family val="2"/>
          </rPr>
          <t>Solver found a solution. All constraints and optimality conditions are satisfied.</t>
        </r>
      </text>
    </comment>
    <comment ref="L13" authorId="0" shapeId="0">
      <text>
        <r>
          <rPr>
            <sz val="9"/>
            <color indexed="81"/>
            <rFont val="Tahoma"/>
            <family val="2"/>
          </rPr>
          <t>Solver found a solution. All constraints and optimality conditions are satisfied.</t>
        </r>
      </text>
    </comment>
    <comment ref="M13" authorId="0" shapeId="0">
      <text>
        <r>
          <rPr>
            <sz val="9"/>
            <color indexed="81"/>
            <rFont val="Tahoma"/>
            <family val="2"/>
          </rPr>
          <t>Solver found a solution. All constraints and optimality conditions are satisfied.</t>
        </r>
      </text>
    </comment>
    <comment ref="N13" authorId="0" shapeId="0">
      <text>
        <r>
          <rPr>
            <sz val="9"/>
            <color indexed="81"/>
            <rFont val="Tahoma"/>
            <family val="2"/>
          </rPr>
          <t>Solver found a solution. All constraints and optimality conditions are satisfied.</t>
        </r>
      </text>
    </comment>
    <comment ref="O13" authorId="0" shapeId="0">
      <text>
        <r>
          <rPr>
            <sz val="9"/>
            <color indexed="81"/>
            <rFont val="Tahoma"/>
            <family val="2"/>
          </rPr>
          <t>Solver found a solution. All constraints and optimality conditions are satisfied.</t>
        </r>
      </text>
    </comment>
    <comment ref="B14" authorId="0" shapeId="0">
      <text>
        <r>
          <rPr>
            <sz val="9"/>
            <color indexed="81"/>
            <rFont val="Tahoma"/>
            <family val="2"/>
          </rPr>
          <t>Solver found a solution. All constraints and optimality conditions are satisfied.</t>
        </r>
      </text>
    </comment>
    <comment ref="C14" authorId="0" shapeId="0">
      <text>
        <r>
          <rPr>
            <sz val="9"/>
            <color indexed="81"/>
            <rFont val="Tahoma"/>
            <family val="2"/>
          </rPr>
          <t>Solver found a solution. All constraints and optimality conditions are satisfied.</t>
        </r>
      </text>
    </comment>
    <comment ref="D14" authorId="0" shapeId="0">
      <text>
        <r>
          <rPr>
            <sz val="9"/>
            <color indexed="81"/>
            <rFont val="Tahoma"/>
            <family val="2"/>
          </rPr>
          <t>Solver found a solution. All constraints and optimality conditions are satisfied.</t>
        </r>
      </text>
    </comment>
    <comment ref="E14" authorId="0" shapeId="0">
      <text>
        <r>
          <rPr>
            <sz val="9"/>
            <color indexed="81"/>
            <rFont val="Tahoma"/>
            <family val="2"/>
          </rPr>
          <t>Solver found a solution. All constraints and optimality conditions are satisfied.</t>
        </r>
      </text>
    </comment>
    <comment ref="F14" authorId="0" shapeId="0">
      <text>
        <r>
          <rPr>
            <sz val="9"/>
            <color indexed="81"/>
            <rFont val="Tahoma"/>
            <family val="2"/>
          </rPr>
          <t>Solver found a solution. All constraints and optimality conditions are satisfied.</t>
        </r>
      </text>
    </comment>
    <comment ref="G14" authorId="0" shapeId="0">
      <text>
        <r>
          <rPr>
            <sz val="9"/>
            <color indexed="81"/>
            <rFont val="Tahoma"/>
            <family val="2"/>
          </rPr>
          <t>Solver found a solution. All constraints and optimality conditions are satisfied.</t>
        </r>
      </text>
    </comment>
    <comment ref="H14" authorId="0" shapeId="0">
      <text>
        <r>
          <rPr>
            <sz val="9"/>
            <color indexed="81"/>
            <rFont val="Tahoma"/>
            <family val="2"/>
          </rPr>
          <t>Solver found a solution. All constraints and optimality conditions are satisfied.</t>
        </r>
      </text>
    </comment>
    <comment ref="I14" authorId="0" shapeId="0">
      <text>
        <r>
          <rPr>
            <sz val="9"/>
            <color indexed="81"/>
            <rFont val="Tahoma"/>
            <family val="2"/>
          </rPr>
          <t>Solver found a solution. All constraints and optimality conditions are satisfied.</t>
        </r>
      </text>
    </comment>
    <comment ref="J14" authorId="0" shapeId="0">
      <text>
        <r>
          <rPr>
            <sz val="9"/>
            <color indexed="81"/>
            <rFont val="Tahoma"/>
            <family val="2"/>
          </rPr>
          <t>Solver found a solution. All constraints and optimality conditions are satisfied.</t>
        </r>
      </text>
    </comment>
    <comment ref="K14" authorId="0" shapeId="0">
      <text>
        <r>
          <rPr>
            <sz val="9"/>
            <color indexed="81"/>
            <rFont val="Tahoma"/>
            <family val="2"/>
          </rPr>
          <t>Solver found a solution. All constraints and optimality conditions are satisfied.</t>
        </r>
      </text>
    </comment>
    <comment ref="L14" authorId="0" shapeId="0">
      <text>
        <r>
          <rPr>
            <sz val="9"/>
            <color indexed="81"/>
            <rFont val="Tahoma"/>
            <family val="2"/>
          </rPr>
          <t>Solver found a solution. All constraints and optimality conditions are satisfied.</t>
        </r>
      </text>
    </comment>
    <comment ref="M14" authorId="0" shapeId="0">
      <text>
        <r>
          <rPr>
            <sz val="9"/>
            <color indexed="81"/>
            <rFont val="Tahoma"/>
            <family val="2"/>
          </rPr>
          <t>Solver found a solution. All constraints and optimality conditions are satisfied.</t>
        </r>
      </text>
    </comment>
    <comment ref="N14" authorId="0" shapeId="0">
      <text>
        <r>
          <rPr>
            <sz val="9"/>
            <color indexed="81"/>
            <rFont val="Tahoma"/>
            <family val="2"/>
          </rPr>
          <t>Solver found a solution. All constraints and optimality conditions are satisfied.</t>
        </r>
      </text>
    </comment>
    <comment ref="O14" authorId="0" shapeId="0">
      <text>
        <r>
          <rPr>
            <sz val="9"/>
            <color indexed="81"/>
            <rFont val="Tahoma"/>
            <family val="2"/>
          </rPr>
          <t>Solver found a solution. All constraints and optimality conditions are satisfied.</t>
        </r>
      </text>
    </comment>
    <comment ref="B15" authorId="0" shapeId="0">
      <text>
        <r>
          <rPr>
            <sz val="9"/>
            <color indexed="81"/>
            <rFont val="Tahoma"/>
            <family val="2"/>
          </rPr>
          <t>Solver found a solution. All constraints and optimality conditions are satisfied.</t>
        </r>
      </text>
    </comment>
    <comment ref="C15" authorId="0" shapeId="0">
      <text>
        <r>
          <rPr>
            <sz val="9"/>
            <color indexed="81"/>
            <rFont val="Tahoma"/>
            <family val="2"/>
          </rPr>
          <t>Solver found a solution. All constraints and optimality conditions are satisfied.</t>
        </r>
      </text>
    </comment>
    <comment ref="D15" authorId="0" shapeId="0">
      <text>
        <r>
          <rPr>
            <sz val="9"/>
            <color indexed="81"/>
            <rFont val="Tahoma"/>
            <family val="2"/>
          </rPr>
          <t>Solver found a solution. All constraints and optimality conditions are satisfied.</t>
        </r>
      </text>
    </comment>
    <comment ref="E15" authorId="0" shapeId="0">
      <text>
        <r>
          <rPr>
            <sz val="9"/>
            <color indexed="81"/>
            <rFont val="Tahoma"/>
            <family val="2"/>
          </rPr>
          <t>Solver found a solution. All constraints and optimality conditions are satisfied.</t>
        </r>
      </text>
    </comment>
    <comment ref="F15" authorId="0" shapeId="0">
      <text>
        <r>
          <rPr>
            <sz val="9"/>
            <color indexed="81"/>
            <rFont val="Tahoma"/>
            <family val="2"/>
          </rPr>
          <t>Solver found a solution. All constraints and optimality conditions are satisfied.</t>
        </r>
      </text>
    </comment>
    <comment ref="G15" authorId="0" shapeId="0">
      <text>
        <r>
          <rPr>
            <sz val="9"/>
            <color indexed="81"/>
            <rFont val="Tahoma"/>
            <family val="2"/>
          </rPr>
          <t>Solver found a solution. All constraints and optimality conditions are satisfied.</t>
        </r>
      </text>
    </comment>
    <comment ref="H15" authorId="0" shapeId="0">
      <text>
        <r>
          <rPr>
            <sz val="9"/>
            <color indexed="81"/>
            <rFont val="Tahoma"/>
            <family val="2"/>
          </rPr>
          <t>Solver found a solution. All constraints and optimality conditions are satisfied.</t>
        </r>
      </text>
    </comment>
    <comment ref="I15" authorId="0" shapeId="0">
      <text>
        <r>
          <rPr>
            <sz val="9"/>
            <color indexed="81"/>
            <rFont val="Tahoma"/>
            <family val="2"/>
          </rPr>
          <t>Solver found a solution. All constraints and optimality conditions are satisfied.</t>
        </r>
      </text>
    </comment>
    <comment ref="J15" authorId="0" shapeId="0">
      <text>
        <r>
          <rPr>
            <sz val="9"/>
            <color indexed="81"/>
            <rFont val="Tahoma"/>
            <family val="2"/>
          </rPr>
          <t>Solver found a solution. All constraints and optimality conditions are satisfied.</t>
        </r>
      </text>
    </comment>
    <comment ref="K15" authorId="0" shapeId="0">
      <text>
        <r>
          <rPr>
            <sz val="9"/>
            <color indexed="81"/>
            <rFont val="Tahoma"/>
            <family val="2"/>
          </rPr>
          <t>Solver found a solution. All constraints and optimality conditions are satisfied.</t>
        </r>
      </text>
    </comment>
    <comment ref="L15" authorId="0" shapeId="0">
      <text>
        <r>
          <rPr>
            <sz val="9"/>
            <color indexed="81"/>
            <rFont val="Tahoma"/>
            <family val="2"/>
          </rPr>
          <t>Solver found a solution. All constraints and optimality conditions are satisfied.</t>
        </r>
      </text>
    </comment>
    <comment ref="M15" authorId="0" shapeId="0">
      <text>
        <r>
          <rPr>
            <sz val="9"/>
            <color indexed="81"/>
            <rFont val="Tahoma"/>
            <family val="2"/>
          </rPr>
          <t>Solver found a solution. All constraints and optimality conditions are satisfied.</t>
        </r>
      </text>
    </comment>
    <comment ref="N15" authorId="0" shapeId="0">
      <text>
        <r>
          <rPr>
            <sz val="9"/>
            <color indexed="81"/>
            <rFont val="Tahoma"/>
            <family val="2"/>
          </rPr>
          <t>Solver found a solution. All constraints and optimality conditions are satisfied.</t>
        </r>
      </text>
    </comment>
    <comment ref="O15" authorId="0" shapeId="0">
      <text>
        <r>
          <rPr>
            <sz val="9"/>
            <color indexed="81"/>
            <rFont val="Tahoma"/>
            <family val="2"/>
          </rPr>
          <t>Solver found a solution. All constraints and optimality conditions are satisfied.</t>
        </r>
      </text>
    </comment>
    <comment ref="B16" authorId="0" shapeId="0">
      <text>
        <r>
          <rPr>
            <sz val="9"/>
            <color indexed="81"/>
            <rFont val="Tahoma"/>
            <family val="2"/>
          </rPr>
          <t>Solver found a solution. All constraints and optimality conditions are satisfied.</t>
        </r>
      </text>
    </comment>
    <comment ref="C16" authorId="0" shapeId="0">
      <text>
        <r>
          <rPr>
            <sz val="9"/>
            <color indexed="81"/>
            <rFont val="Tahoma"/>
            <family val="2"/>
          </rPr>
          <t>Solver found a solution. All constraints and optimality conditions are satisfied.</t>
        </r>
      </text>
    </comment>
    <comment ref="D16" authorId="0" shapeId="0">
      <text>
        <r>
          <rPr>
            <sz val="9"/>
            <color indexed="81"/>
            <rFont val="Tahoma"/>
            <family val="2"/>
          </rPr>
          <t>Solver found a solution. All constraints and optimality conditions are satisfied.</t>
        </r>
      </text>
    </comment>
    <comment ref="E16" authorId="0" shapeId="0">
      <text>
        <r>
          <rPr>
            <sz val="9"/>
            <color indexed="81"/>
            <rFont val="Tahoma"/>
            <family val="2"/>
          </rPr>
          <t>Solver found a solution. All constraints and optimality conditions are satisfied.</t>
        </r>
      </text>
    </comment>
    <comment ref="F16" authorId="0" shapeId="0">
      <text>
        <r>
          <rPr>
            <sz val="9"/>
            <color indexed="81"/>
            <rFont val="Tahoma"/>
            <family val="2"/>
          </rPr>
          <t>Solver found a solution. All constraints and optimality conditions are satisfied.</t>
        </r>
      </text>
    </comment>
    <comment ref="G16" authorId="0" shapeId="0">
      <text>
        <r>
          <rPr>
            <sz val="9"/>
            <color indexed="81"/>
            <rFont val="Tahoma"/>
            <family val="2"/>
          </rPr>
          <t>Solver found a solution. All constraints and optimality conditions are satisfied.</t>
        </r>
      </text>
    </comment>
    <comment ref="H16" authorId="0" shapeId="0">
      <text>
        <r>
          <rPr>
            <sz val="9"/>
            <color indexed="81"/>
            <rFont val="Tahoma"/>
            <family val="2"/>
          </rPr>
          <t>Solver found a solution. All constraints and optimality conditions are satisfied.</t>
        </r>
      </text>
    </comment>
    <comment ref="I16" authorId="0" shapeId="0">
      <text>
        <r>
          <rPr>
            <sz val="9"/>
            <color indexed="81"/>
            <rFont val="Tahoma"/>
            <family val="2"/>
          </rPr>
          <t>Solver found a solution. All constraints and optimality conditions are satisfied.</t>
        </r>
      </text>
    </comment>
    <comment ref="J16" authorId="0" shapeId="0">
      <text>
        <r>
          <rPr>
            <sz val="9"/>
            <color indexed="81"/>
            <rFont val="Tahoma"/>
            <family val="2"/>
          </rPr>
          <t>Solver found a solution. All constraints and optimality conditions are satisfied.</t>
        </r>
      </text>
    </comment>
    <comment ref="K16" authorId="0" shapeId="0">
      <text>
        <r>
          <rPr>
            <sz val="9"/>
            <color indexed="81"/>
            <rFont val="Tahoma"/>
            <family val="2"/>
          </rPr>
          <t>Solver found a solution. All constraints and optimality conditions are satisfied.</t>
        </r>
      </text>
    </comment>
    <comment ref="L16" authorId="0" shapeId="0">
      <text>
        <r>
          <rPr>
            <sz val="9"/>
            <color indexed="81"/>
            <rFont val="Tahoma"/>
            <family val="2"/>
          </rPr>
          <t>Solver found a solution. All constraints and optimality conditions are satisfied.</t>
        </r>
      </text>
    </comment>
    <comment ref="M16" authorId="0" shapeId="0">
      <text>
        <r>
          <rPr>
            <sz val="9"/>
            <color indexed="81"/>
            <rFont val="Tahoma"/>
            <family val="2"/>
          </rPr>
          <t>Solver found a solution. All constraints and optimality conditions are satisfied.</t>
        </r>
      </text>
    </comment>
    <comment ref="N16" authorId="0" shapeId="0">
      <text>
        <r>
          <rPr>
            <sz val="9"/>
            <color indexed="81"/>
            <rFont val="Tahoma"/>
            <family val="2"/>
          </rPr>
          <t>Solver found a solution. All constraints and optimality conditions are satisfied.</t>
        </r>
      </text>
    </comment>
    <comment ref="O16" authorId="0" shapeId="0">
      <text>
        <r>
          <rPr>
            <sz val="9"/>
            <color indexed="81"/>
            <rFont val="Tahoma"/>
            <family val="2"/>
          </rPr>
          <t>Solver found a solution. All constraints and optimality conditions are satisfied.</t>
        </r>
      </text>
    </comment>
    <comment ref="B19" authorId="0" shapeId="0">
      <text>
        <r>
          <rPr>
            <sz val="9"/>
            <color indexed="81"/>
            <rFont val="Tahoma"/>
            <family val="2"/>
          </rPr>
          <t>Solver found a solution. All constraints and optimality conditions are satisfied.</t>
        </r>
      </text>
    </comment>
    <comment ref="C19" authorId="0" shapeId="0">
      <text>
        <r>
          <rPr>
            <sz val="9"/>
            <color indexed="81"/>
            <rFont val="Tahoma"/>
            <family val="2"/>
          </rPr>
          <t>Solver found a solution. All constraints and optimality conditions are satisfied.</t>
        </r>
      </text>
    </comment>
    <comment ref="D19" authorId="0" shapeId="0">
      <text>
        <r>
          <rPr>
            <sz val="9"/>
            <color indexed="81"/>
            <rFont val="Tahoma"/>
            <family val="2"/>
          </rPr>
          <t>Solver found a solution. All constraints and optimality conditions are satisfied.</t>
        </r>
      </text>
    </comment>
    <comment ref="E19" authorId="0" shapeId="0">
      <text>
        <r>
          <rPr>
            <sz val="9"/>
            <color indexed="81"/>
            <rFont val="Tahoma"/>
            <family val="2"/>
          </rPr>
          <t>Solver found a solution. All constraints and optimality conditions are satisfied.</t>
        </r>
      </text>
    </comment>
    <comment ref="F19" authorId="0" shapeId="0">
      <text>
        <r>
          <rPr>
            <sz val="9"/>
            <color indexed="81"/>
            <rFont val="Tahoma"/>
            <family val="2"/>
          </rPr>
          <t>Solver found a solution. All constraints and optimality conditions are satisfied.</t>
        </r>
      </text>
    </comment>
    <comment ref="G19" authorId="0" shapeId="0">
      <text>
        <r>
          <rPr>
            <sz val="9"/>
            <color indexed="81"/>
            <rFont val="Tahoma"/>
            <family val="2"/>
          </rPr>
          <t>Solver found a solution. All constraints and optimality conditions are satisfied.</t>
        </r>
      </text>
    </comment>
    <comment ref="H19" authorId="0" shapeId="0">
      <text>
        <r>
          <rPr>
            <sz val="9"/>
            <color indexed="81"/>
            <rFont val="Tahoma"/>
            <family val="2"/>
          </rPr>
          <t>Solver found a solution. All constraints and optimality conditions are satisfied.</t>
        </r>
      </text>
    </comment>
    <comment ref="I19" authorId="0" shapeId="0">
      <text>
        <r>
          <rPr>
            <sz val="9"/>
            <color indexed="81"/>
            <rFont val="Tahoma"/>
            <family val="2"/>
          </rPr>
          <t>Solver found a solution. All constraints and optimality conditions are satisfied.</t>
        </r>
      </text>
    </comment>
    <comment ref="J19" authorId="0" shapeId="0">
      <text>
        <r>
          <rPr>
            <sz val="9"/>
            <color indexed="81"/>
            <rFont val="Tahoma"/>
            <family val="2"/>
          </rPr>
          <t>Solver found a solution. All constraints and optimality conditions are satisfied.</t>
        </r>
      </text>
    </comment>
    <comment ref="K19" authorId="0" shapeId="0">
      <text>
        <r>
          <rPr>
            <sz val="9"/>
            <color indexed="81"/>
            <rFont val="Tahoma"/>
            <family val="2"/>
          </rPr>
          <t>Solver found a solution. All constraints and optimality conditions are satisfied.</t>
        </r>
      </text>
    </comment>
    <comment ref="L19" authorId="0" shapeId="0">
      <text>
        <r>
          <rPr>
            <sz val="9"/>
            <color indexed="81"/>
            <rFont val="Tahoma"/>
            <family val="2"/>
          </rPr>
          <t>Solver found a solution. All constraints and optimality conditions are satisfied.</t>
        </r>
      </text>
    </comment>
    <comment ref="M19" authorId="0" shapeId="0">
      <text>
        <r>
          <rPr>
            <sz val="9"/>
            <color indexed="81"/>
            <rFont val="Tahoma"/>
            <family val="2"/>
          </rPr>
          <t>Solver found a solution. All constraints and optimality conditions are satisfied.</t>
        </r>
      </text>
    </comment>
    <comment ref="N19" authorId="0" shapeId="0">
      <text>
        <r>
          <rPr>
            <sz val="9"/>
            <color indexed="81"/>
            <rFont val="Tahoma"/>
            <family val="2"/>
          </rPr>
          <t>Solver found a solution. All constraints and optimality conditions are satisfied.</t>
        </r>
      </text>
    </comment>
    <comment ref="O19" authorId="0" shapeId="0">
      <text>
        <r>
          <rPr>
            <sz val="9"/>
            <color indexed="81"/>
            <rFont val="Tahoma"/>
            <family val="2"/>
          </rPr>
          <t>Solver found a solution. All constraints and optimality conditions are satisfied.</t>
        </r>
      </text>
    </comment>
    <comment ref="B20" authorId="0" shapeId="0">
      <text>
        <r>
          <rPr>
            <sz val="9"/>
            <color indexed="81"/>
            <rFont val="Tahoma"/>
            <family val="2"/>
          </rPr>
          <t>Solver found a solution. All constraints and optimality conditions are satisfied.</t>
        </r>
      </text>
    </comment>
    <comment ref="C20" authorId="0" shapeId="0">
      <text>
        <r>
          <rPr>
            <sz val="9"/>
            <color indexed="81"/>
            <rFont val="Tahoma"/>
            <family val="2"/>
          </rPr>
          <t>Solver found a solution. All constraints and optimality conditions are satisfied.</t>
        </r>
      </text>
    </comment>
    <comment ref="D20" authorId="0" shapeId="0">
      <text>
        <r>
          <rPr>
            <sz val="9"/>
            <color indexed="81"/>
            <rFont val="Tahoma"/>
            <family val="2"/>
          </rPr>
          <t>Solver found a solution. All constraints and optimality conditions are satisfied.</t>
        </r>
      </text>
    </comment>
    <comment ref="E20" authorId="0" shapeId="0">
      <text>
        <r>
          <rPr>
            <sz val="9"/>
            <color indexed="81"/>
            <rFont val="Tahoma"/>
            <family val="2"/>
          </rPr>
          <t>Solver found a solution. All constraints and optimality conditions are satisfied.</t>
        </r>
      </text>
    </comment>
    <comment ref="F20" authorId="0" shapeId="0">
      <text>
        <r>
          <rPr>
            <sz val="9"/>
            <color indexed="81"/>
            <rFont val="Tahoma"/>
            <family val="2"/>
          </rPr>
          <t>Solver found a solution. All constraints and optimality conditions are satisfied.</t>
        </r>
      </text>
    </comment>
    <comment ref="G20" authorId="0" shapeId="0">
      <text>
        <r>
          <rPr>
            <sz val="9"/>
            <color indexed="81"/>
            <rFont val="Tahoma"/>
            <family val="2"/>
          </rPr>
          <t>Solver found a solution. All constraints and optimality conditions are satisfied.</t>
        </r>
      </text>
    </comment>
    <comment ref="H20" authorId="0" shapeId="0">
      <text>
        <r>
          <rPr>
            <sz val="9"/>
            <color indexed="81"/>
            <rFont val="Tahoma"/>
            <family val="2"/>
          </rPr>
          <t>Solver found a solution. All constraints and optimality conditions are satisfied.</t>
        </r>
      </text>
    </comment>
    <comment ref="I20" authorId="0" shapeId="0">
      <text>
        <r>
          <rPr>
            <sz val="9"/>
            <color indexed="81"/>
            <rFont val="Tahoma"/>
            <family val="2"/>
          </rPr>
          <t>Solver found a solution. All constraints and optimality conditions are satisfied.</t>
        </r>
      </text>
    </comment>
    <comment ref="J20" authorId="0" shapeId="0">
      <text>
        <r>
          <rPr>
            <sz val="9"/>
            <color indexed="81"/>
            <rFont val="Tahoma"/>
            <family val="2"/>
          </rPr>
          <t>Solver found a solution. All constraints and optimality conditions are satisfied.</t>
        </r>
      </text>
    </comment>
    <comment ref="K20" authorId="0" shapeId="0">
      <text>
        <r>
          <rPr>
            <sz val="9"/>
            <color indexed="81"/>
            <rFont val="Tahoma"/>
            <family val="2"/>
          </rPr>
          <t>Solver found a solution. All constraints and optimality conditions are satisfied.</t>
        </r>
      </text>
    </comment>
    <comment ref="L20" authorId="0" shapeId="0">
      <text>
        <r>
          <rPr>
            <sz val="9"/>
            <color indexed="81"/>
            <rFont val="Tahoma"/>
            <family val="2"/>
          </rPr>
          <t>Solver found a solution. All constraints and optimality conditions are satisfied.</t>
        </r>
      </text>
    </comment>
    <comment ref="M20" authorId="0" shapeId="0">
      <text>
        <r>
          <rPr>
            <sz val="9"/>
            <color indexed="81"/>
            <rFont val="Tahoma"/>
            <family val="2"/>
          </rPr>
          <t>Solver found a solution. All constraints and optimality conditions are satisfied.</t>
        </r>
      </text>
    </comment>
    <comment ref="N20" authorId="0" shapeId="0">
      <text>
        <r>
          <rPr>
            <sz val="9"/>
            <color indexed="81"/>
            <rFont val="Tahoma"/>
            <family val="2"/>
          </rPr>
          <t>Solver found a solution. All constraints and optimality conditions are satisfied.</t>
        </r>
      </text>
    </comment>
    <comment ref="O20" authorId="0" shapeId="0">
      <text>
        <r>
          <rPr>
            <sz val="9"/>
            <color indexed="81"/>
            <rFont val="Tahoma"/>
            <family val="2"/>
          </rPr>
          <t>Solver found a solution. All constraints and optimality conditions are satisfied.</t>
        </r>
      </text>
    </comment>
    <comment ref="B21" authorId="0" shapeId="0">
      <text>
        <r>
          <rPr>
            <sz val="9"/>
            <color indexed="81"/>
            <rFont val="Tahoma"/>
            <family val="2"/>
          </rPr>
          <t>Solver found a solution. All constraints and optimality conditions are satisfied.</t>
        </r>
      </text>
    </comment>
    <comment ref="C21" authorId="0" shapeId="0">
      <text>
        <r>
          <rPr>
            <sz val="9"/>
            <color indexed="81"/>
            <rFont val="Tahoma"/>
            <family val="2"/>
          </rPr>
          <t>Solver found a solution. All constraints and optimality conditions are satisfied.</t>
        </r>
      </text>
    </comment>
    <comment ref="D21" authorId="0" shapeId="0">
      <text>
        <r>
          <rPr>
            <sz val="9"/>
            <color indexed="81"/>
            <rFont val="Tahoma"/>
            <family val="2"/>
          </rPr>
          <t>Solver found a solution. All constraints and optimality conditions are satisfied.</t>
        </r>
      </text>
    </comment>
    <comment ref="E21" authorId="0" shapeId="0">
      <text>
        <r>
          <rPr>
            <sz val="9"/>
            <color indexed="81"/>
            <rFont val="Tahoma"/>
            <family val="2"/>
          </rPr>
          <t>Solver found a solution. All constraints and optimality conditions are satisfied.</t>
        </r>
      </text>
    </comment>
    <comment ref="F21" authorId="0" shapeId="0">
      <text>
        <r>
          <rPr>
            <sz val="9"/>
            <color indexed="81"/>
            <rFont val="Tahoma"/>
            <family val="2"/>
          </rPr>
          <t>Solver found a solution. All constraints and optimality conditions are satisfied.</t>
        </r>
      </text>
    </comment>
    <comment ref="G21" authorId="0" shapeId="0">
      <text>
        <r>
          <rPr>
            <sz val="9"/>
            <color indexed="81"/>
            <rFont val="Tahoma"/>
            <family val="2"/>
          </rPr>
          <t>Solver found a solution. All constraints and optimality conditions are satisfied.</t>
        </r>
      </text>
    </comment>
    <comment ref="H21" authorId="0" shapeId="0">
      <text>
        <r>
          <rPr>
            <sz val="9"/>
            <color indexed="81"/>
            <rFont val="Tahoma"/>
            <family val="2"/>
          </rPr>
          <t>Solver found a solution. All constraints and optimality conditions are satisfied.</t>
        </r>
      </text>
    </comment>
    <comment ref="I21" authorId="0" shapeId="0">
      <text>
        <r>
          <rPr>
            <sz val="9"/>
            <color indexed="81"/>
            <rFont val="Tahoma"/>
            <family val="2"/>
          </rPr>
          <t>Solver found a solution. All constraints and optimality conditions are satisfied.</t>
        </r>
      </text>
    </comment>
    <comment ref="J21" authorId="0" shapeId="0">
      <text>
        <r>
          <rPr>
            <sz val="9"/>
            <color indexed="81"/>
            <rFont val="Tahoma"/>
            <family val="2"/>
          </rPr>
          <t>Solver found a solution. All constraints and optimality conditions are satisfied.</t>
        </r>
      </text>
    </comment>
    <comment ref="K21" authorId="0" shapeId="0">
      <text>
        <r>
          <rPr>
            <sz val="9"/>
            <color indexed="81"/>
            <rFont val="Tahoma"/>
            <family val="2"/>
          </rPr>
          <t>Solver found a solution. All constraints and optimality conditions are satisfied.</t>
        </r>
      </text>
    </comment>
    <comment ref="L21" authorId="0" shapeId="0">
      <text>
        <r>
          <rPr>
            <sz val="9"/>
            <color indexed="81"/>
            <rFont val="Tahoma"/>
            <family val="2"/>
          </rPr>
          <t>Solver found a solution. All constraints and optimality conditions are satisfied.</t>
        </r>
      </text>
    </comment>
    <comment ref="M21" authorId="0" shapeId="0">
      <text>
        <r>
          <rPr>
            <sz val="9"/>
            <color indexed="81"/>
            <rFont val="Tahoma"/>
            <family val="2"/>
          </rPr>
          <t>Solver found a solution. All constraints and optimality conditions are satisfied.</t>
        </r>
      </text>
    </comment>
    <comment ref="N21" authorId="0" shapeId="0">
      <text>
        <r>
          <rPr>
            <sz val="9"/>
            <color indexed="81"/>
            <rFont val="Tahoma"/>
            <family val="2"/>
          </rPr>
          <t>Solver found a solution. All constraints and optimality conditions are satisfied.</t>
        </r>
      </text>
    </comment>
    <comment ref="O21" authorId="0" shapeId="0">
      <text>
        <r>
          <rPr>
            <sz val="9"/>
            <color indexed="81"/>
            <rFont val="Tahoma"/>
            <family val="2"/>
          </rPr>
          <t>Solver found a solution. All constraints and optimality conditions are satisfied.</t>
        </r>
      </text>
    </comment>
    <comment ref="B22" authorId="0" shapeId="0">
      <text>
        <r>
          <rPr>
            <sz val="9"/>
            <color indexed="81"/>
            <rFont val="Tahoma"/>
            <family val="2"/>
          </rPr>
          <t>Solver found a solution. All constraints and optimality conditions are satisfied.</t>
        </r>
      </text>
    </comment>
    <comment ref="C22" authorId="0" shapeId="0">
      <text>
        <r>
          <rPr>
            <sz val="9"/>
            <color indexed="81"/>
            <rFont val="Tahoma"/>
            <family val="2"/>
          </rPr>
          <t>Solver found a solution. All constraints and optimality conditions are satisfied.</t>
        </r>
      </text>
    </comment>
    <comment ref="D22" authorId="0" shapeId="0">
      <text>
        <r>
          <rPr>
            <sz val="9"/>
            <color indexed="81"/>
            <rFont val="Tahoma"/>
            <family val="2"/>
          </rPr>
          <t>Solver found a solution. All constraints and optimality conditions are satisfied.</t>
        </r>
      </text>
    </comment>
    <comment ref="E22" authorId="0" shapeId="0">
      <text>
        <r>
          <rPr>
            <sz val="9"/>
            <color indexed="81"/>
            <rFont val="Tahoma"/>
            <family val="2"/>
          </rPr>
          <t>Solver found a solution. All constraints and optimality conditions are satisfied.</t>
        </r>
      </text>
    </comment>
    <comment ref="F22" authorId="0" shapeId="0">
      <text>
        <r>
          <rPr>
            <sz val="9"/>
            <color indexed="81"/>
            <rFont val="Tahoma"/>
            <family val="2"/>
          </rPr>
          <t>Solver found a solution. All constraints and optimality conditions are satisfied.</t>
        </r>
      </text>
    </comment>
    <comment ref="G22" authorId="0" shapeId="0">
      <text>
        <r>
          <rPr>
            <sz val="9"/>
            <color indexed="81"/>
            <rFont val="Tahoma"/>
            <family val="2"/>
          </rPr>
          <t>Solver found a solution. All constraints and optimality conditions are satisfied.</t>
        </r>
      </text>
    </comment>
    <comment ref="H22" authorId="0" shapeId="0">
      <text>
        <r>
          <rPr>
            <sz val="9"/>
            <color indexed="81"/>
            <rFont val="Tahoma"/>
            <family val="2"/>
          </rPr>
          <t>Solver found a solution. All constraints and optimality conditions are satisfied.</t>
        </r>
      </text>
    </comment>
    <comment ref="I22" authorId="0" shapeId="0">
      <text>
        <r>
          <rPr>
            <sz val="9"/>
            <color indexed="81"/>
            <rFont val="Tahoma"/>
            <family val="2"/>
          </rPr>
          <t>Solver found a solution. All constraints and optimality conditions are satisfied.</t>
        </r>
      </text>
    </comment>
    <comment ref="J22" authorId="0" shapeId="0">
      <text>
        <r>
          <rPr>
            <sz val="9"/>
            <color indexed="81"/>
            <rFont val="Tahoma"/>
            <family val="2"/>
          </rPr>
          <t>Solver found a solution. All constraints and optimality conditions are satisfied.</t>
        </r>
      </text>
    </comment>
    <comment ref="K22" authorId="0" shapeId="0">
      <text>
        <r>
          <rPr>
            <sz val="9"/>
            <color indexed="81"/>
            <rFont val="Tahoma"/>
            <family val="2"/>
          </rPr>
          <t>Solver found a solution. All constraints and optimality conditions are satisfied.</t>
        </r>
      </text>
    </comment>
    <comment ref="L22" authorId="0" shapeId="0">
      <text>
        <r>
          <rPr>
            <sz val="9"/>
            <color indexed="81"/>
            <rFont val="Tahoma"/>
            <family val="2"/>
          </rPr>
          <t>Solver found a solution. All constraints and optimality conditions are satisfied.</t>
        </r>
      </text>
    </comment>
    <comment ref="M22" authorId="0" shapeId="0">
      <text>
        <r>
          <rPr>
            <sz val="9"/>
            <color indexed="81"/>
            <rFont val="Tahoma"/>
            <family val="2"/>
          </rPr>
          <t>Solver found a solution. All constraints and optimality conditions are satisfied.</t>
        </r>
      </text>
    </comment>
    <comment ref="N22" authorId="0" shapeId="0">
      <text>
        <r>
          <rPr>
            <sz val="9"/>
            <color indexed="81"/>
            <rFont val="Tahoma"/>
            <family val="2"/>
          </rPr>
          <t>Solver found a solution. All constraints and optimality conditions are satisfied.</t>
        </r>
      </text>
    </comment>
    <comment ref="O22" authorId="0" shapeId="0">
      <text>
        <r>
          <rPr>
            <sz val="9"/>
            <color indexed="81"/>
            <rFont val="Tahoma"/>
            <family val="2"/>
          </rPr>
          <t>Solver found a solution. All constraints and optimality conditions are satisfied.</t>
        </r>
      </text>
    </comment>
    <comment ref="B23" authorId="0" shapeId="0">
      <text>
        <r>
          <rPr>
            <sz val="9"/>
            <color indexed="81"/>
            <rFont val="Tahoma"/>
            <family val="2"/>
          </rPr>
          <t>Solver found a solution. All constraints and optimality conditions are satisfied.</t>
        </r>
      </text>
    </comment>
    <comment ref="C23" authorId="0" shapeId="0">
      <text>
        <r>
          <rPr>
            <sz val="9"/>
            <color indexed="81"/>
            <rFont val="Tahoma"/>
            <family val="2"/>
          </rPr>
          <t>Solver found a solution. All constraints and optimality conditions are satisfied.</t>
        </r>
      </text>
    </comment>
    <comment ref="D23" authorId="0" shapeId="0">
      <text>
        <r>
          <rPr>
            <sz val="9"/>
            <color indexed="81"/>
            <rFont val="Tahoma"/>
            <family val="2"/>
          </rPr>
          <t>Solver found a solution. All constraints and optimality conditions are satisfied.</t>
        </r>
      </text>
    </comment>
    <comment ref="E23" authorId="0" shapeId="0">
      <text>
        <r>
          <rPr>
            <sz val="9"/>
            <color indexed="81"/>
            <rFont val="Tahoma"/>
            <family val="2"/>
          </rPr>
          <t>Solver found a solution. All constraints and optimality conditions are satisfied.</t>
        </r>
      </text>
    </comment>
    <comment ref="F23" authorId="0" shapeId="0">
      <text>
        <r>
          <rPr>
            <sz val="9"/>
            <color indexed="81"/>
            <rFont val="Tahoma"/>
            <family val="2"/>
          </rPr>
          <t>Solver found a solution. All constraints and optimality conditions are satisfied.</t>
        </r>
      </text>
    </comment>
    <comment ref="G23" authorId="0" shapeId="0">
      <text>
        <r>
          <rPr>
            <sz val="9"/>
            <color indexed="81"/>
            <rFont val="Tahoma"/>
            <family val="2"/>
          </rPr>
          <t>Solver found a solution. All constraints and optimality conditions are satisfied.</t>
        </r>
      </text>
    </comment>
    <comment ref="H23" authorId="0" shapeId="0">
      <text>
        <r>
          <rPr>
            <sz val="9"/>
            <color indexed="81"/>
            <rFont val="Tahoma"/>
            <family val="2"/>
          </rPr>
          <t>Solver found a solution. All constraints and optimality conditions are satisfied.</t>
        </r>
      </text>
    </comment>
    <comment ref="I23" authorId="0" shapeId="0">
      <text>
        <r>
          <rPr>
            <sz val="9"/>
            <color indexed="81"/>
            <rFont val="Tahoma"/>
            <family val="2"/>
          </rPr>
          <t>Solver found a solution. All constraints and optimality conditions are satisfied.</t>
        </r>
      </text>
    </comment>
    <comment ref="J23" authorId="0" shapeId="0">
      <text>
        <r>
          <rPr>
            <sz val="9"/>
            <color indexed="81"/>
            <rFont val="Tahoma"/>
            <family val="2"/>
          </rPr>
          <t>Solver found a solution. All constraints and optimality conditions are satisfied.</t>
        </r>
      </text>
    </comment>
    <comment ref="K23" authorId="0" shapeId="0">
      <text>
        <r>
          <rPr>
            <sz val="9"/>
            <color indexed="81"/>
            <rFont val="Tahoma"/>
            <family val="2"/>
          </rPr>
          <t>Solver found a solution. All constraints and optimality conditions are satisfied.</t>
        </r>
      </text>
    </comment>
    <comment ref="L23" authorId="0" shapeId="0">
      <text>
        <r>
          <rPr>
            <sz val="9"/>
            <color indexed="81"/>
            <rFont val="Tahoma"/>
            <family val="2"/>
          </rPr>
          <t>Solver found a solution. All constraints and optimality conditions are satisfied.</t>
        </r>
      </text>
    </comment>
    <comment ref="M23" authorId="0" shapeId="0">
      <text>
        <r>
          <rPr>
            <sz val="9"/>
            <color indexed="81"/>
            <rFont val="Tahoma"/>
            <family val="2"/>
          </rPr>
          <t>Solver found a solution. All constraints and optimality conditions are satisfied.</t>
        </r>
      </text>
    </comment>
    <comment ref="N23" authorId="0" shapeId="0">
      <text>
        <r>
          <rPr>
            <sz val="9"/>
            <color indexed="81"/>
            <rFont val="Tahoma"/>
            <family val="2"/>
          </rPr>
          <t>Solver found a solution. All constraints and optimality conditions are satisfied.</t>
        </r>
      </text>
    </comment>
    <comment ref="O23" authorId="0" shapeId="0">
      <text>
        <r>
          <rPr>
            <sz val="9"/>
            <color indexed="81"/>
            <rFont val="Tahoma"/>
            <family val="2"/>
          </rPr>
          <t>Solver found a solution. All constraints and optimality conditions are satisfied.</t>
        </r>
      </text>
    </comment>
    <comment ref="B26" authorId="0" shapeId="0">
      <text>
        <r>
          <rPr>
            <sz val="9"/>
            <color indexed="81"/>
            <rFont val="Tahoma"/>
            <family val="2"/>
          </rPr>
          <t>Solver found a solution. All constraints and optimality conditions are satisfied.</t>
        </r>
      </text>
    </comment>
    <comment ref="C26" authorId="0" shapeId="0">
      <text>
        <r>
          <rPr>
            <sz val="9"/>
            <color indexed="81"/>
            <rFont val="Tahoma"/>
            <family val="2"/>
          </rPr>
          <t>Solver found a solution. All constraints and optimality conditions are satisfied.</t>
        </r>
      </text>
    </comment>
    <comment ref="D26" authorId="0" shapeId="0">
      <text>
        <r>
          <rPr>
            <sz val="9"/>
            <color indexed="81"/>
            <rFont val="Tahoma"/>
            <family val="2"/>
          </rPr>
          <t>Solver found a solution. All constraints and optimality conditions are satisfied.</t>
        </r>
      </text>
    </comment>
    <comment ref="E26" authorId="0" shapeId="0">
      <text>
        <r>
          <rPr>
            <sz val="9"/>
            <color indexed="81"/>
            <rFont val="Tahoma"/>
            <family val="2"/>
          </rPr>
          <t>Solver found a solution. All constraints and optimality conditions are satisfied.</t>
        </r>
      </text>
    </comment>
    <comment ref="F26" authorId="0" shapeId="0">
      <text>
        <r>
          <rPr>
            <sz val="9"/>
            <color indexed="81"/>
            <rFont val="Tahoma"/>
            <family val="2"/>
          </rPr>
          <t>Solver found a solution. All constraints and optimality conditions are satisfied.</t>
        </r>
      </text>
    </comment>
    <comment ref="G26" authorId="0" shapeId="0">
      <text>
        <r>
          <rPr>
            <sz val="9"/>
            <color indexed="81"/>
            <rFont val="Tahoma"/>
            <family val="2"/>
          </rPr>
          <t>Solver found a solution. All constraints and optimality conditions are satisfied.</t>
        </r>
      </text>
    </comment>
    <comment ref="H26" authorId="0" shapeId="0">
      <text>
        <r>
          <rPr>
            <sz val="9"/>
            <color indexed="81"/>
            <rFont val="Tahoma"/>
            <family val="2"/>
          </rPr>
          <t>Solver found a solution. All constraints and optimality conditions are satisfied.</t>
        </r>
      </text>
    </comment>
    <comment ref="I26" authorId="0" shapeId="0">
      <text>
        <r>
          <rPr>
            <sz val="9"/>
            <color indexed="81"/>
            <rFont val="Tahoma"/>
            <family val="2"/>
          </rPr>
          <t>Solver found a solution. All constraints and optimality conditions are satisfied.</t>
        </r>
      </text>
    </comment>
    <comment ref="J26" authorId="0" shapeId="0">
      <text>
        <r>
          <rPr>
            <sz val="9"/>
            <color indexed="81"/>
            <rFont val="Tahoma"/>
            <family val="2"/>
          </rPr>
          <t>Solver found a solution. All constraints and optimality conditions are satisfied.</t>
        </r>
      </text>
    </comment>
    <comment ref="K26" authorId="0" shapeId="0">
      <text>
        <r>
          <rPr>
            <sz val="9"/>
            <color indexed="81"/>
            <rFont val="Tahoma"/>
            <family val="2"/>
          </rPr>
          <t>Solver found a solution. All constraints and optimality conditions are satisfied.</t>
        </r>
      </text>
    </comment>
    <comment ref="L26" authorId="0" shapeId="0">
      <text>
        <r>
          <rPr>
            <sz val="9"/>
            <color indexed="81"/>
            <rFont val="Tahoma"/>
            <family val="2"/>
          </rPr>
          <t>Solver found a solution. All constraints and optimality conditions are satisfied.</t>
        </r>
      </text>
    </comment>
    <comment ref="M26" authorId="0" shapeId="0">
      <text>
        <r>
          <rPr>
            <sz val="9"/>
            <color indexed="81"/>
            <rFont val="Tahoma"/>
            <family val="2"/>
          </rPr>
          <t>Solver found a solution. All constraints and optimality conditions are satisfied.</t>
        </r>
      </text>
    </comment>
    <comment ref="N26" authorId="0" shapeId="0">
      <text>
        <r>
          <rPr>
            <sz val="9"/>
            <color indexed="81"/>
            <rFont val="Tahoma"/>
            <family val="2"/>
          </rPr>
          <t>Solver found a solution. All constraints and optimality conditions are satisfied.</t>
        </r>
      </text>
    </comment>
    <comment ref="O26" authorId="0" shapeId="0">
      <text>
        <r>
          <rPr>
            <sz val="9"/>
            <color indexed="81"/>
            <rFont val="Tahoma"/>
            <family val="2"/>
          </rPr>
          <t>Solver found a solution. All constraints and optimality conditions are satisfied.</t>
        </r>
      </text>
    </comment>
    <comment ref="B27" authorId="0" shapeId="0">
      <text>
        <r>
          <rPr>
            <sz val="9"/>
            <color indexed="81"/>
            <rFont val="Tahoma"/>
            <family val="2"/>
          </rPr>
          <t>Solver found a solution. All constraints and optimality conditions are satisfied.</t>
        </r>
      </text>
    </comment>
    <comment ref="C27" authorId="0" shapeId="0">
      <text>
        <r>
          <rPr>
            <sz val="9"/>
            <color indexed="81"/>
            <rFont val="Tahoma"/>
            <family val="2"/>
          </rPr>
          <t>Solver found a solution. All constraints and optimality conditions are satisfied.</t>
        </r>
      </text>
    </comment>
    <comment ref="D27" authorId="0" shapeId="0">
      <text>
        <r>
          <rPr>
            <sz val="9"/>
            <color indexed="81"/>
            <rFont val="Tahoma"/>
            <family val="2"/>
          </rPr>
          <t>Solver found a solution. All constraints and optimality conditions are satisfied.</t>
        </r>
      </text>
    </comment>
    <comment ref="E27" authorId="0" shapeId="0">
      <text>
        <r>
          <rPr>
            <sz val="9"/>
            <color indexed="81"/>
            <rFont val="Tahoma"/>
            <family val="2"/>
          </rPr>
          <t>Solver found a solution. All constraints and optimality conditions are satisfied.</t>
        </r>
      </text>
    </comment>
    <comment ref="F27" authorId="0" shapeId="0">
      <text>
        <r>
          <rPr>
            <sz val="9"/>
            <color indexed="81"/>
            <rFont val="Tahoma"/>
            <family val="2"/>
          </rPr>
          <t>Solver found a solution. All constraints and optimality conditions are satisfied.</t>
        </r>
      </text>
    </comment>
    <comment ref="G27" authorId="0" shapeId="0">
      <text>
        <r>
          <rPr>
            <sz val="9"/>
            <color indexed="81"/>
            <rFont val="Tahoma"/>
            <family val="2"/>
          </rPr>
          <t>Solver found a solution. All constraints and optimality conditions are satisfied.</t>
        </r>
      </text>
    </comment>
    <comment ref="H27" authorId="0" shapeId="0">
      <text>
        <r>
          <rPr>
            <sz val="9"/>
            <color indexed="81"/>
            <rFont val="Tahoma"/>
            <family val="2"/>
          </rPr>
          <t>Solver found a solution. All constraints and optimality conditions are satisfied.</t>
        </r>
      </text>
    </comment>
    <comment ref="I27" authorId="0" shapeId="0">
      <text>
        <r>
          <rPr>
            <sz val="9"/>
            <color indexed="81"/>
            <rFont val="Tahoma"/>
            <family val="2"/>
          </rPr>
          <t>Solver found a solution. All constraints and optimality conditions are satisfied.</t>
        </r>
      </text>
    </comment>
    <comment ref="J27" authorId="0" shapeId="0">
      <text>
        <r>
          <rPr>
            <sz val="9"/>
            <color indexed="81"/>
            <rFont val="Tahoma"/>
            <family val="2"/>
          </rPr>
          <t>Solver found a solution. All constraints and optimality conditions are satisfied.</t>
        </r>
      </text>
    </comment>
    <comment ref="K27" authorId="0" shapeId="0">
      <text>
        <r>
          <rPr>
            <sz val="9"/>
            <color indexed="81"/>
            <rFont val="Tahoma"/>
            <family val="2"/>
          </rPr>
          <t>Solver found a solution. All constraints and optimality conditions are satisfied.</t>
        </r>
      </text>
    </comment>
    <comment ref="L27" authorId="0" shapeId="0">
      <text>
        <r>
          <rPr>
            <sz val="9"/>
            <color indexed="81"/>
            <rFont val="Tahoma"/>
            <family val="2"/>
          </rPr>
          <t>Solver found a solution. All constraints and optimality conditions are satisfied.</t>
        </r>
      </text>
    </comment>
    <comment ref="M27" authorId="0" shapeId="0">
      <text>
        <r>
          <rPr>
            <sz val="9"/>
            <color indexed="81"/>
            <rFont val="Tahoma"/>
            <family val="2"/>
          </rPr>
          <t>Solver found a solution. All constraints and optimality conditions are satisfied.</t>
        </r>
      </text>
    </comment>
    <comment ref="N27" authorId="0" shapeId="0">
      <text>
        <r>
          <rPr>
            <sz val="9"/>
            <color indexed="81"/>
            <rFont val="Tahoma"/>
            <family val="2"/>
          </rPr>
          <t>Solver found a solution. All constraints and optimality conditions are satisfied.</t>
        </r>
      </text>
    </comment>
    <comment ref="O27" authorId="0" shapeId="0">
      <text>
        <r>
          <rPr>
            <sz val="9"/>
            <color indexed="81"/>
            <rFont val="Tahoma"/>
            <family val="2"/>
          </rPr>
          <t>Solver found a solution. All constraints and optimality conditions are satisfied.</t>
        </r>
      </text>
    </comment>
    <comment ref="B28" authorId="0" shapeId="0">
      <text>
        <r>
          <rPr>
            <sz val="9"/>
            <color indexed="81"/>
            <rFont val="Tahoma"/>
            <family val="2"/>
          </rPr>
          <t>Solver found a solution. All constraints and optimality conditions are satisfied.</t>
        </r>
      </text>
    </comment>
    <comment ref="C28" authorId="0" shapeId="0">
      <text>
        <r>
          <rPr>
            <sz val="9"/>
            <color indexed="81"/>
            <rFont val="Tahoma"/>
            <family val="2"/>
          </rPr>
          <t>Solver found a solution. All constraints and optimality conditions are satisfied.</t>
        </r>
      </text>
    </comment>
    <comment ref="D28" authorId="0" shapeId="0">
      <text>
        <r>
          <rPr>
            <sz val="9"/>
            <color indexed="81"/>
            <rFont val="Tahoma"/>
            <family val="2"/>
          </rPr>
          <t>Solver found a solution. All constraints and optimality conditions are satisfied.</t>
        </r>
      </text>
    </comment>
    <comment ref="E28" authorId="0" shapeId="0">
      <text>
        <r>
          <rPr>
            <sz val="9"/>
            <color indexed="81"/>
            <rFont val="Tahoma"/>
            <family val="2"/>
          </rPr>
          <t>Solver found a solution. All constraints and optimality conditions are satisfied.</t>
        </r>
      </text>
    </comment>
    <comment ref="F28" authorId="0" shapeId="0">
      <text>
        <r>
          <rPr>
            <sz val="9"/>
            <color indexed="81"/>
            <rFont val="Tahoma"/>
            <family val="2"/>
          </rPr>
          <t>Solver found a solution. All constraints and optimality conditions are satisfied.</t>
        </r>
      </text>
    </comment>
    <comment ref="G28" authorId="0" shapeId="0">
      <text>
        <r>
          <rPr>
            <sz val="9"/>
            <color indexed="81"/>
            <rFont val="Tahoma"/>
            <family val="2"/>
          </rPr>
          <t>Solver found a solution. All constraints and optimality conditions are satisfied.</t>
        </r>
      </text>
    </comment>
    <comment ref="H28" authorId="0" shapeId="0">
      <text>
        <r>
          <rPr>
            <sz val="9"/>
            <color indexed="81"/>
            <rFont val="Tahoma"/>
            <family val="2"/>
          </rPr>
          <t>Solver found a solution. All constraints and optimality conditions are satisfied.</t>
        </r>
      </text>
    </comment>
    <comment ref="I28" authorId="0" shapeId="0">
      <text>
        <r>
          <rPr>
            <sz val="9"/>
            <color indexed="81"/>
            <rFont val="Tahoma"/>
            <family val="2"/>
          </rPr>
          <t>Solver found a solution. All constraints and optimality conditions are satisfied.</t>
        </r>
      </text>
    </comment>
    <comment ref="J28" authorId="0" shapeId="0">
      <text>
        <r>
          <rPr>
            <sz val="9"/>
            <color indexed="81"/>
            <rFont val="Tahoma"/>
            <family val="2"/>
          </rPr>
          <t>Solver found a solution. All constraints and optimality conditions are satisfied.</t>
        </r>
      </text>
    </comment>
    <comment ref="K28" authorId="0" shapeId="0">
      <text>
        <r>
          <rPr>
            <sz val="9"/>
            <color indexed="81"/>
            <rFont val="Tahoma"/>
            <family val="2"/>
          </rPr>
          <t>Solver found a solution. All constraints and optimality conditions are satisfied.</t>
        </r>
      </text>
    </comment>
    <comment ref="L28" authorId="0" shapeId="0">
      <text>
        <r>
          <rPr>
            <sz val="9"/>
            <color indexed="81"/>
            <rFont val="Tahoma"/>
            <family val="2"/>
          </rPr>
          <t>Solver found a solution. All constraints and optimality conditions are satisfied.</t>
        </r>
      </text>
    </comment>
    <comment ref="M28" authorId="0" shapeId="0">
      <text>
        <r>
          <rPr>
            <sz val="9"/>
            <color indexed="81"/>
            <rFont val="Tahoma"/>
            <family val="2"/>
          </rPr>
          <t>Solver found a solution. All constraints and optimality conditions are satisfied.</t>
        </r>
      </text>
    </comment>
    <comment ref="N28" authorId="0" shapeId="0">
      <text>
        <r>
          <rPr>
            <sz val="9"/>
            <color indexed="81"/>
            <rFont val="Tahoma"/>
            <family val="2"/>
          </rPr>
          <t>Solver found a solution. All constraints and optimality conditions are satisfied.</t>
        </r>
      </text>
    </comment>
    <comment ref="O28" authorId="0" shapeId="0">
      <text>
        <r>
          <rPr>
            <sz val="9"/>
            <color indexed="81"/>
            <rFont val="Tahoma"/>
            <family val="2"/>
          </rPr>
          <t>Solver found a solution. All constraints and optimality conditions are satisfied.</t>
        </r>
      </text>
    </comment>
    <comment ref="B29" authorId="0" shapeId="0">
      <text>
        <r>
          <rPr>
            <sz val="9"/>
            <color indexed="81"/>
            <rFont val="Tahoma"/>
            <family val="2"/>
          </rPr>
          <t>Solver found a solution. All constraints and optimality conditions are satisfied.</t>
        </r>
      </text>
    </comment>
    <comment ref="C29" authorId="0" shapeId="0">
      <text>
        <r>
          <rPr>
            <sz val="9"/>
            <color indexed="81"/>
            <rFont val="Tahoma"/>
            <family val="2"/>
          </rPr>
          <t>Solver found a solution. All constraints and optimality conditions are satisfied.</t>
        </r>
      </text>
    </comment>
    <comment ref="D29" authorId="0" shapeId="0">
      <text>
        <r>
          <rPr>
            <sz val="9"/>
            <color indexed="81"/>
            <rFont val="Tahoma"/>
            <family val="2"/>
          </rPr>
          <t>Solver found a solution. All constraints and optimality conditions are satisfied.</t>
        </r>
      </text>
    </comment>
    <comment ref="E29" authorId="0" shapeId="0">
      <text>
        <r>
          <rPr>
            <sz val="9"/>
            <color indexed="81"/>
            <rFont val="Tahoma"/>
            <family val="2"/>
          </rPr>
          <t>Solver found a solution. All constraints and optimality conditions are satisfied.</t>
        </r>
      </text>
    </comment>
    <comment ref="F29" authorId="0" shapeId="0">
      <text>
        <r>
          <rPr>
            <sz val="9"/>
            <color indexed="81"/>
            <rFont val="Tahoma"/>
            <family val="2"/>
          </rPr>
          <t>Solver found a solution. All constraints and optimality conditions are satisfied.</t>
        </r>
      </text>
    </comment>
    <comment ref="G29" authorId="0" shapeId="0">
      <text>
        <r>
          <rPr>
            <sz val="9"/>
            <color indexed="81"/>
            <rFont val="Tahoma"/>
            <family val="2"/>
          </rPr>
          <t>Solver found a solution. All constraints and optimality conditions are satisfied.</t>
        </r>
      </text>
    </comment>
    <comment ref="H29" authorId="0" shapeId="0">
      <text>
        <r>
          <rPr>
            <sz val="9"/>
            <color indexed="81"/>
            <rFont val="Tahoma"/>
            <family val="2"/>
          </rPr>
          <t>Solver found a solution. All constraints and optimality conditions are satisfied.</t>
        </r>
      </text>
    </comment>
    <comment ref="I29" authorId="0" shapeId="0">
      <text>
        <r>
          <rPr>
            <sz val="9"/>
            <color indexed="81"/>
            <rFont val="Tahoma"/>
            <family val="2"/>
          </rPr>
          <t>Solver found a solution. All constraints and optimality conditions are satisfied.</t>
        </r>
      </text>
    </comment>
    <comment ref="J29" authorId="0" shapeId="0">
      <text>
        <r>
          <rPr>
            <sz val="9"/>
            <color indexed="81"/>
            <rFont val="Tahoma"/>
            <family val="2"/>
          </rPr>
          <t>Solver found a solution. All constraints and optimality conditions are satisfied.</t>
        </r>
      </text>
    </comment>
    <comment ref="K29" authorId="0" shapeId="0">
      <text>
        <r>
          <rPr>
            <sz val="9"/>
            <color indexed="81"/>
            <rFont val="Tahoma"/>
            <family val="2"/>
          </rPr>
          <t>Solver found a solution. All constraints and optimality conditions are satisfied.</t>
        </r>
      </text>
    </comment>
    <comment ref="L29" authorId="0" shapeId="0">
      <text>
        <r>
          <rPr>
            <sz val="9"/>
            <color indexed="81"/>
            <rFont val="Tahoma"/>
            <family val="2"/>
          </rPr>
          <t>Solver found a solution. All constraints and optimality conditions are satisfied.</t>
        </r>
      </text>
    </comment>
    <comment ref="M29" authorId="0" shapeId="0">
      <text>
        <r>
          <rPr>
            <sz val="9"/>
            <color indexed="81"/>
            <rFont val="Tahoma"/>
            <family val="2"/>
          </rPr>
          <t>Solver found a solution. All constraints and optimality conditions are satisfied.</t>
        </r>
      </text>
    </comment>
    <comment ref="N29" authorId="0" shapeId="0">
      <text>
        <r>
          <rPr>
            <sz val="9"/>
            <color indexed="81"/>
            <rFont val="Tahoma"/>
            <family val="2"/>
          </rPr>
          <t>Solver found a solution. All constraints and optimality conditions are satisfied.</t>
        </r>
      </text>
    </comment>
    <comment ref="O29" authorId="0" shapeId="0">
      <text>
        <r>
          <rPr>
            <sz val="9"/>
            <color indexed="81"/>
            <rFont val="Tahoma"/>
            <family val="2"/>
          </rPr>
          <t>Solver found a solution. All constraints and optimality conditions are satisfied.</t>
        </r>
      </text>
    </comment>
    <comment ref="B30" authorId="0" shapeId="0">
      <text>
        <r>
          <rPr>
            <sz val="9"/>
            <color indexed="81"/>
            <rFont val="Tahoma"/>
            <family val="2"/>
          </rPr>
          <t>Solver found a solution. All constraints and optimality conditions are satisfied.</t>
        </r>
      </text>
    </comment>
    <comment ref="C30" authorId="0" shapeId="0">
      <text>
        <r>
          <rPr>
            <sz val="9"/>
            <color indexed="81"/>
            <rFont val="Tahoma"/>
            <family val="2"/>
          </rPr>
          <t>Solver found a solution. All constraints and optimality conditions are satisfied.</t>
        </r>
      </text>
    </comment>
    <comment ref="D30" authorId="0" shapeId="0">
      <text>
        <r>
          <rPr>
            <sz val="9"/>
            <color indexed="81"/>
            <rFont val="Tahoma"/>
            <family val="2"/>
          </rPr>
          <t>Solver found a solution. All constraints and optimality conditions are satisfied.</t>
        </r>
      </text>
    </comment>
    <comment ref="E30" authorId="0" shapeId="0">
      <text>
        <r>
          <rPr>
            <sz val="9"/>
            <color indexed="81"/>
            <rFont val="Tahoma"/>
            <family val="2"/>
          </rPr>
          <t>Solver found a solution. All constraints and optimality conditions are satisfied.</t>
        </r>
      </text>
    </comment>
    <comment ref="F30" authorId="0" shapeId="0">
      <text>
        <r>
          <rPr>
            <sz val="9"/>
            <color indexed="81"/>
            <rFont val="Tahoma"/>
            <family val="2"/>
          </rPr>
          <t>Solver found a solution. All constraints and optimality conditions are satisfied.</t>
        </r>
      </text>
    </comment>
    <comment ref="G30" authorId="0" shapeId="0">
      <text>
        <r>
          <rPr>
            <sz val="9"/>
            <color indexed="81"/>
            <rFont val="Tahoma"/>
            <family val="2"/>
          </rPr>
          <t>Solver found a solution. All constraints and optimality conditions are satisfied.</t>
        </r>
      </text>
    </comment>
    <comment ref="H30" authorId="0" shapeId="0">
      <text>
        <r>
          <rPr>
            <sz val="9"/>
            <color indexed="81"/>
            <rFont val="Tahoma"/>
            <family val="2"/>
          </rPr>
          <t>Solver found a solution. All constraints and optimality conditions are satisfied.</t>
        </r>
      </text>
    </comment>
    <comment ref="I30" authorId="0" shapeId="0">
      <text>
        <r>
          <rPr>
            <sz val="9"/>
            <color indexed="81"/>
            <rFont val="Tahoma"/>
            <family val="2"/>
          </rPr>
          <t>Solver found a solution. All constraints and optimality conditions are satisfied.</t>
        </r>
      </text>
    </comment>
    <comment ref="J30" authorId="0" shapeId="0">
      <text>
        <r>
          <rPr>
            <sz val="9"/>
            <color indexed="81"/>
            <rFont val="Tahoma"/>
            <family val="2"/>
          </rPr>
          <t>Solver found a solution. All constraints and optimality conditions are satisfied.</t>
        </r>
      </text>
    </comment>
    <comment ref="K30" authorId="0" shapeId="0">
      <text>
        <r>
          <rPr>
            <sz val="9"/>
            <color indexed="81"/>
            <rFont val="Tahoma"/>
            <family val="2"/>
          </rPr>
          <t>Solver found a solution. All constraints and optimality conditions are satisfied.</t>
        </r>
      </text>
    </comment>
    <comment ref="L30" authorId="0" shapeId="0">
      <text>
        <r>
          <rPr>
            <sz val="9"/>
            <color indexed="81"/>
            <rFont val="Tahoma"/>
            <family val="2"/>
          </rPr>
          <t>Solver found a solution. All constraints and optimality conditions are satisfied.</t>
        </r>
      </text>
    </comment>
    <comment ref="M30" authorId="0" shapeId="0">
      <text>
        <r>
          <rPr>
            <sz val="9"/>
            <color indexed="81"/>
            <rFont val="Tahoma"/>
            <family val="2"/>
          </rPr>
          <t>Solver found a solution. All constraints and optimality conditions are satisfied.</t>
        </r>
      </text>
    </comment>
    <comment ref="N30" authorId="0" shapeId="0">
      <text>
        <r>
          <rPr>
            <sz val="9"/>
            <color indexed="81"/>
            <rFont val="Tahoma"/>
            <family val="2"/>
          </rPr>
          <t>Solver found a solution. All constraints and optimality conditions are satisfied.</t>
        </r>
      </text>
    </comment>
    <comment ref="O30" authorId="0" shapeId="0">
      <text>
        <r>
          <rPr>
            <sz val="9"/>
            <color indexed="81"/>
            <rFont val="Tahoma"/>
            <family val="2"/>
          </rPr>
          <t>Solver found a solution. All constraints and optimality conditions are satisfied.</t>
        </r>
      </text>
    </comment>
    <comment ref="B33" authorId="0" shapeId="0">
      <text>
        <r>
          <rPr>
            <sz val="9"/>
            <color indexed="81"/>
            <rFont val="Tahoma"/>
            <family val="2"/>
          </rPr>
          <t>Solver found a solution. All constraints and optimality conditions are satisfied.</t>
        </r>
      </text>
    </comment>
    <comment ref="C33" authorId="0" shapeId="0">
      <text>
        <r>
          <rPr>
            <sz val="9"/>
            <color indexed="81"/>
            <rFont val="Tahoma"/>
            <family val="2"/>
          </rPr>
          <t>Solver found a solution. All constraints and optimality conditions are satisfied.</t>
        </r>
      </text>
    </comment>
    <comment ref="D33" authorId="0" shapeId="0">
      <text>
        <r>
          <rPr>
            <sz val="9"/>
            <color indexed="81"/>
            <rFont val="Tahoma"/>
            <family val="2"/>
          </rPr>
          <t>Solver found a solution. All constraints and optimality conditions are satisfied.</t>
        </r>
      </text>
    </comment>
    <comment ref="E33" authorId="0" shapeId="0">
      <text>
        <r>
          <rPr>
            <sz val="9"/>
            <color indexed="81"/>
            <rFont val="Tahoma"/>
            <family val="2"/>
          </rPr>
          <t>Solver found a solution. All constraints and optimality conditions are satisfied.</t>
        </r>
      </text>
    </comment>
    <comment ref="F33" authorId="0" shapeId="0">
      <text>
        <r>
          <rPr>
            <sz val="9"/>
            <color indexed="81"/>
            <rFont val="Tahoma"/>
            <family val="2"/>
          </rPr>
          <t>Solver found a solution. All constraints and optimality conditions are satisfied.</t>
        </r>
      </text>
    </comment>
    <comment ref="G33" authorId="0" shapeId="0">
      <text>
        <r>
          <rPr>
            <sz val="9"/>
            <color indexed="81"/>
            <rFont val="Tahoma"/>
            <family val="2"/>
          </rPr>
          <t>Solver found a solution. All constraints and optimality conditions are satisfied.</t>
        </r>
      </text>
    </comment>
    <comment ref="H33" authorId="0" shapeId="0">
      <text>
        <r>
          <rPr>
            <sz val="9"/>
            <color indexed="81"/>
            <rFont val="Tahoma"/>
            <family val="2"/>
          </rPr>
          <t>Solver found a solution. All constraints and optimality conditions are satisfied.</t>
        </r>
      </text>
    </comment>
    <comment ref="I33" authorId="0" shapeId="0">
      <text>
        <r>
          <rPr>
            <sz val="9"/>
            <color indexed="81"/>
            <rFont val="Tahoma"/>
            <family val="2"/>
          </rPr>
          <t>Solver found a solution. All constraints and optimality conditions are satisfied.</t>
        </r>
      </text>
    </comment>
    <comment ref="J33" authorId="0" shapeId="0">
      <text>
        <r>
          <rPr>
            <sz val="9"/>
            <color indexed="81"/>
            <rFont val="Tahoma"/>
            <family val="2"/>
          </rPr>
          <t>Solver found a solution. All constraints and optimality conditions are satisfied.</t>
        </r>
      </text>
    </comment>
    <comment ref="K33" authorId="0" shapeId="0">
      <text>
        <r>
          <rPr>
            <sz val="9"/>
            <color indexed="81"/>
            <rFont val="Tahoma"/>
            <family val="2"/>
          </rPr>
          <t>Solver found a solution. All constraints and optimality conditions are satisfied.</t>
        </r>
      </text>
    </comment>
    <comment ref="L33" authorId="0" shapeId="0">
      <text>
        <r>
          <rPr>
            <sz val="9"/>
            <color indexed="81"/>
            <rFont val="Tahoma"/>
            <family val="2"/>
          </rPr>
          <t>Solver found a solution. All constraints and optimality conditions are satisfied.</t>
        </r>
      </text>
    </comment>
    <comment ref="M33" authorId="0" shapeId="0">
      <text>
        <r>
          <rPr>
            <sz val="9"/>
            <color indexed="81"/>
            <rFont val="Tahoma"/>
            <family val="2"/>
          </rPr>
          <t>Solver found a solution. All constraints and optimality conditions are satisfied.</t>
        </r>
      </text>
    </comment>
    <comment ref="N33" authorId="0" shapeId="0">
      <text>
        <r>
          <rPr>
            <sz val="9"/>
            <color indexed="81"/>
            <rFont val="Tahoma"/>
            <family val="2"/>
          </rPr>
          <t>Solver found a solution. All constraints and optimality conditions are satisfied.</t>
        </r>
      </text>
    </comment>
    <comment ref="O33" authorId="0" shapeId="0">
      <text>
        <r>
          <rPr>
            <sz val="9"/>
            <color indexed="81"/>
            <rFont val="Tahoma"/>
            <family val="2"/>
          </rPr>
          <t>Solver found a solution. All constraints and optimality conditions are satisfied.</t>
        </r>
      </text>
    </comment>
    <comment ref="B34" authorId="0" shapeId="0">
      <text>
        <r>
          <rPr>
            <sz val="9"/>
            <color indexed="81"/>
            <rFont val="Tahoma"/>
            <family val="2"/>
          </rPr>
          <t>Solver found a solution. All constraints and optimality conditions are satisfied.</t>
        </r>
      </text>
    </comment>
    <comment ref="C34" authorId="0" shapeId="0">
      <text>
        <r>
          <rPr>
            <sz val="9"/>
            <color indexed="81"/>
            <rFont val="Tahoma"/>
            <family val="2"/>
          </rPr>
          <t>Solver found a solution. All constraints and optimality conditions are satisfied.</t>
        </r>
      </text>
    </comment>
    <comment ref="D34" authorId="0" shapeId="0">
      <text>
        <r>
          <rPr>
            <sz val="9"/>
            <color indexed="81"/>
            <rFont val="Tahoma"/>
            <family val="2"/>
          </rPr>
          <t>Solver found a solution. All constraints and optimality conditions are satisfied.</t>
        </r>
      </text>
    </comment>
    <comment ref="E34" authorId="0" shapeId="0">
      <text>
        <r>
          <rPr>
            <sz val="9"/>
            <color indexed="81"/>
            <rFont val="Tahoma"/>
            <family val="2"/>
          </rPr>
          <t>Solver found a solution. All constraints and optimality conditions are satisfied.</t>
        </r>
      </text>
    </comment>
    <comment ref="F34" authorId="0" shapeId="0">
      <text>
        <r>
          <rPr>
            <sz val="9"/>
            <color indexed="81"/>
            <rFont val="Tahoma"/>
            <family val="2"/>
          </rPr>
          <t>Solver found a solution. All constraints and optimality conditions are satisfied.</t>
        </r>
      </text>
    </comment>
    <comment ref="G34" authorId="0" shapeId="0">
      <text>
        <r>
          <rPr>
            <sz val="9"/>
            <color indexed="81"/>
            <rFont val="Tahoma"/>
            <family val="2"/>
          </rPr>
          <t>Solver found a solution. All constraints and optimality conditions are satisfied.</t>
        </r>
      </text>
    </comment>
    <comment ref="H34" authorId="0" shapeId="0">
      <text>
        <r>
          <rPr>
            <sz val="9"/>
            <color indexed="81"/>
            <rFont val="Tahoma"/>
            <family val="2"/>
          </rPr>
          <t>Solver found a solution. All constraints and optimality conditions are satisfied.</t>
        </r>
      </text>
    </comment>
    <comment ref="I34" authorId="0" shapeId="0">
      <text>
        <r>
          <rPr>
            <sz val="9"/>
            <color indexed="81"/>
            <rFont val="Tahoma"/>
            <family val="2"/>
          </rPr>
          <t>Solver found a solution. All constraints and optimality conditions are satisfied.</t>
        </r>
      </text>
    </comment>
    <comment ref="J34" authorId="0" shapeId="0">
      <text>
        <r>
          <rPr>
            <sz val="9"/>
            <color indexed="81"/>
            <rFont val="Tahoma"/>
            <family val="2"/>
          </rPr>
          <t>Solver found a solution. All constraints and optimality conditions are satisfied.</t>
        </r>
      </text>
    </comment>
    <comment ref="K34" authorId="0" shapeId="0">
      <text>
        <r>
          <rPr>
            <sz val="9"/>
            <color indexed="81"/>
            <rFont val="Tahoma"/>
            <family val="2"/>
          </rPr>
          <t>Solver found a solution. All constraints and optimality conditions are satisfied.</t>
        </r>
      </text>
    </comment>
    <comment ref="L34" authorId="0" shapeId="0">
      <text>
        <r>
          <rPr>
            <sz val="9"/>
            <color indexed="81"/>
            <rFont val="Tahoma"/>
            <family val="2"/>
          </rPr>
          <t>Solver found a solution. All constraints and optimality conditions are satisfied.</t>
        </r>
      </text>
    </comment>
    <comment ref="M34" authorId="0" shapeId="0">
      <text>
        <r>
          <rPr>
            <sz val="9"/>
            <color indexed="81"/>
            <rFont val="Tahoma"/>
            <family val="2"/>
          </rPr>
          <t>Solver found a solution. All constraints and optimality conditions are satisfied.</t>
        </r>
      </text>
    </comment>
    <comment ref="N34" authorId="0" shapeId="0">
      <text>
        <r>
          <rPr>
            <sz val="9"/>
            <color indexed="81"/>
            <rFont val="Tahoma"/>
            <family val="2"/>
          </rPr>
          <t>Solver found a solution. All constraints and optimality conditions are satisfied.</t>
        </r>
      </text>
    </comment>
    <comment ref="O34" authorId="0" shapeId="0">
      <text>
        <r>
          <rPr>
            <sz val="9"/>
            <color indexed="81"/>
            <rFont val="Tahoma"/>
            <family val="2"/>
          </rPr>
          <t>Solver found a solution. All constraints and optimality conditions are satisfied.</t>
        </r>
      </text>
    </comment>
    <comment ref="B35" authorId="0" shapeId="0">
      <text>
        <r>
          <rPr>
            <sz val="9"/>
            <color indexed="81"/>
            <rFont val="Tahoma"/>
            <family val="2"/>
          </rPr>
          <t>Solver found a solution. All constraints and optimality conditions are satisfied.</t>
        </r>
      </text>
    </comment>
    <comment ref="C35" authorId="0" shapeId="0">
      <text>
        <r>
          <rPr>
            <sz val="9"/>
            <color indexed="81"/>
            <rFont val="Tahoma"/>
            <family val="2"/>
          </rPr>
          <t>Solver found a solution. All constraints and optimality conditions are satisfied.</t>
        </r>
      </text>
    </comment>
    <comment ref="D35" authorId="0" shapeId="0">
      <text>
        <r>
          <rPr>
            <sz val="9"/>
            <color indexed="81"/>
            <rFont val="Tahoma"/>
            <family val="2"/>
          </rPr>
          <t>Solver found a solution. All constraints and optimality conditions are satisfied.</t>
        </r>
      </text>
    </comment>
    <comment ref="E35" authorId="0" shapeId="0">
      <text>
        <r>
          <rPr>
            <sz val="9"/>
            <color indexed="81"/>
            <rFont val="Tahoma"/>
            <family val="2"/>
          </rPr>
          <t>Solver found a solution. All constraints and optimality conditions are satisfied.</t>
        </r>
      </text>
    </comment>
    <comment ref="F35" authorId="0" shapeId="0">
      <text>
        <r>
          <rPr>
            <sz val="9"/>
            <color indexed="81"/>
            <rFont val="Tahoma"/>
            <family val="2"/>
          </rPr>
          <t>Solver found a solution. All constraints and optimality conditions are satisfied.</t>
        </r>
      </text>
    </comment>
    <comment ref="G35" authorId="0" shapeId="0">
      <text>
        <r>
          <rPr>
            <sz val="9"/>
            <color indexed="81"/>
            <rFont val="Tahoma"/>
            <family val="2"/>
          </rPr>
          <t>Solver found a solution. All constraints and optimality conditions are satisfied.</t>
        </r>
      </text>
    </comment>
    <comment ref="H35" authorId="0" shapeId="0">
      <text>
        <r>
          <rPr>
            <sz val="9"/>
            <color indexed="81"/>
            <rFont val="Tahoma"/>
            <family val="2"/>
          </rPr>
          <t>Solver found a solution. All constraints and optimality conditions are satisfied.</t>
        </r>
      </text>
    </comment>
    <comment ref="I35" authorId="0" shapeId="0">
      <text>
        <r>
          <rPr>
            <sz val="9"/>
            <color indexed="81"/>
            <rFont val="Tahoma"/>
            <family val="2"/>
          </rPr>
          <t>Solver found a solution. All constraints and optimality conditions are satisfied.</t>
        </r>
      </text>
    </comment>
    <comment ref="J35" authorId="0" shapeId="0">
      <text>
        <r>
          <rPr>
            <sz val="9"/>
            <color indexed="81"/>
            <rFont val="Tahoma"/>
            <family val="2"/>
          </rPr>
          <t>Solver found a solution. All constraints and optimality conditions are satisfied.</t>
        </r>
      </text>
    </comment>
    <comment ref="K35" authorId="0" shapeId="0">
      <text>
        <r>
          <rPr>
            <sz val="9"/>
            <color indexed="81"/>
            <rFont val="Tahoma"/>
            <family val="2"/>
          </rPr>
          <t>Solver found a solution. All constraints and optimality conditions are satisfied.</t>
        </r>
      </text>
    </comment>
    <comment ref="L35" authorId="0" shapeId="0">
      <text>
        <r>
          <rPr>
            <sz val="9"/>
            <color indexed="81"/>
            <rFont val="Tahoma"/>
            <family val="2"/>
          </rPr>
          <t>Solver found a solution. All constraints and optimality conditions are satisfied.</t>
        </r>
      </text>
    </comment>
    <comment ref="M35" authorId="0" shapeId="0">
      <text>
        <r>
          <rPr>
            <sz val="9"/>
            <color indexed="81"/>
            <rFont val="Tahoma"/>
            <family val="2"/>
          </rPr>
          <t>Solver found a solution. All constraints and optimality conditions are satisfied.</t>
        </r>
      </text>
    </comment>
    <comment ref="N35" authorId="0" shapeId="0">
      <text>
        <r>
          <rPr>
            <sz val="9"/>
            <color indexed="81"/>
            <rFont val="Tahoma"/>
            <family val="2"/>
          </rPr>
          <t>Solver found a solution. All constraints and optimality conditions are satisfied.</t>
        </r>
      </text>
    </comment>
    <comment ref="O35" authorId="0" shapeId="0">
      <text>
        <r>
          <rPr>
            <sz val="9"/>
            <color indexed="81"/>
            <rFont val="Tahoma"/>
            <family val="2"/>
          </rPr>
          <t>Solver found a solution. All constraints and optimality conditions are satisfied.</t>
        </r>
      </text>
    </comment>
    <comment ref="B36" authorId="0" shapeId="0">
      <text>
        <r>
          <rPr>
            <sz val="9"/>
            <color indexed="81"/>
            <rFont val="Tahoma"/>
            <family val="2"/>
          </rPr>
          <t>Solver found a solution. All constraints and optimality conditions are satisfied.</t>
        </r>
      </text>
    </comment>
    <comment ref="C36" authorId="0" shapeId="0">
      <text>
        <r>
          <rPr>
            <sz val="9"/>
            <color indexed="81"/>
            <rFont val="Tahoma"/>
            <family val="2"/>
          </rPr>
          <t>Solver found a solution. All constraints and optimality conditions are satisfied.</t>
        </r>
      </text>
    </comment>
    <comment ref="D36" authorId="0" shapeId="0">
      <text>
        <r>
          <rPr>
            <sz val="9"/>
            <color indexed="81"/>
            <rFont val="Tahoma"/>
            <family val="2"/>
          </rPr>
          <t>Solver found a solution. All constraints and optimality conditions are satisfied.</t>
        </r>
      </text>
    </comment>
    <comment ref="E36" authorId="0" shapeId="0">
      <text>
        <r>
          <rPr>
            <sz val="9"/>
            <color indexed="81"/>
            <rFont val="Tahoma"/>
            <family val="2"/>
          </rPr>
          <t>Solver found a solution. All constraints and optimality conditions are satisfied.</t>
        </r>
      </text>
    </comment>
    <comment ref="F36" authorId="0" shapeId="0">
      <text>
        <r>
          <rPr>
            <sz val="9"/>
            <color indexed="81"/>
            <rFont val="Tahoma"/>
            <family val="2"/>
          </rPr>
          <t>Solver found a solution. All constraints and optimality conditions are satisfied.</t>
        </r>
      </text>
    </comment>
    <comment ref="G36" authorId="0" shapeId="0">
      <text>
        <r>
          <rPr>
            <sz val="9"/>
            <color indexed="81"/>
            <rFont val="Tahoma"/>
            <family val="2"/>
          </rPr>
          <t>Solver found a solution. All constraints and optimality conditions are satisfied.</t>
        </r>
      </text>
    </comment>
    <comment ref="H36" authorId="0" shapeId="0">
      <text>
        <r>
          <rPr>
            <sz val="9"/>
            <color indexed="81"/>
            <rFont val="Tahoma"/>
            <family val="2"/>
          </rPr>
          <t>Solver found a solution. All constraints and optimality conditions are satisfied.</t>
        </r>
      </text>
    </comment>
    <comment ref="I36" authorId="0" shapeId="0">
      <text>
        <r>
          <rPr>
            <sz val="9"/>
            <color indexed="81"/>
            <rFont val="Tahoma"/>
            <family val="2"/>
          </rPr>
          <t>Solver found a solution. All constraints and optimality conditions are satisfied.</t>
        </r>
      </text>
    </comment>
    <comment ref="J36" authorId="0" shapeId="0">
      <text>
        <r>
          <rPr>
            <sz val="9"/>
            <color indexed="81"/>
            <rFont val="Tahoma"/>
            <family val="2"/>
          </rPr>
          <t>Solver found a solution. All constraints and optimality conditions are satisfied.</t>
        </r>
      </text>
    </comment>
    <comment ref="K36" authorId="0" shapeId="0">
      <text>
        <r>
          <rPr>
            <sz val="9"/>
            <color indexed="81"/>
            <rFont val="Tahoma"/>
            <family val="2"/>
          </rPr>
          <t>Solver found a solution. All constraints and optimality conditions are satisfied.</t>
        </r>
      </text>
    </comment>
    <comment ref="L36" authorId="0" shapeId="0">
      <text>
        <r>
          <rPr>
            <sz val="9"/>
            <color indexed="81"/>
            <rFont val="Tahoma"/>
            <family val="2"/>
          </rPr>
          <t>Solver found a solution. All constraints and optimality conditions are satisfied.</t>
        </r>
      </text>
    </comment>
    <comment ref="M36" authorId="0" shapeId="0">
      <text>
        <r>
          <rPr>
            <sz val="9"/>
            <color indexed="81"/>
            <rFont val="Tahoma"/>
            <family val="2"/>
          </rPr>
          <t>Solver found a solution. All constraints and optimality conditions are satisfied.</t>
        </r>
      </text>
    </comment>
    <comment ref="N36" authorId="0" shapeId="0">
      <text>
        <r>
          <rPr>
            <sz val="9"/>
            <color indexed="81"/>
            <rFont val="Tahoma"/>
            <family val="2"/>
          </rPr>
          <t>Solver found a solution. All constraints and optimality conditions are satisfied.</t>
        </r>
      </text>
    </comment>
    <comment ref="O36" authorId="0" shapeId="0">
      <text>
        <r>
          <rPr>
            <sz val="9"/>
            <color indexed="81"/>
            <rFont val="Tahoma"/>
            <family val="2"/>
          </rPr>
          <t>Solver found a solution. All constraints and optimality conditions are satisfied.</t>
        </r>
      </text>
    </comment>
    <comment ref="B37" authorId="0" shapeId="0">
      <text>
        <r>
          <rPr>
            <sz val="9"/>
            <color indexed="81"/>
            <rFont val="Tahoma"/>
            <family val="2"/>
          </rPr>
          <t>Solver found a solution. All constraints and optimality conditions are satisfied.</t>
        </r>
      </text>
    </comment>
    <comment ref="C37" authorId="0" shapeId="0">
      <text>
        <r>
          <rPr>
            <sz val="9"/>
            <color indexed="81"/>
            <rFont val="Tahoma"/>
            <family val="2"/>
          </rPr>
          <t>Solver found a solution. All constraints and optimality conditions are satisfied.</t>
        </r>
      </text>
    </comment>
    <comment ref="D37" authorId="0" shapeId="0">
      <text>
        <r>
          <rPr>
            <sz val="9"/>
            <color indexed="81"/>
            <rFont val="Tahoma"/>
            <family val="2"/>
          </rPr>
          <t>Solver found a solution. All constraints and optimality conditions are satisfied.</t>
        </r>
      </text>
    </comment>
    <comment ref="E37" authorId="0" shapeId="0">
      <text>
        <r>
          <rPr>
            <sz val="9"/>
            <color indexed="81"/>
            <rFont val="Tahoma"/>
            <family val="2"/>
          </rPr>
          <t>Solver found a solution. All constraints and optimality conditions are satisfied.</t>
        </r>
      </text>
    </comment>
    <comment ref="F37" authorId="0" shapeId="0">
      <text>
        <r>
          <rPr>
            <sz val="9"/>
            <color indexed="81"/>
            <rFont val="Tahoma"/>
            <family val="2"/>
          </rPr>
          <t>Solver found a solution. All constraints and optimality conditions are satisfied.</t>
        </r>
      </text>
    </comment>
    <comment ref="G37" authorId="0" shapeId="0">
      <text>
        <r>
          <rPr>
            <sz val="9"/>
            <color indexed="81"/>
            <rFont val="Tahoma"/>
            <family val="2"/>
          </rPr>
          <t>Solver found a solution. All constraints and optimality conditions are satisfied.</t>
        </r>
      </text>
    </comment>
    <comment ref="H37" authorId="0" shapeId="0">
      <text>
        <r>
          <rPr>
            <sz val="9"/>
            <color indexed="81"/>
            <rFont val="Tahoma"/>
            <family val="2"/>
          </rPr>
          <t>Solver found a solution. All constraints and optimality conditions are satisfied.</t>
        </r>
      </text>
    </comment>
    <comment ref="I37" authorId="0" shapeId="0">
      <text>
        <r>
          <rPr>
            <sz val="9"/>
            <color indexed="81"/>
            <rFont val="Tahoma"/>
            <family val="2"/>
          </rPr>
          <t>Solver found a solution. All constraints and optimality conditions are satisfied.</t>
        </r>
      </text>
    </comment>
    <comment ref="J37" authorId="0" shapeId="0">
      <text>
        <r>
          <rPr>
            <sz val="9"/>
            <color indexed="81"/>
            <rFont val="Tahoma"/>
            <family val="2"/>
          </rPr>
          <t>Solver found a solution. All constraints and optimality conditions are satisfied.</t>
        </r>
      </text>
    </comment>
    <comment ref="K37" authorId="0" shapeId="0">
      <text>
        <r>
          <rPr>
            <sz val="9"/>
            <color indexed="81"/>
            <rFont val="Tahoma"/>
            <family val="2"/>
          </rPr>
          <t>Solver found a solution. All constraints and optimality conditions are satisfied.</t>
        </r>
      </text>
    </comment>
    <comment ref="L37" authorId="0" shapeId="0">
      <text>
        <r>
          <rPr>
            <sz val="9"/>
            <color indexed="81"/>
            <rFont val="Tahoma"/>
            <family val="2"/>
          </rPr>
          <t>Solver found a solution. All constraints and optimality conditions are satisfied.</t>
        </r>
      </text>
    </comment>
    <comment ref="M37" authorId="0" shapeId="0">
      <text>
        <r>
          <rPr>
            <sz val="9"/>
            <color indexed="81"/>
            <rFont val="Tahoma"/>
            <family val="2"/>
          </rPr>
          <t>Solver found a solution. All constraints and optimality conditions are satisfied.</t>
        </r>
      </text>
    </comment>
    <comment ref="N37" authorId="0" shapeId="0">
      <text>
        <r>
          <rPr>
            <sz val="9"/>
            <color indexed="81"/>
            <rFont val="Tahoma"/>
            <family val="2"/>
          </rPr>
          <t>Solver found a solution. All constraints and optimality conditions are satisfied.</t>
        </r>
      </text>
    </comment>
    <comment ref="O37" authorId="0" shapeId="0">
      <text>
        <r>
          <rPr>
            <sz val="9"/>
            <color indexed="81"/>
            <rFont val="Tahoma"/>
            <family val="2"/>
          </rPr>
          <t>Solver found a solution. All constraints and optimality conditions are satisfied.</t>
        </r>
      </text>
    </comment>
    <comment ref="B40" authorId="0" shapeId="0">
      <text>
        <r>
          <rPr>
            <sz val="9"/>
            <color indexed="81"/>
            <rFont val="Tahoma"/>
            <family val="2"/>
          </rPr>
          <t>Solver found a solution. All constraints and optimality conditions are satisfied.</t>
        </r>
      </text>
    </comment>
    <comment ref="C40" authorId="0" shapeId="0">
      <text>
        <r>
          <rPr>
            <sz val="9"/>
            <color indexed="81"/>
            <rFont val="Tahoma"/>
            <family val="2"/>
          </rPr>
          <t>Solver found a solution. All constraints and optimality conditions are satisfied.</t>
        </r>
      </text>
    </comment>
    <comment ref="D40" authorId="0" shapeId="0">
      <text>
        <r>
          <rPr>
            <sz val="9"/>
            <color indexed="81"/>
            <rFont val="Tahoma"/>
            <family val="2"/>
          </rPr>
          <t>Solver found a solution. All constraints and optimality conditions are satisfied.</t>
        </r>
      </text>
    </comment>
    <comment ref="E40" authorId="0" shapeId="0">
      <text>
        <r>
          <rPr>
            <sz val="9"/>
            <color indexed="81"/>
            <rFont val="Tahoma"/>
            <family val="2"/>
          </rPr>
          <t>Solver found a solution. All constraints and optimality conditions are satisfied.</t>
        </r>
      </text>
    </comment>
    <comment ref="F40" authorId="0" shapeId="0">
      <text>
        <r>
          <rPr>
            <sz val="9"/>
            <color indexed="81"/>
            <rFont val="Tahoma"/>
            <family val="2"/>
          </rPr>
          <t>Solver found a solution. All constraints and optimality conditions are satisfied.</t>
        </r>
      </text>
    </comment>
    <comment ref="G40" authorId="0" shapeId="0">
      <text>
        <r>
          <rPr>
            <sz val="9"/>
            <color indexed="81"/>
            <rFont val="Tahoma"/>
            <family val="2"/>
          </rPr>
          <t>Solver found a solution. All constraints and optimality conditions are satisfied.</t>
        </r>
      </text>
    </comment>
    <comment ref="H40" authorId="0" shapeId="0">
      <text>
        <r>
          <rPr>
            <sz val="9"/>
            <color indexed="81"/>
            <rFont val="Tahoma"/>
            <family val="2"/>
          </rPr>
          <t>Solver found a solution. All constraints and optimality conditions are satisfied.</t>
        </r>
      </text>
    </comment>
    <comment ref="I40" authorId="0" shapeId="0">
      <text>
        <r>
          <rPr>
            <sz val="9"/>
            <color indexed="81"/>
            <rFont val="Tahoma"/>
            <family val="2"/>
          </rPr>
          <t>Solver found a solution. All constraints and optimality conditions are satisfied.</t>
        </r>
      </text>
    </comment>
    <comment ref="J40" authorId="0" shapeId="0">
      <text>
        <r>
          <rPr>
            <sz val="9"/>
            <color indexed="81"/>
            <rFont val="Tahoma"/>
            <family val="2"/>
          </rPr>
          <t>Solver found a solution. All constraints and optimality conditions are satisfied.</t>
        </r>
      </text>
    </comment>
    <comment ref="K40" authorId="0" shapeId="0">
      <text>
        <r>
          <rPr>
            <sz val="9"/>
            <color indexed="81"/>
            <rFont val="Tahoma"/>
            <family val="2"/>
          </rPr>
          <t>Solver found a solution. All constraints and optimality conditions are satisfied.</t>
        </r>
      </text>
    </comment>
    <comment ref="L40" authorId="0" shapeId="0">
      <text>
        <r>
          <rPr>
            <sz val="9"/>
            <color indexed="81"/>
            <rFont val="Tahoma"/>
            <family val="2"/>
          </rPr>
          <t>Solver found a solution. All constraints and optimality conditions are satisfied.</t>
        </r>
      </text>
    </comment>
    <comment ref="M40" authorId="0" shapeId="0">
      <text>
        <r>
          <rPr>
            <sz val="9"/>
            <color indexed="81"/>
            <rFont val="Tahoma"/>
            <family val="2"/>
          </rPr>
          <t>Solver found a solution. All constraints and optimality conditions are satisfied.</t>
        </r>
      </text>
    </comment>
    <comment ref="N40" authorId="0" shapeId="0">
      <text>
        <r>
          <rPr>
            <sz val="9"/>
            <color indexed="81"/>
            <rFont val="Tahoma"/>
            <family val="2"/>
          </rPr>
          <t>Solver found a solution. All constraints and optimality conditions are satisfied.</t>
        </r>
      </text>
    </comment>
    <comment ref="O40" authorId="0" shapeId="0">
      <text>
        <r>
          <rPr>
            <sz val="9"/>
            <color indexed="81"/>
            <rFont val="Tahoma"/>
            <family val="2"/>
          </rPr>
          <t>Solver found a solution. All constraints and optimality conditions are satisfied.</t>
        </r>
      </text>
    </comment>
    <comment ref="B41" authorId="0" shapeId="0">
      <text>
        <r>
          <rPr>
            <sz val="9"/>
            <color indexed="81"/>
            <rFont val="Tahoma"/>
            <family val="2"/>
          </rPr>
          <t>Solver found a solution. All constraints and optimality conditions are satisfied.</t>
        </r>
      </text>
    </comment>
    <comment ref="C41" authorId="0" shapeId="0">
      <text>
        <r>
          <rPr>
            <sz val="9"/>
            <color indexed="81"/>
            <rFont val="Tahoma"/>
            <family val="2"/>
          </rPr>
          <t>Solver found a solution. All constraints and optimality conditions are satisfied.</t>
        </r>
      </text>
    </comment>
    <comment ref="D41" authorId="0" shapeId="0">
      <text>
        <r>
          <rPr>
            <sz val="9"/>
            <color indexed="81"/>
            <rFont val="Tahoma"/>
            <family val="2"/>
          </rPr>
          <t>Solver found a solution. All constraints and optimality conditions are satisfied.</t>
        </r>
      </text>
    </comment>
    <comment ref="E41" authorId="0" shapeId="0">
      <text>
        <r>
          <rPr>
            <sz val="9"/>
            <color indexed="81"/>
            <rFont val="Tahoma"/>
            <family val="2"/>
          </rPr>
          <t>Solver found a solution. All constraints and optimality conditions are satisfied.</t>
        </r>
      </text>
    </comment>
    <comment ref="F41" authorId="0" shapeId="0">
      <text>
        <r>
          <rPr>
            <sz val="9"/>
            <color indexed="81"/>
            <rFont val="Tahoma"/>
            <family val="2"/>
          </rPr>
          <t>Solver found a solution. All constraints and optimality conditions are satisfied.</t>
        </r>
      </text>
    </comment>
    <comment ref="G41" authorId="0" shapeId="0">
      <text>
        <r>
          <rPr>
            <sz val="9"/>
            <color indexed="81"/>
            <rFont val="Tahoma"/>
            <family val="2"/>
          </rPr>
          <t>Solver found a solution. All constraints and optimality conditions are satisfied.</t>
        </r>
      </text>
    </comment>
    <comment ref="H41" authorId="0" shapeId="0">
      <text>
        <r>
          <rPr>
            <sz val="9"/>
            <color indexed="81"/>
            <rFont val="Tahoma"/>
            <family val="2"/>
          </rPr>
          <t>Solver found a solution. All constraints and optimality conditions are satisfied.</t>
        </r>
      </text>
    </comment>
    <comment ref="I41" authorId="0" shapeId="0">
      <text>
        <r>
          <rPr>
            <sz val="9"/>
            <color indexed="81"/>
            <rFont val="Tahoma"/>
            <family val="2"/>
          </rPr>
          <t>Solver found a solution. All constraints and optimality conditions are satisfied.</t>
        </r>
      </text>
    </comment>
    <comment ref="J41" authorId="0" shapeId="0">
      <text>
        <r>
          <rPr>
            <sz val="9"/>
            <color indexed="81"/>
            <rFont val="Tahoma"/>
            <family val="2"/>
          </rPr>
          <t>Solver found a solution. All constraints and optimality conditions are satisfied.</t>
        </r>
      </text>
    </comment>
    <comment ref="K41" authorId="0" shapeId="0">
      <text>
        <r>
          <rPr>
            <sz val="9"/>
            <color indexed="81"/>
            <rFont val="Tahoma"/>
            <family val="2"/>
          </rPr>
          <t>Solver found a solution. All constraints and optimality conditions are satisfied.</t>
        </r>
      </text>
    </comment>
    <comment ref="L41" authorId="0" shapeId="0">
      <text>
        <r>
          <rPr>
            <sz val="9"/>
            <color indexed="81"/>
            <rFont val="Tahoma"/>
            <family val="2"/>
          </rPr>
          <t>Solver found a solution. All constraints and optimality conditions are satisfied.</t>
        </r>
      </text>
    </comment>
    <comment ref="M41" authorId="0" shapeId="0">
      <text>
        <r>
          <rPr>
            <sz val="9"/>
            <color indexed="81"/>
            <rFont val="Tahoma"/>
            <family val="2"/>
          </rPr>
          <t>Solver found a solution. All constraints and optimality conditions are satisfied.</t>
        </r>
      </text>
    </comment>
    <comment ref="N41" authorId="0" shapeId="0">
      <text>
        <r>
          <rPr>
            <sz val="9"/>
            <color indexed="81"/>
            <rFont val="Tahoma"/>
            <family val="2"/>
          </rPr>
          <t>Solver found a solution. All constraints and optimality conditions are satisfied.</t>
        </r>
      </text>
    </comment>
    <comment ref="O41" authorId="0" shapeId="0">
      <text>
        <r>
          <rPr>
            <sz val="9"/>
            <color indexed="81"/>
            <rFont val="Tahoma"/>
            <family val="2"/>
          </rPr>
          <t>Solver found a solution. All constraints and optimality conditions are satisfied.</t>
        </r>
      </text>
    </comment>
    <comment ref="B42" authorId="0" shapeId="0">
      <text>
        <r>
          <rPr>
            <sz val="9"/>
            <color indexed="81"/>
            <rFont val="Tahoma"/>
            <family val="2"/>
          </rPr>
          <t>Solver found a solution. All constraints and optimality conditions are satisfied.</t>
        </r>
      </text>
    </comment>
    <comment ref="C42" authorId="0" shapeId="0">
      <text>
        <r>
          <rPr>
            <sz val="9"/>
            <color indexed="81"/>
            <rFont val="Tahoma"/>
            <family val="2"/>
          </rPr>
          <t>Solver found a solution. All constraints and optimality conditions are satisfied.</t>
        </r>
      </text>
    </comment>
    <comment ref="D42" authorId="0" shapeId="0">
      <text>
        <r>
          <rPr>
            <sz val="9"/>
            <color indexed="81"/>
            <rFont val="Tahoma"/>
            <family val="2"/>
          </rPr>
          <t>Solver found a solution. All constraints and optimality conditions are satisfied.</t>
        </r>
      </text>
    </comment>
    <comment ref="E42" authorId="0" shapeId="0">
      <text>
        <r>
          <rPr>
            <sz val="9"/>
            <color indexed="81"/>
            <rFont val="Tahoma"/>
            <family val="2"/>
          </rPr>
          <t>Solver found a solution. All constraints and optimality conditions are satisfied.</t>
        </r>
      </text>
    </comment>
    <comment ref="F42" authorId="0" shapeId="0">
      <text>
        <r>
          <rPr>
            <sz val="9"/>
            <color indexed="81"/>
            <rFont val="Tahoma"/>
            <family val="2"/>
          </rPr>
          <t>Solver found a solution. All constraints and optimality conditions are satisfied.</t>
        </r>
      </text>
    </comment>
    <comment ref="G42" authorId="0" shapeId="0">
      <text>
        <r>
          <rPr>
            <sz val="9"/>
            <color indexed="81"/>
            <rFont val="Tahoma"/>
            <family val="2"/>
          </rPr>
          <t>Solver found a solution. All constraints and optimality conditions are satisfied.</t>
        </r>
      </text>
    </comment>
    <comment ref="H42" authorId="0" shapeId="0">
      <text>
        <r>
          <rPr>
            <sz val="9"/>
            <color indexed="81"/>
            <rFont val="Tahoma"/>
            <family val="2"/>
          </rPr>
          <t>Solver found a solution. All constraints and optimality conditions are satisfied.</t>
        </r>
      </text>
    </comment>
    <comment ref="I42" authorId="0" shapeId="0">
      <text>
        <r>
          <rPr>
            <sz val="9"/>
            <color indexed="81"/>
            <rFont val="Tahoma"/>
            <family val="2"/>
          </rPr>
          <t>Solver found a solution. All constraints and optimality conditions are satisfied.</t>
        </r>
      </text>
    </comment>
    <comment ref="J42" authorId="0" shapeId="0">
      <text>
        <r>
          <rPr>
            <sz val="9"/>
            <color indexed="81"/>
            <rFont val="Tahoma"/>
            <family val="2"/>
          </rPr>
          <t>Solver found a solution. All constraints and optimality conditions are satisfied.</t>
        </r>
      </text>
    </comment>
    <comment ref="K42" authorId="0" shapeId="0">
      <text>
        <r>
          <rPr>
            <sz val="9"/>
            <color indexed="81"/>
            <rFont val="Tahoma"/>
            <family val="2"/>
          </rPr>
          <t>Solver found a solution. All constraints and optimality conditions are satisfied.</t>
        </r>
      </text>
    </comment>
    <comment ref="L42" authorId="0" shapeId="0">
      <text>
        <r>
          <rPr>
            <sz val="9"/>
            <color indexed="81"/>
            <rFont val="Tahoma"/>
            <family val="2"/>
          </rPr>
          <t>Solver found a solution. All constraints and optimality conditions are satisfied.</t>
        </r>
      </text>
    </comment>
    <comment ref="M42" authorId="0" shapeId="0">
      <text>
        <r>
          <rPr>
            <sz val="9"/>
            <color indexed="81"/>
            <rFont val="Tahoma"/>
            <family val="2"/>
          </rPr>
          <t>Solver found a solution. All constraints and optimality conditions are satisfied.</t>
        </r>
      </text>
    </comment>
    <comment ref="N42" authorId="0" shapeId="0">
      <text>
        <r>
          <rPr>
            <sz val="9"/>
            <color indexed="81"/>
            <rFont val="Tahoma"/>
            <family val="2"/>
          </rPr>
          <t>Solver found a solution. All constraints and optimality conditions are satisfied.</t>
        </r>
      </text>
    </comment>
    <comment ref="O42" authorId="0" shapeId="0">
      <text>
        <r>
          <rPr>
            <sz val="9"/>
            <color indexed="81"/>
            <rFont val="Tahoma"/>
            <family val="2"/>
          </rPr>
          <t>Solver found a solution. All constraints and optimality conditions are satisfied.</t>
        </r>
      </text>
    </comment>
    <comment ref="B43" authorId="0" shapeId="0">
      <text>
        <r>
          <rPr>
            <sz val="9"/>
            <color indexed="81"/>
            <rFont val="Tahoma"/>
            <family val="2"/>
          </rPr>
          <t>Solver found a solution. All constraints and optimality conditions are satisfied.</t>
        </r>
      </text>
    </comment>
    <comment ref="C43" authorId="0" shapeId="0">
      <text>
        <r>
          <rPr>
            <sz val="9"/>
            <color indexed="81"/>
            <rFont val="Tahoma"/>
            <family val="2"/>
          </rPr>
          <t>Solver found a solution. All constraints and optimality conditions are satisfied.</t>
        </r>
      </text>
    </comment>
    <comment ref="D43" authorId="0" shapeId="0">
      <text>
        <r>
          <rPr>
            <sz val="9"/>
            <color indexed="81"/>
            <rFont val="Tahoma"/>
            <family val="2"/>
          </rPr>
          <t>Solver found a solution. All constraints and optimality conditions are satisfied.</t>
        </r>
      </text>
    </comment>
    <comment ref="E43" authorId="0" shapeId="0">
      <text>
        <r>
          <rPr>
            <sz val="9"/>
            <color indexed="81"/>
            <rFont val="Tahoma"/>
            <family val="2"/>
          </rPr>
          <t>Solver found a solution. All constraints and optimality conditions are satisfied.</t>
        </r>
      </text>
    </comment>
    <comment ref="F43" authorId="0" shapeId="0">
      <text>
        <r>
          <rPr>
            <sz val="9"/>
            <color indexed="81"/>
            <rFont val="Tahoma"/>
            <family val="2"/>
          </rPr>
          <t>Solver found a solution. All constraints and optimality conditions are satisfied.</t>
        </r>
      </text>
    </comment>
    <comment ref="G43" authorId="0" shapeId="0">
      <text>
        <r>
          <rPr>
            <sz val="9"/>
            <color indexed="81"/>
            <rFont val="Tahoma"/>
            <family val="2"/>
          </rPr>
          <t>Solver found a solution. All constraints and optimality conditions are satisfied.</t>
        </r>
      </text>
    </comment>
    <comment ref="H43" authorId="0" shapeId="0">
      <text>
        <r>
          <rPr>
            <sz val="9"/>
            <color indexed="81"/>
            <rFont val="Tahoma"/>
            <family val="2"/>
          </rPr>
          <t>Solver found a solution. All constraints and optimality conditions are satisfied.</t>
        </r>
      </text>
    </comment>
    <comment ref="I43" authorId="0" shapeId="0">
      <text>
        <r>
          <rPr>
            <sz val="9"/>
            <color indexed="81"/>
            <rFont val="Tahoma"/>
            <family val="2"/>
          </rPr>
          <t>Solver found a solution. All constraints and optimality conditions are satisfied.</t>
        </r>
      </text>
    </comment>
    <comment ref="J43" authorId="0" shapeId="0">
      <text>
        <r>
          <rPr>
            <sz val="9"/>
            <color indexed="81"/>
            <rFont val="Tahoma"/>
            <family val="2"/>
          </rPr>
          <t>Solver found a solution. All constraints and optimality conditions are satisfied.</t>
        </r>
      </text>
    </comment>
    <comment ref="K43" authorId="0" shapeId="0">
      <text>
        <r>
          <rPr>
            <sz val="9"/>
            <color indexed="81"/>
            <rFont val="Tahoma"/>
            <family val="2"/>
          </rPr>
          <t>Solver found a solution. All constraints and optimality conditions are satisfied.</t>
        </r>
      </text>
    </comment>
    <comment ref="L43" authorId="0" shapeId="0">
      <text>
        <r>
          <rPr>
            <sz val="9"/>
            <color indexed="81"/>
            <rFont val="Tahoma"/>
            <family val="2"/>
          </rPr>
          <t>Solver found a solution. All constraints and optimality conditions are satisfied.</t>
        </r>
      </text>
    </comment>
    <comment ref="M43" authorId="0" shapeId="0">
      <text>
        <r>
          <rPr>
            <sz val="9"/>
            <color indexed="81"/>
            <rFont val="Tahoma"/>
            <family val="2"/>
          </rPr>
          <t>Solver found a solution. All constraints and optimality conditions are satisfied.</t>
        </r>
      </text>
    </comment>
    <comment ref="N43" authorId="0" shapeId="0">
      <text>
        <r>
          <rPr>
            <sz val="9"/>
            <color indexed="81"/>
            <rFont val="Tahoma"/>
            <family val="2"/>
          </rPr>
          <t>Solver found a solution. All constraints and optimality conditions are satisfied.</t>
        </r>
      </text>
    </comment>
    <comment ref="O43" authorId="0" shapeId="0">
      <text>
        <r>
          <rPr>
            <sz val="9"/>
            <color indexed="81"/>
            <rFont val="Tahoma"/>
            <family val="2"/>
          </rPr>
          <t>Solver found a solution. All constraints and optimality conditions are satisfied.</t>
        </r>
      </text>
    </comment>
    <comment ref="B44" authorId="0" shapeId="0">
      <text>
        <r>
          <rPr>
            <sz val="9"/>
            <color indexed="81"/>
            <rFont val="Tahoma"/>
            <family val="2"/>
          </rPr>
          <t>Solver found a solution. All constraints and optimality conditions are satisfied.</t>
        </r>
      </text>
    </comment>
    <comment ref="C44" authorId="0" shapeId="0">
      <text>
        <r>
          <rPr>
            <sz val="9"/>
            <color indexed="81"/>
            <rFont val="Tahoma"/>
            <family val="2"/>
          </rPr>
          <t>Solver found a solution. All constraints and optimality conditions are satisfied.</t>
        </r>
      </text>
    </comment>
    <comment ref="D44" authorId="0" shapeId="0">
      <text>
        <r>
          <rPr>
            <sz val="9"/>
            <color indexed="81"/>
            <rFont val="Tahoma"/>
            <family val="2"/>
          </rPr>
          <t>Solver found a solution. All constraints and optimality conditions are satisfied.</t>
        </r>
      </text>
    </comment>
    <comment ref="E44" authorId="0" shapeId="0">
      <text>
        <r>
          <rPr>
            <sz val="9"/>
            <color indexed="81"/>
            <rFont val="Tahoma"/>
            <family val="2"/>
          </rPr>
          <t>Solver found a solution. All constraints and optimality conditions are satisfied.</t>
        </r>
      </text>
    </comment>
    <comment ref="F44" authorId="0" shapeId="0">
      <text>
        <r>
          <rPr>
            <sz val="9"/>
            <color indexed="81"/>
            <rFont val="Tahoma"/>
            <family val="2"/>
          </rPr>
          <t>Solver found a solution. All constraints and optimality conditions are satisfied.</t>
        </r>
      </text>
    </comment>
    <comment ref="G44" authorId="0" shapeId="0">
      <text>
        <r>
          <rPr>
            <sz val="9"/>
            <color indexed="81"/>
            <rFont val="Tahoma"/>
            <family val="2"/>
          </rPr>
          <t>Solver found a solution. All constraints and optimality conditions are satisfied.</t>
        </r>
      </text>
    </comment>
    <comment ref="H44" authorId="0" shapeId="0">
      <text>
        <r>
          <rPr>
            <sz val="9"/>
            <color indexed="81"/>
            <rFont val="Tahoma"/>
            <family val="2"/>
          </rPr>
          <t>Solver found a solution. All constraints and optimality conditions are satisfied.</t>
        </r>
      </text>
    </comment>
    <comment ref="I44" authorId="0" shapeId="0">
      <text>
        <r>
          <rPr>
            <sz val="9"/>
            <color indexed="81"/>
            <rFont val="Tahoma"/>
            <family val="2"/>
          </rPr>
          <t>Solver found a solution. All constraints and optimality conditions are satisfied.</t>
        </r>
      </text>
    </comment>
    <comment ref="J44" authorId="0" shapeId="0">
      <text>
        <r>
          <rPr>
            <sz val="9"/>
            <color indexed="81"/>
            <rFont val="Tahoma"/>
            <family val="2"/>
          </rPr>
          <t>Solver found a solution. All constraints and optimality conditions are satisfied.</t>
        </r>
      </text>
    </comment>
    <comment ref="K44" authorId="0" shapeId="0">
      <text>
        <r>
          <rPr>
            <sz val="9"/>
            <color indexed="81"/>
            <rFont val="Tahoma"/>
            <family val="2"/>
          </rPr>
          <t>Solver found a solution. All constraints and optimality conditions are satisfied.</t>
        </r>
      </text>
    </comment>
    <comment ref="L44" authorId="0" shapeId="0">
      <text>
        <r>
          <rPr>
            <sz val="9"/>
            <color indexed="81"/>
            <rFont val="Tahoma"/>
            <family val="2"/>
          </rPr>
          <t>Solver found a solution. All constraints and optimality conditions are satisfied.</t>
        </r>
      </text>
    </comment>
    <comment ref="M44" authorId="0" shapeId="0">
      <text>
        <r>
          <rPr>
            <sz val="9"/>
            <color indexed="81"/>
            <rFont val="Tahoma"/>
            <family val="2"/>
          </rPr>
          <t>Solver found a solution. All constraints and optimality conditions are satisfied.</t>
        </r>
      </text>
    </comment>
    <comment ref="N44" authorId="0" shapeId="0">
      <text>
        <r>
          <rPr>
            <sz val="9"/>
            <color indexed="81"/>
            <rFont val="Tahoma"/>
            <family val="2"/>
          </rPr>
          <t>Solver found a solution. All constraints and optimality conditions are satisfied.</t>
        </r>
      </text>
    </comment>
    <comment ref="O44" authorId="0" shapeId="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<sst xmlns="http://schemas.openxmlformats.org/spreadsheetml/2006/main" count="137" uniqueCount="65">
  <si>
    <t>Decision Variables</t>
  </si>
  <si>
    <t>Number of doctors</t>
  </si>
  <si>
    <t>Number of staff attendants, 8 AM - 4 PM</t>
  </si>
  <si>
    <t>Number of staff attendants, 4 PM - 12 AM</t>
  </si>
  <si>
    <t>Number of staff attendants, 12 AM - 8 AM</t>
  </si>
  <si>
    <t xml:space="preserve">Number of medical interns, 8 AM - 8 PM </t>
  </si>
  <si>
    <t>Number of medical interns, 8 PM - 8 AM</t>
  </si>
  <si>
    <r>
      <t>A</t>
    </r>
    <r>
      <rPr>
        <vertAlign val="subscript"/>
        <sz val="11"/>
        <color rgb="FF000000"/>
        <rFont val="Calibri"/>
        <family val="2"/>
        <scheme val="minor"/>
      </rPr>
      <t>8</t>
    </r>
  </si>
  <si>
    <r>
      <t>A</t>
    </r>
    <r>
      <rPr>
        <vertAlign val="subscript"/>
        <sz val="11"/>
        <color rgb="FF000000"/>
        <rFont val="Calibri"/>
        <family val="2"/>
        <scheme val="minor"/>
      </rPr>
      <t>4</t>
    </r>
  </si>
  <si>
    <r>
      <t>A</t>
    </r>
    <r>
      <rPr>
        <vertAlign val="subscript"/>
        <sz val="11"/>
        <color rgb="FF000000"/>
        <rFont val="Calibri"/>
        <family val="2"/>
        <scheme val="minor"/>
      </rPr>
      <t>12</t>
    </r>
  </si>
  <si>
    <r>
      <t>I</t>
    </r>
    <r>
      <rPr>
        <vertAlign val="subscript"/>
        <sz val="11"/>
        <color rgb="FF000000"/>
        <rFont val="Calibri"/>
        <family val="2"/>
        <scheme val="minor"/>
      </rPr>
      <t>p</t>
    </r>
  </si>
  <si>
    <r>
      <t>I</t>
    </r>
    <r>
      <rPr>
        <vertAlign val="subscript"/>
        <sz val="11"/>
        <color rgb="FF000000"/>
        <rFont val="Calibri"/>
        <family val="2"/>
        <scheme val="minor"/>
      </rPr>
      <t>a</t>
    </r>
  </si>
  <si>
    <t>Cost ($)</t>
  </si>
  <si>
    <t>Scheduling</t>
  </si>
  <si>
    <t>AM</t>
  </si>
  <si>
    <t>PM</t>
  </si>
  <si>
    <t>Objective Function</t>
  </si>
  <si>
    <t>Minimize cost for doctors</t>
  </si>
  <si>
    <t>Constraints</t>
  </si>
  <si>
    <t>LHS</t>
  </si>
  <si>
    <t>RHS</t>
  </si>
  <si>
    <t>9 AM to 2 PM</t>
  </si>
  <si>
    <t>2 PM to 4 PM</t>
  </si>
  <si>
    <t>4 PM to 6 PM</t>
  </si>
  <si>
    <t>6 PM to 8 PM</t>
  </si>
  <si>
    <t>8 PM to 12 AM</t>
  </si>
  <si>
    <t>12 AM to 8 AM</t>
  </si>
  <si>
    <t>8 AM to 9 AM</t>
  </si>
  <si>
    <t>&gt;=</t>
  </si>
  <si>
    <t>staff attendants, 8 AM - 4 PM</t>
  </si>
  <si>
    <t>staff attendants, 4 PM - 12 AM</t>
  </si>
  <si>
    <t>staff attendants, 12 AM - 8 AM</t>
  </si>
  <si>
    <t xml:space="preserve">medical interns, 8 AM - 8 PM </t>
  </si>
  <si>
    <t>medical interns, 8 PM - 8 AM</t>
  </si>
  <si>
    <t>&lt;=</t>
  </si>
  <si>
    <t>&lt;- Additional Constraint</t>
  </si>
  <si>
    <t>$D$55</t>
  </si>
  <si>
    <t>$B$52,$C$37:$C$41</t>
  </si>
  <si>
    <t>9 AM to 2 PM Minimum Doctors</t>
  </si>
  <si>
    <t>Oneway analysis for Solver model in Question 3 worksheet</t>
  </si>
  <si>
    <t>9 AM to 2 PM Minimum Doctors (cell $D$55) values along side, output cell(s) along top</t>
  </si>
  <si>
    <t>$B$52</t>
  </si>
  <si>
    <t>$C$37</t>
  </si>
  <si>
    <t>$C$38</t>
  </si>
  <si>
    <t>$C$39</t>
  </si>
  <si>
    <t>$C$40</t>
  </si>
  <si>
    <t>$C$41</t>
  </si>
  <si>
    <t>Data for chart</t>
  </si>
  <si>
    <t>Twoway analysis for Solver model in Question 3 worksheet</t>
  </si>
  <si>
    <t>$D$63</t>
  </si>
  <si>
    <t/>
  </si>
  <si>
    <t>Output</t>
  </si>
  <si>
    <t>staff attendents, 4 pm - 12 am</t>
  </si>
  <si>
    <t>Output and staff attendents, 4 pm - 12 am value for chart</t>
  </si>
  <si>
    <t>staff attendents, 4 pm - 12 am value</t>
  </si>
  <si>
    <t>9 am to 2 pm constraint</t>
  </si>
  <si>
    <t>staff attendents, 4 pm - 12 am (cell $D$63) values along side, 9 am to 2 pm constraint (cell $D$55) values along top, output cell in corner</t>
  </si>
  <si>
    <t>Output and 9 am to 2 pm constraint value for chart</t>
  </si>
  <si>
    <t>9 am to 2 pm constraint value</t>
  </si>
  <si>
    <t xml:space="preserve">Optimal Minimum Cost ($B$52) </t>
  </si>
  <si>
    <t>Number of staff attendants, 8 AM - 4 PM ($C$37)</t>
  </si>
  <si>
    <t>Number of staff attendants, 4 PM - 12 AM ($C$38)</t>
  </si>
  <si>
    <t>Number of staff attendants, 12 AM - 8 AM ($C$39)</t>
  </si>
  <si>
    <t xml:space="preserve">Number of medical interns, 8 AM - 8 PM ($C$40) </t>
  </si>
  <si>
    <t>Number of medical interns, 8 PM - 8 AM ($C$41)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</si>
</sst>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rgb="FF000000"/>
      <name val="Calibri"/>
      <family val="2"/>
      <scheme val="minor"/>
    </font>
    <font>
      <sz val="11"/>
      <color rgb="FFFFFFFF"/>
      <name val="Calibri"/>
      <family val="2"/>
      <scheme val="minor"/>
    </font>
    <font>
      <sz val="9"/>
      <color indexed="81"/>
      <name val="Tahoma"/>
      <family val="2"/>
    </font>
  </fonts>
  <fills count="6">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59999389629810485"/>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0" fontId="1" fillId="0" borderId="0" xfId="0" applyFont="1"/>
    <xf numFmtId="0" fontId="0" fillId="0" borderId="0" xfId="0" applyAlignment="1">
      <alignment horizontal="center"/>
    </xf>
    <xf numFmtId="0" fontId="0" fillId="0" borderId="5" xfId="0" applyBorder="1"/>
    <xf numFmtId="0" fontId="0" fillId="0" borderId="5" xfId="0" applyBorder="1" applyAlignment="1">
      <alignment horizontal="center"/>
    </xf>
    <xf numFmtId="0" fontId="2" fillId="0" borderId="5" xfId="0" applyFont="1" applyBorder="1" applyAlignment="1">
      <alignment horizontal="center"/>
    </xf>
    <xf numFmtId="0" fontId="1" fillId="0" borderId="5" xfId="0" applyFont="1" applyBorder="1" applyAlignment="1">
      <alignment horizontal="center"/>
    </xf>
    <xf numFmtId="0" fontId="0" fillId="0" borderId="0" xfId="0" applyBorder="1" applyAlignment="1">
      <alignment horizontal="center"/>
    </xf>
    <xf numFmtId="0" fontId="2" fillId="0" borderId="0" xfId="0" applyFont="1" applyBorder="1" applyAlignment="1">
      <alignment horizontal="center"/>
    </xf>
    <xf numFmtId="0" fontId="1" fillId="0" borderId="5" xfId="0" applyFont="1" applyFill="1" applyBorder="1" applyAlignment="1">
      <alignment horizontal="center"/>
    </xf>
    <xf numFmtId="0" fontId="0" fillId="0" borderId="0" xfId="0" applyBorder="1" applyAlignment="1"/>
    <xf numFmtId="0" fontId="0" fillId="2" borderId="0" xfId="0" applyFont="1" applyFill="1"/>
    <xf numFmtId="0" fontId="0" fillId="2" borderId="0" xfId="0" applyFill="1"/>
    <xf numFmtId="0" fontId="1" fillId="0" borderId="5" xfId="0" applyFont="1" applyBorder="1" applyAlignment="1">
      <alignment horizontal="left"/>
    </xf>
    <xf numFmtId="0" fontId="1" fillId="0" borderId="5" xfId="0" applyFont="1" applyFill="1" applyBorder="1" applyAlignment="1">
      <alignment horizontal="left"/>
    </xf>
    <xf numFmtId="0" fontId="1" fillId="0" borderId="8" xfId="0" applyFont="1" applyFill="1" applyBorder="1" applyAlignment="1">
      <alignment horizontal="center"/>
    </xf>
    <xf numFmtId="0" fontId="1" fillId="0" borderId="7" xfId="0" applyFont="1" applyBorder="1" applyAlignment="1">
      <alignment horizontal="left"/>
    </xf>
    <xf numFmtId="0" fontId="2" fillId="0" borderId="7" xfId="0" applyFont="1" applyBorder="1" applyAlignment="1">
      <alignment horizontal="center"/>
    </xf>
    <xf numFmtId="0" fontId="0" fillId="0" borderId="7" xfId="0"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6" xfId="0" applyBorder="1"/>
    <xf numFmtId="0" fontId="0" fillId="0" borderId="7" xfId="0" applyBorder="1"/>
    <xf numFmtId="0" fontId="1" fillId="0"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xf numFmtId="0" fontId="1" fillId="0" borderId="11" xfId="0" applyFont="1" applyBorder="1"/>
    <xf numFmtId="0" fontId="1" fillId="0" borderId="12" xfId="0" applyFont="1" applyFill="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49" fontId="0" fillId="0" borderId="0" xfId="0" applyNumberFormat="1"/>
    <xf numFmtId="0" fontId="0" fillId="0" borderId="0" xfId="0" applyNumberFormat="1"/>
    <xf numFmtId="0" fontId="0" fillId="0" borderId="0" xfId="0" applyAlignment="1">
      <alignment horizontal="right" textRotation="90"/>
    </xf>
    <xf numFmtId="0" fontId="0" fillId="3" borderId="0" xfId="0" applyFill="1" applyAlignment="1">
      <alignment horizontal="right" textRotation="90"/>
    </xf>
    <xf numFmtId="0" fontId="4" fillId="0" borderId="0" xfId="0" applyFont="1"/>
    <xf numFmtId="0" fontId="0" fillId="0" borderId="13" xfId="0" applyNumberFormat="1" applyBorder="1"/>
    <xf numFmtId="0" fontId="0" fillId="0" borderId="14" xfId="0" applyNumberFormat="1" applyBorder="1"/>
    <xf numFmtId="0" fontId="0" fillId="0" borderId="15" xfId="0" applyNumberFormat="1" applyBorder="1"/>
    <xf numFmtId="0" fontId="0" fillId="0" borderId="16" xfId="0" applyNumberFormat="1" applyBorder="1"/>
    <xf numFmtId="0" fontId="0" fillId="0" borderId="0" xfId="0" applyNumberFormat="1" applyBorder="1"/>
    <xf numFmtId="0" fontId="0" fillId="0" borderId="17" xfId="0" applyNumberFormat="1" applyBorder="1"/>
    <xf numFmtId="0" fontId="0" fillId="0" borderId="12" xfId="0" applyNumberFormat="1" applyBorder="1"/>
    <xf numFmtId="0" fontId="0" fillId="0" borderId="18" xfId="0" applyNumberFormat="1" applyBorder="1"/>
    <xf numFmtId="0" fontId="0" fillId="0" borderId="19" xfId="0" applyNumberFormat="1" applyBorder="1"/>
    <xf numFmtId="0" fontId="1" fillId="4" borderId="5" xfId="0" applyFont="1" applyFill="1" applyBorder="1"/>
    <xf numFmtId="0" fontId="0" fillId="4" borderId="5" xfId="0" applyFill="1" applyBorder="1"/>
    <xf numFmtId="0" fontId="1" fillId="4" borderId="5" xfId="0" applyFont="1" applyFill="1" applyBorder="1" applyAlignment="1">
      <alignment horizontal="center"/>
    </xf>
    <xf numFmtId="0" fontId="0" fillId="4" borderId="0" xfId="0" applyFill="1"/>
    <xf numFmtId="0" fontId="0" fillId="0" borderId="0" xfId="0" applyAlignment="1">
      <alignment horizontal="right"/>
    </xf>
    <xf numFmtId="0" fontId="0" fillId="5" borderId="0" xfId="0" applyFill="1"/>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'Q3 One Way Solver Table'!$K$1</c:f>
          <c:strCache>
            <c:ptCount val="1"/>
            <c:pt idx="0">
              <c:v>Sensitivity of $B$52 to 9 AM to 2 PM Minimum Doctors</c:v>
            </c:pt>
          </c:strCache>
        </c:strRef>
      </c:tx>
      <c:layout/>
      <c:overlay val="0"/>
      <c:txPr>
        <a:bodyPr/>
        <a:lstStyle/>
        <a:p>
          <a:pPr>
            <a:defRPr sz="1200"/>
          </a:pPr>
          <a:endParaRPr lang="en-US"/>
        </a:p>
      </c:txPr>
    </c:title>
    <c:autoTitleDeleted val="0"/>
    <c:plotArea>
      <c:layout/>
      <c:lineChart>
        <c:grouping val="standard"/>
        <c:varyColors val="0"/>
        <c:ser>
          <c:idx val="0"/>
          <c:order val="0"/>
          <c:cat>
            <c:numRef>
              <c:f>'Q3 One Way Solver Table'!$A$5:$A$18</c:f>
              <c:numCache>
                <c:formatCode>General</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'Q3 One Way Solver Table'!$K$5:$K$18</c:f>
              <c:numCache>
                <c:formatCode>General</c:formatCode>
                <c:ptCount val="14"/>
                <c:pt idx="0">
                  <c:v>14896</c:v>
                </c:pt>
                <c:pt idx="1">
                  <c:v>14896</c:v>
                </c:pt>
                <c:pt idx="2">
                  <c:v>14896</c:v>
                </c:pt>
                <c:pt idx="3">
                  <c:v>14896</c:v>
                </c:pt>
                <c:pt idx="4">
                  <c:v>14896</c:v>
                </c:pt>
                <c:pt idx="5">
                  <c:v>14896</c:v>
                </c:pt>
                <c:pt idx="6">
                  <c:v>14896</c:v>
                </c:pt>
                <c:pt idx="7">
                  <c:v>14896</c:v>
                </c:pt>
                <c:pt idx="8">
                  <c:v>16016</c:v>
                </c:pt>
                <c:pt idx="9">
                  <c:v>17136</c:v>
                </c:pt>
                <c:pt idx="10">
                  <c:v>18256</c:v>
                </c:pt>
                <c:pt idx="11">
                  <c:v>19376</c:v>
                </c:pt>
                <c:pt idx="12">
                  <c:v>20496</c:v>
                </c:pt>
                <c:pt idx="13">
                  <c:v>21616</c:v>
                </c:pt>
              </c:numCache>
            </c:numRef>
          </c:val>
          <c:smooth val="0"/>
          <c:extLst>
            <c:ext xmlns:c16="http://schemas.microsoft.com/office/drawing/2014/chart" uri="{C3380CC4-5D6E-409C-BE32-E72D297353CC}">
              <c16:uniqueId val="{00000001-9C6E-460D-BA58-6C7F3EF09DB9}"/>
            </c:ext>
          </c:extLst>
        </c:ser>
        <c:dLbls>
          <c:showLegendKey val="0"/>
          <c:showVal val="0"/>
          <c:showCatName val="0"/>
          <c:showSerName val="0"/>
          <c:showPercent val="0"/>
          <c:showBubbleSize val="0"/>
        </c:dLbls>
        <c:marker val="1"/>
        <c:smooth val="0"/>
        <c:axId val="595308696"/>
        <c:axId val="595313616"/>
      </c:lineChart>
      <c:catAx>
        <c:axId val="595308696"/>
        <c:scaling>
          <c:orientation val="minMax"/>
        </c:scaling>
        <c:delete val="0"/>
        <c:axPos val="b"/>
        <c:title>
          <c:tx>
            <c:rich>
              <a:bodyPr/>
              <a:lstStyle/>
              <a:p>
                <a:pPr>
                  <a:defRPr/>
                </a:pPr>
                <a:r>
                  <a:rPr lang="en-US"/>
                  <a:t>9 AM to 2 PM Minimum Doctors ($D$55)</a:t>
                </a:r>
              </a:p>
            </c:rich>
          </c:tx>
          <c:layout/>
          <c:overlay val="0"/>
        </c:title>
        <c:numFmt formatCode="General" sourceLinked="1"/>
        <c:majorTickMark val="out"/>
        <c:minorTickMark val="none"/>
        <c:tickLblPos val="nextTo"/>
        <c:crossAx val="595313616"/>
        <c:crosses val="autoZero"/>
        <c:auto val="1"/>
        <c:lblAlgn val="ctr"/>
        <c:lblOffset val="100"/>
        <c:noMultiLvlLbl val="0"/>
      </c:catAx>
      <c:valAx>
        <c:axId val="595313616"/>
        <c:scaling>
          <c:orientation val="minMax"/>
        </c:scaling>
        <c:delete val="0"/>
        <c:axPos val="l"/>
        <c:majorGridlines/>
        <c:numFmt formatCode="General" sourceLinked="1"/>
        <c:majorTickMark val="out"/>
        <c:minorTickMark val="none"/>
        <c:tickLblPos val="nextTo"/>
        <c:crossAx val="595308696"/>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'Q3 Two Way Solver Table'!$Q$1</c:f>
          <c:strCache>
            <c:ptCount val="1"/>
            <c:pt idx="0">
              <c:v>Sensitivity of $B$52 to 9 am to 2 pm constraint</c:v>
            </c:pt>
          </c:strCache>
        </c:strRef>
      </c:tx>
      <c:layout/>
      <c:overlay val="0"/>
      <c:txPr>
        <a:bodyPr/>
        <a:lstStyle/>
        <a:p>
          <a:pPr>
            <a:defRPr sz="1200"/>
          </a:pPr>
          <a:endParaRPr lang="en-US"/>
        </a:p>
      </c:txPr>
    </c:title>
    <c:autoTitleDeleted val="0"/>
    <c:plotArea>
      <c:layout/>
      <c:lineChart>
        <c:grouping val="standard"/>
        <c:varyColors val="0"/>
        <c:ser>
          <c:idx val="0"/>
          <c:order val="0"/>
          <c:cat>
            <c:numRef>
              <c:f>'Q3 Two Way Solver Table'!$B$4:$O$4</c:f>
              <c:numCache>
                <c:formatCode>General</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'Q3 Two Way Solver Table'!$Q$5:$Q$18</c:f>
              <c:numCache>
                <c:formatCode>General</c:formatCode>
                <c:ptCount val="14"/>
                <c:pt idx="0">
                  <c:v>14896</c:v>
                </c:pt>
                <c:pt idx="1">
                  <c:v>14896</c:v>
                </c:pt>
                <c:pt idx="2">
                  <c:v>14896</c:v>
                </c:pt>
                <c:pt idx="3">
                  <c:v>14896</c:v>
                </c:pt>
                <c:pt idx="4">
                  <c:v>14896</c:v>
                </c:pt>
                <c:pt idx="5">
                  <c:v>14896</c:v>
                </c:pt>
                <c:pt idx="6">
                  <c:v>14896</c:v>
                </c:pt>
                <c:pt idx="7">
                  <c:v>14896</c:v>
                </c:pt>
                <c:pt idx="8">
                  <c:v>16016</c:v>
                </c:pt>
                <c:pt idx="9">
                  <c:v>17136</c:v>
                </c:pt>
                <c:pt idx="10">
                  <c:v>18256</c:v>
                </c:pt>
                <c:pt idx="11">
                  <c:v>19376</c:v>
                </c:pt>
                <c:pt idx="12">
                  <c:v>20496</c:v>
                </c:pt>
                <c:pt idx="13">
                  <c:v>21616</c:v>
                </c:pt>
              </c:numCache>
            </c:numRef>
          </c:val>
          <c:smooth val="0"/>
          <c:extLst>
            <c:ext xmlns:c16="http://schemas.microsoft.com/office/drawing/2014/chart" uri="{C3380CC4-5D6E-409C-BE32-E72D297353CC}">
              <c16:uniqueId val="{00000001-C48F-4E0B-8A46-5E676EC3EE84}"/>
            </c:ext>
          </c:extLst>
        </c:ser>
        <c:dLbls>
          <c:showLegendKey val="0"/>
          <c:showVal val="0"/>
          <c:showCatName val="0"/>
          <c:showSerName val="0"/>
          <c:showPercent val="0"/>
          <c:showBubbleSize val="0"/>
        </c:dLbls>
        <c:marker val="1"/>
        <c:smooth val="0"/>
        <c:axId val="513875808"/>
        <c:axId val="513879088"/>
      </c:lineChart>
      <c:catAx>
        <c:axId val="513875808"/>
        <c:scaling>
          <c:orientation val="minMax"/>
        </c:scaling>
        <c:delete val="0"/>
        <c:axPos val="b"/>
        <c:title>
          <c:tx>
            <c:rich>
              <a:bodyPr/>
              <a:lstStyle/>
              <a:p>
                <a:pPr>
                  <a:defRPr/>
                </a:pPr>
                <a:r>
                  <a:rPr lang="en-US"/>
                  <a:t>9 am to 2 pm constraint ($D$55)</a:t>
                </a:r>
              </a:p>
            </c:rich>
          </c:tx>
          <c:layout/>
          <c:overlay val="0"/>
        </c:title>
        <c:numFmt formatCode="General" sourceLinked="1"/>
        <c:majorTickMark val="out"/>
        <c:minorTickMark val="none"/>
        <c:tickLblPos val="nextTo"/>
        <c:crossAx val="513879088"/>
        <c:crosses val="autoZero"/>
        <c:auto val="1"/>
        <c:lblAlgn val="ctr"/>
        <c:lblOffset val="100"/>
        <c:noMultiLvlLbl val="0"/>
      </c:catAx>
      <c:valAx>
        <c:axId val="513879088"/>
        <c:scaling>
          <c:orientation val="minMax"/>
        </c:scaling>
        <c:delete val="0"/>
        <c:axPos val="l"/>
        <c:majorGridlines/>
        <c:numFmt formatCode="General" sourceLinked="1"/>
        <c:majorTickMark val="out"/>
        <c:minorTickMark val="none"/>
        <c:tickLblPos val="nextTo"/>
        <c:crossAx val="513875808"/>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'Q3 Two Way Solver Table'!$U$1</c:f>
          <c:strCache>
            <c:ptCount val="1"/>
            <c:pt idx="0">
              <c:v>Sensitivity of $B$52 to staff attendents, 4 pm - 12 am</c:v>
            </c:pt>
          </c:strCache>
        </c:strRef>
      </c:tx>
      <c:overlay val="0"/>
      <c:txPr>
        <a:bodyPr/>
        <a:lstStyle/>
        <a:p>
          <a:pPr>
            <a:defRPr sz="1200"/>
          </a:pPr>
          <a:endParaRPr lang="en-US"/>
        </a:p>
      </c:txPr>
    </c:title>
    <c:autoTitleDeleted val="0"/>
    <c:plotArea>
      <c:layout/>
      <c:lineChart>
        <c:grouping val="standard"/>
        <c:varyColors val="0"/>
        <c:ser>
          <c:idx val="0"/>
          <c:order val="0"/>
          <c:cat>
            <c:numRef>
              <c:f>'Q3 Two Way Solver Table'!$A$5:$A$9</c:f>
              <c:numCache>
                <c:formatCode>General</c:formatCode>
                <c:ptCount val="5"/>
                <c:pt idx="0">
                  <c:v>1</c:v>
                </c:pt>
                <c:pt idx="1">
                  <c:v>2</c:v>
                </c:pt>
                <c:pt idx="2">
                  <c:v>3</c:v>
                </c:pt>
                <c:pt idx="3">
                  <c:v>4</c:v>
                </c:pt>
                <c:pt idx="4">
                  <c:v>5</c:v>
                </c:pt>
              </c:numCache>
            </c:numRef>
          </c:cat>
          <c:val>
            <c:numRef>
              <c:f>'Q3 Two Way Solver Table'!$U$5:$U$9</c:f>
              <c:numCache>
                <c:formatCode>General</c:formatCode>
                <c:ptCount val="5"/>
                <c:pt idx="0">
                  <c:v>14896</c:v>
                </c:pt>
                <c:pt idx="1">
                  <c:v>14896</c:v>
                </c:pt>
                <c:pt idx="2">
                  <c:v>14896</c:v>
                </c:pt>
                <c:pt idx="3">
                  <c:v>15008</c:v>
                </c:pt>
                <c:pt idx="4">
                  <c:v>15120</c:v>
                </c:pt>
              </c:numCache>
            </c:numRef>
          </c:val>
          <c:smooth val="0"/>
          <c:extLst>
            <c:ext xmlns:c16="http://schemas.microsoft.com/office/drawing/2014/chart" uri="{C3380CC4-5D6E-409C-BE32-E72D297353CC}">
              <c16:uniqueId val="{00000001-E1D7-4069-93BA-AD776FC3D89E}"/>
            </c:ext>
          </c:extLst>
        </c:ser>
        <c:dLbls>
          <c:showLegendKey val="0"/>
          <c:showVal val="0"/>
          <c:showCatName val="0"/>
          <c:showSerName val="0"/>
          <c:showPercent val="0"/>
          <c:showBubbleSize val="0"/>
        </c:dLbls>
        <c:marker val="1"/>
        <c:smooth val="0"/>
        <c:axId val="722337680"/>
        <c:axId val="722338008"/>
      </c:lineChart>
      <c:catAx>
        <c:axId val="722337680"/>
        <c:scaling>
          <c:orientation val="minMax"/>
        </c:scaling>
        <c:delete val="0"/>
        <c:axPos val="b"/>
        <c:title>
          <c:tx>
            <c:rich>
              <a:bodyPr/>
              <a:lstStyle/>
              <a:p>
                <a:pPr>
                  <a:defRPr/>
                </a:pPr>
                <a:r>
                  <a:rPr lang="en-US"/>
                  <a:t>staff attendents, 4 pm - 12 am ($D$63)</a:t>
                </a:r>
              </a:p>
            </c:rich>
          </c:tx>
          <c:overlay val="0"/>
        </c:title>
        <c:numFmt formatCode="General" sourceLinked="1"/>
        <c:majorTickMark val="out"/>
        <c:minorTickMark val="none"/>
        <c:tickLblPos val="nextTo"/>
        <c:crossAx val="722338008"/>
        <c:crosses val="autoZero"/>
        <c:auto val="1"/>
        <c:lblAlgn val="ctr"/>
        <c:lblOffset val="100"/>
        <c:noMultiLvlLbl val="0"/>
      </c:catAx>
      <c:valAx>
        <c:axId val="722338008"/>
        <c:scaling>
          <c:orientation val="minMax"/>
        </c:scaling>
        <c:delete val="0"/>
        <c:axPos val="l"/>
        <c:majorGridlines/>
        <c:numFmt formatCode="General" sourceLinked="1"/>
        <c:majorTickMark val="out"/>
        <c:minorTickMark val="none"/>
        <c:tickLblPos val="nextTo"/>
        <c:crossAx val="722337680"/>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78</xdr:row>
      <xdr:rowOff>28574</xdr:rowOff>
    </xdr:to>
    <xdr:sp macro="" textlink="">
      <xdr:nvSpPr>
        <xdr:cNvPr id="2" name="TextBox 1"/>
        <xdr:cNvSpPr txBox="1"/>
      </xdr:nvSpPr>
      <xdr:spPr>
        <a:xfrm>
          <a:off x="0" y="0"/>
          <a:ext cx="9429750" cy="14887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5"/>
              </a:solidFill>
            </a:rPr>
            <a:t>Case Study #2: Scheduling in Emergency Department </a:t>
          </a:r>
        </a:p>
        <a:p>
          <a:endParaRPr lang="en-US" sz="1600">
            <a:solidFill>
              <a:schemeClr val="accent5"/>
            </a:solidFill>
          </a:endParaRPr>
        </a:p>
        <a:p>
          <a:r>
            <a:rPr lang="en-US" sz="1400"/>
            <a:t>After evaluating the arrivals of patients to an emergency department of the Dublin Hospital, the medical director identified the number of doctors needed per each time period. Now, she needs to develop an optimal schedule of doctors assigned to the emergency department.   </a:t>
          </a:r>
        </a:p>
        <a:p>
          <a:r>
            <a:rPr lang="en-US" sz="1400"/>
            <a:t>                    </a:t>
          </a:r>
        </a:p>
        <a:p>
          <a:r>
            <a:rPr lang="en-US" sz="1400"/>
            <a:t>  </a:t>
          </a:r>
        </a:p>
        <a:p>
          <a:r>
            <a:rPr lang="en-US" sz="1400"/>
            <a:t> </a:t>
          </a:r>
        </a:p>
        <a:p>
          <a:endParaRPr lang="en-US" sz="1400"/>
        </a:p>
        <a:p>
          <a:r>
            <a:rPr lang="en-US" sz="1400"/>
            <a:t> </a:t>
          </a:r>
        </a:p>
        <a:p>
          <a:endParaRPr lang="en-US" sz="1400"/>
        </a:p>
        <a:p>
          <a:r>
            <a:rPr lang="en-US" sz="1400"/>
            <a:t> </a:t>
          </a:r>
        </a:p>
        <a:p>
          <a:r>
            <a:rPr lang="en-US" sz="1400"/>
            <a:t>Each time period may be covered by staff attendants (full-time doctors) and medical interns (part-time doctors) that just finished their medical programs. The attendants have three shifts of 8 hours each, starting from 8 am, 4 pm and 12 am. The interns’ schedule includes two 12-hour shifts starting from 8 am and 8 pm. The hourly cost is $140 per attendant and $42 per intern.  Help the medical director to identify the optimal schedule of attendants and interns in the emergency department.</a:t>
          </a:r>
        </a:p>
        <a:p>
          <a:r>
            <a:rPr lang="en-US" sz="1400"/>
            <a:t>________________________________________________________________________________________________________</a:t>
          </a:r>
        </a:p>
        <a:p>
          <a:endParaRPr lang="en-US" sz="1400"/>
        </a:p>
        <a:p>
          <a:r>
            <a:rPr lang="en-US" sz="1400" b="1"/>
            <a:t>Question 1</a:t>
          </a:r>
        </a:p>
        <a:p>
          <a:endParaRPr lang="en-US" sz="1400"/>
        </a:p>
        <a:p>
          <a:r>
            <a:rPr lang="en-US" sz="1400"/>
            <a:t>Formulate an integer programming model that can be used to develop a schedule that will satisfy customer service needs at a minimum total daily cost.</a:t>
          </a:r>
        </a:p>
        <a:p>
          <a:endParaRPr lang="en-US" sz="1400"/>
        </a:p>
        <a:p>
          <a:r>
            <a:rPr lang="en-US" sz="1400" b="1">
              <a:solidFill>
                <a:srgbClr val="FF0000"/>
              </a:solidFill>
            </a:rPr>
            <a:t>ANSWER: </a:t>
          </a:r>
          <a:endParaRPr lang="en-US" sz="1400" b="1" i="1"/>
        </a:p>
        <a:p>
          <a:endParaRPr lang="en-US" sz="1400" b="1" i="1"/>
        </a:p>
        <a:p>
          <a:r>
            <a:rPr lang="en-US" sz="1400" b="1" i="1"/>
            <a:t>Decision Variables:</a:t>
          </a:r>
          <a:endParaRPr lang="en-US" sz="1400"/>
        </a:p>
        <a:p>
          <a:r>
            <a:rPr lang="en-US" sz="1400" i="1"/>
            <a:t>A</a:t>
          </a:r>
          <a:r>
            <a:rPr lang="en-US" sz="1400" i="1" baseline="-25000"/>
            <a:t>8</a:t>
          </a:r>
          <a:r>
            <a:rPr lang="en-US" sz="1400" i="1" baseline="0"/>
            <a:t> </a:t>
          </a:r>
          <a:r>
            <a:rPr lang="en-US" sz="1400" i="0" baseline="0"/>
            <a:t>= Number of staff attendants (full-time doctors) for the 8 AM shift</a:t>
          </a:r>
          <a:endParaRPr lang="en-US" sz="1400" i="0" baseline="-25000"/>
        </a:p>
        <a:p>
          <a:r>
            <a:rPr lang="en-US" sz="1400" i="1"/>
            <a:t>A</a:t>
          </a:r>
          <a:r>
            <a:rPr lang="en-US" sz="1400" i="1" baseline="-25000"/>
            <a:t>4</a:t>
          </a:r>
          <a:r>
            <a:rPr lang="en-US" sz="1400" i="1" baseline="0"/>
            <a:t> </a:t>
          </a:r>
          <a:r>
            <a:rPr lang="en-US" sz="1400" i="0" baseline="0"/>
            <a:t>= Number of staff attendants (full-time doctors) for the 4 PM shift</a:t>
          </a:r>
          <a:endParaRPr lang="en-US" sz="1400" i="0" baseline="-25000"/>
        </a:p>
        <a:p>
          <a:r>
            <a:rPr lang="en-US" sz="1400" i="1"/>
            <a:t>A</a:t>
          </a:r>
          <a:r>
            <a:rPr lang="en-US" sz="1400" i="1" baseline="-25000"/>
            <a:t>12</a:t>
          </a:r>
          <a:r>
            <a:rPr lang="en-US" sz="1400" i="1" baseline="0"/>
            <a:t> </a:t>
          </a:r>
          <a:r>
            <a:rPr lang="en-US" sz="1400" i="0" baseline="0"/>
            <a:t>= Number of staff attendants (full-time doctors) for the 12 AM shift</a:t>
          </a:r>
          <a:endParaRPr lang="en-US" sz="1400" i="0" baseline="-25000"/>
        </a:p>
        <a:p>
          <a:r>
            <a:rPr lang="en-US" sz="1400" i="1"/>
            <a:t>I</a:t>
          </a:r>
          <a:r>
            <a:rPr lang="en-US" sz="1400" i="1" baseline="-25000"/>
            <a:t>p</a:t>
          </a:r>
          <a:r>
            <a:rPr lang="en-US" sz="1400" i="1" baseline="0"/>
            <a:t> </a:t>
          </a:r>
          <a:r>
            <a:rPr lang="en-US" sz="1400" i="0" baseline="0"/>
            <a:t>= Number of medical interns (part-time doctors) for the 8 PM shift</a:t>
          </a:r>
          <a:endParaRPr lang="en-US" sz="1400" i="0" baseline="-25000"/>
        </a:p>
        <a:p>
          <a:r>
            <a:rPr lang="en-US" sz="1400" i="1"/>
            <a:t>I</a:t>
          </a:r>
          <a:r>
            <a:rPr lang="en-US" sz="1400" i="1" baseline="-25000"/>
            <a:t>a</a:t>
          </a:r>
          <a:r>
            <a:rPr lang="en-US" sz="1400" i="1" baseline="0"/>
            <a:t> </a:t>
          </a:r>
          <a:r>
            <a:rPr lang="en-US" sz="1400" i="0" baseline="0"/>
            <a:t>= Number of medical interns (part-time doctors) for the 8 AM shift</a:t>
          </a:r>
        </a:p>
        <a:p>
          <a:endParaRPr lang="en-US" sz="1400" i="0" baseline="0"/>
        </a:p>
        <a:p>
          <a:endParaRPr lang="en-US" sz="1400" i="0" baseline="0"/>
        </a:p>
        <a:p>
          <a:endParaRPr lang="en-US" sz="1400" i="0" baseline="0"/>
        </a:p>
        <a:p>
          <a:endParaRPr lang="en-US" sz="1400" i="0" baseline="0"/>
        </a:p>
        <a:p>
          <a:endParaRPr lang="en-US" sz="1400" i="0" baseline="0"/>
        </a:p>
        <a:p>
          <a:endParaRPr lang="en-US" sz="1400" i="0" baseline="0"/>
        </a:p>
        <a:p>
          <a:endParaRPr lang="en-US" sz="1400" i="0" baseline="0"/>
        </a:p>
        <a:p>
          <a:endParaRPr lang="en-US" sz="1400" i="0" baseline="0"/>
        </a:p>
        <a:p>
          <a:endParaRPr lang="en-US" sz="1400" i="0" baseline="0"/>
        </a:p>
        <a:p>
          <a:endParaRPr lang="en-US" sz="1400" i="0" baseline="0"/>
        </a:p>
        <a:p>
          <a:endParaRPr lang="en-US" sz="1400" b="1" i="1" baseline="0"/>
        </a:p>
        <a:p>
          <a:r>
            <a:rPr lang="en-US" sz="1400" b="1" i="1" baseline="0"/>
            <a:t>Objective Function:</a:t>
          </a:r>
        </a:p>
        <a:p>
          <a:r>
            <a:rPr lang="en-US" sz="1400" b="0" i="0" baseline="0"/>
            <a:t>Min 1120</a:t>
          </a:r>
          <a:r>
            <a:rPr lang="en-US" sz="1400" i="0">
              <a:solidFill>
                <a:schemeClr val="dk1"/>
              </a:solidFill>
              <a:effectLst/>
              <a:latin typeface="+mn-lt"/>
              <a:ea typeface="+mn-ea"/>
              <a:cs typeface="+mn-cs"/>
            </a:rPr>
            <a:t>A</a:t>
          </a:r>
          <a:r>
            <a:rPr lang="en-US" sz="1400" i="0" baseline="-25000">
              <a:solidFill>
                <a:schemeClr val="dk1"/>
              </a:solidFill>
              <a:effectLst/>
              <a:latin typeface="+mn-lt"/>
              <a:ea typeface="+mn-ea"/>
              <a:cs typeface="+mn-cs"/>
            </a:rPr>
            <a:t>8</a:t>
          </a:r>
          <a:r>
            <a:rPr lang="en-US" sz="1400" i="0" baseline="0">
              <a:solidFill>
                <a:schemeClr val="dk1"/>
              </a:solidFill>
              <a:effectLst/>
              <a:latin typeface="+mn-lt"/>
              <a:ea typeface="+mn-ea"/>
              <a:cs typeface="+mn-cs"/>
            </a:rPr>
            <a:t> + 1120</a:t>
          </a:r>
          <a:r>
            <a:rPr lang="en-US" sz="1400" i="0">
              <a:solidFill>
                <a:schemeClr val="dk1"/>
              </a:solidFill>
              <a:effectLst/>
              <a:latin typeface="+mn-lt"/>
              <a:ea typeface="+mn-ea"/>
              <a:cs typeface="+mn-cs"/>
            </a:rPr>
            <a:t>A</a:t>
          </a:r>
          <a:r>
            <a:rPr lang="en-US" sz="1400" i="0" baseline="-25000">
              <a:solidFill>
                <a:schemeClr val="dk1"/>
              </a:solidFill>
              <a:effectLst/>
              <a:latin typeface="+mn-lt"/>
              <a:ea typeface="+mn-ea"/>
              <a:cs typeface="+mn-cs"/>
            </a:rPr>
            <a:t>4</a:t>
          </a:r>
          <a:r>
            <a:rPr lang="en-US" sz="1400" i="0" baseline="0">
              <a:solidFill>
                <a:schemeClr val="dk1"/>
              </a:solidFill>
              <a:effectLst/>
              <a:latin typeface="+mn-lt"/>
              <a:ea typeface="+mn-ea"/>
              <a:cs typeface="+mn-cs"/>
            </a:rPr>
            <a:t> + 1120</a:t>
          </a:r>
          <a:r>
            <a:rPr lang="en-US" sz="1400" i="0">
              <a:solidFill>
                <a:schemeClr val="dk1"/>
              </a:solidFill>
              <a:effectLst/>
              <a:latin typeface="+mn-lt"/>
              <a:ea typeface="+mn-ea"/>
              <a:cs typeface="+mn-cs"/>
            </a:rPr>
            <a:t>A</a:t>
          </a:r>
          <a:r>
            <a:rPr lang="en-US" sz="1400" i="0" baseline="-25000">
              <a:solidFill>
                <a:schemeClr val="dk1"/>
              </a:solidFill>
              <a:effectLst/>
              <a:latin typeface="+mn-lt"/>
              <a:ea typeface="+mn-ea"/>
              <a:cs typeface="+mn-cs"/>
            </a:rPr>
            <a:t>12</a:t>
          </a:r>
          <a:r>
            <a:rPr lang="en-US" sz="1400" i="0" baseline="0">
              <a:solidFill>
                <a:schemeClr val="dk1"/>
              </a:solidFill>
              <a:effectLst/>
              <a:latin typeface="+mn-lt"/>
              <a:ea typeface="+mn-ea"/>
              <a:cs typeface="+mn-cs"/>
            </a:rPr>
            <a:t> + 504</a:t>
          </a:r>
          <a:r>
            <a:rPr lang="en-US" sz="1400" i="0">
              <a:solidFill>
                <a:schemeClr val="dk1"/>
              </a:solidFill>
              <a:effectLst/>
              <a:latin typeface="+mn-lt"/>
              <a:ea typeface="+mn-ea"/>
              <a:cs typeface="+mn-cs"/>
            </a:rPr>
            <a:t>I</a:t>
          </a:r>
          <a:r>
            <a:rPr lang="en-US" sz="1400" i="0" baseline="-25000">
              <a:solidFill>
                <a:schemeClr val="dk1"/>
              </a:solidFill>
              <a:effectLst/>
              <a:latin typeface="+mn-lt"/>
              <a:ea typeface="+mn-ea"/>
              <a:cs typeface="+mn-cs"/>
            </a:rPr>
            <a:t>p</a:t>
          </a:r>
          <a:r>
            <a:rPr lang="en-US" sz="1400" i="0" baseline="0">
              <a:solidFill>
                <a:schemeClr val="dk1"/>
              </a:solidFill>
              <a:effectLst/>
              <a:latin typeface="+mn-lt"/>
              <a:ea typeface="+mn-ea"/>
              <a:cs typeface="+mn-cs"/>
            </a:rPr>
            <a:t> + 504</a:t>
          </a:r>
          <a:r>
            <a:rPr lang="en-US" sz="1400" i="0">
              <a:solidFill>
                <a:schemeClr val="dk1"/>
              </a:solidFill>
              <a:effectLst/>
              <a:latin typeface="+mn-lt"/>
              <a:ea typeface="+mn-ea"/>
              <a:cs typeface="+mn-cs"/>
            </a:rPr>
            <a:t>I</a:t>
          </a:r>
          <a:r>
            <a:rPr lang="en-US" sz="1400" i="0" baseline="-25000">
              <a:solidFill>
                <a:schemeClr val="dk1"/>
              </a:solidFill>
              <a:effectLst/>
              <a:latin typeface="+mn-lt"/>
              <a:ea typeface="+mn-ea"/>
              <a:cs typeface="+mn-cs"/>
            </a:rPr>
            <a:t>a</a:t>
          </a:r>
          <a:endParaRPr lang="en-US" sz="1400" b="0" i="0" baseline="0"/>
        </a:p>
        <a:p>
          <a:endParaRPr lang="en-US" sz="1400" b="1" i="1" baseline="0"/>
        </a:p>
        <a:p>
          <a:r>
            <a:rPr lang="en-US" sz="1400" b="1" i="1" baseline="0"/>
            <a:t>Constraints:</a:t>
          </a:r>
        </a:p>
        <a:p>
          <a:r>
            <a:rPr lang="en-US" sz="1400" b="0" i="0" baseline="0"/>
            <a:t>9 AM to 2 PM: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8</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a:t>
          </a:r>
          <a:r>
            <a:rPr lang="en-US" sz="1400" i="1" baseline="-2500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a</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&gt;= 8</a:t>
          </a:r>
        </a:p>
        <a:p>
          <a:r>
            <a:rPr lang="en-US" sz="1400" b="0" i="0" baseline="0"/>
            <a:t>2 PM to 4 PM: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8</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a</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&gt;= 6</a:t>
          </a:r>
          <a:endParaRPr lang="en-US" sz="1400" i="0" baseline="-25000">
            <a:solidFill>
              <a:schemeClr val="dk1"/>
            </a:solidFill>
            <a:effectLst/>
            <a:latin typeface="+mn-lt"/>
            <a:ea typeface="+mn-ea"/>
            <a:cs typeface="+mn-cs"/>
          </a:endParaRPr>
        </a:p>
        <a:p>
          <a:r>
            <a:rPr lang="en-US" sz="1400" b="0" i="0" baseline="0">
              <a:solidFill>
                <a:schemeClr val="dk1"/>
              </a:solidFill>
              <a:effectLst/>
              <a:latin typeface="+mn-lt"/>
              <a:ea typeface="+mn-ea"/>
              <a:cs typeface="+mn-cs"/>
            </a:rPr>
            <a:t>4 PM to 6 PM: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4</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a</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&gt;= 6</a:t>
          </a:r>
        </a:p>
        <a:p>
          <a:r>
            <a:rPr lang="en-US" sz="1400" i="0" baseline="0">
              <a:solidFill>
                <a:schemeClr val="dk1"/>
              </a:solidFill>
              <a:effectLst/>
              <a:latin typeface="+mn-lt"/>
              <a:ea typeface="+mn-ea"/>
              <a:cs typeface="+mn-cs"/>
            </a:rPr>
            <a:t>6 PM to 8 PM: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4</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a</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&gt;= 10</a:t>
          </a:r>
        </a:p>
        <a:p>
          <a:r>
            <a:rPr lang="en-US" sz="1400" b="0" i="0" baseline="0">
              <a:solidFill>
                <a:schemeClr val="dk1"/>
              </a:solidFill>
              <a:effectLst/>
              <a:latin typeface="+mn-lt"/>
              <a:ea typeface="+mn-ea"/>
              <a:cs typeface="+mn-cs"/>
            </a:rPr>
            <a:t>8 PM to 12 AM: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4</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p</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&gt;= 10</a:t>
          </a:r>
        </a:p>
        <a:p>
          <a:r>
            <a:rPr lang="en-US" sz="1400" i="0" baseline="0">
              <a:solidFill>
                <a:schemeClr val="dk1"/>
              </a:solidFill>
              <a:effectLst/>
              <a:latin typeface="+mn-lt"/>
              <a:ea typeface="+mn-ea"/>
              <a:cs typeface="+mn-cs"/>
            </a:rPr>
            <a:t>12 AM to 8 AM: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12</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p</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&gt;= 5</a:t>
          </a:r>
        </a:p>
        <a:p>
          <a:r>
            <a:rPr lang="en-US" sz="1400" i="0" baseline="0">
              <a:solidFill>
                <a:schemeClr val="dk1"/>
              </a:solidFill>
              <a:effectLst/>
              <a:latin typeface="+mn-lt"/>
              <a:ea typeface="+mn-ea"/>
              <a:cs typeface="+mn-cs"/>
            </a:rPr>
            <a:t>8 AM to 9 AM: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8</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a:t>
          </a:r>
          <a:r>
            <a:rPr lang="en-US" sz="1400" i="1" baseline="-2500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a</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&gt;= 5</a:t>
          </a:r>
        </a:p>
        <a:p>
          <a:r>
            <a:rPr lang="en-US" sz="1400" i="0" baseline="0">
              <a:solidFill>
                <a:schemeClr val="dk1"/>
              </a:solidFill>
              <a:effectLst/>
              <a:latin typeface="+mn-lt"/>
              <a:ea typeface="+mn-ea"/>
              <a:cs typeface="+mn-cs"/>
            </a:rPr>
            <a:t>Nonnegativity: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8</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4</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A</a:t>
          </a:r>
          <a:r>
            <a:rPr lang="en-US" sz="1400" i="1" baseline="-25000">
              <a:solidFill>
                <a:schemeClr val="dk1"/>
              </a:solidFill>
              <a:effectLst/>
              <a:latin typeface="+mn-lt"/>
              <a:ea typeface="+mn-ea"/>
              <a:cs typeface="+mn-cs"/>
            </a:rPr>
            <a:t>12</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p</a:t>
          </a:r>
          <a:r>
            <a:rPr lang="en-US" sz="1400" i="1" baseline="0">
              <a:solidFill>
                <a:schemeClr val="dk1"/>
              </a:solidFill>
              <a:effectLst/>
              <a:latin typeface="+mn-lt"/>
              <a:ea typeface="+mn-ea"/>
              <a:cs typeface="+mn-cs"/>
            </a:rPr>
            <a:t>, </a:t>
          </a:r>
          <a:r>
            <a:rPr lang="en-US" sz="1400" i="1">
              <a:solidFill>
                <a:schemeClr val="dk1"/>
              </a:solidFill>
              <a:effectLst/>
              <a:latin typeface="+mn-lt"/>
              <a:ea typeface="+mn-ea"/>
              <a:cs typeface="+mn-cs"/>
            </a:rPr>
            <a:t>I</a:t>
          </a:r>
          <a:r>
            <a:rPr lang="en-US" sz="1400" i="1" baseline="-25000">
              <a:solidFill>
                <a:schemeClr val="dk1"/>
              </a:solidFill>
              <a:effectLst/>
              <a:latin typeface="+mn-lt"/>
              <a:ea typeface="+mn-ea"/>
              <a:cs typeface="+mn-cs"/>
            </a:rPr>
            <a:t>a</a:t>
          </a:r>
          <a:r>
            <a:rPr lang="en-US" sz="1400" i="1" baseline="0">
              <a:solidFill>
                <a:schemeClr val="dk1"/>
              </a:solidFill>
              <a:effectLst/>
              <a:latin typeface="+mn-lt"/>
              <a:ea typeface="+mn-ea"/>
              <a:cs typeface="+mn-cs"/>
            </a:rPr>
            <a:t>, </a:t>
          </a:r>
          <a:r>
            <a:rPr lang="en-US" sz="1400" i="0" baseline="0">
              <a:solidFill>
                <a:schemeClr val="dk1"/>
              </a:solidFill>
              <a:effectLst/>
              <a:latin typeface="+mn-lt"/>
              <a:ea typeface="+mn-ea"/>
              <a:cs typeface="+mn-cs"/>
            </a:rPr>
            <a:t>&gt;= 0 and Integer</a:t>
          </a:r>
        </a:p>
        <a:p>
          <a:endParaRPr lang="en-US" sz="1400" b="0" i="0" baseline="0">
            <a:solidFill>
              <a:schemeClr val="dk1"/>
            </a:solidFill>
            <a:effectLst/>
            <a:latin typeface="+mn-lt"/>
            <a:ea typeface="+mn-ea"/>
            <a:cs typeface="+mn-cs"/>
          </a:endParaRPr>
        </a:p>
        <a:p>
          <a:endParaRPr lang="en-US" sz="1400" b="0" i="0" baseline="0"/>
        </a:p>
      </xdr:txBody>
    </xdr:sp>
    <xdr:clientData/>
  </xdr:twoCellAnchor>
  <xdr:twoCellAnchor editAs="oneCell">
    <xdr:from>
      <xdr:col>4</xdr:col>
      <xdr:colOff>381000</xdr:colOff>
      <xdr:row>6</xdr:row>
      <xdr:rowOff>180975</xdr:rowOff>
    </xdr:from>
    <xdr:to>
      <xdr:col>8</xdr:col>
      <xdr:colOff>19340</xdr:colOff>
      <xdr:row>13</xdr:row>
      <xdr:rowOff>133529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2819400" y="1323975"/>
          <a:ext cx="2076740" cy="1286054"/>
        </a:xfrm>
        <a:prstGeom prst="rect">
          <a:avLst/>
        </a:prstGeom>
      </xdr:spPr>
    </xdr:pic>
    <xdr:clientData/>
  </xdr:twoCellAnchor>
  <xdr:twoCellAnchor editAs="oneCell">
    <xdr:from>
      <xdr:col>0</xdr:col>
      <xdr:colOff>552450</xdr:colOff>
      <xdr:row>36</xdr:row>
      <xdr:rowOff>95250</xdr:rowOff>
    </xdr:from>
    <xdr:to>
      <xdr:col>11</xdr:col>
      <xdr:colOff>508159</xdr:colOff>
      <xdr:row>46</xdr:row>
      <xdr:rowOff>66675</xdr:rowOff>
    </xdr:to>
    <xdr:pic>
      <xdr:nvPicPr>
        <xdr:cNvPr id="4" name="Picture 3"/>
        <xdr:cNvPicPr>
          <a:picLocks noChangeAspect="1"/>
        </xdr:cNvPicPr>
      </xdr:nvPicPr>
      <xdr:blipFill>
        <a:blip xmlns:r="http://schemas.openxmlformats.org/officeDocument/2006/relationships" r:embed="rId2"/>
        <a:stretch>
          <a:fillRect/>
        </a:stretch>
      </xdr:blipFill>
      <xdr:spPr>
        <a:xfrm>
          <a:off x="552450" y="6953250"/>
          <a:ext cx="6661309" cy="1876425"/>
        </a:xfrm>
        <a:prstGeom prst="rect">
          <a:avLst/>
        </a:prstGeom>
      </xdr:spPr>
    </xdr:pic>
    <xdr:clientData/>
  </xdr:twoCellAnchor>
  <xdr:twoCellAnchor editAs="oneCell">
    <xdr:from>
      <xdr:col>0</xdr:col>
      <xdr:colOff>552450</xdr:colOff>
      <xdr:row>65</xdr:row>
      <xdr:rowOff>28576</xdr:rowOff>
    </xdr:from>
    <xdr:to>
      <xdr:col>11</xdr:col>
      <xdr:colOff>495300</xdr:colOff>
      <xdr:row>76</xdr:row>
      <xdr:rowOff>117902</xdr:rowOff>
    </xdr:to>
    <xdr:pic>
      <xdr:nvPicPr>
        <xdr:cNvPr id="7" name="Picture 6"/>
        <xdr:cNvPicPr>
          <a:picLocks noChangeAspect="1"/>
        </xdr:cNvPicPr>
      </xdr:nvPicPr>
      <xdr:blipFill>
        <a:blip xmlns:r="http://schemas.openxmlformats.org/officeDocument/2006/relationships" r:embed="rId3"/>
        <a:stretch>
          <a:fillRect/>
        </a:stretch>
      </xdr:blipFill>
      <xdr:spPr>
        <a:xfrm>
          <a:off x="552450" y="12411076"/>
          <a:ext cx="6648450" cy="218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228600</xdr:colOff>
      <xdr:row>11</xdr:row>
      <xdr:rowOff>66675</xdr:rowOff>
    </xdr:to>
    <xdr:sp macro="" textlink="">
      <xdr:nvSpPr>
        <xdr:cNvPr id="2" name="TextBox 1"/>
        <xdr:cNvSpPr txBox="1"/>
      </xdr:nvSpPr>
      <xdr:spPr>
        <a:xfrm>
          <a:off x="0" y="0"/>
          <a:ext cx="7667625"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a:t>
          </a:r>
          <a:r>
            <a:rPr lang="en-US" sz="1400" b="1" baseline="0"/>
            <a:t> 2</a:t>
          </a:r>
          <a:endParaRPr lang="en-US" sz="1400" b="1"/>
        </a:p>
        <a:p>
          <a:endParaRPr lang="en-US" sz="1400"/>
        </a:p>
        <a:p>
          <a:r>
            <a:rPr lang="en-US" sz="1400"/>
            <a:t>Create a spreadsheet model using the formulation from question 1. Solve the model using Excel Solver for the optimal schedule of attendants and interns. Present the optimal schedule and comment on the solution. Will this optimal solution be appropriate for the emergency department? Explain.</a:t>
          </a:r>
        </a:p>
        <a:p>
          <a:endParaRPr lang="en-US" sz="1400"/>
        </a:p>
        <a:p>
          <a:endParaRPr lang="en-US" sz="1400"/>
        </a:p>
        <a:p>
          <a:r>
            <a:rPr lang="en-US" sz="1400" b="1">
              <a:solidFill>
                <a:srgbClr val="FF0000"/>
              </a:solidFill>
            </a:rPr>
            <a:t>ANSWER:</a:t>
          </a:r>
        </a:p>
      </xdr:txBody>
    </xdr:sp>
    <xdr:clientData/>
  </xdr:twoCellAnchor>
  <xdr:twoCellAnchor>
    <xdr:from>
      <xdr:col>0</xdr:col>
      <xdr:colOff>0</xdr:colOff>
      <xdr:row>38</xdr:row>
      <xdr:rowOff>180975</xdr:rowOff>
    </xdr:from>
    <xdr:to>
      <xdr:col>16</xdr:col>
      <xdr:colOff>76200</xdr:colOff>
      <xdr:row>49</xdr:row>
      <xdr:rowOff>161925</xdr:rowOff>
    </xdr:to>
    <xdr:sp macro="" textlink="">
      <xdr:nvSpPr>
        <xdr:cNvPr id="3" name="TextBox 2"/>
        <xdr:cNvSpPr txBox="1"/>
      </xdr:nvSpPr>
      <xdr:spPr>
        <a:xfrm>
          <a:off x="0" y="6743700"/>
          <a:ext cx="7943850"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ANSWER (cont.):</a:t>
          </a:r>
        </a:p>
        <a:p>
          <a:endParaRPr lang="en-US" sz="1400">
            <a:solidFill>
              <a:srgbClr val="FF0000"/>
            </a:solidFill>
          </a:endParaRPr>
        </a:p>
        <a:p>
          <a:r>
            <a:rPr lang="en-US" sz="1400">
              <a:solidFill>
                <a:schemeClr val="tx1"/>
              </a:solidFill>
            </a:rPr>
            <a:t>Using</a:t>
          </a:r>
          <a:r>
            <a:rPr lang="en-US" sz="1400" baseline="0">
              <a:solidFill>
                <a:schemeClr val="tx1"/>
              </a:solidFill>
            </a:rPr>
            <a:t> the given constraints and the objective function (both shown above), the emergency department may minimize cost by assigning 10 medical interns to both the 8 AM and 8 PM shift, having a resulting cost of $10,080.00. No staff attendants will be assigned to any shift in the emergency department.</a:t>
          </a:r>
        </a:p>
        <a:p>
          <a:endParaRPr lang="en-US" sz="1400" baseline="0">
            <a:solidFill>
              <a:schemeClr val="tx1"/>
            </a:solidFill>
          </a:endParaRPr>
        </a:p>
        <a:p>
          <a:r>
            <a:rPr lang="en-US" sz="1400" baseline="0">
              <a:solidFill>
                <a:schemeClr val="tx1"/>
              </a:solidFill>
            </a:rPr>
            <a:t>From a healthcare standpoint, this solution would not be practical. A hospital department cannot consist of only medical interns without the supervision of experienced full-time staff attendants. </a:t>
          </a:r>
          <a:endParaRPr lang="en-US" sz="14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200024</xdr:colOff>
      <xdr:row>32</xdr:row>
      <xdr:rowOff>47625</xdr:rowOff>
    </xdr:to>
    <xdr:sp macro="" textlink="">
      <xdr:nvSpPr>
        <xdr:cNvPr id="2" name="TextBox 1"/>
        <xdr:cNvSpPr txBox="1"/>
      </xdr:nvSpPr>
      <xdr:spPr>
        <a:xfrm>
          <a:off x="0" y="0"/>
          <a:ext cx="7019924" cy="614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a:t>
          </a:r>
          <a:r>
            <a:rPr lang="en-US" sz="1400" b="1" baseline="0"/>
            <a:t> 3</a:t>
          </a:r>
          <a:endParaRPr lang="en-US" sz="1400" b="1"/>
        </a:p>
        <a:p>
          <a:endParaRPr lang="en-US" sz="1400"/>
        </a:p>
        <a:p>
          <a:r>
            <a:rPr lang="en-US" sz="1400"/>
            <a:t>After reviewing the solution in question 2, the medical director has realized that some additional requirements must be incorporated into the schedule. Specifically, she wants to ensure that at least two attendants are working at any 8-hour shift. She also wants to hire no more than 7 interns in each of the 12-hour shift. Provide the mathematical formulation of the additional constraints and incorporate these constraints into the spreadsheet model from question 2. Solve the revised model, present and explain the new optimal schedule, and compare it with the optimal schedule in question 2.   </a:t>
          </a:r>
        </a:p>
        <a:p>
          <a:endParaRPr lang="en-US" sz="1400"/>
        </a:p>
        <a:p>
          <a:endParaRPr lang="en-US" sz="1400"/>
        </a:p>
        <a:p>
          <a:r>
            <a:rPr lang="en-US" sz="1400" b="1">
              <a:solidFill>
                <a:srgbClr val="FF0000"/>
              </a:solidFill>
            </a:rPr>
            <a:t>ANSWER:</a:t>
          </a:r>
        </a:p>
        <a:p>
          <a:endParaRPr lang="en-US" sz="1400" b="1">
            <a:solidFill>
              <a:srgbClr val="FF0000"/>
            </a:solidFill>
          </a:endParaRPr>
        </a:p>
        <a:p>
          <a:r>
            <a:rPr lang="en-US" sz="1400" b="0" i="1">
              <a:solidFill>
                <a:schemeClr val="tx1"/>
              </a:solidFill>
            </a:rPr>
            <a:t>- There</a:t>
          </a:r>
          <a:r>
            <a:rPr lang="en-US" sz="1400" b="0" i="1" baseline="0">
              <a:solidFill>
                <a:schemeClr val="tx1"/>
              </a:solidFill>
            </a:rPr>
            <a:t> must be at least 2 staff attendants for the 8 AM shift</a:t>
          </a:r>
        </a:p>
        <a:p>
          <a:r>
            <a:rPr lang="en-US" sz="1400" b="0" i="1" baseline="0">
              <a:solidFill>
                <a:schemeClr val="tx1"/>
              </a:solidFill>
            </a:rPr>
            <a:t>A</a:t>
          </a:r>
          <a:r>
            <a:rPr lang="en-US" sz="1400" b="0" i="1" baseline="-25000">
              <a:solidFill>
                <a:schemeClr val="tx1"/>
              </a:solidFill>
            </a:rPr>
            <a:t>8</a:t>
          </a:r>
          <a:r>
            <a:rPr lang="en-US" sz="1400" b="0" i="1" baseline="0">
              <a:solidFill>
                <a:schemeClr val="tx1"/>
              </a:solidFill>
            </a:rPr>
            <a:t> </a:t>
          </a:r>
          <a:r>
            <a:rPr lang="en-US" sz="1400" b="0" i="0" baseline="0">
              <a:solidFill>
                <a:schemeClr val="tx1"/>
              </a:solidFill>
            </a:rPr>
            <a:t>&gt;= 2</a:t>
          </a:r>
        </a:p>
        <a:p>
          <a:endParaRPr lang="en-US" sz="1400" b="0" i="1" baseline="0">
            <a:solidFill>
              <a:schemeClr val="tx1"/>
            </a:solidFill>
          </a:endParaRPr>
        </a:p>
        <a:p>
          <a:r>
            <a:rPr lang="en-US" sz="1400" b="0" i="1" baseline="0">
              <a:solidFill>
                <a:schemeClr val="tx1"/>
              </a:solidFill>
            </a:rPr>
            <a:t>- There must be at least 2 staff attendants for the 4 PM shift</a:t>
          </a:r>
        </a:p>
        <a:p>
          <a:r>
            <a:rPr lang="en-US" sz="1400" b="0" i="1" baseline="0">
              <a:solidFill>
                <a:schemeClr val="tx1"/>
              </a:solidFill>
            </a:rPr>
            <a:t>A</a:t>
          </a:r>
          <a:r>
            <a:rPr lang="en-US" sz="1400" b="0" i="1" baseline="-25000">
              <a:solidFill>
                <a:schemeClr val="tx1"/>
              </a:solidFill>
            </a:rPr>
            <a:t>4</a:t>
          </a:r>
          <a:r>
            <a:rPr lang="en-US" sz="1400" b="0" i="1" baseline="0">
              <a:solidFill>
                <a:schemeClr val="tx1"/>
              </a:solidFill>
            </a:rPr>
            <a:t> </a:t>
          </a:r>
          <a:r>
            <a:rPr lang="en-US" sz="1400" b="0" i="0" baseline="0">
              <a:solidFill>
                <a:schemeClr val="tx1"/>
              </a:solidFill>
            </a:rPr>
            <a:t>&gt;= 2</a:t>
          </a:r>
        </a:p>
        <a:p>
          <a:endParaRPr lang="en-US" sz="1400" b="0" i="1" baseline="0">
            <a:solidFill>
              <a:schemeClr val="tx1"/>
            </a:solidFill>
          </a:endParaRPr>
        </a:p>
        <a:p>
          <a:r>
            <a:rPr lang="en-US" sz="1400" b="0" i="1" baseline="0">
              <a:solidFill>
                <a:schemeClr val="tx1"/>
              </a:solidFill>
            </a:rPr>
            <a:t>- There must be at least 2 staff attendants for the 12 AM shift</a:t>
          </a:r>
        </a:p>
        <a:p>
          <a:r>
            <a:rPr lang="en-US" sz="1400" b="0" i="1" baseline="0">
              <a:solidFill>
                <a:schemeClr val="tx1"/>
              </a:solidFill>
            </a:rPr>
            <a:t>A</a:t>
          </a:r>
          <a:r>
            <a:rPr lang="en-US" sz="1400" b="0" i="1" baseline="-25000">
              <a:solidFill>
                <a:schemeClr val="tx1"/>
              </a:solidFill>
            </a:rPr>
            <a:t>12</a:t>
          </a:r>
          <a:r>
            <a:rPr lang="en-US" sz="1400" b="0" i="1" baseline="0">
              <a:solidFill>
                <a:schemeClr val="tx1"/>
              </a:solidFill>
            </a:rPr>
            <a:t> </a:t>
          </a:r>
          <a:r>
            <a:rPr lang="en-US" sz="1400" b="0" i="0" baseline="0">
              <a:solidFill>
                <a:schemeClr val="tx1"/>
              </a:solidFill>
            </a:rPr>
            <a:t>&gt;= 2</a:t>
          </a:r>
        </a:p>
        <a:p>
          <a:endParaRPr lang="en-US" sz="1400" b="0" i="1" baseline="0">
            <a:solidFill>
              <a:schemeClr val="tx1"/>
            </a:solidFill>
          </a:endParaRPr>
        </a:p>
        <a:p>
          <a:r>
            <a:rPr lang="en-US" sz="1400" b="0" i="1" baseline="0">
              <a:solidFill>
                <a:schemeClr val="tx1"/>
              </a:solidFill>
            </a:rPr>
            <a:t>- There should be no more than 7 interns for the 8 AM shift</a:t>
          </a:r>
        </a:p>
        <a:p>
          <a:r>
            <a:rPr lang="en-US" sz="1400" b="0" i="1" baseline="0">
              <a:solidFill>
                <a:schemeClr val="tx1"/>
              </a:solidFill>
            </a:rPr>
            <a:t>I</a:t>
          </a:r>
          <a:r>
            <a:rPr lang="en-US" sz="1400" b="0" i="1" baseline="-25000">
              <a:solidFill>
                <a:schemeClr val="tx1"/>
              </a:solidFill>
            </a:rPr>
            <a:t>a</a:t>
          </a:r>
          <a:r>
            <a:rPr lang="en-US" sz="1400" b="0" i="1" baseline="0">
              <a:solidFill>
                <a:schemeClr val="tx1"/>
              </a:solidFill>
            </a:rPr>
            <a:t> </a:t>
          </a:r>
          <a:r>
            <a:rPr lang="en-US" sz="1400" b="0" i="0" baseline="0">
              <a:solidFill>
                <a:schemeClr val="tx1"/>
              </a:solidFill>
            </a:rPr>
            <a:t>&lt;= 7</a:t>
          </a:r>
        </a:p>
        <a:p>
          <a:endParaRPr lang="en-US" sz="1400" b="0" i="1" baseline="0">
            <a:solidFill>
              <a:schemeClr val="tx1"/>
            </a:solidFill>
          </a:endParaRPr>
        </a:p>
        <a:p>
          <a:r>
            <a:rPr lang="en-US" sz="1400" b="0" i="1" baseline="0">
              <a:solidFill>
                <a:schemeClr val="tx1"/>
              </a:solidFill>
            </a:rPr>
            <a:t>- There should be no more than 7 interns for the 8 PM shift</a:t>
          </a:r>
        </a:p>
        <a:p>
          <a:r>
            <a:rPr lang="en-US" sz="1400" b="0" i="1">
              <a:solidFill>
                <a:schemeClr val="tx1"/>
              </a:solidFill>
            </a:rPr>
            <a:t>I</a:t>
          </a:r>
          <a:r>
            <a:rPr lang="en-US" sz="1400" b="0" i="1" baseline="-25000">
              <a:solidFill>
                <a:schemeClr val="tx1"/>
              </a:solidFill>
            </a:rPr>
            <a:t>p</a:t>
          </a:r>
          <a:r>
            <a:rPr lang="en-US" sz="1400" b="0" i="1">
              <a:solidFill>
                <a:schemeClr val="tx1"/>
              </a:solidFill>
            </a:rPr>
            <a:t> </a:t>
          </a:r>
          <a:r>
            <a:rPr lang="en-US" sz="1400" b="0" i="0">
              <a:solidFill>
                <a:schemeClr val="tx1"/>
              </a:solidFill>
            </a:rPr>
            <a:t>&lt;=</a:t>
          </a:r>
          <a:r>
            <a:rPr lang="en-US" sz="1400" b="0" i="0" baseline="0">
              <a:solidFill>
                <a:schemeClr val="tx1"/>
              </a:solidFill>
            </a:rPr>
            <a:t> 7</a:t>
          </a:r>
          <a:endParaRPr lang="en-US" sz="1400" b="0" i="0">
            <a:solidFill>
              <a:schemeClr val="tx1"/>
            </a:solidFill>
          </a:endParaRPr>
        </a:p>
      </xdr:txBody>
    </xdr:sp>
    <xdr:clientData/>
  </xdr:twoCellAnchor>
  <xdr:twoCellAnchor>
    <xdr:from>
      <xdr:col>0</xdr:col>
      <xdr:colOff>0</xdr:colOff>
      <xdr:row>68</xdr:row>
      <xdr:rowOff>28575</xdr:rowOff>
    </xdr:from>
    <xdr:to>
      <xdr:col>19</xdr:col>
      <xdr:colOff>9525</xdr:colOff>
      <xdr:row>75</xdr:row>
      <xdr:rowOff>104775</xdr:rowOff>
    </xdr:to>
    <xdr:sp macro="" textlink="">
      <xdr:nvSpPr>
        <xdr:cNvPr id="3" name="TextBox 2"/>
        <xdr:cNvSpPr txBox="1"/>
      </xdr:nvSpPr>
      <xdr:spPr>
        <a:xfrm>
          <a:off x="0" y="13258800"/>
          <a:ext cx="9058275"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ANSWER (cont.):</a:t>
          </a:r>
        </a:p>
        <a:p>
          <a:endParaRPr lang="en-US" sz="1400" b="1">
            <a:solidFill>
              <a:srgbClr val="FF0000"/>
            </a:solidFill>
          </a:endParaRPr>
        </a:p>
        <a:p>
          <a:r>
            <a:rPr lang="en-US" sz="1400" b="0">
              <a:solidFill>
                <a:schemeClr val="tx1"/>
              </a:solidFill>
            </a:rPr>
            <a:t>With</a:t>
          </a:r>
          <a:r>
            <a:rPr lang="en-US" sz="1400" b="0" baseline="0">
              <a:solidFill>
                <a:schemeClr val="tx1"/>
              </a:solidFill>
            </a:rPr>
            <a:t> the newly added constraints, the minimum optimized cost increased from </a:t>
          </a:r>
          <a:r>
            <a:rPr lang="en-US" sz="1400" baseline="0">
              <a:solidFill>
                <a:schemeClr val="dk1"/>
              </a:solidFill>
              <a:effectLst/>
              <a:latin typeface="+mn-lt"/>
              <a:ea typeface="+mn-ea"/>
              <a:cs typeface="+mn-cs"/>
            </a:rPr>
            <a:t>$10,080.00 </a:t>
          </a:r>
          <a:r>
            <a:rPr lang="en-US" sz="1400" b="0" baseline="0">
              <a:solidFill>
                <a:schemeClr val="tx1"/>
              </a:solidFill>
            </a:rPr>
            <a:t>to $</a:t>
          </a:r>
          <a:r>
            <a:rPr lang="en-US" sz="1400" b="0" i="0" u="none" strike="noStrike">
              <a:solidFill>
                <a:schemeClr val="dk1"/>
              </a:solidFill>
              <a:effectLst/>
              <a:latin typeface="+mn-lt"/>
              <a:ea typeface="+mn-ea"/>
              <a:cs typeface="+mn-cs"/>
            </a:rPr>
            <a:t>14,896.00</a:t>
          </a:r>
          <a:r>
            <a:rPr lang="en-US" sz="1400" b="0" baseline="0">
              <a:solidFill>
                <a:schemeClr val="tx1"/>
              </a:solidFill>
            </a:rPr>
            <a:t>, a $4,816.00 increase. Most of the added cost can be attributed to the overall increase of staff attendants in the 8 AM shift, 4 PM shift, and 12 AM shift, all of which totaled 0 in the previous solution, to 2, 3, and 2 staff attendants, respectively. In addition, the medical interns for both the 8 AM and 8 PM shift decreased by 3, resulting in 7 medical interns for both shifts.</a:t>
          </a:r>
          <a:endParaRPr lang="en-US" sz="1400" b="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133350</xdr:colOff>
      <xdr:row>16</xdr:row>
      <xdr:rowOff>19050</xdr:rowOff>
    </xdr:from>
    <xdr:to>
      <xdr:col>20</xdr:col>
      <xdr:colOff>133350</xdr:colOff>
      <xdr:row>31</xdr:row>
      <xdr:rowOff>19050</xdr:rowOff>
    </xdr:to>
    <xdr:graphicFrame macro="">
      <xdr:nvGraphicFramePr>
        <xdr:cNvPr id="2" name="STS_1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0</xdr:rowOff>
    </xdr:from>
    <xdr:to>
      <xdr:col>16</xdr:col>
      <xdr:colOff>0</xdr:colOff>
      <xdr:row>5</xdr:row>
      <xdr:rowOff>161925</xdr:rowOff>
    </xdr:to>
    <xdr:sp macro="" textlink="">
      <xdr:nvSpPr>
        <xdr:cNvPr id="3" name="TextBox 2"/>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314325</xdr:colOff>
      <xdr:row>35</xdr:row>
      <xdr:rowOff>133350</xdr:rowOff>
    </xdr:to>
    <xdr:sp macro="" textlink="">
      <xdr:nvSpPr>
        <xdr:cNvPr id="2" name="TextBox 1"/>
        <xdr:cNvSpPr txBox="1"/>
      </xdr:nvSpPr>
      <xdr:spPr>
        <a:xfrm>
          <a:off x="0" y="0"/>
          <a:ext cx="7019925" cy="680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4</a:t>
          </a:r>
        </a:p>
        <a:p>
          <a:endParaRPr lang="en-US" sz="1400"/>
        </a:p>
        <a:p>
          <a:r>
            <a:rPr lang="en-US" sz="1400"/>
            <a:t>For the optimal model in question 3, use SolverTable to analyze the effect of changing the minimum number of doctors from 9 am - 2 pm (currently equal to 8) from 2 to 15 (with an increment of 1) on the minimum total cost, and number of attendants and interns in respective time shifts. Present and briefly explain the results of your sensitivity analysis.</a:t>
          </a:r>
        </a:p>
        <a:p>
          <a:endParaRPr lang="en-US" sz="1400"/>
        </a:p>
        <a:p>
          <a:endParaRPr lang="en-US" sz="1400"/>
        </a:p>
        <a:p>
          <a:r>
            <a:rPr lang="en-US" sz="1400" b="1">
              <a:solidFill>
                <a:srgbClr val="FF0000"/>
              </a:solidFill>
            </a:rPr>
            <a:t>ANSWER: </a:t>
          </a:r>
        </a:p>
        <a:p>
          <a:endParaRPr lang="en-US" sz="1400" b="1">
            <a:solidFill>
              <a:srgbClr val="FF0000"/>
            </a:solidFill>
          </a:endParaRPr>
        </a:p>
        <a:p>
          <a:r>
            <a:rPr lang="en-US" sz="1400" b="1">
              <a:solidFill>
                <a:srgbClr val="FF0000"/>
              </a:solidFill>
            </a:rPr>
            <a:t>(Answer</a:t>
          </a:r>
          <a:r>
            <a:rPr lang="en-US" sz="1400" b="1" baseline="0">
              <a:solidFill>
                <a:srgbClr val="FF0000"/>
              </a:solidFill>
            </a:rPr>
            <a:t> refers to Q3 One Way Solver Table worksheet)</a:t>
          </a:r>
          <a:endParaRPr lang="en-US" sz="1400" b="1">
            <a:solidFill>
              <a:schemeClr val="tx1"/>
            </a:solidFill>
          </a:endParaRPr>
        </a:p>
        <a:p>
          <a:endParaRPr lang="en-US" sz="1400" b="1">
            <a:solidFill>
              <a:srgbClr val="FF0000"/>
            </a:solidFill>
          </a:endParaRPr>
        </a:p>
        <a:p>
          <a:r>
            <a:rPr lang="en-US" sz="1400" b="0">
              <a:solidFill>
                <a:schemeClr val="tx1"/>
              </a:solidFill>
            </a:rPr>
            <a:t>Using</a:t>
          </a:r>
          <a:r>
            <a:rPr lang="en-US" sz="1400" b="0" baseline="0">
              <a:solidFill>
                <a:schemeClr val="tx1"/>
              </a:solidFill>
            </a:rPr>
            <a:t> the solver table created from question 3, and changing the minimum number of doctors from 2 to 15 during the time interval of 9 AM - 2 PM, it is shown that the minimum optimal cost increases overall from $</a:t>
          </a:r>
          <a:r>
            <a:rPr lang="en-US" sz="1400" b="0" i="0" u="none" strike="noStrike">
              <a:solidFill>
                <a:schemeClr val="dk1"/>
              </a:solidFill>
              <a:effectLst/>
              <a:latin typeface="+mn-lt"/>
              <a:ea typeface="+mn-ea"/>
              <a:cs typeface="+mn-cs"/>
            </a:rPr>
            <a:t>14,896.00</a:t>
          </a:r>
          <a:r>
            <a:rPr lang="en-US" sz="1400" b="0" baseline="0">
              <a:solidFill>
                <a:schemeClr val="tx1"/>
              </a:solidFill>
            </a:rPr>
            <a:t> with at least 2 doctors, to $</a:t>
          </a:r>
          <a:r>
            <a:rPr lang="en-US" sz="1400" b="0" i="0" u="none" strike="noStrike">
              <a:solidFill>
                <a:schemeClr val="dk1"/>
              </a:solidFill>
              <a:effectLst/>
              <a:latin typeface="+mn-lt"/>
              <a:ea typeface="+mn-ea"/>
              <a:cs typeface="+mn-cs"/>
            </a:rPr>
            <a:t>21,616.00</a:t>
          </a:r>
          <a:r>
            <a:rPr lang="en-US" sz="1400"/>
            <a:t> </a:t>
          </a:r>
          <a:r>
            <a:rPr lang="en-US" sz="1400" b="0" baseline="0">
              <a:solidFill>
                <a:schemeClr val="tx1"/>
              </a:solidFill>
            </a:rPr>
            <a:t>with at least 15 doctors. However, it should be noted that the minimum optimal cost does not increase pass </a:t>
          </a:r>
          <a:r>
            <a:rPr lang="en-US" sz="1400" b="0" baseline="0">
              <a:solidFill>
                <a:schemeClr val="dk1"/>
              </a:solidFill>
              <a:effectLst/>
              <a:latin typeface="+mn-lt"/>
              <a:ea typeface="+mn-ea"/>
              <a:cs typeface="+mn-cs"/>
            </a:rPr>
            <a:t>$</a:t>
          </a:r>
          <a:r>
            <a:rPr lang="en-US" sz="1400" b="0" i="0">
              <a:solidFill>
                <a:schemeClr val="dk1"/>
              </a:solidFill>
              <a:effectLst/>
              <a:latin typeface="+mn-lt"/>
              <a:ea typeface="+mn-ea"/>
              <a:cs typeface="+mn-cs"/>
            </a:rPr>
            <a:t>14,896.00</a:t>
          </a:r>
          <a:r>
            <a:rPr lang="en-US" sz="1400" b="0" baseline="0">
              <a:solidFill>
                <a:schemeClr val="dk1"/>
              </a:solidFill>
              <a:effectLst/>
              <a:latin typeface="+mn-lt"/>
              <a:ea typeface="+mn-ea"/>
              <a:cs typeface="+mn-cs"/>
            </a:rPr>
            <a:t> </a:t>
          </a:r>
          <a:r>
            <a:rPr lang="en-US" sz="1400" b="0" baseline="0">
              <a:solidFill>
                <a:schemeClr val="tx1"/>
              </a:solidFill>
            </a:rPr>
            <a:t>until the constraint have at least 10 doctors during the period of 9 am - 2 pm. </a:t>
          </a:r>
          <a:r>
            <a:rPr lang="en-US" sz="1400" b="0" baseline="0">
              <a:solidFill>
                <a:schemeClr val="dk1"/>
              </a:solidFill>
              <a:effectLst/>
              <a:latin typeface="+mn-lt"/>
              <a:ea typeface="+mn-ea"/>
              <a:cs typeface="+mn-cs"/>
            </a:rPr>
            <a:t>In general, the optimal minimum cost is not sensitive to the varying number of doctors working during the period of 9 AM to 2 PM, unless the constraint is at least 10 doctors. </a:t>
          </a:r>
          <a:endParaRPr lang="en-US" sz="1400" b="0" baseline="0">
            <a:solidFill>
              <a:schemeClr val="tx1"/>
            </a:solidFill>
          </a:endParaRPr>
        </a:p>
        <a:p>
          <a:endParaRPr lang="en-US" sz="1400" b="0" baseline="0">
            <a:solidFill>
              <a:schemeClr val="tx1"/>
            </a:solidFill>
          </a:endParaRPr>
        </a:p>
        <a:p>
          <a:r>
            <a:rPr lang="en-US" sz="1400" b="0" baseline="0">
              <a:solidFill>
                <a:schemeClr val="tx1"/>
              </a:solidFill>
            </a:rPr>
            <a:t>Another notable increase would be the number of full-time doctors for the staff attendant shift at 8 AM to 4 PM, which increased from 2 full-time doctors with a minimum constraint of 2, to 8 full-time doctors with a minimum constraint of 15 doctors. The shift does not increase pass 2 doctors (not sensitive) until the constraint have at least 10 doctors.</a:t>
          </a:r>
        </a:p>
        <a:p>
          <a:endParaRPr lang="en-US" sz="1400" b="0" baseline="0">
            <a:solidFill>
              <a:schemeClr val="tx1"/>
            </a:solidFill>
          </a:endParaRPr>
        </a:p>
        <a:p>
          <a:r>
            <a:rPr lang="en-US" sz="1400" b="0" baseline="0">
              <a:solidFill>
                <a:schemeClr val="tx1"/>
              </a:solidFill>
            </a:rPr>
            <a:t>The doctor counts for the remaining shifts, which includes 4 PM staff attendants, 12 AM staff attendants, 8 AM medical interns, and 8 PM medical interns, are not sensitive to the 9 am - 2 pm minimum doctor constraint, and therefore remains at 3, 2, 7, and 7 doctors, respectively, throughout the range of 2 to 15 minimum doctors.</a:t>
          </a:r>
          <a:endParaRPr lang="en-US" sz="1400" b="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15</xdr:col>
      <xdr:colOff>542925</xdr:colOff>
      <xdr:row>19</xdr:row>
      <xdr:rowOff>38100</xdr:rowOff>
    </xdr:from>
    <xdr:to>
      <xdr:col>23</xdr:col>
      <xdr:colOff>542925</xdr:colOff>
      <xdr:row>34</xdr:row>
      <xdr:rowOff>38100</xdr:rowOff>
    </xdr:to>
    <xdr:graphicFrame macro="">
      <xdr:nvGraphicFramePr>
        <xdr:cNvPr id="2" name="STS_1_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24</xdr:col>
      <xdr:colOff>114300</xdr:colOff>
      <xdr:row>19</xdr:row>
      <xdr:rowOff>152400</xdr:rowOff>
    </xdr:from>
    <xdr:to>
      <xdr:col>32</xdr:col>
      <xdr:colOff>114300</xdr:colOff>
      <xdr:row>34</xdr:row>
      <xdr:rowOff>152400</xdr:rowOff>
    </xdr:to>
    <xdr:graphicFrame macro="">
      <xdr:nvGraphicFramePr>
        <xdr:cNvPr id="3" name="STS_1_Chart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22</xdr:col>
      <xdr:colOff>266700</xdr:colOff>
      <xdr:row>4</xdr:row>
      <xdr:rowOff>85725</xdr:rowOff>
    </xdr:from>
    <xdr:to>
      <xdr:col>28</xdr:col>
      <xdr:colOff>266700</xdr:colOff>
      <xdr:row>11</xdr:row>
      <xdr:rowOff>85725</xdr:rowOff>
    </xdr:to>
    <xdr:sp macro="" textlink="">
      <xdr:nvSpPr>
        <xdr:cNvPr id="4" name="TextBox 3"/>
        <xdr:cNvSpPr txBox="1"/>
      </xdr:nvSpPr>
      <xdr:spPr>
        <a:xfrm>
          <a:off x="15992475" y="10668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$Q$4, $R$4, $U$4, and $V$4, you can chart any row (in left chart) or column (in right chart) of any table to the left.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266700</xdr:colOff>
      <xdr:row>61</xdr:row>
      <xdr:rowOff>66675</xdr:rowOff>
    </xdr:to>
    <xdr:sp macro="" textlink="">
      <xdr:nvSpPr>
        <xdr:cNvPr id="2" name="TextBox 1"/>
        <xdr:cNvSpPr txBox="1"/>
      </xdr:nvSpPr>
      <xdr:spPr>
        <a:xfrm>
          <a:off x="0" y="0"/>
          <a:ext cx="8191500" cy="1168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5</a:t>
          </a:r>
        </a:p>
        <a:p>
          <a:endParaRPr lang="en-US" sz="1400"/>
        </a:p>
        <a:p>
          <a:r>
            <a:rPr lang="en-US" sz="1400"/>
            <a:t>For the optimal model in question 3, provide a two-way sensitivity analysis using SolverTable for parameters of your choice. Present and briefly explain the results of your sensitivity analysis.</a:t>
          </a:r>
        </a:p>
        <a:p>
          <a:endParaRPr lang="en-US" sz="1400"/>
        </a:p>
        <a:p>
          <a:endParaRPr lang="en-US" sz="1400"/>
        </a:p>
        <a:p>
          <a:r>
            <a:rPr lang="en-US" sz="1400" b="1">
              <a:solidFill>
                <a:srgbClr val="FF0000"/>
              </a:solidFill>
            </a:rPr>
            <a:t>ANSWER:</a:t>
          </a:r>
        </a:p>
        <a:p>
          <a:endParaRPr lang="en-US" sz="1400" b="1">
            <a:solidFill>
              <a:srgbClr val="FF0000"/>
            </a:solidFill>
          </a:endParaRPr>
        </a:p>
        <a:p>
          <a:r>
            <a:rPr lang="en-US" sz="1400" b="0">
              <a:solidFill>
                <a:srgbClr val="FF0000"/>
              </a:solidFill>
            </a:rPr>
            <a:t>(Answer refers</a:t>
          </a:r>
          <a:r>
            <a:rPr lang="en-US" sz="1400" b="0" baseline="0">
              <a:solidFill>
                <a:srgbClr val="FF0000"/>
              </a:solidFill>
            </a:rPr>
            <a:t> to Q3 Two Way Solver Table</a:t>
          </a:r>
          <a:r>
            <a:rPr lang="en-US" sz="1400" b="0">
              <a:solidFill>
                <a:srgbClr val="FF0000"/>
              </a:solidFill>
            </a:rPr>
            <a:t>)</a:t>
          </a:r>
        </a:p>
        <a:p>
          <a:endParaRPr lang="en-US" sz="1400" b="1">
            <a:solidFill>
              <a:srgbClr val="FF0000"/>
            </a:solidFill>
          </a:endParaRPr>
        </a:p>
        <a:p>
          <a:r>
            <a:rPr lang="en-US" sz="1400" b="0">
              <a:solidFill>
                <a:schemeClr val="tx1"/>
              </a:solidFill>
            </a:rPr>
            <a:t>A two way solver table was</a:t>
          </a:r>
          <a:r>
            <a:rPr lang="en-US" sz="1400" b="0" baseline="0">
              <a:solidFill>
                <a:schemeClr val="tx1"/>
              </a:solidFill>
            </a:rPr>
            <a:t> created using the constraint for the minimum number of doctors in between 9 AM to 2 PM, and the constraint for the minimum number of staff attendants for the 4 PM shift. The minimum number of doctors in between 9 AM to 2 PM was analyzed in between the range of 2 to 15 in increments of 1, and the mininum number of staff attendants for the 4 PM shift was analyzed in between the range of 1 to 5 in increments of 1. Then, the number of doctors in each of the 3 full-time shifts and the 2 part-time shifts were analyzed.</a:t>
          </a:r>
        </a:p>
        <a:p>
          <a:endParaRPr lang="en-US" sz="1400" b="0" baseline="0">
            <a:solidFill>
              <a:schemeClr val="tx1"/>
            </a:solidFill>
          </a:endParaRPr>
        </a:p>
        <a:p>
          <a:r>
            <a:rPr lang="en-US" sz="1400" b="0" baseline="0">
              <a:solidFill>
                <a:schemeClr val="tx1"/>
              </a:solidFill>
            </a:rPr>
            <a:t>The optimal minimum cost for doctors increases as the minimum number of doctors in between 9 AM to 2 PM increases from 2 to 15, and also when the minimum number of staff attendants for the 4 PM shift increase from 1 to 5. In general, the cost becomes larger as the number of doctors between 9 AM to 2 PM and/or the number of staff attendants for the 4 PM shift increase, with the lowest cost price being $</a:t>
          </a:r>
          <a:r>
            <a:rPr lang="en-US" sz="1400" b="0" i="0" u="none" strike="noStrike">
              <a:solidFill>
                <a:schemeClr val="dk1"/>
              </a:solidFill>
              <a:effectLst/>
              <a:latin typeface="+mn-lt"/>
              <a:ea typeface="+mn-ea"/>
              <a:cs typeface="+mn-cs"/>
            </a:rPr>
            <a:t>14,896</a:t>
          </a:r>
          <a:r>
            <a:rPr lang="en-US" sz="1400"/>
            <a:t>.00</a:t>
          </a:r>
          <a:r>
            <a:rPr lang="en-US" sz="1400" b="0" baseline="0">
              <a:solidFill>
                <a:schemeClr val="tx1"/>
              </a:solidFill>
            </a:rPr>
            <a:t> and the highest cost being $</a:t>
          </a:r>
          <a:r>
            <a:rPr lang="en-US" sz="1400" b="0" i="0" u="none" strike="noStrike">
              <a:solidFill>
                <a:schemeClr val="dk1"/>
              </a:solidFill>
              <a:effectLst/>
              <a:latin typeface="+mn-lt"/>
              <a:ea typeface="+mn-ea"/>
              <a:cs typeface="+mn-cs"/>
            </a:rPr>
            <a:t>22,848.00</a:t>
          </a:r>
          <a:r>
            <a:rPr lang="en-US" sz="1400" b="0" baseline="0">
              <a:solidFill>
                <a:schemeClr val="tx1"/>
              </a:solidFill>
            </a:rPr>
            <a:t>. It should be noted that minimum cost is insensitive to either varying constraints until the minimum doctors between 9 AM to 2 PM is at least 10 and/or the minimum number of staff attendants in the 4 PM shift is at least 4.</a:t>
          </a:r>
        </a:p>
        <a:p>
          <a:endParaRPr lang="en-US" sz="1400" b="0" baseline="0">
            <a:solidFill>
              <a:schemeClr val="tx1"/>
            </a:solidFill>
          </a:endParaRPr>
        </a:p>
        <a:p>
          <a:r>
            <a:rPr lang="en-US" sz="1400" b="0" baseline="0">
              <a:solidFill>
                <a:schemeClr val="tx1"/>
              </a:solidFill>
            </a:rPr>
            <a:t>The value for the number of staff attendants in the 8 AM shift is insensitive to the minimum number of staff attendants for the 4 PM shift. It is, however, sensitive to the minimum number of doctors in between 9 AM to 2 PM and only when the minimum number of doctors for this constraint is at least 10. This value of staff attendants range from 2 when there is a minimum of 2 doctors, to 8 when there is a minimum of 15 doctors during 9 AM to 2 PM.</a:t>
          </a:r>
        </a:p>
        <a:p>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dk1"/>
              </a:solidFill>
              <a:effectLst/>
              <a:latin typeface="+mn-lt"/>
              <a:ea typeface="+mn-ea"/>
              <a:cs typeface="+mn-cs"/>
            </a:rPr>
            <a:t>The value for the number of staff attendants in the 4 PM shift is insensitive to the minimum number of doctors in between 9 AM to 2 PM. It is logically sensitive to the minimum number of staff attendents for the 4 PM shift, and only when when this constraint is at least 4. This value of staff attendants range from 2 when there is a minimum of 2 staff attendance, to 5 when there is a minimum of 5 staff attendants for the 4 PM shift.</a:t>
          </a:r>
          <a:endParaRPr lang="en-US" sz="1400">
            <a:effectLst/>
          </a:endParaRPr>
        </a:p>
        <a:p>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dk1"/>
              </a:solidFill>
              <a:effectLst/>
              <a:latin typeface="+mn-lt"/>
              <a:ea typeface="+mn-ea"/>
              <a:cs typeface="+mn-cs"/>
            </a:rPr>
            <a:t>The value for the number of staff attendants in the 12 AM shift is insensitive to the minimum number of doctors in between 9 AM to 2 PM (from 2 to 15 minimum doctors), and to the minimum number of staff attendants for the 4 PM shift (from 1 to 5 doctors). It remains at a minimum optimized value of 2.</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dk1"/>
              </a:solidFill>
              <a:effectLst/>
              <a:latin typeface="+mn-lt"/>
              <a:ea typeface="+mn-ea"/>
              <a:cs typeface="+mn-cs"/>
            </a:rPr>
            <a:t>The value for the number of medical interns for the 8 AM shift decreases as the minimum number of staff attendants for the 4 PM shift increase from 1 to 5 and as the minimum number of doctors between 9 AM to 2 PM decrease from 15 to 2. In general, the value for the number of medical interns for the 8 AM shift is only sensitive to the two constraints if the constraints are for at least 4 staff attendants for the 4 PM shift and at most a value of 8 for the minimum number of doctors between 9 AM to 2 PM.</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dk1"/>
              </a:solidFill>
              <a:effectLst/>
              <a:latin typeface="+mn-lt"/>
              <a:ea typeface="+mn-ea"/>
              <a:cs typeface="+mn-cs"/>
            </a:rPr>
            <a:t>The value for the number of medical interns for the 8 PM shift decreases as the minimum number of staff attendants for the 4 PM shift increases. The value here is not sensitive to changes in the minimum number of doctors between 9 AM to 2 PM. Furthermore, the value is not sensitive to the varying constraint of the minimum number of staff attendants for the 4 PM shift until the minimum staff attendants is at least 4.</a:t>
          </a:r>
          <a:endParaRPr lang="en-US" sz="1400" b="0" baseline="0">
            <a:solidFill>
              <a:schemeClr val="tx1"/>
            </a:solidFill>
          </a:endParaRPr>
        </a:p>
        <a:p>
          <a:endParaRPr lang="en-US" sz="1400" b="0">
            <a:solidFill>
              <a:schemeClr val="tx1"/>
            </a:solidFill>
          </a:endParaRPr>
        </a:p>
        <a:p>
          <a:endParaRPr lang="en-US" sz="1400" b="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1" workbookViewId="0">
      <selection activeCell="S49" sqref="S49"/>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B15"/>
  <sheetViews>
    <sheetView workbookViewId="0"/>
  </sheetViews>
  <sheetFormatPr defaultRowHeight="15" x14ac:dyDescent="0.25"/>
  <sheetData>
    <row r="8" spans="1:2" x14ac:dyDescent="0.25">
      <c r="A8" s="32"/>
      <c r="B8" s="32"/>
    </row>
    <row r="15" spans="1:2" x14ac:dyDescent="0.25">
      <c r="B15" s="3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sheetData>
    <row r="1" spans="1:2" x14ac:dyDescent="0.25">
      <c r="A1">
        <v>1</v>
      </c>
      <c r="B1">
        <v>1</v>
      </c>
    </row>
    <row r="2" spans="1:2" x14ac:dyDescent="0.25">
      <c r="A2" t="s">
        <v>36</v>
      </c>
      <c r="B2" t="s">
        <v>49</v>
      </c>
    </row>
    <row r="3" spans="1:2" x14ac:dyDescent="0.25">
      <c r="A3">
        <v>1</v>
      </c>
      <c r="B3">
        <v>1</v>
      </c>
    </row>
    <row r="4" spans="1:2" x14ac:dyDescent="0.25">
      <c r="A4">
        <v>2</v>
      </c>
      <c r="B4">
        <v>1</v>
      </c>
    </row>
    <row r="5" spans="1:2" x14ac:dyDescent="0.25">
      <c r="A5">
        <v>15</v>
      </c>
      <c r="B5">
        <v>5</v>
      </c>
    </row>
    <row r="6" spans="1:2" x14ac:dyDescent="0.25">
      <c r="A6">
        <v>1</v>
      </c>
      <c r="B6">
        <v>1</v>
      </c>
    </row>
    <row r="8" spans="1:2" x14ac:dyDescent="0.25">
      <c r="A8" s="32"/>
      <c r="B8" s="32" t="s">
        <v>50</v>
      </c>
    </row>
    <row r="9" spans="1:2" x14ac:dyDescent="0.25">
      <c r="A9" t="s">
        <v>37</v>
      </c>
      <c r="B9" t="s">
        <v>36</v>
      </c>
    </row>
    <row r="10" spans="1:2" x14ac:dyDescent="0.25">
      <c r="A10" t="s">
        <v>38</v>
      </c>
      <c r="B10">
        <v>1</v>
      </c>
    </row>
    <row r="11" spans="1:2" x14ac:dyDescent="0.25">
      <c r="B11">
        <v>2</v>
      </c>
    </row>
    <row r="12" spans="1:2" x14ac:dyDescent="0.25">
      <c r="B12">
        <v>15</v>
      </c>
    </row>
    <row r="13" spans="1:2" x14ac:dyDescent="0.25">
      <c r="B13">
        <v>1</v>
      </c>
    </row>
    <row r="15" spans="1:2" x14ac:dyDescent="0.25">
      <c r="B15" s="32" t="s">
        <v>50</v>
      </c>
    </row>
    <row r="16" spans="1:2" x14ac:dyDescent="0.25">
      <c r="B16" t="s">
        <v>37</v>
      </c>
    </row>
    <row r="17" spans="2:2" x14ac:dyDescent="0.25">
      <c r="B17" t="s">
        <v>52</v>
      </c>
    </row>
    <row r="18" spans="2:2" x14ac:dyDescent="0.25">
      <c r="B18"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Z38"/>
  <sheetViews>
    <sheetView topLeftCell="A11" workbookViewId="0">
      <selection activeCell="B30" sqref="B30"/>
    </sheetView>
  </sheetViews>
  <sheetFormatPr defaultRowHeight="15" x14ac:dyDescent="0.25"/>
  <cols>
    <col min="1" max="1" width="38.42578125" bestFit="1" customWidth="1"/>
    <col min="2" max="2" width="18" bestFit="1" customWidth="1"/>
    <col min="3" max="3" width="17.85546875" bestFit="1" customWidth="1"/>
    <col min="4" max="4" width="7.7109375" bestFit="1" customWidth="1"/>
    <col min="5" max="26" width="3" bestFit="1" customWidth="1"/>
  </cols>
  <sheetData>
    <row r="12" spans="1:4" ht="15.75" thickBot="1" x14ac:dyDescent="0.3"/>
    <row r="13" spans="1:4" ht="15.75" thickBot="1" x14ac:dyDescent="0.3">
      <c r="A13" s="52" t="s">
        <v>0</v>
      </c>
      <c r="B13" s="53"/>
      <c r="C13" s="19" t="s">
        <v>1</v>
      </c>
      <c r="D13" s="20" t="s">
        <v>12</v>
      </c>
    </row>
    <row r="14" spans="1:4" ht="18" x14ac:dyDescent="0.35">
      <c r="A14" s="16" t="s">
        <v>2</v>
      </c>
      <c r="B14" s="17" t="s">
        <v>7</v>
      </c>
      <c r="C14" s="18">
        <v>0</v>
      </c>
      <c r="D14" s="18">
        <f>8*140</f>
        <v>1120</v>
      </c>
    </row>
    <row r="15" spans="1:4" ht="18" x14ac:dyDescent="0.35">
      <c r="A15" s="13" t="s">
        <v>3</v>
      </c>
      <c r="B15" s="5" t="s">
        <v>8</v>
      </c>
      <c r="C15" s="4">
        <v>0</v>
      </c>
      <c r="D15" s="4">
        <f>8*140</f>
        <v>1120</v>
      </c>
    </row>
    <row r="16" spans="1:4" ht="18" x14ac:dyDescent="0.35">
      <c r="A16" s="13" t="s">
        <v>4</v>
      </c>
      <c r="B16" s="5" t="s">
        <v>9</v>
      </c>
      <c r="C16" s="4">
        <v>0</v>
      </c>
      <c r="D16" s="4">
        <f>8*140</f>
        <v>1120</v>
      </c>
    </row>
    <row r="17" spans="1:26" ht="18" x14ac:dyDescent="0.35">
      <c r="A17" s="13" t="s">
        <v>5</v>
      </c>
      <c r="B17" s="5" t="s">
        <v>11</v>
      </c>
      <c r="C17" s="2">
        <v>10</v>
      </c>
      <c r="D17" s="4">
        <f>12*42</f>
        <v>504</v>
      </c>
    </row>
    <row r="18" spans="1:26" ht="18" x14ac:dyDescent="0.35">
      <c r="A18" s="13" t="s">
        <v>6</v>
      </c>
      <c r="B18" s="5" t="s">
        <v>10</v>
      </c>
      <c r="C18" s="4">
        <v>10</v>
      </c>
      <c r="D18" s="4">
        <f>12*42</f>
        <v>504</v>
      </c>
    </row>
    <row r="19" spans="1:26" ht="15.75" thickBot="1" x14ac:dyDescent="0.3">
      <c r="A19" s="7"/>
      <c r="B19" s="8"/>
      <c r="C19" s="7"/>
      <c r="D19" s="7"/>
    </row>
    <row r="20" spans="1:26" ht="15.75" thickBot="1" x14ac:dyDescent="0.3">
      <c r="A20" s="15" t="s">
        <v>13</v>
      </c>
      <c r="B20" s="53" t="s">
        <v>14</v>
      </c>
      <c r="C20" s="53"/>
      <c r="D20" s="53"/>
      <c r="E20" s="53"/>
      <c r="F20" s="53"/>
      <c r="G20" s="53"/>
      <c r="H20" s="53"/>
      <c r="I20" s="53"/>
      <c r="J20" s="53"/>
      <c r="K20" s="53"/>
      <c r="L20" s="53"/>
      <c r="M20" s="53"/>
      <c r="N20" s="54" t="s">
        <v>15</v>
      </c>
      <c r="O20" s="55"/>
      <c r="P20" s="55"/>
      <c r="Q20" s="55"/>
      <c r="R20" s="55"/>
      <c r="S20" s="55"/>
      <c r="T20" s="55"/>
      <c r="U20" s="55"/>
      <c r="V20" s="55"/>
      <c r="W20" s="55"/>
      <c r="X20" s="55"/>
      <c r="Y20" s="56"/>
      <c r="Z20" s="10"/>
    </row>
    <row r="21" spans="1:26" ht="15.75" thickBot="1" x14ac:dyDescent="0.3">
      <c r="A21" s="28"/>
      <c r="B21" s="29">
        <v>12</v>
      </c>
      <c r="C21" s="30">
        <v>1</v>
      </c>
      <c r="D21" s="30">
        <v>2</v>
      </c>
      <c r="E21" s="30">
        <v>3</v>
      </c>
      <c r="F21" s="30">
        <v>4</v>
      </c>
      <c r="G21" s="30">
        <v>5</v>
      </c>
      <c r="H21" s="30">
        <v>6</v>
      </c>
      <c r="I21" s="30">
        <v>7</v>
      </c>
      <c r="J21" s="30">
        <v>8</v>
      </c>
      <c r="K21" s="30">
        <v>9</v>
      </c>
      <c r="L21" s="30">
        <v>10</v>
      </c>
      <c r="M21" s="30">
        <v>11</v>
      </c>
      <c r="N21" s="30">
        <v>12</v>
      </c>
      <c r="O21" s="30">
        <v>1</v>
      </c>
      <c r="P21" s="30">
        <v>2</v>
      </c>
      <c r="Q21" s="30">
        <v>3</v>
      </c>
      <c r="R21" s="30">
        <v>4</v>
      </c>
      <c r="S21" s="30">
        <v>5</v>
      </c>
      <c r="T21" s="30">
        <v>6</v>
      </c>
      <c r="U21" s="30">
        <v>7</v>
      </c>
      <c r="V21" s="30">
        <v>8</v>
      </c>
      <c r="W21" s="30">
        <v>9</v>
      </c>
      <c r="X21" s="30">
        <v>10</v>
      </c>
      <c r="Y21" s="31">
        <v>11</v>
      </c>
      <c r="Z21" s="7"/>
    </row>
    <row r="22" spans="1:26" x14ac:dyDescent="0.25">
      <c r="A22" s="13" t="s">
        <v>2</v>
      </c>
      <c r="B22" s="11"/>
      <c r="C22" s="11"/>
      <c r="D22" s="11"/>
      <c r="E22" s="11"/>
      <c r="F22" s="11"/>
      <c r="G22" s="11"/>
      <c r="H22" s="11"/>
      <c r="I22" s="11"/>
      <c r="J22">
        <f>$C$14</f>
        <v>0</v>
      </c>
      <c r="K22">
        <f t="shared" ref="K22:P22" si="0">$C$14</f>
        <v>0</v>
      </c>
      <c r="L22">
        <f t="shared" si="0"/>
        <v>0</v>
      </c>
      <c r="M22">
        <f t="shared" si="0"/>
        <v>0</v>
      </c>
      <c r="N22">
        <f t="shared" si="0"/>
        <v>0</v>
      </c>
      <c r="O22">
        <f t="shared" si="0"/>
        <v>0</v>
      </c>
      <c r="P22">
        <f t="shared" si="0"/>
        <v>0</v>
      </c>
      <c r="Q22">
        <f>$C$14</f>
        <v>0</v>
      </c>
      <c r="R22" s="12"/>
      <c r="S22" s="12"/>
      <c r="T22" s="12"/>
      <c r="U22" s="12"/>
      <c r="V22" s="12"/>
      <c r="W22" s="12"/>
      <c r="X22" s="12"/>
      <c r="Y22" s="12"/>
    </row>
    <row r="23" spans="1:26" x14ac:dyDescent="0.25">
      <c r="A23" s="13" t="s">
        <v>3</v>
      </c>
      <c r="B23" s="12"/>
      <c r="C23" s="12"/>
      <c r="D23" s="12"/>
      <c r="E23" s="12"/>
      <c r="F23" s="12"/>
      <c r="G23" s="12"/>
      <c r="H23" s="12"/>
      <c r="I23" s="12"/>
      <c r="J23" s="12"/>
      <c r="K23" s="12"/>
      <c r="L23" s="12"/>
      <c r="M23" s="12"/>
      <c r="N23" s="12"/>
      <c r="O23" s="12"/>
      <c r="P23" s="12"/>
      <c r="Q23" s="12"/>
      <c r="R23">
        <f>$C$15</f>
        <v>0</v>
      </c>
      <c r="S23">
        <f t="shared" ref="S23:Y23" si="1">$C$15</f>
        <v>0</v>
      </c>
      <c r="T23">
        <f t="shared" si="1"/>
        <v>0</v>
      </c>
      <c r="U23">
        <f t="shared" si="1"/>
        <v>0</v>
      </c>
      <c r="V23">
        <f t="shared" si="1"/>
        <v>0</v>
      </c>
      <c r="W23">
        <f t="shared" si="1"/>
        <v>0</v>
      </c>
      <c r="X23">
        <f t="shared" si="1"/>
        <v>0</v>
      </c>
      <c r="Y23">
        <f t="shared" si="1"/>
        <v>0</v>
      </c>
    </row>
    <row r="24" spans="1:26" x14ac:dyDescent="0.25">
      <c r="A24" s="13" t="s">
        <v>4</v>
      </c>
      <c r="B24">
        <f>$C$16</f>
        <v>0</v>
      </c>
      <c r="C24">
        <f t="shared" ref="C24:I24" si="2">$C$16</f>
        <v>0</v>
      </c>
      <c r="D24">
        <f t="shared" si="2"/>
        <v>0</v>
      </c>
      <c r="E24">
        <f t="shared" si="2"/>
        <v>0</v>
      </c>
      <c r="F24">
        <f t="shared" si="2"/>
        <v>0</v>
      </c>
      <c r="G24">
        <f t="shared" si="2"/>
        <v>0</v>
      </c>
      <c r="H24">
        <f t="shared" si="2"/>
        <v>0</v>
      </c>
      <c r="I24">
        <f t="shared" si="2"/>
        <v>0</v>
      </c>
      <c r="J24" s="12"/>
      <c r="K24" s="12"/>
      <c r="L24" s="12"/>
      <c r="M24" s="12"/>
      <c r="N24" s="12"/>
      <c r="O24" s="12"/>
      <c r="P24" s="12"/>
      <c r="Q24" s="12"/>
      <c r="R24" s="12"/>
      <c r="S24" s="12"/>
      <c r="T24" s="12"/>
      <c r="U24" s="12"/>
      <c r="V24" s="12"/>
      <c r="W24" s="12"/>
      <c r="X24" s="12"/>
      <c r="Y24" s="12"/>
    </row>
    <row r="25" spans="1:26" x14ac:dyDescent="0.25">
      <c r="A25" s="13" t="s">
        <v>5</v>
      </c>
      <c r="B25" s="12"/>
      <c r="C25" s="12"/>
      <c r="D25" s="12"/>
      <c r="E25" s="12"/>
      <c r="F25" s="12"/>
      <c r="G25" s="12"/>
      <c r="H25" s="12"/>
      <c r="I25" s="12"/>
      <c r="J25">
        <f>$C$17</f>
        <v>10</v>
      </c>
      <c r="K25">
        <f t="shared" ref="K25:U25" si="3">$C$17</f>
        <v>10</v>
      </c>
      <c r="L25">
        <f t="shared" si="3"/>
        <v>10</v>
      </c>
      <c r="M25">
        <f t="shared" si="3"/>
        <v>10</v>
      </c>
      <c r="N25">
        <f t="shared" si="3"/>
        <v>10</v>
      </c>
      <c r="O25">
        <f t="shared" si="3"/>
        <v>10</v>
      </c>
      <c r="P25">
        <f t="shared" si="3"/>
        <v>10</v>
      </c>
      <c r="Q25">
        <f t="shared" si="3"/>
        <v>10</v>
      </c>
      <c r="R25">
        <f t="shared" si="3"/>
        <v>10</v>
      </c>
      <c r="S25">
        <f t="shared" si="3"/>
        <v>10</v>
      </c>
      <c r="T25">
        <f t="shared" si="3"/>
        <v>10</v>
      </c>
      <c r="U25">
        <f t="shared" si="3"/>
        <v>10</v>
      </c>
      <c r="V25" s="12"/>
      <c r="W25" s="12"/>
      <c r="X25" s="12"/>
      <c r="Y25" s="12"/>
    </row>
    <row r="26" spans="1:26" x14ac:dyDescent="0.25">
      <c r="A26" s="13" t="s">
        <v>6</v>
      </c>
      <c r="B26">
        <f>$C$18</f>
        <v>10</v>
      </c>
      <c r="C26">
        <f t="shared" ref="C26:I26" si="4">$C$18</f>
        <v>10</v>
      </c>
      <c r="D26">
        <f t="shared" si="4"/>
        <v>10</v>
      </c>
      <c r="E26">
        <f t="shared" si="4"/>
        <v>10</v>
      </c>
      <c r="F26">
        <f t="shared" si="4"/>
        <v>10</v>
      </c>
      <c r="G26">
        <f t="shared" si="4"/>
        <v>10</v>
      </c>
      <c r="H26">
        <f t="shared" si="4"/>
        <v>10</v>
      </c>
      <c r="I26">
        <f t="shared" si="4"/>
        <v>10</v>
      </c>
      <c r="J26" s="12"/>
      <c r="K26" s="12"/>
      <c r="L26" s="12"/>
      <c r="M26" s="12"/>
      <c r="N26" s="12"/>
      <c r="O26" s="12"/>
      <c r="P26" s="12"/>
      <c r="Q26" s="12"/>
      <c r="R26" s="12"/>
      <c r="S26" s="12"/>
      <c r="T26" s="12"/>
      <c r="U26" s="12"/>
      <c r="V26">
        <f>$C$18</f>
        <v>10</v>
      </c>
      <c r="W26">
        <f t="shared" ref="W26:Y26" si="5">$C$18</f>
        <v>10</v>
      </c>
      <c r="X26">
        <f t="shared" si="5"/>
        <v>10</v>
      </c>
      <c r="Y26">
        <f t="shared" si="5"/>
        <v>10</v>
      </c>
    </row>
    <row r="27" spans="1:26" ht="15.75" thickBot="1" x14ac:dyDescent="0.3"/>
    <row r="28" spans="1:26" ht="15.75" thickBot="1" x14ac:dyDescent="0.3">
      <c r="A28" s="21"/>
      <c r="B28" s="23" t="s">
        <v>16</v>
      </c>
    </row>
    <row r="29" spans="1:26" x14ac:dyDescent="0.25">
      <c r="A29" s="9" t="s">
        <v>17</v>
      </c>
      <c r="B29" s="22">
        <f>SUMPRODUCT(C14:C18*D14:D18)</f>
        <v>10080</v>
      </c>
    </row>
    <row r="30" spans="1:26" ht="15.75" thickBot="1" x14ac:dyDescent="0.3"/>
    <row r="31" spans="1:26" ht="15.75" thickBot="1" x14ac:dyDescent="0.3">
      <c r="A31" s="25" t="s">
        <v>18</v>
      </c>
      <c r="B31" s="26" t="s">
        <v>19</v>
      </c>
      <c r="C31" s="26"/>
      <c r="D31" s="27" t="s">
        <v>20</v>
      </c>
    </row>
    <row r="32" spans="1:26" x14ac:dyDescent="0.25">
      <c r="A32" s="16" t="s">
        <v>21</v>
      </c>
      <c r="B32" s="22">
        <f>C14+C17</f>
        <v>10</v>
      </c>
      <c r="C32" s="24" t="s">
        <v>28</v>
      </c>
      <c r="D32" s="22">
        <v>8</v>
      </c>
    </row>
    <row r="33" spans="1:4" x14ac:dyDescent="0.25">
      <c r="A33" s="14" t="s">
        <v>22</v>
      </c>
      <c r="B33" s="3">
        <f>C14+C17</f>
        <v>10</v>
      </c>
      <c r="C33" s="6" t="s">
        <v>28</v>
      </c>
      <c r="D33" s="3">
        <v>6</v>
      </c>
    </row>
    <row r="34" spans="1:4" x14ac:dyDescent="0.25">
      <c r="A34" s="13" t="s">
        <v>23</v>
      </c>
      <c r="B34" s="3">
        <f>C15+C17</f>
        <v>10</v>
      </c>
      <c r="C34" s="6" t="s">
        <v>28</v>
      </c>
      <c r="D34" s="3">
        <v>6</v>
      </c>
    </row>
    <row r="35" spans="1:4" x14ac:dyDescent="0.25">
      <c r="A35" s="13" t="s">
        <v>24</v>
      </c>
      <c r="B35" s="3">
        <f>C15+C17</f>
        <v>10</v>
      </c>
      <c r="C35" s="6" t="s">
        <v>28</v>
      </c>
      <c r="D35" s="3">
        <v>10</v>
      </c>
    </row>
    <row r="36" spans="1:4" x14ac:dyDescent="0.25">
      <c r="A36" s="13" t="s">
        <v>25</v>
      </c>
      <c r="B36" s="3">
        <f>C15+C18</f>
        <v>10</v>
      </c>
      <c r="C36" s="6" t="s">
        <v>28</v>
      </c>
      <c r="D36" s="3">
        <v>10</v>
      </c>
    </row>
    <row r="37" spans="1:4" x14ac:dyDescent="0.25">
      <c r="A37" s="13" t="s">
        <v>26</v>
      </c>
      <c r="B37" s="3">
        <f>C16+C18</f>
        <v>10</v>
      </c>
      <c r="C37" s="6" t="s">
        <v>28</v>
      </c>
      <c r="D37" s="3">
        <v>5</v>
      </c>
    </row>
    <row r="38" spans="1:4" x14ac:dyDescent="0.25">
      <c r="A38" s="13" t="s">
        <v>27</v>
      </c>
      <c r="B38" s="3">
        <f>C14+C17</f>
        <v>10</v>
      </c>
      <c r="C38" s="6" t="s">
        <v>28</v>
      </c>
      <c r="D38" s="3">
        <v>5</v>
      </c>
    </row>
  </sheetData>
  <mergeCells count="3">
    <mergeCell ref="A13:B13"/>
    <mergeCell ref="B20:M20"/>
    <mergeCell ref="N20:Y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5:Z67"/>
  <sheetViews>
    <sheetView topLeftCell="A46" workbookViewId="0">
      <selection activeCell="B53" sqref="B53"/>
    </sheetView>
  </sheetViews>
  <sheetFormatPr defaultRowHeight="15" x14ac:dyDescent="0.25"/>
  <cols>
    <col min="1" max="1" width="38.7109375" bestFit="1" customWidth="1"/>
    <col min="2" max="2" width="18" customWidth="1"/>
    <col min="3" max="3" width="17.85546875" bestFit="1" customWidth="1"/>
    <col min="4" max="4" width="7.7109375" bestFit="1" customWidth="1"/>
    <col min="5" max="5" width="22.42578125" bestFit="1" customWidth="1"/>
    <col min="6" max="11" width="2" bestFit="1" customWidth="1"/>
    <col min="12" max="14" width="3" bestFit="1" customWidth="1"/>
    <col min="15" max="23" width="2" bestFit="1" customWidth="1"/>
    <col min="24" max="25" width="3" bestFit="1" customWidth="1"/>
  </cols>
  <sheetData>
    <row r="35" spans="1:26" ht="15.75" thickBot="1" x14ac:dyDescent="0.3"/>
    <row r="36" spans="1:26" ht="15.75" thickBot="1" x14ac:dyDescent="0.3">
      <c r="A36" s="52" t="s">
        <v>0</v>
      </c>
      <c r="B36" s="53"/>
      <c r="C36" s="19" t="s">
        <v>1</v>
      </c>
      <c r="D36" s="20" t="s">
        <v>12</v>
      </c>
    </row>
    <row r="37" spans="1:26" ht="18" x14ac:dyDescent="0.35">
      <c r="A37" s="16" t="s">
        <v>2</v>
      </c>
      <c r="B37" s="17" t="s">
        <v>7</v>
      </c>
      <c r="C37" s="18">
        <v>2</v>
      </c>
      <c r="D37" s="18">
        <f>8*140</f>
        <v>1120</v>
      </c>
    </row>
    <row r="38" spans="1:26" ht="18" x14ac:dyDescent="0.35">
      <c r="A38" s="13" t="s">
        <v>3</v>
      </c>
      <c r="B38" s="5" t="s">
        <v>8</v>
      </c>
      <c r="C38" s="4">
        <v>3</v>
      </c>
      <c r="D38" s="4">
        <f>8*140</f>
        <v>1120</v>
      </c>
    </row>
    <row r="39" spans="1:26" ht="18" x14ac:dyDescent="0.35">
      <c r="A39" s="13" t="s">
        <v>4</v>
      </c>
      <c r="B39" s="5" t="s">
        <v>9</v>
      </c>
      <c r="C39" s="4">
        <v>2</v>
      </c>
      <c r="D39" s="4">
        <f>8*140</f>
        <v>1120</v>
      </c>
    </row>
    <row r="40" spans="1:26" ht="18" x14ac:dyDescent="0.35">
      <c r="A40" s="13" t="s">
        <v>5</v>
      </c>
      <c r="B40" s="5" t="s">
        <v>11</v>
      </c>
      <c r="C40" s="2">
        <v>7</v>
      </c>
      <c r="D40" s="4">
        <f>12*42</f>
        <v>504</v>
      </c>
    </row>
    <row r="41" spans="1:26" ht="18" x14ac:dyDescent="0.35">
      <c r="A41" s="13" t="s">
        <v>6</v>
      </c>
      <c r="B41" s="5" t="s">
        <v>10</v>
      </c>
      <c r="C41" s="4">
        <v>7</v>
      </c>
      <c r="D41" s="4">
        <f>12*42</f>
        <v>504</v>
      </c>
    </row>
    <row r="42" spans="1:26" ht="15.75" thickBot="1" x14ac:dyDescent="0.3">
      <c r="A42" s="7"/>
      <c r="B42" s="8"/>
      <c r="C42" s="7"/>
      <c r="D42" s="7"/>
    </row>
    <row r="43" spans="1:26" ht="15.75" thickBot="1" x14ac:dyDescent="0.3">
      <c r="A43" s="15" t="s">
        <v>13</v>
      </c>
      <c r="B43" s="53" t="s">
        <v>14</v>
      </c>
      <c r="C43" s="53"/>
      <c r="D43" s="53"/>
      <c r="E43" s="53"/>
      <c r="F43" s="53"/>
      <c r="G43" s="53"/>
      <c r="H43" s="53"/>
      <c r="I43" s="53"/>
      <c r="J43" s="53"/>
      <c r="K43" s="53"/>
      <c r="L43" s="53"/>
      <c r="M43" s="53"/>
      <c r="N43" s="54" t="s">
        <v>15</v>
      </c>
      <c r="O43" s="55"/>
      <c r="P43" s="55"/>
      <c r="Q43" s="55"/>
      <c r="R43" s="55"/>
      <c r="S43" s="55"/>
      <c r="T43" s="55"/>
      <c r="U43" s="55"/>
      <c r="V43" s="55"/>
      <c r="W43" s="55"/>
      <c r="X43" s="55"/>
      <c r="Y43" s="56"/>
      <c r="Z43" s="10"/>
    </row>
    <row r="44" spans="1:26" ht="15.75" thickBot="1" x14ac:dyDescent="0.3">
      <c r="A44" s="28"/>
      <c r="B44" s="29">
        <v>12</v>
      </c>
      <c r="C44" s="30">
        <v>1</v>
      </c>
      <c r="D44" s="30">
        <v>2</v>
      </c>
      <c r="E44" s="30">
        <v>3</v>
      </c>
      <c r="F44" s="30">
        <v>4</v>
      </c>
      <c r="G44" s="30">
        <v>5</v>
      </c>
      <c r="H44" s="30">
        <v>6</v>
      </c>
      <c r="I44" s="30">
        <v>7</v>
      </c>
      <c r="J44" s="30">
        <v>8</v>
      </c>
      <c r="K44" s="30">
        <v>9</v>
      </c>
      <c r="L44" s="30">
        <v>10</v>
      </c>
      <c r="M44" s="30">
        <v>11</v>
      </c>
      <c r="N44" s="30">
        <v>12</v>
      </c>
      <c r="O44" s="30">
        <v>1</v>
      </c>
      <c r="P44" s="30">
        <v>2</v>
      </c>
      <c r="Q44" s="30">
        <v>3</v>
      </c>
      <c r="R44" s="30">
        <v>4</v>
      </c>
      <c r="S44" s="30">
        <v>5</v>
      </c>
      <c r="T44" s="30">
        <v>6</v>
      </c>
      <c r="U44" s="30">
        <v>7</v>
      </c>
      <c r="V44" s="30">
        <v>8</v>
      </c>
      <c r="W44" s="30">
        <v>9</v>
      </c>
      <c r="X44" s="30">
        <v>10</v>
      </c>
      <c r="Y44" s="31">
        <v>11</v>
      </c>
      <c r="Z44" s="7"/>
    </row>
    <row r="45" spans="1:26" x14ac:dyDescent="0.25">
      <c r="A45" s="13" t="s">
        <v>2</v>
      </c>
      <c r="B45" s="11"/>
      <c r="C45" s="11"/>
      <c r="D45" s="11"/>
      <c r="E45" s="11"/>
      <c r="F45" s="11"/>
      <c r="G45" s="11"/>
      <c r="H45" s="11"/>
      <c r="I45" s="11"/>
      <c r="J45">
        <f>$C$37</f>
        <v>2</v>
      </c>
      <c r="K45">
        <f>$C$37</f>
        <v>2</v>
      </c>
      <c r="L45">
        <f>$C$37</f>
        <v>2</v>
      </c>
      <c r="M45">
        <f>$C$37</f>
        <v>2</v>
      </c>
      <c r="N45">
        <f t="shared" ref="N45:Q45" si="0">$C$37</f>
        <v>2</v>
      </c>
      <c r="O45">
        <f t="shared" si="0"/>
        <v>2</v>
      </c>
      <c r="P45">
        <f>$C$37</f>
        <v>2</v>
      </c>
      <c r="Q45">
        <f t="shared" si="0"/>
        <v>2</v>
      </c>
      <c r="R45" s="12"/>
      <c r="S45" s="12"/>
      <c r="T45" s="12"/>
      <c r="U45" s="12"/>
      <c r="V45" s="12"/>
      <c r="W45" s="12"/>
      <c r="X45" s="12"/>
      <c r="Y45" s="12"/>
    </row>
    <row r="46" spans="1:26" x14ac:dyDescent="0.25">
      <c r="A46" s="13" t="s">
        <v>3</v>
      </c>
      <c r="B46" s="12"/>
      <c r="C46" s="12"/>
      <c r="D46" s="12"/>
      <c r="E46" s="12"/>
      <c r="F46" s="12"/>
      <c r="G46" s="12"/>
      <c r="H46" s="12"/>
      <c r="I46" s="12"/>
      <c r="J46" s="12"/>
      <c r="K46" s="12"/>
      <c r="L46" s="12"/>
      <c r="M46" s="12"/>
      <c r="N46" s="12"/>
      <c r="O46" s="12"/>
      <c r="P46" s="12"/>
      <c r="Q46" s="12"/>
      <c r="R46">
        <f>$C$38</f>
        <v>3</v>
      </c>
      <c r="S46">
        <f>$C$38</f>
        <v>3</v>
      </c>
      <c r="T46">
        <f>$C$38</f>
        <v>3</v>
      </c>
      <c r="U46">
        <f>$C$38</f>
        <v>3</v>
      </c>
      <c r="V46">
        <f t="shared" ref="V46:Y46" si="1">$C$38</f>
        <v>3</v>
      </c>
      <c r="W46">
        <f t="shared" si="1"/>
        <v>3</v>
      </c>
      <c r="X46">
        <f>$C$38</f>
        <v>3</v>
      </c>
      <c r="Y46">
        <f t="shared" si="1"/>
        <v>3</v>
      </c>
    </row>
    <row r="47" spans="1:26" x14ac:dyDescent="0.25">
      <c r="A47" s="13" t="s">
        <v>4</v>
      </c>
      <c r="B47">
        <f>$C$39</f>
        <v>2</v>
      </c>
      <c r="C47">
        <f t="shared" ref="C47:I47" si="2">$C$39</f>
        <v>2</v>
      </c>
      <c r="D47">
        <f t="shared" si="2"/>
        <v>2</v>
      </c>
      <c r="E47">
        <f>$C$39</f>
        <v>2</v>
      </c>
      <c r="F47">
        <f t="shared" si="2"/>
        <v>2</v>
      </c>
      <c r="G47">
        <f>$C$39</f>
        <v>2</v>
      </c>
      <c r="H47">
        <f t="shared" si="2"/>
        <v>2</v>
      </c>
      <c r="I47">
        <f t="shared" si="2"/>
        <v>2</v>
      </c>
      <c r="J47" s="12"/>
      <c r="K47" s="12"/>
      <c r="L47" s="12"/>
      <c r="M47" s="12"/>
      <c r="N47" s="12"/>
      <c r="O47" s="12"/>
      <c r="P47" s="12"/>
      <c r="Q47" s="12"/>
      <c r="R47" s="12"/>
      <c r="S47" s="12"/>
      <c r="T47" s="12"/>
      <c r="U47" s="12"/>
      <c r="V47" s="12"/>
      <c r="W47" s="12"/>
      <c r="X47" s="12"/>
      <c r="Y47" s="12"/>
    </row>
    <row r="48" spans="1:26" x14ac:dyDescent="0.25">
      <c r="A48" s="13" t="s">
        <v>5</v>
      </c>
      <c r="B48" s="12"/>
      <c r="C48" s="12"/>
      <c r="D48" s="12"/>
      <c r="E48" s="12"/>
      <c r="F48" s="12"/>
      <c r="G48" s="12"/>
      <c r="H48" s="12"/>
      <c r="I48" s="12"/>
      <c r="J48">
        <f>$C$40</f>
        <v>7</v>
      </c>
      <c r="K48">
        <f t="shared" ref="K48:U48" si="3">$C$40</f>
        <v>7</v>
      </c>
      <c r="L48">
        <f>$C$40</f>
        <v>7</v>
      </c>
      <c r="M48">
        <f>$C$40</f>
        <v>7</v>
      </c>
      <c r="N48">
        <f t="shared" si="3"/>
        <v>7</v>
      </c>
      <c r="O48">
        <f>$C$40</f>
        <v>7</v>
      </c>
      <c r="P48">
        <f>$C$40</f>
        <v>7</v>
      </c>
      <c r="Q48">
        <f t="shared" si="3"/>
        <v>7</v>
      </c>
      <c r="R48">
        <f t="shared" si="3"/>
        <v>7</v>
      </c>
      <c r="S48">
        <f>$C$40</f>
        <v>7</v>
      </c>
      <c r="T48">
        <f t="shared" si="3"/>
        <v>7</v>
      </c>
      <c r="U48">
        <f t="shared" si="3"/>
        <v>7</v>
      </c>
      <c r="V48" s="12"/>
      <c r="W48" s="12"/>
      <c r="X48" s="12"/>
      <c r="Y48" s="12"/>
    </row>
    <row r="49" spans="1:25" x14ac:dyDescent="0.25">
      <c r="A49" s="13" t="s">
        <v>6</v>
      </c>
      <c r="B49">
        <f>$C$41</f>
        <v>7</v>
      </c>
      <c r="C49">
        <f>$C$41</f>
        <v>7</v>
      </c>
      <c r="D49">
        <f>$C$41</f>
        <v>7</v>
      </c>
      <c r="E49">
        <f>$C$41</f>
        <v>7</v>
      </c>
      <c r="F49">
        <f t="shared" ref="F49:I49" si="4">$C$41</f>
        <v>7</v>
      </c>
      <c r="G49">
        <f t="shared" si="4"/>
        <v>7</v>
      </c>
      <c r="H49">
        <f t="shared" si="4"/>
        <v>7</v>
      </c>
      <c r="I49">
        <f t="shared" si="4"/>
        <v>7</v>
      </c>
      <c r="J49" s="12"/>
      <c r="K49" s="12"/>
      <c r="L49" s="12"/>
      <c r="M49" s="12"/>
      <c r="N49" s="12"/>
      <c r="O49" s="12"/>
      <c r="P49" s="12"/>
      <c r="Q49" s="12"/>
      <c r="R49" s="12"/>
      <c r="S49" s="12"/>
      <c r="T49" s="12"/>
      <c r="U49" s="12"/>
      <c r="V49">
        <f>$C$41</f>
        <v>7</v>
      </c>
      <c r="W49">
        <f>$C$41</f>
        <v>7</v>
      </c>
      <c r="X49">
        <f t="shared" ref="X49:Y49" si="5">$C$41</f>
        <v>7</v>
      </c>
      <c r="Y49">
        <f t="shared" si="5"/>
        <v>7</v>
      </c>
    </row>
    <row r="50" spans="1:25" ht="15.75" thickBot="1" x14ac:dyDescent="0.3"/>
    <row r="51" spans="1:25" ht="15.75" thickBot="1" x14ac:dyDescent="0.3">
      <c r="A51" s="21"/>
      <c r="B51" s="23" t="s">
        <v>16</v>
      </c>
    </row>
    <row r="52" spans="1:25" x14ac:dyDescent="0.25">
      <c r="A52" s="9" t="s">
        <v>17</v>
      </c>
      <c r="B52" s="22">
        <f>SUMPRODUCT(C37:C41*D37:D41)</f>
        <v>14896</v>
      </c>
    </row>
    <row r="53" spans="1:25" ht="15.75" thickBot="1" x14ac:dyDescent="0.3"/>
    <row r="54" spans="1:25" ht="15.75" thickBot="1" x14ac:dyDescent="0.3">
      <c r="A54" s="25" t="s">
        <v>18</v>
      </c>
      <c r="B54" s="26" t="s">
        <v>19</v>
      </c>
      <c r="C54" s="26"/>
      <c r="D54" s="27" t="s">
        <v>20</v>
      </c>
    </row>
    <row r="55" spans="1:25" x14ac:dyDescent="0.25">
      <c r="A55" s="16" t="s">
        <v>21</v>
      </c>
      <c r="B55" s="22">
        <f>C37+C40</f>
        <v>9</v>
      </c>
      <c r="C55" s="24" t="s">
        <v>28</v>
      </c>
      <c r="D55" s="22">
        <v>8</v>
      </c>
    </row>
    <row r="56" spans="1:25" x14ac:dyDescent="0.25">
      <c r="A56" s="14" t="s">
        <v>22</v>
      </c>
      <c r="B56" s="3">
        <f>C37+C40</f>
        <v>9</v>
      </c>
      <c r="C56" s="6" t="s">
        <v>28</v>
      </c>
      <c r="D56" s="3">
        <v>6</v>
      </c>
    </row>
    <row r="57" spans="1:25" x14ac:dyDescent="0.25">
      <c r="A57" s="13" t="s">
        <v>23</v>
      </c>
      <c r="B57" s="3">
        <f>C38+C40</f>
        <v>10</v>
      </c>
      <c r="C57" s="6" t="s">
        <v>28</v>
      </c>
      <c r="D57" s="3">
        <v>6</v>
      </c>
    </row>
    <row r="58" spans="1:25" x14ac:dyDescent="0.25">
      <c r="A58" s="13" t="s">
        <v>24</v>
      </c>
      <c r="B58" s="3">
        <f>C38+C40</f>
        <v>10</v>
      </c>
      <c r="C58" s="6" t="s">
        <v>28</v>
      </c>
      <c r="D58" s="3">
        <v>10</v>
      </c>
    </row>
    <row r="59" spans="1:25" x14ac:dyDescent="0.25">
      <c r="A59" s="13" t="s">
        <v>25</v>
      </c>
      <c r="B59" s="3">
        <f>C38+C41</f>
        <v>10</v>
      </c>
      <c r="C59" s="6" t="s">
        <v>28</v>
      </c>
      <c r="D59" s="3">
        <v>10</v>
      </c>
    </row>
    <row r="60" spans="1:25" x14ac:dyDescent="0.25">
      <c r="A60" s="13" t="s">
        <v>26</v>
      </c>
      <c r="B60" s="3">
        <f>C39+C41</f>
        <v>9</v>
      </c>
      <c r="C60" s="6" t="s">
        <v>28</v>
      </c>
      <c r="D60" s="3">
        <v>5</v>
      </c>
    </row>
    <row r="61" spans="1:25" x14ac:dyDescent="0.25">
      <c r="A61" s="13" t="s">
        <v>27</v>
      </c>
      <c r="B61" s="3">
        <f>C37+C40</f>
        <v>9</v>
      </c>
      <c r="C61" s="6" t="s">
        <v>28</v>
      </c>
      <c r="D61" s="3">
        <v>5</v>
      </c>
    </row>
    <row r="62" spans="1:25" x14ac:dyDescent="0.25">
      <c r="A62" s="46" t="s">
        <v>29</v>
      </c>
      <c r="B62" s="47">
        <f>C37</f>
        <v>2</v>
      </c>
      <c r="C62" s="48" t="s">
        <v>28</v>
      </c>
      <c r="D62" s="47">
        <v>2</v>
      </c>
      <c r="E62" s="49" t="s">
        <v>35</v>
      </c>
    </row>
    <row r="63" spans="1:25" x14ac:dyDescent="0.25">
      <c r="A63" s="46" t="s">
        <v>30</v>
      </c>
      <c r="B63" s="47">
        <f>C38</f>
        <v>3</v>
      </c>
      <c r="C63" s="48" t="s">
        <v>28</v>
      </c>
      <c r="D63" s="47">
        <v>2</v>
      </c>
      <c r="E63" s="49" t="s">
        <v>35</v>
      </c>
    </row>
    <row r="64" spans="1:25" x14ac:dyDescent="0.25">
      <c r="A64" s="46" t="s">
        <v>31</v>
      </c>
      <c r="B64" s="47">
        <f>C39</f>
        <v>2</v>
      </c>
      <c r="C64" s="48" t="s">
        <v>28</v>
      </c>
      <c r="D64" s="47">
        <v>2</v>
      </c>
      <c r="E64" s="49" t="s">
        <v>35</v>
      </c>
    </row>
    <row r="65" spans="1:5" x14ac:dyDescent="0.25">
      <c r="A65" s="46" t="s">
        <v>32</v>
      </c>
      <c r="B65" s="47">
        <f>C40</f>
        <v>7</v>
      </c>
      <c r="C65" s="48" t="s">
        <v>34</v>
      </c>
      <c r="D65" s="47">
        <v>7</v>
      </c>
      <c r="E65" s="49" t="s">
        <v>35</v>
      </c>
    </row>
    <row r="66" spans="1:5" x14ac:dyDescent="0.25">
      <c r="A66" s="46" t="s">
        <v>33</v>
      </c>
      <c r="B66" s="47">
        <f>C41</f>
        <v>7</v>
      </c>
      <c r="C66" s="48" t="s">
        <v>34</v>
      </c>
      <c r="D66" s="47">
        <v>7</v>
      </c>
      <c r="E66" s="49" t="s">
        <v>35</v>
      </c>
    </row>
    <row r="67" spans="1:5" x14ac:dyDescent="0.25">
      <c r="A67" s="1"/>
    </row>
  </sheetData>
  <mergeCells count="3">
    <mergeCell ref="A36:B36"/>
    <mergeCell ref="B43:M43"/>
    <mergeCell ref="N43:Y4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workbookViewId="0">
      <selection activeCell="K4" sqref="K4"/>
    </sheetView>
  </sheetViews>
  <sheetFormatPr defaultRowHeight="15" x14ac:dyDescent="0.25"/>
  <sheetData>
    <row r="1" spans="1:11" x14ac:dyDescent="0.25">
      <c r="A1" s="1" t="s">
        <v>39</v>
      </c>
      <c r="K1" s="36" t="str">
        <f>CONCATENATE("Sensitivity of ",$K$4," to ","9 AM to 2 PM Minimum Doctors")</f>
        <v>Sensitivity of $B$52 to 9 AM to 2 PM Minimum Doctors</v>
      </c>
    </row>
    <row r="3" spans="1:11" x14ac:dyDescent="0.25">
      <c r="A3" t="s">
        <v>40</v>
      </c>
      <c r="K3" t="s">
        <v>47</v>
      </c>
    </row>
    <row r="4" spans="1:11" ht="32.25" x14ac:dyDescent="0.25">
      <c r="B4" s="34" t="s">
        <v>41</v>
      </c>
      <c r="C4" s="34" t="s">
        <v>42</v>
      </c>
      <c r="D4" s="34" t="s">
        <v>43</v>
      </c>
      <c r="E4" s="34" t="s">
        <v>44</v>
      </c>
      <c r="F4" s="34" t="s">
        <v>45</v>
      </c>
      <c r="G4" s="34" t="s">
        <v>46</v>
      </c>
      <c r="J4" s="36">
        <f>MATCH($K$4,OutputAddresses,0)</f>
        <v>1</v>
      </c>
      <c r="K4" s="35" t="s">
        <v>41</v>
      </c>
    </row>
    <row r="5" spans="1:11" x14ac:dyDescent="0.25">
      <c r="A5" s="33">
        <v>2</v>
      </c>
      <c r="B5" s="37">
        <v>14896</v>
      </c>
      <c r="C5" s="38">
        <v>2</v>
      </c>
      <c r="D5" s="38">
        <v>3</v>
      </c>
      <c r="E5" s="38">
        <v>2</v>
      </c>
      <c r="F5" s="38">
        <v>7</v>
      </c>
      <c r="G5" s="39">
        <v>7</v>
      </c>
      <c r="K5">
        <f>INDEX(OutputValues,1,$J$4)</f>
        <v>14896</v>
      </c>
    </row>
    <row r="6" spans="1:11" x14ac:dyDescent="0.25">
      <c r="A6" s="33">
        <v>3</v>
      </c>
      <c r="B6" s="40">
        <v>14896</v>
      </c>
      <c r="C6" s="41">
        <v>2</v>
      </c>
      <c r="D6" s="41">
        <v>3</v>
      </c>
      <c r="E6" s="41">
        <v>2</v>
      </c>
      <c r="F6" s="41">
        <v>7</v>
      </c>
      <c r="G6" s="42">
        <v>7</v>
      </c>
      <c r="K6">
        <f>INDEX(OutputValues,2,$J$4)</f>
        <v>14896</v>
      </c>
    </row>
    <row r="7" spans="1:11" x14ac:dyDescent="0.25">
      <c r="A7" s="33">
        <v>4</v>
      </c>
      <c r="B7" s="40">
        <v>14896</v>
      </c>
      <c r="C7" s="41">
        <v>2</v>
      </c>
      <c r="D7" s="41">
        <v>3</v>
      </c>
      <c r="E7" s="41">
        <v>2</v>
      </c>
      <c r="F7" s="41">
        <v>7</v>
      </c>
      <c r="G7" s="42">
        <v>7</v>
      </c>
      <c r="K7">
        <f>INDEX(OutputValues,3,$J$4)</f>
        <v>14896</v>
      </c>
    </row>
    <row r="8" spans="1:11" x14ac:dyDescent="0.25">
      <c r="A8" s="33">
        <v>5</v>
      </c>
      <c r="B8" s="40">
        <v>14896</v>
      </c>
      <c r="C8" s="41">
        <v>2</v>
      </c>
      <c r="D8" s="41">
        <v>3</v>
      </c>
      <c r="E8" s="41">
        <v>2</v>
      </c>
      <c r="F8" s="41">
        <v>7</v>
      </c>
      <c r="G8" s="42">
        <v>7</v>
      </c>
      <c r="K8">
        <f>INDEX(OutputValues,4,$J$4)</f>
        <v>14896</v>
      </c>
    </row>
    <row r="9" spans="1:11" x14ac:dyDescent="0.25">
      <c r="A9" s="33">
        <v>6</v>
      </c>
      <c r="B9" s="40">
        <v>14896</v>
      </c>
      <c r="C9" s="41">
        <v>2</v>
      </c>
      <c r="D9" s="41">
        <v>3</v>
      </c>
      <c r="E9" s="41">
        <v>2</v>
      </c>
      <c r="F9" s="41">
        <v>7</v>
      </c>
      <c r="G9" s="42">
        <v>7</v>
      </c>
      <c r="K9">
        <f>INDEX(OutputValues,5,$J$4)</f>
        <v>14896</v>
      </c>
    </row>
    <row r="10" spans="1:11" x14ac:dyDescent="0.25">
      <c r="A10" s="33">
        <v>7</v>
      </c>
      <c r="B10" s="40">
        <v>14896</v>
      </c>
      <c r="C10" s="41">
        <v>2</v>
      </c>
      <c r="D10" s="41">
        <v>3</v>
      </c>
      <c r="E10" s="41">
        <v>2</v>
      </c>
      <c r="F10" s="41">
        <v>7</v>
      </c>
      <c r="G10" s="42">
        <v>7</v>
      </c>
      <c r="K10">
        <f>INDEX(OutputValues,6,$J$4)</f>
        <v>14896</v>
      </c>
    </row>
    <row r="11" spans="1:11" x14ac:dyDescent="0.25">
      <c r="A11" s="33">
        <v>8</v>
      </c>
      <c r="B11" s="40">
        <v>14896</v>
      </c>
      <c r="C11" s="41">
        <v>2</v>
      </c>
      <c r="D11" s="41">
        <v>3</v>
      </c>
      <c r="E11" s="41">
        <v>2</v>
      </c>
      <c r="F11" s="41">
        <v>7</v>
      </c>
      <c r="G11" s="42">
        <v>7</v>
      </c>
      <c r="K11">
        <f>INDEX(OutputValues,7,$J$4)</f>
        <v>14896</v>
      </c>
    </row>
    <row r="12" spans="1:11" x14ac:dyDescent="0.25">
      <c r="A12" s="33">
        <v>9</v>
      </c>
      <c r="B12" s="40">
        <v>14896</v>
      </c>
      <c r="C12" s="41">
        <v>2</v>
      </c>
      <c r="D12" s="41">
        <v>3</v>
      </c>
      <c r="E12" s="41">
        <v>2</v>
      </c>
      <c r="F12" s="41">
        <v>7</v>
      </c>
      <c r="G12" s="42">
        <v>7</v>
      </c>
      <c r="K12">
        <f>INDEX(OutputValues,8,$J$4)</f>
        <v>14896</v>
      </c>
    </row>
    <row r="13" spans="1:11" x14ac:dyDescent="0.25">
      <c r="A13" s="33">
        <v>10</v>
      </c>
      <c r="B13" s="40">
        <v>16016</v>
      </c>
      <c r="C13" s="41">
        <v>3</v>
      </c>
      <c r="D13" s="41">
        <v>3</v>
      </c>
      <c r="E13" s="41">
        <v>2</v>
      </c>
      <c r="F13" s="41">
        <v>7</v>
      </c>
      <c r="G13" s="42">
        <v>7</v>
      </c>
      <c r="K13">
        <f>INDEX(OutputValues,9,$J$4)</f>
        <v>16016</v>
      </c>
    </row>
    <row r="14" spans="1:11" x14ac:dyDescent="0.25">
      <c r="A14" s="33">
        <v>11</v>
      </c>
      <c r="B14" s="40">
        <v>17136</v>
      </c>
      <c r="C14" s="41">
        <v>4</v>
      </c>
      <c r="D14" s="41">
        <v>3</v>
      </c>
      <c r="E14" s="41">
        <v>2</v>
      </c>
      <c r="F14" s="41">
        <v>7</v>
      </c>
      <c r="G14" s="42">
        <v>7</v>
      </c>
      <c r="K14">
        <f>INDEX(OutputValues,10,$J$4)</f>
        <v>17136</v>
      </c>
    </row>
    <row r="15" spans="1:11" x14ac:dyDescent="0.25">
      <c r="A15" s="33">
        <v>12</v>
      </c>
      <c r="B15" s="40">
        <v>18256</v>
      </c>
      <c r="C15" s="41">
        <v>5</v>
      </c>
      <c r="D15" s="41">
        <v>3</v>
      </c>
      <c r="E15" s="41">
        <v>2</v>
      </c>
      <c r="F15" s="41">
        <v>7</v>
      </c>
      <c r="G15" s="42">
        <v>7</v>
      </c>
      <c r="K15">
        <f>INDEX(OutputValues,11,$J$4)</f>
        <v>18256</v>
      </c>
    </row>
    <row r="16" spans="1:11" x14ac:dyDescent="0.25">
      <c r="A16" s="33">
        <v>13</v>
      </c>
      <c r="B16" s="40">
        <v>19376</v>
      </c>
      <c r="C16" s="41">
        <v>6</v>
      </c>
      <c r="D16" s="41">
        <v>3</v>
      </c>
      <c r="E16" s="41">
        <v>2</v>
      </c>
      <c r="F16" s="41">
        <v>7</v>
      </c>
      <c r="G16" s="42">
        <v>7</v>
      </c>
      <c r="K16">
        <f>INDEX(OutputValues,12,$J$4)</f>
        <v>19376</v>
      </c>
    </row>
    <row r="17" spans="1:11" x14ac:dyDescent="0.25">
      <c r="A17" s="33">
        <v>14</v>
      </c>
      <c r="B17" s="40">
        <v>20496</v>
      </c>
      <c r="C17" s="41">
        <v>7</v>
      </c>
      <c r="D17" s="41">
        <v>3</v>
      </c>
      <c r="E17" s="41">
        <v>2</v>
      </c>
      <c r="F17" s="41">
        <v>7</v>
      </c>
      <c r="G17" s="42">
        <v>7</v>
      </c>
      <c r="K17">
        <f>INDEX(OutputValues,13,$J$4)</f>
        <v>20496</v>
      </c>
    </row>
    <row r="18" spans="1:11" x14ac:dyDescent="0.25">
      <c r="A18" s="33">
        <v>15</v>
      </c>
      <c r="B18" s="43">
        <v>21616</v>
      </c>
      <c r="C18" s="44">
        <v>8</v>
      </c>
      <c r="D18" s="44">
        <v>3</v>
      </c>
      <c r="E18" s="44">
        <v>2</v>
      </c>
      <c r="F18" s="44">
        <v>7</v>
      </c>
      <c r="G18" s="45">
        <v>7</v>
      </c>
      <c r="K18">
        <f>INDEX(OutputValues,14,$J$4)</f>
        <v>21616</v>
      </c>
    </row>
  </sheetData>
  <dataValidations count="1">
    <dataValidation type="list" allowBlank="1" showInputMessage="1" showErrorMessage="1" sqref="K4">
      <formula1>OutputAddresses</formula1>
    </dataValidation>
  </dataValidations>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O20" sqref="O20"/>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4"/>
  <sheetViews>
    <sheetView workbookViewId="0">
      <selection activeCell="Q4" sqref="Q4"/>
    </sheetView>
  </sheetViews>
  <sheetFormatPr defaultRowHeight="15" x14ac:dyDescent="0.25"/>
  <cols>
    <col min="1" max="1" width="43.85546875" customWidth="1"/>
  </cols>
  <sheetData>
    <row r="1" spans="1:52" x14ac:dyDescent="0.25">
      <c r="A1" s="1" t="s">
        <v>48</v>
      </c>
      <c r="Q1" s="36" t="str">
        <f>CONCATENATE("Sensitivity of ",$Q$4," to ","9 am to 2 pm constraint")</f>
        <v>Sensitivity of $B$52 to 9 am to 2 pm constraint</v>
      </c>
      <c r="U1" s="36" t="str">
        <f>CONCATENATE("Sensitivity of ",$U$4," to ","staff attendents, 4 pm - 12 am")</f>
        <v>Sensitivity of $B$52 to staff attendents, 4 pm - 12 am</v>
      </c>
    </row>
    <row r="2" spans="1:52" x14ac:dyDescent="0.25">
      <c r="Q2" t="s">
        <v>53</v>
      </c>
      <c r="U2" t="s">
        <v>57</v>
      </c>
      <c r="AZ2" t="s">
        <v>41</v>
      </c>
    </row>
    <row r="3" spans="1:52" x14ac:dyDescent="0.25">
      <c r="A3" t="s">
        <v>56</v>
      </c>
      <c r="Q3" t="s">
        <v>51</v>
      </c>
      <c r="R3" t="s">
        <v>54</v>
      </c>
      <c r="U3" t="s">
        <v>51</v>
      </c>
      <c r="V3" t="s">
        <v>58</v>
      </c>
      <c r="AZ3" t="s">
        <v>42</v>
      </c>
    </row>
    <row r="4" spans="1:52" ht="32.25" x14ac:dyDescent="0.25">
      <c r="A4" s="50" t="s">
        <v>59</v>
      </c>
      <c r="B4" s="33">
        <v>2</v>
      </c>
      <c r="C4" s="33">
        <v>3</v>
      </c>
      <c r="D4" s="33">
        <v>4</v>
      </c>
      <c r="E4" s="33">
        <v>5</v>
      </c>
      <c r="F4" s="33">
        <v>6</v>
      </c>
      <c r="G4" s="33">
        <v>7</v>
      </c>
      <c r="H4" s="33">
        <v>8</v>
      </c>
      <c r="I4" s="33">
        <v>9</v>
      </c>
      <c r="J4" s="33">
        <v>10</v>
      </c>
      <c r="K4" s="33">
        <v>11</v>
      </c>
      <c r="L4" s="33">
        <v>12</v>
      </c>
      <c r="M4" s="33">
        <v>13</v>
      </c>
      <c r="N4" s="33">
        <v>14</v>
      </c>
      <c r="O4" s="33">
        <v>15</v>
      </c>
      <c r="P4" s="36">
        <f>MATCH($Q$4,OutputAddresses,0)</f>
        <v>1</v>
      </c>
      <c r="Q4" s="35" t="s">
        <v>41</v>
      </c>
      <c r="R4" s="51">
        <v>1</v>
      </c>
      <c r="S4" s="36">
        <f>MATCH($R$4,InputValues1,0)</f>
        <v>1</v>
      </c>
      <c r="T4" s="36">
        <f>MATCH($U$4,OutputAddresses,0)</f>
        <v>1</v>
      </c>
      <c r="U4" s="35" t="s">
        <v>41</v>
      </c>
      <c r="V4" s="51">
        <v>2</v>
      </c>
      <c r="W4" s="36">
        <f>MATCH($V$4,InputValues2,0)</f>
        <v>1</v>
      </c>
      <c r="AZ4" t="s">
        <v>43</v>
      </c>
    </row>
    <row r="5" spans="1:52" x14ac:dyDescent="0.25">
      <c r="A5" s="33">
        <v>1</v>
      </c>
      <c r="B5" s="37">
        <v>14896</v>
      </c>
      <c r="C5" s="38">
        <v>14896</v>
      </c>
      <c r="D5" s="38">
        <v>14896</v>
      </c>
      <c r="E5" s="38">
        <v>14896</v>
      </c>
      <c r="F5" s="38">
        <v>14896</v>
      </c>
      <c r="G5" s="38">
        <v>14896</v>
      </c>
      <c r="H5" s="38">
        <v>14896</v>
      </c>
      <c r="I5" s="38">
        <v>14896</v>
      </c>
      <c r="J5" s="38">
        <v>16016</v>
      </c>
      <c r="K5" s="38">
        <v>17136</v>
      </c>
      <c r="L5" s="38">
        <v>18256</v>
      </c>
      <c r="M5" s="38">
        <v>19376</v>
      </c>
      <c r="N5" s="38">
        <v>20496</v>
      </c>
      <c r="O5" s="39">
        <v>21616</v>
      </c>
      <c r="P5" s="36" t="str">
        <f>"OutputValues_"&amp;$P$4</f>
        <v>OutputValues_1</v>
      </c>
      <c r="Q5">
        <f ca="1">INDEX(INDIRECT($P$5),$S$4,1)</f>
        <v>14896</v>
      </c>
      <c r="T5" s="36" t="str">
        <f>"OutputValues_"&amp;$T$4</f>
        <v>OutputValues_1</v>
      </c>
      <c r="U5">
        <f ca="1">INDEX(INDIRECT($T$5),1,$W$4)</f>
        <v>14896</v>
      </c>
      <c r="AZ5" t="s">
        <v>44</v>
      </c>
    </row>
    <row r="6" spans="1:52" x14ac:dyDescent="0.25">
      <c r="A6" s="33">
        <v>2</v>
      </c>
      <c r="B6" s="40">
        <v>14896</v>
      </c>
      <c r="C6" s="41">
        <v>14896</v>
      </c>
      <c r="D6" s="41">
        <v>14896</v>
      </c>
      <c r="E6" s="41">
        <v>14896</v>
      </c>
      <c r="F6" s="41">
        <v>14896</v>
      </c>
      <c r="G6" s="41">
        <v>14896</v>
      </c>
      <c r="H6" s="41">
        <v>14896</v>
      </c>
      <c r="I6" s="41">
        <v>14896</v>
      </c>
      <c r="J6" s="41">
        <v>16016</v>
      </c>
      <c r="K6" s="41">
        <v>17136</v>
      </c>
      <c r="L6" s="41">
        <v>18256</v>
      </c>
      <c r="M6" s="41">
        <v>19376</v>
      </c>
      <c r="N6" s="41">
        <v>20496</v>
      </c>
      <c r="O6" s="42">
        <v>21616</v>
      </c>
      <c r="Q6">
        <f ca="1">INDEX(INDIRECT($P$5),$S$4,2)</f>
        <v>14896</v>
      </c>
      <c r="U6">
        <f ca="1">INDEX(INDIRECT($T$5),2,$W$4)</f>
        <v>14896</v>
      </c>
      <c r="AZ6" t="s">
        <v>45</v>
      </c>
    </row>
    <row r="7" spans="1:52" x14ac:dyDescent="0.25">
      <c r="A7" s="33">
        <v>3</v>
      </c>
      <c r="B7" s="40">
        <v>14896</v>
      </c>
      <c r="C7" s="41">
        <v>14896</v>
      </c>
      <c r="D7" s="41">
        <v>14896</v>
      </c>
      <c r="E7" s="41">
        <v>14896</v>
      </c>
      <c r="F7" s="41">
        <v>14896</v>
      </c>
      <c r="G7" s="41">
        <v>14896</v>
      </c>
      <c r="H7" s="41">
        <v>14896</v>
      </c>
      <c r="I7" s="41">
        <v>14896</v>
      </c>
      <c r="J7" s="41">
        <v>16016</v>
      </c>
      <c r="K7" s="41">
        <v>17136</v>
      </c>
      <c r="L7" s="41">
        <v>18256</v>
      </c>
      <c r="M7" s="41">
        <v>19376</v>
      </c>
      <c r="N7" s="41">
        <v>20496</v>
      </c>
      <c r="O7" s="42">
        <v>21616</v>
      </c>
      <c r="Q7">
        <f ca="1">INDEX(INDIRECT($P$5),$S$4,3)</f>
        <v>14896</v>
      </c>
      <c r="U7">
        <f ca="1">INDEX(INDIRECT($T$5),3,$W$4)</f>
        <v>14896</v>
      </c>
      <c r="AZ7" t="s">
        <v>46</v>
      </c>
    </row>
    <row r="8" spans="1:52" x14ac:dyDescent="0.25">
      <c r="A8" s="33">
        <v>4</v>
      </c>
      <c r="B8" s="40">
        <v>15008</v>
      </c>
      <c r="C8" s="41">
        <v>15008</v>
      </c>
      <c r="D8" s="41">
        <v>15008</v>
      </c>
      <c r="E8" s="41">
        <v>15008</v>
      </c>
      <c r="F8" s="41">
        <v>15008</v>
      </c>
      <c r="G8" s="41">
        <v>15008</v>
      </c>
      <c r="H8" s="41">
        <v>15008</v>
      </c>
      <c r="I8" s="41">
        <v>15512</v>
      </c>
      <c r="J8" s="41">
        <v>16632</v>
      </c>
      <c r="K8" s="41">
        <v>17752</v>
      </c>
      <c r="L8" s="41">
        <v>18872</v>
      </c>
      <c r="M8" s="41">
        <v>19992</v>
      </c>
      <c r="N8" s="41">
        <v>21112</v>
      </c>
      <c r="O8" s="42">
        <v>22232</v>
      </c>
      <c r="Q8">
        <f ca="1">INDEX(INDIRECT($P$5),$S$4,4)</f>
        <v>14896</v>
      </c>
      <c r="U8">
        <f ca="1">INDEX(INDIRECT($T$5),4,$W$4)</f>
        <v>15008</v>
      </c>
    </row>
    <row r="9" spans="1:52" x14ac:dyDescent="0.25">
      <c r="A9" s="33">
        <v>5</v>
      </c>
      <c r="B9" s="43">
        <v>15120</v>
      </c>
      <c r="C9" s="44">
        <v>15120</v>
      </c>
      <c r="D9" s="44">
        <v>15120</v>
      </c>
      <c r="E9" s="44">
        <v>15120</v>
      </c>
      <c r="F9" s="44">
        <v>15120</v>
      </c>
      <c r="G9" s="44">
        <v>15120</v>
      </c>
      <c r="H9" s="44">
        <v>15624</v>
      </c>
      <c r="I9" s="44">
        <v>16128</v>
      </c>
      <c r="J9" s="44">
        <v>17248</v>
      </c>
      <c r="K9" s="44">
        <v>18368</v>
      </c>
      <c r="L9" s="44">
        <v>19488</v>
      </c>
      <c r="M9" s="44">
        <v>20608</v>
      </c>
      <c r="N9" s="44">
        <v>21728</v>
      </c>
      <c r="O9" s="45">
        <v>22848</v>
      </c>
      <c r="Q9">
        <f ca="1">INDEX(INDIRECT($P$5),$S$4,5)</f>
        <v>14896</v>
      </c>
      <c r="U9">
        <f ca="1">INDEX(INDIRECT($T$5),5,$W$4)</f>
        <v>15120</v>
      </c>
    </row>
    <row r="10" spans="1:52" x14ac:dyDescent="0.25">
      <c r="Q10">
        <f ca="1">INDEX(INDIRECT($P$5),$S$4,6)</f>
        <v>14896</v>
      </c>
    </row>
    <row r="11" spans="1:52" x14ac:dyDescent="0.25">
      <c r="A11" s="50" t="s">
        <v>60</v>
      </c>
      <c r="B11" s="33">
        <v>2</v>
      </c>
      <c r="C11" s="33">
        <v>3</v>
      </c>
      <c r="D11" s="33">
        <v>4</v>
      </c>
      <c r="E11" s="33">
        <v>5</v>
      </c>
      <c r="F11" s="33">
        <v>6</v>
      </c>
      <c r="G11" s="33">
        <v>7</v>
      </c>
      <c r="H11" s="33">
        <v>8</v>
      </c>
      <c r="I11" s="33">
        <v>9</v>
      </c>
      <c r="J11" s="33">
        <v>10</v>
      </c>
      <c r="K11" s="33">
        <v>11</v>
      </c>
      <c r="L11" s="33">
        <v>12</v>
      </c>
      <c r="M11" s="33">
        <v>13</v>
      </c>
      <c r="N11" s="33">
        <v>14</v>
      </c>
      <c r="O11" s="33">
        <v>15</v>
      </c>
      <c r="Q11">
        <f ca="1">INDEX(INDIRECT($P$5),$S$4,7)</f>
        <v>14896</v>
      </c>
    </row>
    <row r="12" spans="1:52" x14ac:dyDescent="0.25">
      <c r="A12" s="33">
        <v>1</v>
      </c>
      <c r="B12" s="37">
        <v>2</v>
      </c>
      <c r="C12" s="38">
        <v>2</v>
      </c>
      <c r="D12" s="38">
        <v>2</v>
      </c>
      <c r="E12" s="38">
        <v>2</v>
      </c>
      <c r="F12" s="38">
        <v>2</v>
      </c>
      <c r="G12" s="38">
        <v>2</v>
      </c>
      <c r="H12" s="38">
        <v>2</v>
      </c>
      <c r="I12" s="38">
        <v>2</v>
      </c>
      <c r="J12" s="38">
        <v>3</v>
      </c>
      <c r="K12" s="38">
        <v>4</v>
      </c>
      <c r="L12" s="38">
        <v>5</v>
      </c>
      <c r="M12" s="38">
        <v>6</v>
      </c>
      <c r="N12" s="38">
        <v>7</v>
      </c>
      <c r="O12" s="39">
        <v>8</v>
      </c>
      <c r="Q12">
        <f ca="1">INDEX(INDIRECT($P$5),$S$4,8)</f>
        <v>14896</v>
      </c>
    </row>
    <row r="13" spans="1:52" x14ac:dyDescent="0.25">
      <c r="A13" s="33">
        <v>2</v>
      </c>
      <c r="B13" s="40">
        <v>2</v>
      </c>
      <c r="C13" s="41">
        <v>2</v>
      </c>
      <c r="D13" s="41">
        <v>2</v>
      </c>
      <c r="E13" s="41">
        <v>2</v>
      </c>
      <c r="F13" s="41">
        <v>2</v>
      </c>
      <c r="G13" s="41">
        <v>2</v>
      </c>
      <c r="H13" s="41">
        <v>2</v>
      </c>
      <c r="I13" s="41">
        <v>2</v>
      </c>
      <c r="J13" s="41">
        <v>3</v>
      </c>
      <c r="K13" s="41">
        <v>4</v>
      </c>
      <c r="L13" s="41">
        <v>5</v>
      </c>
      <c r="M13" s="41">
        <v>6</v>
      </c>
      <c r="N13" s="41">
        <v>7</v>
      </c>
      <c r="O13" s="42">
        <v>8</v>
      </c>
      <c r="Q13">
        <f ca="1">INDEX(INDIRECT($P$5),$S$4,9)</f>
        <v>16016</v>
      </c>
    </row>
    <row r="14" spans="1:52" x14ac:dyDescent="0.25">
      <c r="A14" s="33">
        <v>3</v>
      </c>
      <c r="B14" s="40">
        <v>2</v>
      </c>
      <c r="C14" s="41">
        <v>2</v>
      </c>
      <c r="D14" s="41">
        <v>2</v>
      </c>
      <c r="E14" s="41">
        <v>2</v>
      </c>
      <c r="F14" s="41">
        <v>2</v>
      </c>
      <c r="G14" s="41">
        <v>2</v>
      </c>
      <c r="H14" s="41">
        <v>2</v>
      </c>
      <c r="I14" s="41">
        <v>2</v>
      </c>
      <c r="J14" s="41">
        <v>3</v>
      </c>
      <c r="K14" s="41">
        <v>4</v>
      </c>
      <c r="L14" s="41">
        <v>5</v>
      </c>
      <c r="M14" s="41">
        <v>6</v>
      </c>
      <c r="N14" s="41">
        <v>7</v>
      </c>
      <c r="O14" s="42">
        <v>8</v>
      </c>
      <c r="Q14">
        <f ca="1">INDEX(INDIRECT($P$5),$S$4,10)</f>
        <v>17136</v>
      </c>
    </row>
    <row r="15" spans="1:52" x14ac:dyDescent="0.25">
      <c r="A15" s="33">
        <v>4</v>
      </c>
      <c r="B15" s="40">
        <v>2</v>
      </c>
      <c r="C15" s="41">
        <v>2</v>
      </c>
      <c r="D15" s="41">
        <v>2</v>
      </c>
      <c r="E15" s="41">
        <v>2</v>
      </c>
      <c r="F15" s="41">
        <v>2</v>
      </c>
      <c r="G15" s="41">
        <v>2</v>
      </c>
      <c r="H15" s="41">
        <v>2</v>
      </c>
      <c r="I15" s="41">
        <v>2</v>
      </c>
      <c r="J15" s="41">
        <v>3</v>
      </c>
      <c r="K15" s="41">
        <v>4</v>
      </c>
      <c r="L15" s="41">
        <v>5</v>
      </c>
      <c r="M15" s="41">
        <v>6</v>
      </c>
      <c r="N15" s="41">
        <v>7</v>
      </c>
      <c r="O15" s="42">
        <v>8</v>
      </c>
      <c r="Q15">
        <f ca="1">INDEX(INDIRECT($P$5),$S$4,11)</f>
        <v>18256</v>
      </c>
    </row>
    <row r="16" spans="1:52" x14ac:dyDescent="0.25">
      <c r="A16" s="33">
        <v>5</v>
      </c>
      <c r="B16" s="43">
        <v>2</v>
      </c>
      <c r="C16" s="44">
        <v>2</v>
      </c>
      <c r="D16" s="44">
        <v>2</v>
      </c>
      <c r="E16" s="44">
        <v>2</v>
      </c>
      <c r="F16" s="44">
        <v>2</v>
      </c>
      <c r="G16" s="44">
        <v>2</v>
      </c>
      <c r="H16" s="44">
        <v>2</v>
      </c>
      <c r="I16" s="44">
        <v>2</v>
      </c>
      <c r="J16" s="44">
        <v>3</v>
      </c>
      <c r="K16" s="44">
        <v>4</v>
      </c>
      <c r="L16" s="44">
        <v>5</v>
      </c>
      <c r="M16" s="44">
        <v>6</v>
      </c>
      <c r="N16" s="44">
        <v>7</v>
      </c>
      <c r="O16" s="45">
        <v>8</v>
      </c>
      <c r="Q16">
        <f ca="1">INDEX(INDIRECT($P$5),$S$4,12)</f>
        <v>19376</v>
      </c>
    </row>
    <row r="17" spans="1:17" x14ac:dyDescent="0.25">
      <c r="Q17">
        <f ca="1">INDEX(INDIRECT($P$5),$S$4,13)</f>
        <v>20496</v>
      </c>
    </row>
    <row r="18" spans="1:17" x14ac:dyDescent="0.25">
      <c r="A18" s="50" t="s">
        <v>61</v>
      </c>
      <c r="B18" s="33">
        <v>2</v>
      </c>
      <c r="C18" s="33">
        <v>3</v>
      </c>
      <c r="D18" s="33">
        <v>4</v>
      </c>
      <c r="E18" s="33">
        <v>5</v>
      </c>
      <c r="F18" s="33">
        <v>6</v>
      </c>
      <c r="G18" s="33">
        <v>7</v>
      </c>
      <c r="H18" s="33">
        <v>8</v>
      </c>
      <c r="I18" s="33">
        <v>9</v>
      </c>
      <c r="J18" s="33">
        <v>10</v>
      </c>
      <c r="K18" s="33">
        <v>11</v>
      </c>
      <c r="L18" s="33">
        <v>12</v>
      </c>
      <c r="M18" s="33">
        <v>13</v>
      </c>
      <c r="N18" s="33">
        <v>14</v>
      </c>
      <c r="O18" s="33">
        <v>15</v>
      </c>
      <c r="Q18">
        <f ca="1">INDEX(INDIRECT($P$5),$S$4,14)</f>
        <v>21616</v>
      </c>
    </row>
    <row r="19" spans="1:17" x14ac:dyDescent="0.25">
      <c r="A19" s="33">
        <v>1</v>
      </c>
      <c r="B19" s="37">
        <v>3</v>
      </c>
      <c r="C19" s="38">
        <v>3</v>
      </c>
      <c r="D19" s="38">
        <v>3</v>
      </c>
      <c r="E19" s="38">
        <v>3</v>
      </c>
      <c r="F19" s="38">
        <v>3</v>
      </c>
      <c r="G19" s="38">
        <v>3</v>
      </c>
      <c r="H19" s="38">
        <v>3</v>
      </c>
      <c r="I19" s="38">
        <v>3</v>
      </c>
      <c r="J19" s="38">
        <v>3</v>
      </c>
      <c r="K19" s="38">
        <v>3</v>
      </c>
      <c r="L19" s="38">
        <v>3</v>
      </c>
      <c r="M19" s="38">
        <v>3</v>
      </c>
      <c r="N19" s="38">
        <v>3</v>
      </c>
      <c r="O19" s="39">
        <v>3</v>
      </c>
    </row>
    <row r="20" spans="1:17" x14ac:dyDescent="0.25">
      <c r="A20" s="33">
        <v>2</v>
      </c>
      <c r="B20" s="40">
        <v>3</v>
      </c>
      <c r="C20" s="41">
        <v>3</v>
      </c>
      <c r="D20" s="41">
        <v>3</v>
      </c>
      <c r="E20" s="41">
        <v>3</v>
      </c>
      <c r="F20" s="41">
        <v>3</v>
      </c>
      <c r="G20" s="41">
        <v>3</v>
      </c>
      <c r="H20" s="41">
        <v>3</v>
      </c>
      <c r="I20" s="41">
        <v>3</v>
      </c>
      <c r="J20" s="41">
        <v>3</v>
      </c>
      <c r="K20" s="41">
        <v>3</v>
      </c>
      <c r="L20" s="41">
        <v>3</v>
      </c>
      <c r="M20" s="41">
        <v>3</v>
      </c>
      <c r="N20" s="41">
        <v>3</v>
      </c>
      <c r="O20" s="42">
        <v>3</v>
      </c>
    </row>
    <row r="21" spans="1:17" x14ac:dyDescent="0.25">
      <c r="A21" s="33">
        <v>3</v>
      </c>
      <c r="B21" s="40">
        <v>3</v>
      </c>
      <c r="C21" s="41">
        <v>3</v>
      </c>
      <c r="D21" s="41">
        <v>3</v>
      </c>
      <c r="E21" s="41">
        <v>3</v>
      </c>
      <c r="F21" s="41">
        <v>3</v>
      </c>
      <c r="G21" s="41">
        <v>3</v>
      </c>
      <c r="H21" s="41">
        <v>3</v>
      </c>
      <c r="I21" s="41">
        <v>3</v>
      </c>
      <c r="J21" s="41">
        <v>3</v>
      </c>
      <c r="K21" s="41">
        <v>3</v>
      </c>
      <c r="L21" s="41">
        <v>3</v>
      </c>
      <c r="M21" s="41">
        <v>3</v>
      </c>
      <c r="N21" s="41">
        <v>3</v>
      </c>
      <c r="O21" s="42">
        <v>3</v>
      </c>
    </row>
    <row r="22" spans="1:17" x14ac:dyDescent="0.25">
      <c r="A22" s="33">
        <v>4</v>
      </c>
      <c r="B22" s="40">
        <v>4</v>
      </c>
      <c r="C22" s="41">
        <v>4</v>
      </c>
      <c r="D22" s="41">
        <v>4</v>
      </c>
      <c r="E22" s="41">
        <v>4</v>
      </c>
      <c r="F22" s="41">
        <v>4</v>
      </c>
      <c r="G22" s="41">
        <v>4</v>
      </c>
      <c r="H22" s="41">
        <v>4</v>
      </c>
      <c r="I22" s="41">
        <v>4</v>
      </c>
      <c r="J22" s="41">
        <v>4</v>
      </c>
      <c r="K22" s="41">
        <v>4</v>
      </c>
      <c r="L22" s="41">
        <v>4</v>
      </c>
      <c r="M22" s="41">
        <v>4</v>
      </c>
      <c r="N22" s="41">
        <v>4</v>
      </c>
      <c r="O22" s="42">
        <v>4</v>
      </c>
    </row>
    <row r="23" spans="1:17" x14ac:dyDescent="0.25">
      <c r="A23" s="33">
        <v>5</v>
      </c>
      <c r="B23" s="43">
        <v>5</v>
      </c>
      <c r="C23" s="44">
        <v>5</v>
      </c>
      <c r="D23" s="44">
        <v>5</v>
      </c>
      <c r="E23" s="44">
        <v>5</v>
      </c>
      <c r="F23" s="44">
        <v>5</v>
      </c>
      <c r="G23" s="44">
        <v>5</v>
      </c>
      <c r="H23" s="44">
        <v>5</v>
      </c>
      <c r="I23" s="44">
        <v>5</v>
      </c>
      <c r="J23" s="44">
        <v>5</v>
      </c>
      <c r="K23" s="44">
        <v>5</v>
      </c>
      <c r="L23" s="44">
        <v>5</v>
      </c>
      <c r="M23" s="44">
        <v>5</v>
      </c>
      <c r="N23" s="44">
        <v>5</v>
      </c>
      <c r="O23" s="45">
        <v>5</v>
      </c>
    </row>
    <row r="25" spans="1:17" x14ac:dyDescent="0.25">
      <c r="A25" s="50" t="s">
        <v>62</v>
      </c>
      <c r="B25" s="33">
        <v>2</v>
      </c>
      <c r="C25" s="33">
        <v>3</v>
      </c>
      <c r="D25" s="33">
        <v>4</v>
      </c>
      <c r="E25" s="33">
        <v>5</v>
      </c>
      <c r="F25" s="33">
        <v>6</v>
      </c>
      <c r="G25" s="33">
        <v>7</v>
      </c>
      <c r="H25" s="33">
        <v>8</v>
      </c>
      <c r="I25" s="33">
        <v>9</v>
      </c>
      <c r="J25" s="33">
        <v>10</v>
      </c>
      <c r="K25" s="33">
        <v>11</v>
      </c>
      <c r="L25" s="33">
        <v>12</v>
      </c>
      <c r="M25" s="33">
        <v>13</v>
      </c>
      <c r="N25" s="33">
        <v>14</v>
      </c>
      <c r="O25" s="33">
        <v>15</v>
      </c>
    </row>
    <row r="26" spans="1:17" x14ac:dyDescent="0.25">
      <c r="A26" s="33">
        <v>1</v>
      </c>
      <c r="B26" s="37">
        <v>2</v>
      </c>
      <c r="C26" s="38">
        <v>2</v>
      </c>
      <c r="D26" s="38">
        <v>2</v>
      </c>
      <c r="E26" s="38">
        <v>2</v>
      </c>
      <c r="F26" s="38">
        <v>2</v>
      </c>
      <c r="G26" s="38">
        <v>2</v>
      </c>
      <c r="H26" s="38">
        <v>2</v>
      </c>
      <c r="I26" s="38">
        <v>2</v>
      </c>
      <c r="J26" s="38">
        <v>2</v>
      </c>
      <c r="K26" s="38">
        <v>2</v>
      </c>
      <c r="L26" s="38">
        <v>2</v>
      </c>
      <c r="M26" s="38">
        <v>2</v>
      </c>
      <c r="N26" s="38">
        <v>2</v>
      </c>
      <c r="O26" s="39">
        <v>2</v>
      </c>
    </row>
    <row r="27" spans="1:17" x14ac:dyDescent="0.25">
      <c r="A27" s="33">
        <v>2</v>
      </c>
      <c r="B27" s="40">
        <v>2</v>
      </c>
      <c r="C27" s="41">
        <v>2</v>
      </c>
      <c r="D27" s="41">
        <v>2</v>
      </c>
      <c r="E27" s="41">
        <v>2</v>
      </c>
      <c r="F27" s="41">
        <v>2</v>
      </c>
      <c r="G27" s="41">
        <v>2</v>
      </c>
      <c r="H27" s="41">
        <v>2</v>
      </c>
      <c r="I27" s="41">
        <v>2</v>
      </c>
      <c r="J27" s="41">
        <v>2</v>
      </c>
      <c r="K27" s="41">
        <v>2</v>
      </c>
      <c r="L27" s="41">
        <v>2</v>
      </c>
      <c r="M27" s="41">
        <v>2</v>
      </c>
      <c r="N27" s="41">
        <v>2</v>
      </c>
      <c r="O27" s="42">
        <v>2</v>
      </c>
    </row>
    <row r="28" spans="1:17" x14ac:dyDescent="0.25">
      <c r="A28" s="33">
        <v>3</v>
      </c>
      <c r="B28" s="40">
        <v>2</v>
      </c>
      <c r="C28" s="41">
        <v>2</v>
      </c>
      <c r="D28" s="41">
        <v>2</v>
      </c>
      <c r="E28" s="41">
        <v>2</v>
      </c>
      <c r="F28" s="41">
        <v>2</v>
      </c>
      <c r="G28" s="41">
        <v>2</v>
      </c>
      <c r="H28" s="41">
        <v>2</v>
      </c>
      <c r="I28" s="41">
        <v>2</v>
      </c>
      <c r="J28" s="41">
        <v>2</v>
      </c>
      <c r="K28" s="41">
        <v>2</v>
      </c>
      <c r="L28" s="41">
        <v>2</v>
      </c>
      <c r="M28" s="41">
        <v>2</v>
      </c>
      <c r="N28" s="41">
        <v>2</v>
      </c>
      <c r="O28" s="42">
        <v>2</v>
      </c>
    </row>
    <row r="29" spans="1:17" x14ac:dyDescent="0.25">
      <c r="A29" s="33">
        <v>4</v>
      </c>
      <c r="B29" s="40">
        <v>2</v>
      </c>
      <c r="C29" s="41">
        <v>2</v>
      </c>
      <c r="D29" s="41">
        <v>2</v>
      </c>
      <c r="E29" s="41">
        <v>2</v>
      </c>
      <c r="F29" s="41">
        <v>2</v>
      </c>
      <c r="G29" s="41">
        <v>2</v>
      </c>
      <c r="H29" s="41">
        <v>2</v>
      </c>
      <c r="I29" s="41">
        <v>2</v>
      </c>
      <c r="J29" s="41">
        <v>2</v>
      </c>
      <c r="K29" s="41">
        <v>2</v>
      </c>
      <c r="L29" s="41">
        <v>2</v>
      </c>
      <c r="M29" s="41">
        <v>2</v>
      </c>
      <c r="N29" s="41">
        <v>2</v>
      </c>
      <c r="O29" s="42">
        <v>2</v>
      </c>
    </row>
    <row r="30" spans="1:17" x14ac:dyDescent="0.25">
      <c r="A30" s="33">
        <v>5</v>
      </c>
      <c r="B30" s="43">
        <v>2</v>
      </c>
      <c r="C30" s="44">
        <v>2</v>
      </c>
      <c r="D30" s="44">
        <v>2</v>
      </c>
      <c r="E30" s="44">
        <v>2</v>
      </c>
      <c r="F30" s="44">
        <v>2</v>
      </c>
      <c r="G30" s="44">
        <v>2</v>
      </c>
      <c r="H30" s="44">
        <v>2</v>
      </c>
      <c r="I30" s="44">
        <v>2</v>
      </c>
      <c r="J30" s="44">
        <v>2</v>
      </c>
      <c r="K30" s="44">
        <v>2</v>
      </c>
      <c r="L30" s="44">
        <v>2</v>
      </c>
      <c r="M30" s="44">
        <v>2</v>
      </c>
      <c r="N30" s="44">
        <v>2</v>
      </c>
      <c r="O30" s="45">
        <v>2</v>
      </c>
    </row>
    <row r="32" spans="1:17" x14ac:dyDescent="0.25">
      <c r="A32" s="50" t="s">
        <v>63</v>
      </c>
      <c r="B32" s="33">
        <v>2</v>
      </c>
      <c r="C32" s="33">
        <v>3</v>
      </c>
      <c r="D32" s="33">
        <v>4</v>
      </c>
      <c r="E32" s="33">
        <v>5</v>
      </c>
      <c r="F32" s="33">
        <v>6</v>
      </c>
      <c r="G32" s="33">
        <v>7</v>
      </c>
      <c r="H32" s="33">
        <v>8</v>
      </c>
      <c r="I32" s="33">
        <v>9</v>
      </c>
      <c r="J32" s="33">
        <v>10</v>
      </c>
      <c r="K32" s="33">
        <v>11</v>
      </c>
      <c r="L32" s="33">
        <v>12</v>
      </c>
      <c r="M32" s="33">
        <v>13</v>
      </c>
      <c r="N32" s="33">
        <v>14</v>
      </c>
      <c r="O32" s="33">
        <v>15</v>
      </c>
    </row>
    <row r="33" spans="1:15" x14ac:dyDescent="0.25">
      <c r="A33" s="33">
        <v>1</v>
      </c>
      <c r="B33" s="37">
        <v>7</v>
      </c>
      <c r="C33" s="38">
        <v>7</v>
      </c>
      <c r="D33" s="38">
        <v>7</v>
      </c>
      <c r="E33" s="38">
        <v>7</v>
      </c>
      <c r="F33" s="38">
        <v>7</v>
      </c>
      <c r="G33" s="38">
        <v>7</v>
      </c>
      <c r="H33" s="38">
        <v>7</v>
      </c>
      <c r="I33" s="38">
        <v>7</v>
      </c>
      <c r="J33" s="38">
        <v>7</v>
      </c>
      <c r="K33" s="38">
        <v>7</v>
      </c>
      <c r="L33" s="38">
        <v>7</v>
      </c>
      <c r="M33" s="38">
        <v>7</v>
      </c>
      <c r="N33" s="38">
        <v>7</v>
      </c>
      <c r="O33" s="39">
        <v>7</v>
      </c>
    </row>
    <row r="34" spans="1:15" x14ac:dyDescent="0.25">
      <c r="A34" s="33">
        <v>2</v>
      </c>
      <c r="B34" s="40">
        <v>7</v>
      </c>
      <c r="C34" s="41">
        <v>7</v>
      </c>
      <c r="D34" s="41">
        <v>7</v>
      </c>
      <c r="E34" s="41">
        <v>7</v>
      </c>
      <c r="F34" s="41">
        <v>7</v>
      </c>
      <c r="G34" s="41">
        <v>7</v>
      </c>
      <c r="H34" s="41">
        <v>7</v>
      </c>
      <c r="I34" s="41">
        <v>7</v>
      </c>
      <c r="J34" s="41">
        <v>7</v>
      </c>
      <c r="K34" s="41">
        <v>7</v>
      </c>
      <c r="L34" s="41">
        <v>7</v>
      </c>
      <c r="M34" s="41">
        <v>7</v>
      </c>
      <c r="N34" s="41">
        <v>7</v>
      </c>
      <c r="O34" s="42">
        <v>7</v>
      </c>
    </row>
    <row r="35" spans="1:15" x14ac:dyDescent="0.25">
      <c r="A35" s="33">
        <v>3</v>
      </c>
      <c r="B35" s="40">
        <v>7</v>
      </c>
      <c r="C35" s="41">
        <v>7</v>
      </c>
      <c r="D35" s="41">
        <v>7</v>
      </c>
      <c r="E35" s="41">
        <v>7</v>
      </c>
      <c r="F35" s="41">
        <v>7</v>
      </c>
      <c r="G35" s="41">
        <v>7</v>
      </c>
      <c r="H35" s="41">
        <v>7</v>
      </c>
      <c r="I35" s="41">
        <v>7</v>
      </c>
      <c r="J35" s="41">
        <v>7</v>
      </c>
      <c r="K35" s="41">
        <v>7</v>
      </c>
      <c r="L35" s="41">
        <v>7</v>
      </c>
      <c r="M35" s="41">
        <v>7</v>
      </c>
      <c r="N35" s="41">
        <v>7</v>
      </c>
      <c r="O35" s="42">
        <v>7</v>
      </c>
    </row>
    <row r="36" spans="1:15" x14ac:dyDescent="0.25">
      <c r="A36" s="33">
        <v>4</v>
      </c>
      <c r="B36" s="40">
        <v>6</v>
      </c>
      <c r="C36" s="41">
        <v>6</v>
      </c>
      <c r="D36" s="41">
        <v>6</v>
      </c>
      <c r="E36" s="41">
        <v>6</v>
      </c>
      <c r="F36" s="41">
        <v>6</v>
      </c>
      <c r="G36" s="41">
        <v>6</v>
      </c>
      <c r="H36" s="41">
        <v>6</v>
      </c>
      <c r="I36" s="41">
        <v>7</v>
      </c>
      <c r="J36" s="41">
        <v>7</v>
      </c>
      <c r="K36" s="41">
        <v>7</v>
      </c>
      <c r="L36" s="41">
        <v>7</v>
      </c>
      <c r="M36" s="41">
        <v>7</v>
      </c>
      <c r="N36" s="41">
        <v>7</v>
      </c>
      <c r="O36" s="42">
        <v>7</v>
      </c>
    </row>
    <row r="37" spans="1:15" x14ac:dyDescent="0.25">
      <c r="A37" s="33">
        <v>5</v>
      </c>
      <c r="B37" s="43">
        <v>5</v>
      </c>
      <c r="C37" s="44">
        <v>5</v>
      </c>
      <c r="D37" s="44">
        <v>5</v>
      </c>
      <c r="E37" s="44">
        <v>5</v>
      </c>
      <c r="F37" s="44">
        <v>5</v>
      </c>
      <c r="G37" s="44">
        <v>5</v>
      </c>
      <c r="H37" s="44">
        <v>6</v>
      </c>
      <c r="I37" s="44">
        <v>7</v>
      </c>
      <c r="J37" s="44">
        <v>7</v>
      </c>
      <c r="K37" s="44">
        <v>7</v>
      </c>
      <c r="L37" s="44">
        <v>7</v>
      </c>
      <c r="M37" s="44">
        <v>7</v>
      </c>
      <c r="N37" s="44">
        <v>7</v>
      </c>
      <c r="O37" s="45">
        <v>7</v>
      </c>
    </row>
    <row r="39" spans="1:15" x14ac:dyDescent="0.25">
      <c r="A39" s="50" t="s">
        <v>64</v>
      </c>
      <c r="B39" s="33">
        <v>2</v>
      </c>
      <c r="C39" s="33">
        <v>3</v>
      </c>
      <c r="D39" s="33">
        <v>4</v>
      </c>
      <c r="E39" s="33">
        <v>5</v>
      </c>
      <c r="F39" s="33">
        <v>6</v>
      </c>
      <c r="G39" s="33">
        <v>7</v>
      </c>
      <c r="H39" s="33">
        <v>8</v>
      </c>
      <c r="I39" s="33">
        <v>9</v>
      </c>
      <c r="J39" s="33">
        <v>10</v>
      </c>
      <c r="K39" s="33">
        <v>11</v>
      </c>
      <c r="L39" s="33">
        <v>12</v>
      </c>
      <c r="M39" s="33">
        <v>13</v>
      </c>
      <c r="N39" s="33">
        <v>14</v>
      </c>
      <c r="O39" s="33">
        <v>15</v>
      </c>
    </row>
    <row r="40" spans="1:15" x14ac:dyDescent="0.25">
      <c r="A40" s="33">
        <v>1</v>
      </c>
      <c r="B40" s="37">
        <v>7</v>
      </c>
      <c r="C40" s="38">
        <v>7</v>
      </c>
      <c r="D40" s="38">
        <v>7</v>
      </c>
      <c r="E40" s="38">
        <v>7</v>
      </c>
      <c r="F40" s="38">
        <v>7</v>
      </c>
      <c r="G40" s="38">
        <v>7</v>
      </c>
      <c r="H40" s="38">
        <v>7</v>
      </c>
      <c r="I40" s="38">
        <v>7</v>
      </c>
      <c r="J40" s="38">
        <v>7</v>
      </c>
      <c r="K40" s="38">
        <v>7</v>
      </c>
      <c r="L40" s="38">
        <v>7</v>
      </c>
      <c r="M40" s="38">
        <v>7</v>
      </c>
      <c r="N40" s="38">
        <v>7</v>
      </c>
      <c r="O40" s="39">
        <v>7</v>
      </c>
    </row>
    <row r="41" spans="1:15" x14ac:dyDescent="0.25">
      <c r="A41" s="33">
        <v>2</v>
      </c>
      <c r="B41" s="40">
        <v>7</v>
      </c>
      <c r="C41" s="41">
        <v>7</v>
      </c>
      <c r="D41" s="41">
        <v>7</v>
      </c>
      <c r="E41" s="41">
        <v>7</v>
      </c>
      <c r="F41" s="41">
        <v>7</v>
      </c>
      <c r="G41" s="41">
        <v>7</v>
      </c>
      <c r="H41" s="41">
        <v>7</v>
      </c>
      <c r="I41" s="41">
        <v>7</v>
      </c>
      <c r="J41" s="41">
        <v>7</v>
      </c>
      <c r="K41" s="41">
        <v>7</v>
      </c>
      <c r="L41" s="41">
        <v>7</v>
      </c>
      <c r="M41" s="41">
        <v>7</v>
      </c>
      <c r="N41" s="41">
        <v>7</v>
      </c>
      <c r="O41" s="42">
        <v>7</v>
      </c>
    </row>
    <row r="42" spans="1:15" x14ac:dyDescent="0.25">
      <c r="A42" s="33">
        <v>3</v>
      </c>
      <c r="B42" s="40">
        <v>7</v>
      </c>
      <c r="C42" s="41">
        <v>7</v>
      </c>
      <c r="D42" s="41">
        <v>7</v>
      </c>
      <c r="E42" s="41">
        <v>7</v>
      </c>
      <c r="F42" s="41">
        <v>7</v>
      </c>
      <c r="G42" s="41">
        <v>7</v>
      </c>
      <c r="H42" s="41">
        <v>7</v>
      </c>
      <c r="I42" s="41">
        <v>7</v>
      </c>
      <c r="J42" s="41">
        <v>7</v>
      </c>
      <c r="K42" s="41">
        <v>7</v>
      </c>
      <c r="L42" s="41">
        <v>7</v>
      </c>
      <c r="M42" s="41">
        <v>7</v>
      </c>
      <c r="N42" s="41">
        <v>7</v>
      </c>
      <c r="O42" s="42">
        <v>7</v>
      </c>
    </row>
    <row r="43" spans="1:15" x14ac:dyDescent="0.25">
      <c r="A43" s="33">
        <v>4</v>
      </c>
      <c r="B43" s="40">
        <v>6</v>
      </c>
      <c r="C43" s="41">
        <v>6</v>
      </c>
      <c r="D43" s="41">
        <v>6</v>
      </c>
      <c r="E43" s="41">
        <v>6</v>
      </c>
      <c r="F43" s="41">
        <v>6</v>
      </c>
      <c r="G43" s="41">
        <v>6</v>
      </c>
      <c r="H43" s="41">
        <v>6</v>
      </c>
      <c r="I43" s="41">
        <v>6</v>
      </c>
      <c r="J43" s="41">
        <v>6</v>
      </c>
      <c r="K43" s="41">
        <v>6</v>
      </c>
      <c r="L43" s="41">
        <v>6</v>
      </c>
      <c r="M43" s="41">
        <v>6</v>
      </c>
      <c r="N43" s="41">
        <v>6</v>
      </c>
      <c r="O43" s="42">
        <v>6</v>
      </c>
    </row>
    <row r="44" spans="1:15" x14ac:dyDescent="0.25">
      <c r="A44" s="33">
        <v>5</v>
      </c>
      <c r="B44" s="43">
        <v>5</v>
      </c>
      <c r="C44" s="44">
        <v>5</v>
      </c>
      <c r="D44" s="44">
        <v>5</v>
      </c>
      <c r="E44" s="44">
        <v>5</v>
      </c>
      <c r="F44" s="44">
        <v>5</v>
      </c>
      <c r="G44" s="44">
        <v>5</v>
      </c>
      <c r="H44" s="44">
        <v>5</v>
      </c>
      <c r="I44" s="44">
        <v>5</v>
      </c>
      <c r="J44" s="44">
        <v>5</v>
      </c>
      <c r="K44" s="44">
        <v>5</v>
      </c>
      <c r="L44" s="44">
        <v>5</v>
      </c>
      <c r="M44" s="44">
        <v>5</v>
      </c>
      <c r="N44" s="44">
        <v>5</v>
      </c>
      <c r="O44" s="45">
        <v>5</v>
      </c>
    </row>
  </sheetData>
  <dataValidations count="3">
    <dataValidation type="list" allowBlank="1" showInputMessage="1" showErrorMessage="1" sqref="Q4 U4">
      <formula1>OutputAddresses</formula1>
    </dataValidation>
    <dataValidation type="list" allowBlank="1" showInputMessage="1" showErrorMessage="1" sqref="R4">
      <formula1>InputValues1</formula1>
    </dataValidation>
    <dataValidation type="list" allowBlank="1" showInputMessage="1" showErrorMessage="1" sqref="V4">
      <formula1>InputValues2</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2"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B15"/>
  <sheetViews>
    <sheetView workbookViewId="0"/>
  </sheetViews>
  <sheetFormatPr defaultRowHeight="15" x14ac:dyDescent="0.25"/>
  <sheetData>
    <row r="8" spans="1:2" x14ac:dyDescent="0.25">
      <c r="A8" s="32"/>
      <c r="B8" s="32"/>
    </row>
    <row r="15" spans="1:2" x14ac:dyDescent="0.25">
      <c r="B15"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B15"/>
  <sheetViews>
    <sheetView workbookViewId="0"/>
  </sheetViews>
  <sheetFormatPr defaultRowHeight="15" x14ac:dyDescent="0.25"/>
  <sheetData>
    <row r="8" spans="1:2" x14ac:dyDescent="0.25">
      <c r="A8" s="32"/>
      <c r="B8" s="32"/>
    </row>
    <row r="15" spans="1:2" x14ac:dyDescent="0.25">
      <c r="B15"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Question 1</vt:lpstr>
      <vt:lpstr>Question 2</vt:lpstr>
      <vt:lpstr>Question 3</vt:lpstr>
      <vt:lpstr>Q3 One Way Solver Table</vt:lpstr>
      <vt:lpstr>Question 4</vt:lpstr>
      <vt:lpstr>Q3 Two Way Solver Table</vt:lpstr>
      <vt:lpstr>Question 5</vt:lpstr>
      <vt:lpstr>'Q3 One Way Solver Table'!ChartData</vt:lpstr>
      <vt:lpstr>'Q3 Two Way Solver Table'!ChartData1</vt:lpstr>
      <vt:lpstr>'Q3 Two Way Solver Table'!ChartData2</vt:lpstr>
      <vt:lpstr>'Q3 One Way Solver Table'!InputValues</vt:lpstr>
      <vt:lpstr>'Q3 Two Way Solver Table'!InputValues1</vt:lpstr>
      <vt:lpstr>'Q3 Two Way Solver Table'!InputValues2</vt:lpstr>
      <vt:lpstr>'Q3 One Way Solver Table'!OutputAddresses</vt:lpstr>
      <vt:lpstr>'Q3 Two Way Solver Table'!OutputAddresses</vt:lpstr>
      <vt:lpstr>'Q3 One Way Solver Table'!OutputValues</vt:lpstr>
      <vt:lpstr>'Q3 Two Way Solver Table'!OutputValues_1</vt:lpstr>
      <vt:lpstr>'Q3 Two Way Solver Table'!OutputValues_2</vt:lpstr>
      <vt:lpstr>'Q3 Two Way Solver Table'!OutputValues_3</vt:lpstr>
      <vt:lpstr>'Q3 Two Way Solver Table'!OutputValues_4</vt:lpstr>
      <vt:lpstr>'Q3 Two Way Solver Table'!OutputValues_5</vt:lpstr>
      <vt:lpstr>'Q3 Two Way Solver Table'!OutputValues_6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2020-04-10T02:59:07Z</dcterms:created>
  <dcterms:modified xsi:type="dcterms:W3CDTF">2020-04-14T22:26:25Z</dcterms:modified>
</cp:coreProperties>
</file>