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Question 1" sheetId="5" r:id="rId1"/>
    <sheet name="Question 2" sheetId="2" r:id="rId2"/>
    <sheet name="Question 3" sheetId="3" r:id="rId3"/>
    <sheet name="Question 4" sheetId="4" r:id="rId4"/>
    <sheet name="Question 4 Solver Table" sheetId="16" r:id="rId5"/>
    <sheet name="Question 5" sheetId="1" r:id="rId6"/>
    <sheet name="Question 5_STS" sheetId="9" state="veryHidden" r:id="rId7"/>
    <sheet name="Question 4_STS" sheetId="7" state="veryHidden" r:id="rId8"/>
  </sheets>
  <definedNames>
    <definedName name="ChartData" localSheetId="4">'Question 4 Solver Table'!$K$5:$K$45</definedName>
    <definedName name="InputValues" localSheetId="4">'Question 4 Solver Table'!$A$5:$A$45</definedName>
    <definedName name="OutputAddresses" localSheetId="4">'Question 4 Solver Table'!$B$4:$F$4</definedName>
    <definedName name="OutputValues" localSheetId="4">'Question 4 Solver Table'!$B$5:$F$45</definedName>
    <definedName name="solver_adj" localSheetId="2" hidden="1">'Question 3'!$C$16:$C$17</definedName>
    <definedName name="solver_adj" localSheetId="3" hidden="1">'Question 4'!$C$29:$C$30</definedName>
    <definedName name="solver_cvg" localSheetId="2" hidden="1">0.0001</definedName>
    <definedName name="solver_cvg" localSheetId="3" hidden="1">0.0001</definedName>
    <definedName name="solver_drv" localSheetId="2" hidden="1">1</definedName>
    <definedName name="solver_drv" localSheetId="3" hidden="1">1</definedName>
    <definedName name="solver_eng" localSheetId="1" hidden="1">1</definedName>
    <definedName name="solver_eng" localSheetId="2" hidden="1">1</definedName>
    <definedName name="solver_eng" localSheetId="3" hidden="1">1</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'Question 3'!$B$34:$B$35</definedName>
    <definedName name="solver_lhs1" localSheetId="3" hidden="1">'Question 4'!$B$47:$B$48</definedName>
    <definedName name="solver_lhs2" localSheetId="2" hidden="1">'Question 3'!$B$36:$B$38</definedName>
    <definedName name="solver_lhs2" localSheetId="3" hidden="1">'Question 4'!$B$49:$B$53</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1" hidden="1">1</definedName>
    <definedName name="solver_neg" localSheetId="2" hidden="1">1</definedName>
    <definedName name="solver_neg" localSheetId="3" hidden="1">1</definedName>
    <definedName name="solver_nod" localSheetId="2" hidden="1">2147483647</definedName>
    <definedName name="solver_nod" localSheetId="3" hidden="1">2147483647</definedName>
    <definedName name="solver_num" localSheetId="1" hidden="1">0</definedName>
    <definedName name="solver_num" localSheetId="2" hidden="1">2</definedName>
    <definedName name="solver_num" localSheetId="3" hidden="1">2</definedName>
    <definedName name="solver_nwt" localSheetId="2" hidden="1">1</definedName>
    <definedName name="solver_nwt" localSheetId="3" hidden="1">1</definedName>
    <definedName name="solver_opt" localSheetId="1" hidden="1">'Question 2'!$Q$26</definedName>
    <definedName name="solver_opt" localSheetId="2" hidden="1">'Question 3'!$B$25</definedName>
    <definedName name="solver_opt" localSheetId="3" hidden="1">'Question 4'!$B$38</definedName>
    <definedName name="solver_pre" localSheetId="2" hidden="1">0.000001</definedName>
    <definedName name="solver_pre" localSheetId="3" hidden="1">0.000001</definedName>
    <definedName name="solver_rbv" localSheetId="2" hidden="1">1</definedName>
    <definedName name="solver_rbv" localSheetId="3" hidden="1">2</definedName>
    <definedName name="solver_rel1" localSheetId="2" hidden="1">3</definedName>
    <definedName name="solver_rel1" localSheetId="3" hidden="1">3</definedName>
    <definedName name="solver_rel2" localSheetId="2" hidden="1">1</definedName>
    <definedName name="solver_rel2" localSheetId="3" hidden="1">1</definedName>
    <definedName name="solver_rhs1" localSheetId="2" hidden="1">'Question 3'!$D$34:$D$35</definedName>
    <definedName name="solver_rhs1" localSheetId="3" hidden="1">'Question 4'!$D$47:$D$48</definedName>
    <definedName name="solver_rhs2" localSheetId="2" hidden="1">'Question 3'!$D$36:$D$38</definedName>
    <definedName name="solver_rhs2" localSheetId="3" hidden="1">'Question 4'!$D$49:$D$53</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1</definedName>
    <definedName name="solver_scl" localSheetId="3" hidden="1">1</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0.01</definedName>
    <definedName name="solver_tol" localSheetId="3" hidden="1">0.01</definedName>
    <definedName name="solver_typ" localSheetId="1" hidden="1">1</definedName>
    <definedName name="solver_typ" localSheetId="2" hidden="1">1</definedName>
    <definedName name="solver_typ" localSheetId="3" hidden="1">1</definedName>
    <definedName name="solver_val" localSheetId="1" hidden="1">0</definedName>
    <definedName name="solver_val" localSheetId="2" hidden="1">0</definedName>
    <definedName name="solver_val" localSheetId="3" hidden="1">0</definedName>
    <definedName name="solver_ver" localSheetId="1" hidden="1">3</definedName>
    <definedName name="solver_ver" localSheetId="2" hidden="1">3</definedName>
    <definedName name="solver_ver" localSheetId="3"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3" l="1"/>
  <c r="D21" i="3"/>
  <c r="E17" i="3"/>
  <c r="E16" i="3"/>
  <c r="B25" i="3"/>
  <c r="C59" i="4"/>
  <c r="C58" i="4"/>
  <c r="B51" i="4"/>
  <c r="B50" i="4"/>
  <c r="B49" i="4"/>
  <c r="B38" i="4"/>
  <c r="D35" i="4"/>
  <c r="D34" i="4"/>
  <c r="E30" i="4"/>
  <c r="E29" i="4"/>
  <c r="B38" i="3"/>
  <c r="B37" i="3"/>
  <c r="B36" i="3"/>
  <c r="C45" i="3"/>
  <c r="C43" i="3"/>
  <c r="B53" i="4"/>
  <c r="K1" i="16"/>
  <c r="K45" i="16"/>
  <c r="K44" i="16"/>
  <c r="K43" i="16"/>
  <c r="K42" i="16"/>
  <c r="K41" i="16"/>
  <c r="K40" i="16"/>
  <c r="K39" i="16"/>
  <c r="K38" i="16"/>
  <c r="K37" i="16"/>
  <c r="K36" i="16"/>
  <c r="K35" i="16"/>
  <c r="K34" i="16"/>
  <c r="K33" i="16"/>
  <c r="K32" i="16"/>
  <c r="K31" i="16"/>
  <c r="K30" i="16"/>
  <c r="K29" i="16"/>
  <c r="K28" i="16"/>
  <c r="K27" i="16"/>
  <c r="K26" i="16"/>
  <c r="K25" i="16"/>
  <c r="K24" i="16"/>
  <c r="K23" i="16"/>
  <c r="K22" i="16"/>
  <c r="K21" i="16"/>
  <c r="K20" i="16"/>
  <c r="K19" i="16"/>
  <c r="K18" i="16"/>
  <c r="K17" i="16"/>
  <c r="K16" i="16"/>
  <c r="K15" i="16"/>
  <c r="K14" i="16"/>
  <c r="K13" i="16"/>
  <c r="K12" i="16"/>
  <c r="K11" i="16"/>
  <c r="K10" i="16"/>
  <c r="K9" i="16"/>
  <c r="K8" i="16"/>
  <c r="K7" i="16"/>
  <c r="K6" i="16"/>
  <c r="K5" i="16"/>
  <c r="J4" i="16"/>
  <c r="B35" i="3"/>
  <c r="B34" i="3"/>
  <c r="B52" i="4" l="1"/>
  <c r="B47" i="4"/>
  <c r="B48" i="4"/>
  <c r="C44" i="3"/>
  <c r="D48" i="4"/>
  <c r="D47" i="4"/>
  <c r="C60" i="4" l="1"/>
  <c r="D35" i="3" l="1"/>
  <c r="D34" i="3"/>
</calcChain>
</file>

<file path=xl/comments1.xml><?xml version="1.0" encoding="utf-8"?>
<comments xmlns="http://schemas.openxmlformats.org/spreadsheetml/2006/main">
  <authors>
    <author>Author</author>
  </authors>
  <commentList>
    <comment ref="B5" authorId="0" shapeId="0">
      <text>
        <r>
          <rPr>
            <sz val="9"/>
            <color indexed="81"/>
            <rFont val="Tahoma"/>
            <family val="2"/>
          </rPr>
          <t>Solver could not find a feasible solution.</t>
        </r>
      </text>
    </comment>
    <comment ref="B6" authorId="0" shapeId="0">
      <text>
        <r>
          <rPr>
            <sz val="9"/>
            <color indexed="81"/>
            <rFont val="Tahoma"/>
            <family val="2"/>
          </rPr>
          <t>Solver could not find a feasible solution.</t>
        </r>
      </text>
    </comment>
    <comment ref="B7" authorId="0" shapeId="0">
      <text>
        <r>
          <rPr>
            <sz val="9"/>
            <color indexed="81"/>
            <rFont val="Tahoma"/>
            <family val="2"/>
          </rPr>
          <t>Solver could not find a feasible solution.</t>
        </r>
      </text>
    </comment>
    <comment ref="B8" authorId="0" shapeId="0">
      <text>
        <r>
          <rPr>
            <sz val="9"/>
            <color indexed="81"/>
            <rFont val="Tahoma"/>
            <family val="2"/>
          </rPr>
          <t>Solver could not find a feasible solution.</t>
        </r>
      </text>
    </comment>
    <comment ref="B9" authorId="0" shapeId="0">
      <text>
        <r>
          <rPr>
            <sz val="9"/>
            <color indexed="81"/>
            <rFont val="Tahoma"/>
            <family val="2"/>
          </rPr>
          <t>Solver could not find a feasible solution.</t>
        </r>
      </text>
    </comment>
    <comment ref="B10" authorId="0" shapeId="0">
      <text>
        <r>
          <rPr>
            <sz val="9"/>
            <color indexed="81"/>
            <rFont val="Tahoma"/>
            <family val="2"/>
          </rPr>
          <t>Solver could not find a feasible solution.</t>
        </r>
      </text>
    </comment>
    <comment ref="B11" authorId="0" shapeId="0">
      <text>
        <r>
          <rPr>
            <sz val="9"/>
            <color indexed="81"/>
            <rFont val="Tahoma"/>
            <family val="2"/>
          </rPr>
          <t>Solver could not find a feasible solution.</t>
        </r>
      </text>
    </comment>
    <comment ref="B12" authorId="0" shapeId="0">
      <text>
        <r>
          <rPr>
            <sz val="9"/>
            <color indexed="81"/>
            <rFont val="Tahoma"/>
            <family val="2"/>
          </rPr>
          <t>Solver could not find a feasible solution.</t>
        </r>
      </text>
    </comment>
    <comment ref="B13" authorId="0" shapeId="0">
      <text>
        <r>
          <rPr>
            <sz val="9"/>
            <color indexed="81"/>
            <rFont val="Tahoma"/>
            <family val="2"/>
          </rPr>
          <t>Solver could not find a feasible solution.</t>
        </r>
      </text>
    </comment>
    <comment ref="B14" authorId="0" shapeId="0">
      <text>
        <r>
          <rPr>
            <sz val="9"/>
            <color indexed="81"/>
            <rFont val="Tahoma"/>
            <family val="2"/>
          </rPr>
          <t>Solver could not find a feasible solution.</t>
        </r>
      </text>
    </comment>
    <comment ref="B15" authorId="0" shapeId="0">
      <text>
        <r>
          <rPr>
            <sz val="9"/>
            <color indexed="81"/>
            <rFont val="Tahoma"/>
            <family val="2"/>
          </rPr>
          <t>Solver could not find a feasible solution.</t>
        </r>
      </text>
    </comment>
    <comment ref="B16" authorId="0" shapeId="0">
      <text>
        <r>
          <rPr>
            <sz val="9"/>
            <color indexed="81"/>
            <rFont val="Tahoma"/>
            <family val="2"/>
          </rPr>
          <t>Solver could not find a feasible solution.</t>
        </r>
      </text>
    </comment>
    <comment ref="B17" authorId="0" shapeId="0">
      <text>
        <r>
          <rPr>
            <sz val="9"/>
            <color indexed="81"/>
            <rFont val="Tahoma"/>
            <family val="2"/>
          </rPr>
          <t>Solver could not find a feasible solution.</t>
        </r>
      </text>
    </comment>
    <comment ref="B18" authorId="0" shapeId="0">
      <text>
        <r>
          <rPr>
            <sz val="9"/>
            <color indexed="81"/>
            <rFont val="Tahoma"/>
            <family val="2"/>
          </rPr>
          <t>Solver could not find a feasible solution.</t>
        </r>
      </text>
    </comment>
    <comment ref="B19" authorId="0" shapeId="0">
      <text>
        <r>
          <rPr>
            <sz val="9"/>
            <color indexed="81"/>
            <rFont val="Tahoma"/>
            <family val="2"/>
          </rPr>
          <t>Solver could not find a feasible solution.</t>
        </r>
      </text>
    </comment>
    <comment ref="B20" authorId="0" shapeId="0">
      <text>
        <r>
          <rPr>
            <sz val="9"/>
            <color indexed="81"/>
            <rFont val="Tahoma"/>
            <family val="2"/>
          </rPr>
          <t>Solver could not find a feasible solution.</t>
        </r>
      </text>
    </comment>
    <comment ref="B21" authorId="0" shapeId="0">
      <text>
        <r>
          <rPr>
            <sz val="9"/>
            <color indexed="81"/>
            <rFont val="Tahoma"/>
            <family val="2"/>
          </rPr>
          <t>Solver could not find a feasible solution.</t>
        </r>
      </text>
    </comment>
    <comment ref="B22" authorId="0" shapeId="0">
      <text>
        <r>
          <rPr>
            <sz val="9"/>
            <color indexed="81"/>
            <rFont val="Tahoma"/>
            <family val="2"/>
          </rPr>
          <t>Solver could not find a feasible solution.</t>
        </r>
      </text>
    </comment>
    <comment ref="B23" authorId="0" shapeId="0">
      <text>
        <r>
          <rPr>
            <sz val="9"/>
            <color indexed="81"/>
            <rFont val="Tahoma"/>
            <family val="2"/>
          </rPr>
          <t>Solver could not find a feasible solution.</t>
        </r>
      </text>
    </comment>
    <comment ref="B24" authorId="0" shapeId="0">
      <text>
        <r>
          <rPr>
            <sz val="9"/>
            <color indexed="81"/>
            <rFont val="Tahoma"/>
            <family val="2"/>
          </rPr>
          <t>Solver could not find a feasible solution.</t>
        </r>
      </text>
    </comment>
    <comment ref="B25" authorId="0" shapeId="0">
      <text>
        <r>
          <rPr>
            <sz val="9"/>
            <color indexed="81"/>
            <rFont val="Tahoma"/>
            <family val="2"/>
          </rPr>
          <t>Solver could not find a feasible solution.</t>
        </r>
      </text>
    </comment>
    <comment ref="B26" authorId="0" shapeId="0">
      <text>
        <r>
          <rPr>
            <sz val="9"/>
            <color indexed="81"/>
            <rFont val="Tahoma"/>
            <family val="2"/>
          </rPr>
          <t>Solver could not find a feasible solution.</t>
        </r>
      </text>
    </comment>
    <comment ref="B27" authorId="0" shapeId="0">
      <text>
        <r>
          <rPr>
            <sz val="9"/>
            <color indexed="81"/>
            <rFont val="Tahoma"/>
            <family val="2"/>
          </rPr>
          <t>Solver could not find a feasible solution.</t>
        </r>
      </text>
    </comment>
    <comment ref="B28" authorId="0" shapeId="0">
      <text>
        <r>
          <rPr>
            <sz val="9"/>
            <color indexed="81"/>
            <rFont val="Tahoma"/>
            <family val="2"/>
          </rPr>
          <t>Solver could not find a feasible solution.</t>
        </r>
      </text>
    </comment>
    <comment ref="B29" authorId="0" shapeId="0">
      <text>
        <r>
          <rPr>
            <sz val="9"/>
            <color indexed="81"/>
            <rFont val="Tahoma"/>
            <family val="2"/>
          </rPr>
          <t>Solver found a solution. All constraints and optimality conditions are satisfied.</t>
        </r>
      </text>
    </comment>
    <comment ref="B30" authorId="0" shapeId="0">
      <text>
        <r>
          <rPr>
            <sz val="9"/>
            <color indexed="81"/>
            <rFont val="Tahoma"/>
            <family val="2"/>
          </rPr>
          <t>Solver found a solution. All constraints and optimality conditions are satisfied.</t>
        </r>
      </text>
    </comment>
    <comment ref="B31" authorId="0" shapeId="0">
      <text>
        <r>
          <rPr>
            <sz val="9"/>
            <color indexed="81"/>
            <rFont val="Tahoma"/>
            <family val="2"/>
          </rPr>
          <t>Solver found a solution. All constraints and optimality conditions are satisfied.</t>
        </r>
      </text>
    </comment>
    <comment ref="B32" authorId="0" shapeId="0">
      <text>
        <r>
          <rPr>
            <sz val="9"/>
            <color indexed="81"/>
            <rFont val="Tahoma"/>
            <family val="2"/>
          </rPr>
          <t>Solver found a solution. All constraints and optimality conditions are satisfied.</t>
        </r>
      </text>
    </comment>
    <comment ref="B33" authorId="0" shapeId="0">
      <text>
        <r>
          <rPr>
            <sz val="9"/>
            <color indexed="81"/>
            <rFont val="Tahoma"/>
            <family val="2"/>
          </rPr>
          <t>Solver found a solution. All constraints and optimality conditions are satisfied.</t>
        </r>
      </text>
    </comment>
    <comment ref="B34" authorId="0" shapeId="0">
      <text>
        <r>
          <rPr>
            <sz val="9"/>
            <color indexed="81"/>
            <rFont val="Tahoma"/>
            <family val="2"/>
          </rPr>
          <t>Solver found a solution. All constraints and optimality conditions are satisfied.</t>
        </r>
      </text>
    </comment>
    <comment ref="B35" authorId="0" shapeId="0">
      <text>
        <r>
          <rPr>
            <sz val="9"/>
            <color indexed="81"/>
            <rFont val="Tahoma"/>
            <family val="2"/>
          </rPr>
          <t>Solver found a solution. All constraints and optimality conditions are satisfied.</t>
        </r>
      </text>
    </comment>
    <comment ref="B36" authorId="0" shapeId="0">
      <text>
        <r>
          <rPr>
            <sz val="9"/>
            <color indexed="81"/>
            <rFont val="Tahoma"/>
            <family val="2"/>
          </rPr>
          <t>Solver found a solution. All constraints and optimality conditions are satisfied.</t>
        </r>
      </text>
    </comment>
    <comment ref="B37" authorId="0" shapeId="0">
      <text>
        <r>
          <rPr>
            <sz val="9"/>
            <color indexed="81"/>
            <rFont val="Tahoma"/>
            <family val="2"/>
          </rPr>
          <t>Solver found a solution. All constraints and optimality conditions are satisfied.</t>
        </r>
      </text>
    </comment>
    <comment ref="B38" authorId="0" shapeId="0">
      <text>
        <r>
          <rPr>
            <sz val="9"/>
            <color indexed="81"/>
            <rFont val="Tahoma"/>
            <family val="2"/>
          </rPr>
          <t>Solver found a solution. All constraints and optimality conditions are satisfied.</t>
        </r>
      </text>
    </comment>
    <comment ref="B39" authorId="0" shapeId="0">
      <text>
        <r>
          <rPr>
            <sz val="9"/>
            <color indexed="81"/>
            <rFont val="Tahoma"/>
            <family val="2"/>
          </rPr>
          <t>Solver found a solution. All constraints and optimality conditions are satisfied.</t>
        </r>
      </text>
    </comment>
    <comment ref="B40" authorId="0" shapeId="0">
      <text>
        <r>
          <rPr>
            <sz val="9"/>
            <color indexed="81"/>
            <rFont val="Tahoma"/>
            <family val="2"/>
          </rPr>
          <t>Solver found a solution. All constraints and optimality conditions are satisfied.</t>
        </r>
      </text>
    </comment>
    <comment ref="B41" authorId="0" shapeId="0">
      <text>
        <r>
          <rPr>
            <sz val="9"/>
            <color indexed="81"/>
            <rFont val="Tahoma"/>
            <family val="2"/>
          </rPr>
          <t>Solver found a solution. All constraints and optimality conditions are satisfied.</t>
        </r>
      </text>
    </comment>
    <comment ref="B42" authorId="0" shapeId="0">
      <text>
        <r>
          <rPr>
            <sz val="9"/>
            <color indexed="81"/>
            <rFont val="Tahoma"/>
            <family val="2"/>
          </rPr>
          <t>Solver found a solution. All constraints and optimality conditions are satisfied.</t>
        </r>
      </text>
    </comment>
    <comment ref="B43" authorId="0" shapeId="0">
      <text>
        <r>
          <rPr>
            <sz val="9"/>
            <color indexed="81"/>
            <rFont val="Tahoma"/>
            <family val="2"/>
          </rPr>
          <t>Solver found a solution. All constraints and optimality conditions are satisfied.</t>
        </r>
      </text>
    </comment>
    <comment ref="B44" authorId="0" shapeId="0">
      <text>
        <r>
          <rPr>
            <sz val="9"/>
            <color indexed="81"/>
            <rFont val="Tahoma"/>
            <family val="2"/>
          </rPr>
          <t>Solver found a solution. All constraints and optimality conditions are satisfied.</t>
        </r>
      </text>
    </comment>
    <comment ref="B45" authorId="0" shapeId="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<sst xmlns="http://schemas.openxmlformats.org/spreadsheetml/2006/main" count="141" uniqueCount="55">
  <si>
    <t>Demand and Price for Aqua Spa</t>
  </si>
  <si>
    <t>Price and Demand for Hydro Luxe</t>
  </si>
  <si>
    <t>Period</t>
  </si>
  <si>
    <t>Demand</t>
  </si>
  <si>
    <t>Price</t>
  </si>
  <si>
    <t>Aqua Spa</t>
  </si>
  <si>
    <t>Hydro Luxe</t>
  </si>
  <si>
    <t>Slope</t>
  </si>
  <si>
    <t>Y-intercept</t>
  </si>
  <si>
    <t>Spa</t>
  </si>
  <si>
    <t>Price (Decision Variables)</t>
  </si>
  <si>
    <r>
      <t>P</t>
    </r>
    <r>
      <rPr>
        <b/>
        <i/>
        <vertAlign val="subscript"/>
        <sz val="14"/>
        <color rgb="FF000000"/>
        <rFont val="Calibri"/>
        <family val="2"/>
        <scheme val="minor"/>
      </rPr>
      <t>A</t>
    </r>
  </si>
  <si>
    <r>
      <t>P</t>
    </r>
    <r>
      <rPr>
        <b/>
        <i/>
        <vertAlign val="subscript"/>
        <sz val="14"/>
        <color rgb="FF000000"/>
        <rFont val="Calibri"/>
        <family val="2"/>
        <scheme val="minor"/>
      </rPr>
      <t>H</t>
    </r>
  </si>
  <si>
    <t>Linear Function for Demand</t>
  </si>
  <si>
    <t>Objective Function</t>
  </si>
  <si>
    <t>Maximize Total Monthly Profit</t>
  </si>
  <si>
    <t>Constraints</t>
  </si>
  <si>
    <t>Minimum Price of Aqua Spa</t>
  </si>
  <si>
    <t>Minimum Price of Hydro Luxe</t>
  </si>
  <si>
    <t>Maximum Alotted Pumps</t>
  </si>
  <si>
    <t>Maximum Alotted Tubing Materials</t>
  </si>
  <si>
    <t>Maximum Alotted Labor Hours</t>
  </si>
  <si>
    <t>&gt;=</t>
  </si>
  <si>
    <t xml:space="preserve">&lt;= </t>
  </si>
  <si>
    <t>Manufacturing Requirements</t>
  </si>
  <si>
    <t>Pump(s)</t>
  </si>
  <si>
    <t>Tubing Material (ft)</t>
  </si>
  <si>
    <t>Labor (Hours)</t>
  </si>
  <si>
    <t>&lt;=</t>
  </si>
  <si>
    <t>Cost</t>
  </si>
  <si>
    <t>Profit (Per Spa)</t>
  </si>
  <si>
    <t>Decision Variables (Spa price), Cost, and Profit per Spa</t>
  </si>
  <si>
    <t>Spas</t>
  </si>
  <si>
    <t>Total</t>
  </si>
  <si>
    <t>Working Backwards (Demands -&gt; Price)</t>
  </si>
  <si>
    <t>$B$38</t>
  </si>
  <si>
    <t>Maximum Price of Aqua Spa</t>
  </si>
  <si>
    <t>Maximum Price of Hydro Luxe</t>
  </si>
  <si>
    <t>&lt;- new constraint</t>
  </si>
  <si>
    <t>$D$49</t>
  </si>
  <si>
    <t>Max Pumps</t>
  </si>
  <si>
    <t>Oneway analysis for Solver model in Question 4 worksheet</t>
  </si>
  <si>
    <t>Max Pumps (cell $D$49) values along side, output cell(s) along top</t>
  </si>
  <si>
    <t>$C$29</t>
  </si>
  <si>
    <t>$C$30</t>
  </si>
  <si>
    <t>$D$34</t>
  </si>
  <si>
    <t>$D$35</t>
  </si>
  <si>
    <t>Data for chart</t>
  </si>
  <si>
    <t>$C$29,$C$30,$D$34,$D$35,$B$38</t>
  </si>
  <si>
    <t>Aqua Spa Price</t>
  </si>
  <si>
    <t>Hydro Luxe Price</t>
  </si>
  <si>
    <t>Aqua Spa Demand</t>
  </si>
  <si>
    <t>Hydro Luxe Demand</t>
  </si>
  <si>
    <t>Total Monthly Profit</t>
  </si>
  <si>
    <t>Not feasible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</si>
</sst>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9" x14ac:knownFonts="1">
    <font>
      <sz val="11"/>
      <color theme="1"/>
      <name val="Calibri"/>
      <family val="2"/>
      <scheme val="minor"/>
    </font>
    <font>
      <b/>
      <sz val="14"/>
      <color theme="1"/>
      <name val="Calibri"/>
      <family val="2"/>
      <scheme val="minor"/>
    </font>
    <font>
      <sz val="14"/>
      <color theme="1"/>
      <name val="Calibri"/>
      <family val="2"/>
      <scheme val="minor"/>
    </font>
    <font>
      <sz val="14"/>
      <color rgb="FF000000"/>
      <name val="Calibri"/>
      <family val="2"/>
      <scheme val="minor"/>
    </font>
    <font>
      <b/>
      <i/>
      <sz val="14"/>
      <color rgb="FF000000"/>
      <name val="Calibri"/>
      <family val="2"/>
      <scheme val="minor"/>
    </font>
    <font>
      <b/>
      <i/>
      <vertAlign val="subscript"/>
      <sz val="14"/>
      <color rgb="FF000000"/>
      <name val="Calibri"/>
      <family val="2"/>
      <scheme val="minor"/>
    </font>
    <font>
      <b/>
      <sz val="11"/>
      <color theme="1"/>
      <name val="Calibri"/>
      <family val="2"/>
      <scheme val="minor"/>
    </font>
    <font>
      <sz val="11"/>
      <color rgb="FFFFFFFF"/>
      <name val="Calibri"/>
      <family val="2"/>
      <scheme val="minor"/>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indexed="47"/>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6">
    <xf numFmtId="0" fontId="0" fillId="0" borderId="0" xfId="0"/>
    <xf numFmtId="0" fontId="0" fillId="0" borderId="0" xfId="0" applyBorder="1"/>
    <xf numFmtId="6" fontId="2" fillId="0" borderId="1" xfId="0" applyNumberFormat="1" applyFont="1" applyBorder="1" applyAlignment="1">
      <alignment horizontal="center" vertic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6" fontId="2" fillId="0" borderId="8" xfId="0" applyNumberFormat="1" applyFont="1" applyBorder="1" applyAlignment="1">
      <alignment horizontal="center" vertical="center"/>
    </xf>
    <xf numFmtId="0" fontId="2" fillId="0" borderId="9" xfId="0" applyFont="1" applyBorder="1" applyAlignment="1">
      <alignment horizontal="center" vertical="center"/>
    </xf>
    <xf numFmtId="0" fontId="1" fillId="0" borderId="15"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xf>
    <xf numFmtId="0" fontId="1" fillId="0" borderId="11"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6" xfId="0" applyFont="1" applyBorder="1" applyAlignment="1">
      <alignment horizontal="center"/>
    </xf>
    <xf numFmtId="0" fontId="2" fillId="0" borderId="5"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xf>
    <xf numFmtId="0" fontId="2" fillId="0" borderId="7" xfId="0" applyFont="1" applyBorder="1" applyAlignment="1">
      <alignment horizontal="center"/>
    </xf>
    <xf numFmtId="0" fontId="2" fillId="0" borderId="17" xfId="0" applyFont="1" applyBorder="1" applyAlignment="1">
      <alignment horizontal="center"/>
    </xf>
    <xf numFmtId="0" fontId="2" fillId="0" borderId="14" xfId="0" applyFont="1" applyBorder="1" applyAlignment="1">
      <alignment horizontal="center"/>
    </xf>
    <xf numFmtId="6" fontId="2" fillId="0" borderId="8" xfId="0" applyNumberFormat="1" applyFont="1" applyBorder="1" applyAlignment="1">
      <alignment horizontal="center"/>
    </xf>
    <xf numFmtId="0" fontId="2" fillId="0" borderId="0" xfId="0" applyFont="1"/>
    <xf numFmtId="0" fontId="1" fillId="0" borderId="2" xfId="0" applyFont="1" applyBorder="1"/>
    <xf numFmtId="0" fontId="1" fillId="0" borderId="7" xfId="0" applyFont="1" applyBorder="1"/>
    <xf numFmtId="0" fontId="2" fillId="0" borderId="9" xfId="0" applyFont="1" applyBorder="1"/>
    <xf numFmtId="0" fontId="1" fillId="0" borderId="0" xfId="0" applyFont="1" applyBorder="1"/>
    <xf numFmtId="0" fontId="2" fillId="0" borderId="0" xfId="0" applyFont="1" applyBorder="1"/>
    <xf numFmtId="0" fontId="1" fillId="0" borderId="1" xfId="0" applyFont="1" applyBorder="1"/>
    <xf numFmtId="0" fontId="2" fillId="0" borderId="1" xfId="0" applyFont="1" applyBorder="1"/>
    <xf numFmtId="0" fontId="3" fillId="0" borderId="1" xfId="0" applyFont="1" applyBorder="1"/>
    <xf numFmtId="0" fontId="1" fillId="0" borderId="3" xfId="0" applyFont="1" applyBorder="1"/>
    <xf numFmtId="0" fontId="1" fillId="0" borderId="4" xfId="0" applyFont="1" applyBorder="1"/>
    <xf numFmtId="0" fontId="1" fillId="0" borderId="5" xfId="0" applyFont="1" applyBorder="1"/>
    <xf numFmtId="0" fontId="3" fillId="0" borderId="8" xfId="0" applyFont="1" applyBorder="1"/>
    <xf numFmtId="0" fontId="4" fillId="0" borderId="1" xfId="0" applyFont="1" applyBorder="1"/>
    <xf numFmtId="0" fontId="2" fillId="0" borderId="6" xfId="0" applyFont="1" applyBorder="1"/>
    <xf numFmtId="0" fontId="4" fillId="0" borderId="8" xfId="0" applyFont="1" applyBorder="1"/>
    <xf numFmtId="0" fontId="1" fillId="0" borderId="24" xfId="0" applyFont="1" applyBorder="1"/>
    <xf numFmtId="0" fontId="2" fillId="0" borderId="1" xfId="0" applyFont="1" applyBorder="1" applyAlignment="1">
      <alignment horizontal="center"/>
    </xf>
    <xf numFmtId="0" fontId="2" fillId="0" borderId="24" xfId="0" applyFont="1" applyBorder="1"/>
    <xf numFmtId="0" fontId="2" fillId="0" borderId="24" xfId="0" applyFont="1" applyBorder="1" applyAlignment="1">
      <alignment horizontal="center"/>
    </xf>
    <xf numFmtId="0" fontId="1" fillId="0" borderId="28" xfId="0" applyFont="1" applyFill="1" applyBorder="1"/>
    <xf numFmtId="0" fontId="2" fillId="0" borderId="29" xfId="0" applyFont="1" applyBorder="1"/>
    <xf numFmtId="0" fontId="2" fillId="0" borderId="8" xfId="0" applyFont="1" applyBorder="1"/>
    <xf numFmtId="0" fontId="1" fillId="0" borderId="0" xfId="0" applyFont="1" applyBorder="1" applyAlignment="1"/>
    <xf numFmtId="0" fontId="1" fillId="0" borderId="4" xfId="0" applyFont="1" applyFill="1" applyBorder="1"/>
    <xf numFmtId="0" fontId="2" fillId="0" borderId="7" xfId="0" applyFont="1" applyBorder="1"/>
    <xf numFmtId="0" fontId="1" fillId="0" borderId="5" xfId="0" applyFont="1" applyBorder="1" applyAlignment="1"/>
    <xf numFmtId="0" fontId="1" fillId="0" borderId="3" xfId="0" applyFont="1" applyBorder="1" applyAlignment="1"/>
    <xf numFmtId="0" fontId="1" fillId="0" borderId="8" xfId="0" applyFont="1" applyBorder="1"/>
    <xf numFmtId="0" fontId="6" fillId="0" borderId="0" xfId="0" applyFont="1"/>
    <xf numFmtId="0" fontId="1" fillId="2" borderId="1" xfId="0" applyFont="1" applyFill="1" applyBorder="1"/>
    <xf numFmtId="0" fontId="2" fillId="2" borderId="1" xfId="0" applyFont="1" applyFill="1" applyBorder="1"/>
    <xf numFmtId="0" fontId="2" fillId="2" borderId="1" xfId="0" applyFont="1" applyFill="1" applyBorder="1" applyAlignment="1">
      <alignment horizontal="center"/>
    </xf>
    <xf numFmtId="49" fontId="0" fillId="0" borderId="0" xfId="0" applyNumberFormat="1"/>
    <xf numFmtId="0" fontId="0" fillId="0" borderId="0" xfId="0" applyNumberFormat="1"/>
    <xf numFmtId="0" fontId="0" fillId="0" borderId="0" xfId="0" applyAlignment="1">
      <alignment horizontal="right" textRotation="90"/>
    </xf>
    <xf numFmtId="0" fontId="0" fillId="0" borderId="31" xfId="0" applyBorder="1"/>
    <xf numFmtId="0" fontId="0" fillId="0" borderId="32" xfId="0" applyBorder="1"/>
    <xf numFmtId="0" fontId="0" fillId="0" borderId="34" xfId="0" applyBorder="1"/>
    <xf numFmtId="0" fontId="0" fillId="3" borderId="0" xfId="0" applyFill="1" applyAlignment="1">
      <alignment horizontal="right" textRotation="90"/>
    </xf>
    <xf numFmtId="0" fontId="7" fillId="0" borderId="0" xfId="0" applyFont="1"/>
    <xf numFmtId="0" fontId="0" fillId="0" borderId="33" xfId="0" applyNumberFormat="1" applyBorder="1"/>
    <xf numFmtId="0" fontId="0" fillId="0" borderId="0" xfId="0" applyNumberFormat="1" applyBorder="1"/>
    <xf numFmtId="0" fontId="0" fillId="0" borderId="34" xfId="0" applyNumberFormat="1" applyBorder="1"/>
    <xf numFmtId="0" fontId="0" fillId="0" borderId="35" xfId="0" applyNumberFormat="1" applyBorder="1"/>
    <xf numFmtId="0" fontId="0" fillId="0" borderId="36" xfId="0" applyNumberFormat="1" applyBorder="1"/>
    <xf numFmtId="0" fontId="0" fillId="0" borderId="37" xfId="0" applyNumberFormat="1" applyBorder="1"/>
    <xf numFmtId="0" fontId="0" fillId="4" borderId="30" xfId="0" applyFill="1" applyBorder="1"/>
    <xf numFmtId="0" fontId="0" fillId="4" borderId="33" xfId="0" applyFill="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0" xfId="0" applyFont="1" applyBorder="1" applyAlignment="1">
      <alignment horizontal="center"/>
    </xf>
    <xf numFmtId="0" fontId="1" fillId="0" borderId="23" xfId="0" applyFont="1" applyBorder="1" applyAlignment="1">
      <alignment horizontal="center"/>
    </xf>
    <xf numFmtId="0" fontId="1" fillId="0" borderId="21" xfId="0" applyFont="1" applyBorder="1" applyAlignment="1">
      <alignment horizontal="center"/>
    </xf>
    <xf numFmtId="0" fontId="1" fillId="0" borderId="18" xfId="0" applyFont="1" applyBorder="1" applyAlignment="1">
      <alignment horizontal="center"/>
    </xf>
    <xf numFmtId="0" fontId="1" fillId="0" borderId="22" xfId="0" applyFont="1" applyBorder="1" applyAlignment="1">
      <alignment horizontal="center"/>
    </xf>
    <xf numFmtId="0" fontId="1" fillId="0" borderId="19" xfId="0" applyFont="1" applyBorder="1" applyAlignment="1">
      <alignment horizontal="center"/>
    </xf>
    <xf numFmtId="0" fontId="1" fillId="0" borderId="25" xfId="0" applyFont="1" applyFill="1" applyBorder="1" applyAlignment="1">
      <alignment horizontal="center"/>
    </xf>
    <xf numFmtId="0" fontId="1" fillId="0" borderId="2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 Aqua</a:t>
            </a:r>
            <a:r>
              <a:rPr lang="en-US" baseline="0"/>
              <a:t> Spa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3268968948002303"/>
                  <c:y val="0.1512745501288517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t>y = -0.1621x + 294.66</a:t>
                    </a:r>
                    <a:br>
                      <a:rPr lang="en-US" sz="1400" baseline="0"/>
                    </a:br>
                    <a:r>
                      <a:rPr lang="en-US" sz="1400" baseline="0"/>
                      <a:t>R² = 0.9222</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1'!$B$68:$B$91</c:f>
              <c:numCache>
                <c:formatCode>"$"#,##0_);[Red]\("$"#,##0\)</c:formatCode>
                <c:ptCount val="24"/>
                <c:pt idx="0">
                  <c:v>1100</c:v>
                </c:pt>
                <c:pt idx="1">
                  <c:v>1250</c:v>
                </c:pt>
                <c:pt idx="2">
                  <c:v>1180</c:v>
                </c:pt>
                <c:pt idx="3">
                  <c:v>1290</c:v>
                </c:pt>
                <c:pt idx="4">
                  <c:v>1290</c:v>
                </c:pt>
                <c:pt idx="5">
                  <c:v>1190</c:v>
                </c:pt>
                <c:pt idx="6">
                  <c:v>1010</c:v>
                </c:pt>
                <c:pt idx="7">
                  <c:v>899</c:v>
                </c:pt>
                <c:pt idx="8">
                  <c:v>1095</c:v>
                </c:pt>
                <c:pt idx="9">
                  <c:v>1095</c:v>
                </c:pt>
                <c:pt idx="10">
                  <c:v>999</c:v>
                </c:pt>
                <c:pt idx="11">
                  <c:v>989</c:v>
                </c:pt>
                <c:pt idx="12">
                  <c:v>1115</c:v>
                </c:pt>
                <c:pt idx="13">
                  <c:v>990</c:v>
                </c:pt>
                <c:pt idx="14">
                  <c:v>890</c:v>
                </c:pt>
                <c:pt idx="15">
                  <c:v>1090</c:v>
                </c:pt>
                <c:pt idx="16">
                  <c:v>1190</c:v>
                </c:pt>
                <c:pt idx="17">
                  <c:v>1250</c:v>
                </c:pt>
                <c:pt idx="18">
                  <c:v>1140</c:v>
                </c:pt>
                <c:pt idx="19">
                  <c:v>1019</c:v>
                </c:pt>
                <c:pt idx="20">
                  <c:v>999</c:v>
                </c:pt>
                <c:pt idx="21">
                  <c:v>912</c:v>
                </c:pt>
                <c:pt idx="22">
                  <c:v>1020</c:v>
                </c:pt>
                <c:pt idx="23">
                  <c:v>1115</c:v>
                </c:pt>
              </c:numCache>
            </c:numRef>
          </c:xVal>
          <c:yVal>
            <c:numRef>
              <c:f>'Question 1'!$C$68:$C$91</c:f>
              <c:numCache>
                <c:formatCode>General</c:formatCode>
                <c:ptCount val="24"/>
                <c:pt idx="0">
                  <c:v>120</c:v>
                </c:pt>
                <c:pt idx="1">
                  <c:v>90</c:v>
                </c:pt>
                <c:pt idx="2">
                  <c:v>106</c:v>
                </c:pt>
                <c:pt idx="3">
                  <c:v>79</c:v>
                </c:pt>
                <c:pt idx="4">
                  <c:v>91</c:v>
                </c:pt>
                <c:pt idx="5">
                  <c:v>97</c:v>
                </c:pt>
                <c:pt idx="6">
                  <c:v>138</c:v>
                </c:pt>
                <c:pt idx="7">
                  <c:v>146</c:v>
                </c:pt>
                <c:pt idx="8">
                  <c:v>122</c:v>
                </c:pt>
                <c:pt idx="9">
                  <c:v>110</c:v>
                </c:pt>
                <c:pt idx="10">
                  <c:v>140</c:v>
                </c:pt>
                <c:pt idx="11">
                  <c:v>126</c:v>
                </c:pt>
                <c:pt idx="12">
                  <c:v>117</c:v>
                </c:pt>
                <c:pt idx="13">
                  <c:v>142</c:v>
                </c:pt>
                <c:pt idx="14">
                  <c:v>143</c:v>
                </c:pt>
                <c:pt idx="15">
                  <c:v>110</c:v>
                </c:pt>
                <c:pt idx="16">
                  <c:v>105</c:v>
                </c:pt>
                <c:pt idx="17">
                  <c:v>89</c:v>
                </c:pt>
                <c:pt idx="18">
                  <c:v>113</c:v>
                </c:pt>
                <c:pt idx="19">
                  <c:v>128</c:v>
                </c:pt>
                <c:pt idx="20">
                  <c:v>139</c:v>
                </c:pt>
                <c:pt idx="21">
                  <c:v>142</c:v>
                </c:pt>
                <c:pt idx="22">
                  <c:v>136</c:v>
                </c:pt>
                <c:pt idx="23">
                  <c:v>110</c:v>
                </c:pt>
              </c:numCache>
            </c:numRef>
          </c:yVal>
          <c:smooth val="0"/>
          <c:extLst>
            <c:ext xmlns:c16="http://schemas.microsoft.com/office/drawing/2014/chart" uri="{C3380CC4-5D6E-409C-BE32-E72D297353CC}">
              <c16:uniqueId val="{00000000-0284-4329-AB0E-4752B2BC31E0}"/>
            </c:ext>
          </c:extLst>
        </c:ser>
        <c:dLbls>
          <c:showLegendKey val="0"/>
          <c:showVal val="0"/>
          <c:showCatName val="0"/>
          <c:showSerName val="0"/>
          <c:showPercent val="0"/>
          <c:showBubbleSize val="0"/>
        </c:dLbls>
        <c:axId val="555375296"/>
        <c:axId val="555376280"/>
      </c:scatterChart>
      <c:valAx>
        <c:axId val="555375296"/>
        <c:scaling>
          <c:orientation val="minMax"/>
          <c:min val="8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76280"/>
        <c:crosses val="autoZero"/>
        <c:crossBetween val="midCat"/>
      </c:valAx>
      <c:valAx>
        <c:axId val="555376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375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for Hydro Luxe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7288600330314825"/>
                  <c:y val="0.265969771020001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t>y = -0.1586x + 334.32</a:t>
                    </a:r>
                    <a:br>
                      <a:rPr lang="en-US" sz="1400" baseline="0"/>
                    </a:br>
                    <a:r>
                      <a:rPr lang="en-US" sz="1400" baseline="0"/>
                      <a:t>R² = 0.8874</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1'!$F$68:$F$91</c:f>
              <c:numCache>
                <c:formatCode>"$"#,##0_);[Red]\("$"#,##0\)</c:formatCode>
                <c:ptCount val="24"/>
                <c:pt idx="0">
                  <c:v>1280</c:v>
                </c:pt>
                <c:pt idx="1">
                  <c:v>1290</c:v>
                </c:pt>
                <c:pt idx="2">
                  <c:v>1210</c:v>
                </c:pt>
                <c:pt idx="3">
                  <c:v>1190</c:v>
                </c:pt>
                <c:pt idx="4">
                  <c:v>1250</c:v>
                </c:pt>
                <c:pt idx="5">
                  <c:v>1299</c:v>
                </c:pt>
                <c:pt idx="6">
                  <c:v>1149</c:v>
                </c:pt>
                <c:pt idx="7">
                  <c:v>1149</c:v>
                </c:pt>
                <c:pt idx="8">
                  <c:v>1145</c:v>
                </c:pt>
                <c:pt idx="9">
                  <c:v>1195</c:v>
                </c:pt>
                <c:pt idx="10">
                  <c:v>1195</c:v>
                </c:pt>
                <c:pt idx="11">
                  <c:v>1210</c:v>
                </c:pt>
                <c:pt idx="12">
                  <c:v>1315</c:v>
                </c:pt>
                <c:pt idx="13">
                  <c:v>1190</c:v>
                </c:pt>
                <c:pt idx="14">
                  <c:v>1199</c:v>
                </c:pt>
                <c:pt idx="15">
                  <c:v>1210</c:v>
                </c:pt>
                <c:pt idx="16">
                  <c:v>1230</c:v>
                </c:pt>
                <c:pt idx="17">
                  <c:v>1250</c:v>
                </c:pt>
                <c:pt idx="18">
                  <c:v>1199</c:v>
                </c:pt>
                <c:pt idx="19">
                  <c:v>1149</c:v>
                </c:pt>
                <c:pt idx="20">
                  <c:v>1199</c:v>
                </c:pt>
                <c:pt idx="21">
                  <c:v>1112</c:v>
                </c:pt>
                <c:pt idx="22">
                  <c:v>1109</c:v>
                </c:pt>
                <c:pt idx="23">
                  <c:v>1115</c:v>
                </c:pt>
              </c:numCache>
            </c:numRef>
          </c:xVal>
          <c:yVal>
            <c:numRef>
              <c:f>'Question 1'!$G$68:$G$91</c:f>
              <c:numCache>
                <c:formatCode>General</c:formatCode>
                <c:ptCount val="24"/>
                <c:pt idx="0">
                  <c:v>133</c:v>
                </c:pt>
                <c:pt idx="1">
                  <c:v>129</c:v>
                </c:pt>
                <c:pt idx="2">
                  <c:v>143</c:v>
                </c:pt>
                <c:pt idx="3">
                  <c:v>152</c:v>
                </c:pt>
                <c:pt idx="4">
                  <c:v>136</c:v>
                </c:pt>
                <c:pt idx="5">
                  <c:v>125</c:v>
                </c:pt>
                <c:pt idx="6">
                  <c:v>144</c:v>
                </c:pt>
                <c:pt idx="7">
                  <c:v>153</c:v>
                </c:pt>
                <c:pt idx="8">
                  <c:v>154</c:v>
                </c:pt>
                <c:pt idx="9">
                  <c:v>148</c:v>
                </c:pt>
                <c:pt idx="10">
                  <c:v>141</c:v>
                </c:pt>
                <c:pt idx="11">
                  <c:v>137</c:v>
                </c:pt>
                <c:pt idx="12">
                  <c:v>126</c:v>
                </c:pt>
                <c:pt idx="13">
                  <c:v>146</c:v>
                </c:pt>
                <c:pt idx="14">
                  <c:v>147</c:v>
                </c:pt>
                <c:pt idx="15">
                  <c:v>148</c:v>
                </c:pt>
                <c:pt idx="16">
                  <c:v>139</c:v>
                </c:pt>
                <c:pt idx="17">
                  <c:v>134</c:v>
                </c:pt>
                <c:pt idx="18">
                  <c:v>144</c:v>
                </c:pt>
                <c:pt idx="19">
                  <c:v>155</c:v>
                </c:pt>
                <c:pt idx="20">
                  <c:v>145</c:v>
                </c:pt>
                <c:pt idx="21">
                  <c:v>154</c:v>
                </c:pt>
                <c:pt idx="22">
                  <c:v>158</c:v>
                </c:pt>
                <c:pt idx="23">
                  <c:v>159</c:v>
                </c:pt>
              </c:numCache>
            </c:numRef>
          </c:yVal>
          <c:smooth val="0"/>
          <c:extLst>
            <c:ext xmlns:c16="http://schemas.microsoft.com/office/drawing/2014/chart" uri="{C3380CC4-5D6E-409C-BE32-E72D297353CC}">
              <c16:uniqueId val="{00000000-B294-4666-A48C-D63B73EDFDE6}"/>
            </c:ext>
          </c:extLst>
        </c:ser>
        <c:dLbls>
          <c:showLegendKey val="0"/>
          <c:showVal val="0"/>
          <c:showCatName val="0"/>
          <c:showSerName val="0"/>
          <c:showPercent val="0"/>
          <c:showBubbleSize val="0"/>
        </c:dLbls>
        <c:axId val="569984296"/>
        <c:axId val="569984624"/>
      </c:scatterChart>
      <c:valAx>
        <c:axId val="569984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84624"/>
        <c:crosses val="autoZero"/>
        <c:crossBetween val="midCat"/>
      </c:valAx>
      <c:valAx>
        <c:axId val="56998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84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'Question 4 Solver Table'!$K$1</c:f>
          <c:strCache>
            <c:ptCount val="1"/>
            <c:pt idx="0">
              <c:v>Sensitivity of $C$29 to Max Pumps</c:v>
            </c:pt>
          </c:strCache>
        </c:strRef>
      </c:tx>
      <c:layout/>
      <c:overlay val="0"/>
      <c:txPr>
        <a:bodyPr/>
        <a:lstStyle/>
        <a:p>
          <a:pPr>
            <a:defRPr sz="1200"/>
          </a:pPr>
          <a:endParaRPr lang="en-US"/>
        </a:p>
      </c:txPr>
    </c:title>
    <c:autoTitleDeleted val="0"/>
    <c:plotArea>
      <c:layout/>
      <c:lineChart>
        <c:grouping val="standard"/>
        <c:varyColors val="0"/>
        <c:ser>
          <c:idx val="0"/>
          <c:order val="0"/>
          <c:cat>
            <c:numRef>
              <c:f>'Question 4 Solver Table'!$A$5:$A$45</c:f>
              <c:numCache>
                <c:formatCode>General</c:formatCode>
                <c:ptCount val="41"/>
                <c:pt idx="0">
                  <c:v>100</c:v>
                </c:pt>
                <c:pt idx="1">
                  <c:v>105</c:v>
                </c:pt>
                <c:pt idx="2">
                  <c:v>110</c:v>
                </c:pt>
                <c:pt idx="3">
                  <c:v>115</c:v>
                </c:pt>
                <c:pt idx="4">
                  <c:v>120</c:v>
                </c:pt>
                <c:pt idx="5">
                  <c:v>125</c:v>
                </c:pt>
                <c:pt idx="6">
                  <c:v>130</c:v>
                </c:pt>
                <c:pt idx="7">
                  <c:v>135</c:v>
                </c:pt>
                <c:pt idx="8">
                  <c:v>140</c:v>
                </c:pt>
                <c:pt idx="9">
                  <c:v>145</c:v>
                </c:pt>
                <c:pt idx="10">
                  <c:v>150</c:v>
                </c:pt>
                <c:pt idx="11">
                  <c:v>155</c:v>
                </c:pt>
                <c:pt idx="12">
                  <c:v>160</c:v>
                </c:pt>
                <c:pt idx="13">
                  <c:v>165</c:v>
                </c:pt>
                <c:pt idx="14">
                  <c:v>170</c:v>
                </c:pt>
                <c:pt idx="15">
                  <c:v>175</c:v>
                </c:pt>
                <c:pt idx="16">
                  <c:v>180</c:v>
                </c:pt>
                <c:pt idx="17">
                  <c:v>185</c:v>
                </c:pt>
                <c:pt idx="18">
                  <c:v>190</c:v>
                </c:pt>
                <c:pt idx="19">
                  <c:v>195</c:v>
                </c:pt>
                <c:pt idx="20">
                  <c:v>200</c:v>
                </c:pt>
                <c:pt idx="21">
                  <c:v>205</c:v>
                </c:pt>
                <c:pt idx="22">
                  <c:v>210</c:v>
                </c:pt>
                <c:pt idx="23">
                  <c:v>215</c:v>
                </c:pt>
                <c:pt idx="24">
                  <c:v>220</c:v>
                </c:pt>
                <c:pt idx="25">
                  <c:v>225</c:v>
                </c:pt>
                <c:pt idx="26">
                  <c:v>230</c:v>
                </c:pt>
                <c:pt idx="27">
                  <c:v>235</c:v>
                </c:pt>
                <c:pt idx="28">
                  <c:v>240</c:v>
                </c:pt>
                <c:pt idx="29">
                  <c:v>245</c:v>
                </c:pt>
                <c:pt idx="30">
                  <c:v>250</c:v>
                </c:pt>
                <c:pt idx="31">
                  <c:v>255</c:v>
                </c:pt>
                <c:pt idx="32">
                  <c:v>260</c:v>
                </c:pt>
                <c:pt idx="33">
                  <c:v>265</c:v>
                </c:pt>
                <c:pt idx="34">
                  <c:v>270</c:v>
                </c:pt>
                <c:pt idx="35">
                  <c:v>275</c:v>
                </c:pt>
                <c:pt idx="36">
                  <c:v>280</c:v>
                </c:pt>
                <c:pt idx="37">
                  <c:v>285</c:v>
                </c:pt>
                <c:pt idx="38">
                  <c:v>290</c:v>
                </c:pt>
                <c:pt idx="39">
                  <c:v>295</c:v>
                </c:pt>
                <c:pt idx="40">
                  <c:v>300</c:v>
                </c:pt>
              </c:numCache>
            </c:numRef>
          </c:cat>
          <c:val>
            <c:numRef>
              <c:f>'Question 4 Solver Table'!$K$5:$K$45</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1231.5113525390625</c:v>
                </c:pt>
                <c:pt idx="25">
                  <c:v>1208.8834053053579</c:v>
                </c:pt>
                <c:pt idx="26">
                  <c:v>1208.8834053053631</c:v>
                </c:pt>
                <c:pt idx="27">
                  <c:v>1208.8834053053631</c:v>
                </c:pt>
                <c:pt idx="28">
                  <c:v>1208.8834053053631</c:v>
                </c:pt>
                <c:pt idx="29">
                  <c:v>1208.8834053053631</c:v>
                </c:pt>
                <c:pt idx="30">
                  <c:v>1208.8834053053631</c:v>
                </c:pt>
                <c:pt idx="31">
                  <c:v>1208.8834053053631</c:v>
                </c:pt>
                <c:pt idx="32">
                  <c:v>1208.8834053053631</c:v>
                </c:pt>
                <c:pt idx="33">
                  <c:v>1208.8834053053631</c:v>
                </c:pt>
                <c:pt idx="34">
                  <c:v>1208.8834053053631</c:v>
                </c:pt>
                <c:pt idx="35">
                  <c:v>1208.8834053053631</c:v>
                </c:pt>
                <c:pt idx="36">
                  <c:v>1208.8834053053631</c:v>
                </c:pt>
                <c:pt idx="37">
                  <c:v>1208.8834053053631</c:v>
                </c:pt>
                <c:pt idx="38">
                  <c:v>1208.8834053053631</c:v>
                </c:pt>
                <c:pt idx="39">
                  <c:v>1208.8834053053631</c:v>
                </c:pt>
                <c:pt idx="40">
                  <c:v>1208.8834053053631</c:v>
                </c:pt>
              </c:numCache>
            </c:numRef>
          </c:val>
          <c:smooth val="0"/>
          <c:extLst>
            <c:ext xmlns:c16="http://schemas.microsoft.com/office/drawing/2014/chart" uri="{C3380CC4-5D6E-409C-BE32-E72D297353CC}">
              <c16:uniqueId val="{00000001-5D45-48CB-AB1C-56D3BFBD1A07}"/>
            </c:ext>
          </c:extLst>
        </c:ser>
        <c:dLbls>
          <c:showLegendKey val="0"/>
          <c:showVal val="0"/>
          <c:showCatName val="0"/>
          <c:showSerName val="0"/>
          <c:showPercent val="0"/>
          <c:showBubbleSize val="0"/>
        </c:dLbls>
        <c:marker val="1"/>
        <c:smooth val="0"/>
        <c:axId val="561065944"/>
        <c:axId val="561063648"/>
      </c:lineChart>
      <c:catAx>
        <c:axId val="561065944"/>
        <c:scaling>
          <c:orientation val="minMax"/>
        </c:scaling>
        <c:delete val="0"/>
        <c:axPos val="b"/>
        <c:title>
          <c:tx>
            <c:rich>
              <a:bodyPr/>
              <a:lstStyle/>
              <a:p>
                <a:pPr>
                  <a:defRPr/>
                </a:pPr>
                <a:r>
                  <a:rPr lang="en-US"/>
                  <a:t>Max Pumps ($D$49)</a:t>
                </a:r>
              </a:p>
            </c:rich>
          </c:tx>
          <c:layout/>
          <c:overlay val="0"/>
        </c:title>
        <c:numFmt formatCode="General" sourceLinked="1"/>
        <c:majorTickMark val="out"/>
        <c:minorTickMark val="none"/>
        <c:tickLblPos val="nextTo"/>
        <c:crossAx val="561063648"/>
        <c:crosses val="autoZero"/>
        <c:auto val="1"/>
        <c:lblAlgn val="ctr"/>
        <c:lblOffset val="100"/>
        <c:noMultiLvlLbl val="0"/>
      </c:catAx>
      <c:valAx>
        <c:axId val="561063648"/>
        <c:scaling>
          <c:orientation val="minMax"/>
        </c:scaling>
        <c:delete val="0"/>
        <c:axPos val="l"/>
        <c:majorGridlines/>
        <c:numFmt formatCode="General" sourceLinked="1"/>
        <c:majorTickMark val="out"/>
        <c:minorTickMark val="none"/>
        <c:tickLblPos val="nextTo"/>
        <c:crossAx val="561065944"/>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562850" cy="12344400"/>
    <xdr:sp macro="" textlink="">
      <xdr:nvSpPr>
        <xdr:cNvPr id="2" name="TextBox 1"/>
        <xdr:cNvSpPr txBox="1"/>
      </xdr:nvSpPr>
      <xdr:spPr>
        <a:xfrm>
          <a:off x="0" y="0"/>
          <a:ext cx="7562850" cy="123444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rgbClr val="0070C0"/>
              </a:solidFill>
              <a:effectLst/>
              <a:latin typeface="+mn-lt"/>
              <a:ea typeface="+mn-ea"/>
              <a:cs typeface="+mn-cs"/>
            </a:rPr>
            <a:t>Case Study #3: Pricing and Production at Blue Ridge Hot Tubs</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Howie Jones, owner of Blue Ridge Hot Tubs, is facing a new problem. Although sale of the two hot tubs manufactured by his company, Agua-Spa and Hydro-Luxe, have been brisk, the company is not earning the level of profits that Howie wants to achieve. Having established a reputation for high quality and reliability, Howie believes he can increase profits by increasing the prices of the hot tubs. However, he is concerned that a price increase might have a detrimental effect on demand, so Howie has engaged a marketing research firm to estimate the level of demand for Aqua-Spa and Hydro-Luxe at various prices. To analyze possible relationships between the price and market demand, Howie Jones collected information on the monthly product prices and respective demands for each hot tub in the last 18 months. See the data below.    </a:t>
          </a: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Howie determined that the costs of manufacturing Aqua-Spa and Hydro-Luxe are $600 and $690 per unit, respectively. Ideally, he wants to produce enough hot tubs to meet demand exactly and carry no inventory of hot tubs. Each Aqua-Spa requires 1 pump, 10 feet of tubing materials, and 4 hours of labor; each Hydro-Luxe requires 1 pump, 16 feet of tubing materials, and 6 hours of labor. Howie’s suppliers have committed to supplying him with 220 pumps and 3,000 feet of tubing. Also, 1,400 hours of labor are available for production. Howie wants to determine how much to charge for each type of hot tub to maximize the total monthly profit.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___________________________________________________________________________________</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QUESTION</a:t>
          </a:r>
          <a:r>
            <a:rPr lang="en-US" sz="1400" b="1" baseline="0">
              <a:solidFill>
                <a:srgbClr val="FF0000"/>
              </a:solidFill>
              <a:effectLst/>
              <a:latin typeface="+mn-lt"/>
              <a:ea typeface="+mn-ea"/>
              <a:cs typeface="+mn-cs"/>
            </a:rPr>
            <a:t> 1:</a:t>
          </a:r>
          <a:endParaRPr lang="en-US" sz="14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Based on the historical information on prices and demand, identify, using regression analysis, a linear demand function for each hut tub. Present and briefly describe these functions.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ANSWER:</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xdr:txBody>
    </xdr:sp>
    <xdr:clientData/>
  </xdr:oneCellAnchor>
  <xdr:twoCellAnchor editAs="oneCell">
    <xdr:from>
      <xdr:col>2</xdr:col>
      <xdr:colOff>47625</xdr:colOff>
      <xdr:row>14</xdr:row>
      <xdr:rowOff>9525</xdr:rowOff>
    </xdr:from>
    <xdr:to>
      <xdr:col>6</xdr:col>
      <xdr:colOff>972136</xdr:colOff>
      <xdr:row>40</xdr:row>
      <xdr:rowOff>29269</xdr:rowOff>
    </xdr:to>
    <xdr:pic>
      <xdr:nvPicPr>
        <xdr:cNvPr id="3" name="Picture 2"/>
        <xdr:cNvPicPr>
          <a:picLocks noChangeAspect="1"/>
        </xdr:cNvPicPr>
      </xdr:nvPicPr>
      <xdr:blipFill>
        <a:blip xmlns:r="http://schemas.openxmlformats.org/officeDocument/2006/relationships" r:embed="rId1"/>
        <a:stretch>
          <a:fillRect/>
        </a:stretch>
      </xdr:blipFill>
      <xdr:spPr>
        <a:xfrm>
          <a:off x="1323975" y="2676525"/>
          <a:ext cx="4201111" cy="4972744"/>
        </a:xfrm>
        <a:prstGeom prst="rect">
          <a:avLst/>
        </a:prstGeom>
      </xdr:spPr>
    </xdr:pic>
    <xdr:clientData/>
  </xdr:twoCellAnchor>
  <xdr:twoCellAnchor>
    <xdr:from>
      <xdr:col>0</xdr:col>
      <xdr:colOff>123825</xdr:colOff>
      <xdr:row>97</xdr:row>
      <xdr:rowOff>114301</xdr:rowOff>
    </xdr:from>
    <xdr:to>
      <xdr:col>12</xdr:col>
      <xdr:colOff>19050</xdr:colOff>
      <xdr:row>112</xdr:row>
      <xdr:rowOff>152401</xdr:rowOff>
    </xdr:to>
    <xdr:sp macro="" textlink="">
      <xdr:nvSpPr>
        <xdr:cNvPr id="8" name="TextBox 7"/>
        <xdr:cNvSpPr txBox="1"/>
      </xdr:nvSpPr>
      <xdr:spPr>
        <a:xfrm>
          <a:off x="123825" y="19850101"/>
          <a:ext cx="9039225"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ANSWER (CONT.):</a:t>
          </a:r>
        </a:p>
        <a:p>
          <a:endParaRPr lang="en-US" sz="1400" b="1">
            <a:solidFill>
              <a:srgbClr val="FF0000"/>
            </a:solidFill>
          </a:endParaRPr>
        </a:p>
        <a:p>
          <a:r>
            <a:rPr lang="en-US" sz="1400" b="0">
              <a:solidFill>
                <a:schemeClr val="tx1"/>
              </a:solidFill>
            </a:rPr>
            <a:t>Based</a:t>
          </a:r>
          <a:r>
            <a:rPr lang="en-US" sz="1400" b="0" baseline="0">
              <a:solidFill>
                <a:schemeClr val="tx1"/>
              </a:solidFill>
            </a:rPr>
            <a:t> on the historical data for the Aqua Spa, the linear function, y = -0.1621x + 294.66, was created. The y-intercept, 294.66, suggests that demand would be 294.66 at a price of $0, and the slope, -0.1621, suggests that demand decreases by 0.1612 for every unit price increase of $1. The r-squared value of 0.9222 for Aqua Spa suggests that ~92% of the variation in demand are explained by variations of price.</a:t>
          </a:r>
        </a:p>
        <a:p>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Based</a:t>
          </a:r>
          <a:r>
            <a:rPr lang="en-US" sz="1400" b="0" baseline="0">
              <a:solidFill>
                <a:schemeClr val="dk1"/>
              </a:solidFill>
              <a:effectLst/>
              <a:latin typeface="+mn-lt"/>
              <a:ea typeface="+mn-ea"/>
              <a:cs typeface="+mn-cs"/>
            </a:rPr>
            <a:t> on the historical data for the Hydro Lux, the linear function, y = -0.1586x + 334.32, was created. The y-intercept, 334.32, suggests that demand would be 334.32 at a price of $0, and the slope, -0.1586, suggests that demand decreases by 0.1586 for every unit price increase of $1. The r-squared value of 0.8874 for Hydro Lux suggests that ~89% of the variation in demand are explained by variations of price.</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effectLst/>
          </a:endParaRPr>
        </a:p>
        <a:p>
          <a:endParaRPr lang="en-US" sz="1400" b="0">
            <a:solidFill>
              <a:schemeClr val="tx1"/>
            </a:solidFill>
          </a:endParaRPr>
        </a:p>
      </xdr:txBody>
    </xdr:sp>
    <xdr:clientData/>
  </xdr:twoCellAnchor>
  <xdr:twoCellAnchor>
    <xdr:from>
      <xdr:col>7</xdr:col>
      <xdr:colOff>252411</xdr:colOff>
      <xdr:row>65</xdr:row>
      <xdr:rowOff>38099</xdr:rowOff>
    </xdr:from>
    <xdr:to>
      <xdr:col>17</xdr:col>
      <xdr:colOff>47624</xdr:colOff>
      <xdr:row>79</xdr:row>
      <xdr:rowOff>47624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242886</xdr:colOff>
      <xdr:row>79</xdr:row>
      <xdr:rowOff>161925</xdr:rowOff>
    </xdr:from>
    <xdr:to>
      <xdr:col>16</xdr:col>
      <xdr:colOff>533399</xdr:colOff>
      <xdr:row>94</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219075</xdr:colOff>
      <xdr:row>49</xdr:row>
      <xdr:rowOff>38100</xdr:rowOff>
    </xdr:to>
    <xdr:sp macro="" textlink="">
      <xdr:nvSpPr>
        <xdr:cNvPr id="2" name="TextBox 1"/>
        <xdr:cNvSpPr txBox="1"/>
      </xdr:nvSpPr>
      <xdr:spPr>
        <a:xfrm>
          <a:off x="0" y="0"/>
          <a:ext cx="7534275" cy="937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QUESTION</a:t>
          </a:r>
          <a:r>
            <a:rPr lang="en-US" sz="1400" b="1" baseline="0">
              <a:solidFill>
                <a:srgbClr val="FF0000"/>
              </a:solidFill>
              <a:effectLst/>
              <a:latin typeface="+mn-lt"/>
              <a:ea typeface="+mn-ea"/>
              <a:cs typeface="+mn-cs"/>
            </a:rPr>
            <a:t> 2</a:t>
          </a:r>
          <a:endParaRPr lang="en-US" sz="14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Using the demand functions from question 1, formulate an NLP model that identifies the optimal prices of Aqua-Spa and Hydro-Luxe hot tubs that would maximize the total profit for next month. (Hint: the number of units produced for each spa should be equal to the respective demand).  </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b="1">
              <a:solidFill>
                <a:srgbClr val="FF0000"/>
              </a:solidFill>
              <a:effectLst/>
              <a:latin typeface="+mn-lt"/>
              <a:ea typeface="+mn-ea"/>
              <a:cs typeface="+mn-cs"/>
            </a:rPr>
            <a:t>ANSWER:</a:t>
          </a:r>
        </a:p>
        <a:p>
          <a:endParaRPr lang="en-US" sz="1400" b="1">
            <a:solidFill>
              <a:srgbClr val="FF0000"/>
            </a:solidFill>
            <a:effectLst/>
            <a:latin typeface="+mn-lt"/>
            <a:ea typeface="+mn-ea"/>
            <a:cs typeface="+mn-cs"/>
          </a:endParaRPr>
        </a:p>
        <a:p>
          <a:r>
            <a:rPr lang="en-US" sz="1400" b="1">
              <a:solidFill>
                <a:schemeClr val="tx1"/>
              </a:solidFill>
            </a:rPr>
            <a:t>Decision</a:t>
          </a:r>
          <a:r>
            <a:rPr lang="en-US" sz="1400" b="1" baseline="0">
              <a:solidFill>
                <a:schemeClr val="tx1"/>
              </a:solidFill>
            </a:rPr>
            <a:t> Variable:</a:t>
          </a:r>
        </a:p>
        <a:p>
          <a:r>
            <a:rPr lang="en-US" sz="1400" b="0" i="1" baseline="0">
              <a:solidFill>
                <a:schemeClr val="tx1"/>
              </a:solidFill>
            </a:rPr>
            <a:t>P</a:t>
          </a:r>
          <a:r>
            <a:rPr lang="en-US" sz="1400" b="0" i="1" baseline="-25000">
              <a:solidFill>
                <a:schemeClr val="tx1"/>
              </a:solidFill>
            </a:rPr>
            <a:t>A</a:t>
          </a:r>
          <a:r>
            <a:rPr lang="en-US" sz="1400" b="0" baseline="0">
              <a:solidFill>
                <a:schemeClr val="tx1"/>
              </a:solidFill>
            </a:rPr>
            <a:t> = Price of Aqua Spa</a:t>
          </a:r>
        </a:p>
        <a:p>
          <a:r>
            <a:rPr lang="en-US" sz="1400" b="0" i="1" baseline="0">
              <a:solidFill>
                <a:schemeClr val="tx1"/>
              </a:solidFill>
            </a:rPr>
            <a:t>P</a:t>
          </a:r>
          <a:r>
            <a:rPr lang="en-US" sz="1400" b="0" i="1" baseline="-25000">
              <a:solidFill>
                <a:schemeClr val="tx1"/>
              </a:solidFill>
            </a:rPr>
            <a:t>H</a:t>
          </a:r>
          <a:r>
            <a:rPr lang="en-US" sz="1400" b="0" baseline="0">
              <a:solidFill>
                <a:schemeClr val="tx1"/>
              </a:solidFill>
            </a:rPr>
            <a:t> = Price of Hydro Luxe</a:t>
          </a:r>
        </a:p>
        <a:p>
          <a:endParaRPr lang="en-US" sz="1400" b="0" baseline="0">
            <a:solidFill>
              <a:schemeClr val="tx1"/>
            </a:solidFill>
          </a:endParaRPr>
        </a:p>
        <a:p>
          <a:r>
            <a:rPr lang="en-US" sz="1400" b="1" baseline="0">
              <a:solidFill>
                <a:schemeClr val="tx1"/>
              </a:solidFill>
            </a:rPr>
            <a:t>Inputs:</a:t>
          </a:r>
        </a:p>
        <a:p>
          <a:r>
            <a:rPr lang="en-US" sz="1400" b="0" i="1" baseline="0">
              <a:solidFill>
                <a:schemeClr val="tx1"/>
              </a:solidFill>
            </a:rPr>
            <a:t>D</a:t>
          </a:r>
          <a:r>
            <a:rPr lang="en-US" sz="1400" b="0" i="1" baseline="-25000">
              <a:solidFill>
                <a:schemeClr val="tx1"/>
              </a:solidFill>
            </a:rPr>
            <a:t>A</a:t>
          </a:r>
          <a:r>
            <a:rPr lang="en-US" sz="1400" b="0" i="1" baseline="0">
              <a:solidFill>
                <a:schemeClr val="tx1"/>
              </a:solidFill>
            </a:rPr>
            <a:t> </a:t>
          </a:r>
          <a:r>
            <a:rPr lang="en-US" sz="1400" b="0" baseline="0">
              <a:solidFill>
                <a:schemeClr val="tx1"/>
              </a:solidFill>
            </a:rPr>
            <a:t>= Demand of Aqua Spa based on price</a:t>
          </a:r>
        </a:p>
        <a:p>
          <a:r>
            <a:rPr lang="en-US" sz="1400" b="0" baseline="0">
              <a:solidFill>
                <a:schemeClr val="tx1"/>
              </a:solidFill>
            </a:rPr>
            <a:t>	&gt;    </a:t>
          </a:r>
          <a:r>
            <a:rPr lang="en-US" sz="1400" b="0" i="1" baseline="0">
              <a:solidFill>
                <a:schemeClr val="dk1"/>
              </a:solidFill>
              <a:effectLst/>
              <a:latin typeface="+mn-lt"/>
              <a:ea typeface="+mn-ea"/>
              <a:cs typeface="+mn-cs"/>
            </a:rPr>
            <a:t>D</a:t>
          </a:r>
          <a:r>
            <a:rPr lang="en-US" sz="1400" b="0" i="1" baseline="-25000">
              <a:solidFill>
                <a:schemeClr val="dk1"/>
              </a:solidFill>
              <a:effectLst/>
              <a:latin typeface="+mn-lt"/>
              <a:ea typeface="+mn-ea"/>
              <a:cs typeface="+mn-cs"/>
            </a:rPr>
            <a:t>A</a:t>
          </a:r>
          <a:r>
            <a:rPr lang="en-US" sz="1400" baseline="0">
              <a:effectLst/>
            </a:rPr>
            <a:t> = -0.1621</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A</a:t>
          </a:r>
          <a:r>
            <a:rPr lang="en-US" sz="1400" baseline="0">
              <a:effectLst/>
            </a:rPr>
            <a:t> + 294.66</a:t>
          </a:r>
          <a:endParaRPr lang="en-US" sz="1400" b="0" baseline="0">
            <a:solidFill>
              <a:schemeClr val="tx1"/>
            </a:solidFill>
          </a:endParaRPr>
        </a:p>
        <a:p>
          <a:r>
            <a:rPr lang="en-US" sz="1400" b="0" i="1" baseline="0">
              <a:solidFill>
                <a:schemeClr val="tx1"/>
              </a:solidFill>
            </a:rPr>
            <a:t>D</a:t>
          </a:r>
          <a:r>
            <a:rPr lang="en-US" sz="1400" b="0" i="1" baseline="-25000">
              <a:solidFill>
                <a:schemeClr val="tx1"/>
              </a:solidFill>
            </a:rPr>
            <a:t>H</a:t>
          </a:r>
          <a:r>
            <a:rPr lang="en-US" sz="1400" b="0" baseline="0">
              <a:solidFill>
                <a:schemeClr val="tx1"/>
              </a:solidFill>
            </a:rPr>
            <a:t> = Demand of Hydro Luxe based on price</a:t>
          </a:r>
        </a:p>
        <a:p>
          <a:r>
            <a:rPr lang="en-US" sz="1400" b="0" baseline="0">
              <a:solidFill>
                <a:schemeClr val="tx1"/>
              </a:solidFill>
            </a:rPr>
            <a:t>	&gt;    </a:t>
          </a:r>
          <a:r>
            <a:rPr lang="en-US" sz="1400" b="0" i="1" baseline="0">
              <a:solidFill>
                <a:schemeClr val="dk1"/>
              </a:solidFill>
              <a:effectLst/>
              <a:latin typeface="+mn-lt"/>
              <a:ea typeface="+mn-ea"/>
              <a:cs typeface="+mn-cs"/>
            </a:rPr>
            <a:t>D</a:t>
          </a:r>
          <a:r>
            <a:rPr lang="en-US" sz="1400" b="0" i="1" baseline="-25000">
              <a:solidFill>
                <a:schemeClr val="dk1"/>
              </a:solidFill>
              <a:effectLst/>
              <a:latin typeface="+mn-lt"/>
              <a:ea typeface="+mn-ea"/>
              <a:cs typeface="+mn-cs"/>
            </a:rPr>
            <a:t>H</a:t>
          </a:r>
          <a:r>
            <a:rPr lang="en-US" sz="1400" baseline="0">
              <a:effectLst/>
            </a:rPr>
            <a:t> = -0.1586</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H</a:t>
          </a:r>
          <a:r>
            <a:rPr lang="en-US" sz="1400" baseline="0">
              <a:effectLst/>
            </a:rPr>
            <a:t> + 334.32</a:t>
          </a:r>
          <a:endParaRPr lang="en-US" sz="1400" b="0" baseline="0">
            <a:solidFill>
              <a:schemeClr val="tx1"/>
            </a:solidFill>
          </a:endParaRPr>
        </a:p>
        <a:p>
          <a:r>
            <a:rPr lang="en-US" sz="1400" b="0" i="1" baseline="0">
              <a:solidFill>
                <a:schemeClr val="tx1"/>
              </a:solidFill>
            </a:rPr>
            <a:t>C</a:t>
          </a:r>
          <a:r>
            <a:rPr lang="en-US" sz="1400" b="0" i="1" baseline="-25000">
              <a:solidFill>
                <a:schemeClr val="tx1"/>
              </a:solidFill>
            </a:rPr>
            <a:t>A</a:t>
          </a:r>
          <a:r>
            <a:rPr lang="en-US" sz="1400" b="0" baseline="0">
              <a:solidFill>
                <a:schemeClr val="tx1"/>
              </a:solidFill>
            </a:rPr>
            <a:t> = Cost of manufacturing an Aqua Spa, which is $600.00</a:t>
          </a:r>
        </a:p>
        <a:p>
          <a:r>
            <a:rPr lang="en-US" sz="1400" b="0" i="1" baseline="0">
              <a:solidFill>
                <a:schemeClr val="tx1"/>
              </a:solidFill>
            </a:rPr>
            <a:t>C</a:t>
          </a:r>
          <a:r>
            <a:rPr lang="en-US" sz="1400" b="0" i="1" baseline="-25000">
              <a:solidFill>
                <a:schemeClr val="tx1"/>
              </a:solidFill>
            </a:rPr>
            <a:t>H</a:t>
          </a:r>
          <a:r>
            <a:rPr lang="en-US" sz="1400" b="0" baseline="0">
              <a:solidFill>
                <a:schemeClr val="tx1"/>
              </a:solidFill>
            </a:rPr>
            <a:t> = Cost of manufacturing a Hydro Luxe, which is $690.00</a:t>
          </a:r>
        </a:p>
        <a:p>
          <a:r>
            <a:rPr lang="en-US" sz="1400" b="0" i="1" baseline="0">
              <a:solidFill>
                <a:schemeClr val="tx1"/>
              </a:solidFill>
            </a:rPr>
            <a:t>p</a:t>
          </a:r>
          <a:r>
            <a:rPr lang="en-US" sz="1400" b="0" i="1" baseline="-25000">
              <a:solidFill>
                <a:schemeClr val="tx1"/>
              </a:solidFill>
            </a:rPr>
            <a:t>A</a:t>
          </a:r>
          <a:r>
            <a:rPr lang="en-US" sz="1400" b="0" baseline="0">
              <a:solidFill>
                <a:schemeClr val="tx1"/>
              </a:solidFill>
            </a:rPr>
            <a:t> = Number of pumps for manufacturing an Aqua Spa, which is 1</a:t>
          </a:r>
        </a:p>
        <a:p>
          <a:r>
            <a:rPr lang="en-US" sz="1400" b="0" i="1" baseline="0">
              <a:solidFill>
                <a:schemeClr val="tx1"/>
              </a:solidFill>
            </a:rPr>
            <a:t>p</a:t>
          </a:r>
          <a:r>
            <a:rPr lang="en-US" sz="1400" b="0" i="1" baseline="-25000">
              <a:solidFill>
                <a:schemeClr val="tx1"/>
              </a:solidFill>
            </a:rPr>
            <a:t>H</a:t>
          </a:r>
          <a:r>
            <a:rPr lang="en-US" sz="1400" b="0" baseline="0">
              <a:solidFill>
                <a:schemeClr val="tx1"/>
              </a:solidFill>
            </a:rPr>
            <a:t> = Number of pumps for manufacturing a Hydro Luxe, which is 1</a:t>
          </a:r>
        </a:p>
        <a:p>
          <a:r>
            <a:rPr lang="en-US" sz="1400" b="0" i="1" baseline="0">
              <a:solidFill>
                <a:schemeClr val="tx1"/>
              </a:solidFill>
            </a:rPr>
            <a:t>t</a:t>
          </a:r>
          <a:r>
            <a:rPr lang="en-US" sz="1400" b="0" i="1" baseline="-25000">
              <a:solidFill>
                <a:schemeClr val="tx1"/>
              </a:solidFill>
            </a:rPr>
            <a:t>A</a:t>
          </a:r>
          <a:r>
            <a:rPr lang="en-US" sz="1400" b="0" baseline="0">
              <a:solidFill>
                <a:schemeClr val="tx1"/>
              </a:solidFill>
            </a:rPr>
            <a:t> = Feet of tubings for manufacturing an Aqua Spa, which is 10</a:t>
          </a:r>
        </a:p>
        <a:p>
          <a:r>
            <a:rPr lang="en-US" sz="1400" b="0" i="1" baseline="0">
              <a:solidFill>
                <a:schemeClr val="tx1"/>
              </a:solidFill>
            </a:rPr>
            <a:t>t</a:t>
          </a:r>
          <a:r>
            <a:rPr lang="en-US" sz="1400" b="0" i="1" baseline="-25000">
              <a:solidFill>
                <a:schemeClr val="tx1"/>
              </a:solidFill>
            </a:rPr>
            <a:t>H</a:t>
          </a:r>
          <a:r>
            <a:rPr lang="en-US" sz="1400" b="0" baseline="0">
              <a:solidFill>
                <a:schemeClr val="tx1"/>
              </a:solidFill>
            </a:rPr>
            <a:t> = Feet of tubings for manufacturing a Hydro Luxe, which is 16</a:t>
          </a:r>
        </a:p>
        <a:p>
          <a:r>
            <a:rPr lang="en-US" sz="1400" b="0" i="1" baseline="0">
              <a:solidFill>
                <a:schemeClr val="tx1"/>
              </a:solidFill>
            </a:rPr>
            <a:t>l</a:t>
          </a:r>
          <a:r>
            <a:rPr lang="en-US" sz="1400" b="0" i="1" baseline="-25000">
              <a:solidFill>
                <a:schemeClr val="tx1"/>
              </a:solidFill>
            </a:rPr>
            <a:t>A</a:t>
          </a:r>
          <a:r>
            <a:rPr lang="en-US" sz="1400" b="0" baseline="0">
              <a:solidFill>
                <a:schemeClr val="tx1"/>
              </a:solidFill>
            </a:rPr>
            <a:t> = Hours of labor for manufacturing an Aqua Spa, which is 4</a:t>
          </a:r>
        </a:p>
        <a:p>
          <a:r>
            <a:rPr lang="en-US" sz="1400" b="0" i="1" baseline="0">
              <a:solidFill>
                <a:schemeClr val="tx1"/>
              </a:solidFill>
            </a:rPr>
            <a:t>l</a:t>
          </a:r>
          <a:r>
            <a:rPr lang="en-US" sz="1400" b="0" i="1" baseline="-25000">
              <a:solidFill>
                <a:schemeClr val="tx1"/>
              </a:solidFill>
            </a:rPr>
            <a:t>H</a:t>
          </a:r>
          <a:r>
            <a:rPr lang="en-US" sz="1400" b="0" baseline="0">
              <a:solidFill>
                <a:schemeClr val="tx1"/>
              </a:solidFill>
            </a:rPr>
            <a:t> = Hours of labor for manufacturing a Hydro Luxe, which is 6</a:t>
          </a:r>
        </a:p>
        <a:p>
          <a:endParaRPr lang="en-US" sz="1400" b="0" baseline="0">
            <a:solidFill>
              <a:schemeClr val="tx1"/>
            </a:solidFill>
          </a:endParaRPr>
        </a:p>
        <a:p>
          <a:r>
            <a:rPr lang="en-US" sz="1400" b="1" baseline="0">
              <a:solidFill>
                <a:schemeClr val="tx1"/>
              </a:solidFill>
            </a:rPr>
            <a:t>Objective Function:</a:t>
          </a:r>
        </a:p>
        <a:p>
          <a:r>
            <a:rPr lang="en-US" sz="1400" b="0" baseline="0">
              <a:solidFill>
                <a:schemeClr val="tx1"/>
              </a:solidFill>
            </a:rPr>
            <a:t>Below is the function for maximizing the total monthly profit. The price of each spa is subtracted from its cost, and then multiplied by its demand. The sum is the profit, which needs to be maximized.</a:t>
          </a:r>
        </a:p>
        <a:p>
          <a:endParaRPr lang="en-US" sz="1400" b="0" baseline="0">
            <a:solidFill>
              <a:schemeClr val="tx1"/>
            </a:solidFill>
          </a:endParaRPr>
        </a:p>
        <a:p>
          <a:r>
            <a:rPr lang="en-US" sz="1400" b="0" i="1" baseline="0">
              <a:solidFill>
                <a:schemeClr val="tx1"/>
              </a:solidFill>
            </a:rPr>
            <a:t>Max  (</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 - C</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)D</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 +  (P</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 - C</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)D</a:t>
          </a:r>
          <a:r>
            <a:rPr lang="en-US" sz="1400" b="0" i="1" baseline="-25000">
              <a:solidFill>
                <a:schemeClr val="dk1"/>
              </a:solidFill>
              <a:effectLst/>
              <a:latin typeface="+mn-lt"/>
              <a:ea typeface="+mn-ea"/>
              <a:cs typeface="+mn-cs"/>
            </a:rPr>
            <a:t>H</a:t>
          </a:r>
          <a:endParaRPr lang="en-US" sz="1400" b="0" i="1" baseline="0">
            <a:solidFill>
              <a:schemeClr val="tx1"/>
            </a:solidFill>
          </a:endParaRPr>
        </a:p>
        <a:p>
          <a:endParaRPr lang="en-US" sz="1400" b="0" baseline="0">
            <a:solidFill>
              <a:schemeClr val="tx1"/>
            </a:solidFill>
          </a:endParaRPr>
        </a:p>
        <a:p>
          <a:r>
            <a:rPr lang="en-US" sz="1400" b="1" baseline="0">
              <a:solidFill>
                <a:schemeClr val="tx1"/>
              </a:solidFill>
            </a:rPr>
            <a:t>Constraints:</a:t>
          </a:r>
        </a:p>
        <a:p>
          <a:r>
            <a:rPr lang="en-US" sz="1400" b="0" baseline="0">
              <a:solidFill>
                <a:schemeClr val="tx1"/>
              </a:solidFill>
            </a:rPr>
            <a:t>Minimum price of Aqua Spa (should be greater than $600):		</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 &gt;= 600</a:t>
          </a:r>
        </a:p>
        <a:p>
          <a:r>
            <a:rPr lang="en-US" sz="1400" b="0" i="0" baseline="0">
              <a:solidFill>
                <a:schemeClr val="dk1"/>
              </a:solidFill>
              <a:effectLst/>
              <a:latin typeface="+mn-lt"/>
              <a:ea typeface="+mn-ea"/>
              <a:cs typeface="+mn-cs"/>
            </a:rPr>
            <a:t>Minimum price of Hydro Luxe (should be greater than $690):		</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 &gt;= 690</a:t>
          </a:r>
          <a:r>
            <a:rPr lang="en-US" sz="1400" b="0" i="0" baseline="0">
              <a:solidFill>
                <a:schemeClr val="dk1"/>
              </a:solidFill>
              <a:effectLst/>
              <a:latin typeface="+mn-lt"/>
              <a:ea typeface="+mn-ea"/>
              <a:cs typeface="+mn-cs"/>
            </a:rPr>
            <a:t>   </a:t>
          </a:r>
          <a:endParaRPr lang="en-US" sz="1400" b="0" i="0" baseline="0">
            <a:solidFill>
              <a:schemeClr val="tx1"/>
            </a:solidFill>
          </a:endParaRPr>
        </a:p>
        <a:p>
          <a:r>
            <a:rPr lang="en-US" sz="1400" b="0" baseline="0">
              <a:solidFill>
                <a:schemeClr val="tx1"/>
              </a:solidFill>
            </a:rPr>
            <a:t>Maximum alotted pumps (only 220 pumps are available):		</a:t>
          </a:r>
          <a:r>
            <a:rPr lang="en-US" sz="1400" b="0" i="1" baseline="0">
              <a:solidFill>
                <a:schemeClr val="dk1"/>
              </a:solidFill>
              <a:effectLst/>
              <a:latin typeface="+mn-lt"/>
              <a:ea typeface="+mn-ea"/>
              <a:cs typeface="+mn-cs"/>
            </a:rPr>
            <a:t>D</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 + D</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 &lt;= 220</a:t>
          </a:r>
          <a:endParaRPr lang="en-US" sz="1400" b="0" baseline="0">
            <a:solidFill>
              <a:schemeClr val="tx1"/>
            </a:solidFill>
          </a:endParaRPr>
        </a:p>
        <a:p>
          <a:r>
            <a:rPr lang="en-US" sz="1400" b="0" baseline="0">
              <a:solidFill>
                <a:schemeClr val="tx1"/>
              </a:solidFill>
            </a:rPr>
            <a:t>Maximum alotted feet of tubing materials (only 3000 feet are available):	</a:t>
          </a:r>
          <a:r>
            <a:rPr lang="en-US" sz="1400" b="0" i="1" baseline="0">
              <a:solidFill>
                <a:schemeClr val="dk1"/>
              </a:solidFill>
              <a:effectLst/>
              <a:latin typeface="+mn-lt"/>
              <a:ea typeface="+mn-ea"/>
              <a:cs typeface="+mn-cs"/>
            </a:rPr>
            <a:t>D</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t</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 + D</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t</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 &lt;= 3000</a:t>
          </a:r>
          <a:endParaRPr lang="en-US" sz="1400" b="0" baseline="0">
            <a:solidFill>
              <a:schemeClr val="tx1"/>
            </a:solidFill>
          </a:endParaRPr>
        </a:p>
        <a:p>
          <a:r>
            <a:rPr lang="en-US" sz="1400" b="0" baseline="0">
              <a:solidFill>
                <a:schemeClr val="tx1"/>
              </a:solidFill>
            </a:rPr>
            <a:t>Maximum alotted hours of labor (only 1400 hours of labor are available):	</a:t>
          </a:r>
          <a:r>
            <a:rPr lang="en-US" sz="1400" b="0" i="1" baseline="0">
              <a:solidFill>
                <a:schemeClr val="dk1"/>
              </a:solidFill>
              <a:effectLst/>
              <a:latin typeface="+mn-lt"/>
              <a:ea typeface="+mn-ea"/>
              <a:cs typeface="+mn-cs"/>
            </a:rPr>
            <a:t>D</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l</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 + D</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l</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 &lt;= 1400</a:t>
          </a:r>
        </a:p>
        <a:p>
          <a:r>
            <a:rPr lang="en-US" sz="1400" b="0" i="0" baseline="0">
              <a:solidFill>
                <a:schemeClr val="dk1"/>
              </a:solidFill>
              <a:effectLst/>
              <a:latin typeface="+mn-lt"/>
              <a:ea typeface="+mn-ea"/>
              <a:cs typeface="+mn-cs"/>
            </a:rPr>
            <a:t>Nonnegativity constraint for the price of Aqua Spa and Hydro Luxe:	</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 P</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 &gt;= 0</a:t>
          </a:r>
          <a:endParaRPr lang="en-US" sz="1400" b="0" i="0" baseline="0">
            <a:solidFill>
              <a:schemeClr val="tx1"/>
            </a:solidFill>
          </a:endParaRPr>
        </a:p>
        <a:p>
          <a:endParaRPr lang="en-US" sz="1400" b="0" baseline="0">
            <a:solidFill>
              <a:schemeClr val="tx1"/>
            </a:solidFill>
          </a:endParaRPr>
        </a:p>
        <a:p>
          <a:endParaRPr lang="en-US" sz="1400" b="0" baseline="0">
            <a:solidFill>
              <a:schemeClr val="tx1"/>
            </a:solidFill>
          </a:endParaRPr>
        </a:p>
        <a:p>
          <a:endParaRPr lang="en-US" sz="1400" b="0" baseline="0">
            <a:solidFill>
              <a:schemeClr val="tx1"/>
            </a:solidFill>
          </a:endParaRPr>
        </a:p>
        <a:p>
          <a:endParaRPr lang="en-US" sz="1400" b="0" baseline="0">
            <a:solidFill>
              <a:schemeClr val="tx1"/>
            </a:solidFill>
          </a:endParaRPr>
        </a:p>
        <a:p>
          <a:endParaRPr lang="en-US" sz="1400" b="0" baseline="0">
            <a:solidFill>
              <a:schemeClr val="tx1"/>
            </a:solidFill>
          </a:endParaRPr>
        </a:p>
        <a:p>
          <a:endParaRPr lang="en-US" sz="1400" b="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1428750</xdr:colOff>
      <xdr:row>11</xdr:row>
      <xdr:rowOff>123825</xdr:rowOff>
    </xdr:to>
    <xdr:sp macro="" textlink="">
      <xdr:nvSpPr>
        <xdr:cNvPr id="2" name="TextBox 1"/>
        <xdr:cNvSpPr txBox="1"/>
      </xdr:nvSpPr>
      <xdr:spPr>
        <a:xfrm>
          <a:off x="0" y="0"/>
          <a:ext cx="8867775" cy="221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QUESTION 3</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Develop a spreadsheet model in Excel and solve the model using Excel Solver. Present the optimal solution and explain it. Comment on the integer solution for the number of each spa.  </a:t>
          </a:r>
        </a:p>
        <a:p>
          <a:endParaRPr lang="en-US" sz="1100"/>
        </a:p>
        <a:p>
          <a:endParaRPr lang="en-US" sz="1100"/>
        </a:p>
        <a:p>
          <a:endParaRPr lang="en-US" sz="1400" b="1">
            <a:solidFill>
              <a:srgbClr val="FF0000"/>
            </a:solidFill>
          </a:endParaRPr>
        </a:p>
        <a:p>
          <a:endParaRPr lang="en-US" sz="1400" b="1">
            <a:solidFill>
              <a:srgbClr val="FF0000"/>
            </a:solidFill>
          </a:endParaRPr>
        </a:p>
        <a:p>
          <a:r>
            <a:rPr lang="en-US" sz="1400" b="1">
              <a:solidFill>
                <a:srgbClr val="FF0000"/>
              </a:solidFill>
            </a:rPr>
            <a:t>ANSWER:</a:t>
          </a:r>
        </a:p>
      </xdr:txBody>
    </xdr:sp>
    <xdr:clientData/>
  </xdr:twoCellAnchor>
  <xdr:twoCellAnchor>
    <xdr:from>
      <xdr:col>0</xdr:col>
      <xdr:colOff>0</xdr:colOff>
      <xdr:row>46</xdr:row>
      <xdr:rowOff>57150</xdr:rowOff>
    </xdr:from>
    <xdr:to>
      <xdr:col>5</xdr:col>
      <xdr:colOff>133350</xdr:colOff>
      <xdr:row>68</xdr:row>
      <xdr:rowOff>123825</xdr:rowOff>
    </xdr:to>
    <xdr:sp macro="" textlink="">
      <xdr:nvSpPr>
        <xdr:cNvPr id="3" name="TextBox 2"/>
        <xdr:cNvSpPr txBox="1"/>
      </xdr:nvSpPr>
      <xdr:spPr>
        <a:xfrm>
          <a:off x="0" y="10582275"/>
          <a:ext cx="9029700" cy="425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ANSWER (CONT):</a:t>
          </a:r>
        </a:p>
        <a:p>
          <a:endParaRPr lang="en-US" sz="1400" b="1">
            <a:solidFill>
              <a:srgbClr val="FF0000"/>
            </a:solidFill>
          </a:endParaRPr>
        </a:p>
        <a:p>
          <a:r>
            <a:rPr lang="en-US" sz="1400" b="0">
              <a:solidFill>
                <a:schemeClr val="tx1"/>
              </a:solidFill>
            </a:rPr>
            <a:t>Using</a:t>
          </a:r>
          <a:r>
            <a:rPr lang="en-US" sz="1400" b="0" baseline="0">
              <a:solidFill>
                <a:schemeClr val="tx1"/>
              </a:solidFill>
            </a:rPr>
            <a:t> the above constraints, inputs, and objective function, it is found that the optimal maximized prices for Aqua Spa and Hydro Luxe are approximately $</a:t>
          </a:r>
          <a:r>
            <a:rPr lang="en-US" sz="1400" b="0" i="0" u="none" strike="noStrike">
              <a:solidFill>
                <a:schemeClr val="dk1"/>
              </a:solidFill>
              <a:effectLst/>
              <a:latin typeface="+mn-lt"/>
              <a:ea typeface="+mn-ea"/>
              <a:cs typeface="+mn-cs"/>
            </a:rPr>
            <a:t>1208.88</a:t>
          </a:r>
          <a:r>
            <a:rPr lang="en-US" sz="1400"/>
            <a:t> and</a:t>
          </a:r>
          <a:r>
            <a:rPr lang="en-US" sz="1400" baseline="0"/>
            <a:t> $</a:t>
          </a:r>
          <a:r>
            <a:rPr lang="en-US" sz="1400" b="0" i="0" u="none" strike="noStrike">
              <a:solidFill>
                <a:schemeClr val="dk1"/>
              </a:solidFill>
              <a:effectLst/>
              <a:latin typeface="+mn-lt"/>
              <a:ea typeface="+mn-ea"/>
              <a:cs typeface="+mn-cs"/>
            </a:rPr>
            <a:t>1398.97,</a:t>
          </a:r>
          <a:r>
            <a:rPr lang="en-US" sz="1400" b="0" i="0" u="none" strike="noStrike" baseline="0">
              <a:solidFill>
                <a:schemeClr val="dk1"/>
              </a:solidFill>
              <a:effectLst/>
              <a:latin typeface="+mn-lt"/>
              <a:ea typeface="+mn-ea"/>
              <a:cs typeface="+mn-cs"/>
            </a:rPr>
            <a:t> respectively. This will result in </a:t>
          </a:r>
          <a:r>
            <a:rPr lang="en-US" sz="1400" b="0" i="0" u="none" strike="noStrike">
              <a:solidFill>
                <a:schemeClr val="dk1"/>
              </a:solidFill>
              <a:effectLst/>
              <a:latin typeface="+mn-lt"/>
              <a:ea typeface="+mn-ea"/>
              <a:cs typeface="+mn-cs"/>
            </a:rPr>
            <a:t>98.70010023</a:t>
          </a:r>
          <a:r>
            <a:rPr lang="en-US" sz="1400"/>
            <a:t> as the demand for Aqua</a:t>
          </a:r>
          <a:r>
            <a:rPr lang="en-US" sz="1400" baseline="0"/>
            <a:t> Spa, and </a:t>
          </a:r>
          <a:r>
            <a:rPr lang="en-US" sz="1400" b="0" i="0" u="none" strike="noStrike">
              <a:solidFill>
                <a:schemeClr val="dk1"/>
              </a:solidFill>
              <a:effectLst/>
              <a:latin typeface="+mn-lt"/>
              <a:ea typeface="+mn-ea"/>
              <a:cs typeface="+mn-cs"/>
            </a:rPr>
            <a:t>112.443</a:t>
          </a:r>
          <a:r>
            <a:rPr lang="en-US" sz="1400"/>
            <a:t> as the</a:t>
          </a:r>
          <a:r>
            <a:rPr lang="en-US" sz="1400" baseline="0"/>
            <a:t> demand for Hydro Luxe. Altogether, the total maximized monthly profit would be approximately $</a:t>
          </a:r>
          <a:r>
            <a:rPr lang="en-US" sz="1400" b="0" i="0" u="none" strike="noStrike">
              <a:solidFill>
                <a:schemeClr val="dk1"/>
              </a:solidFill>
              <a:effectLst/>
              <a:latin typeface="+mn-lt"/>
              <a:ea typeface="+mn-ea"/>
              <a:cs typeface="+mn-cs"/>
            </a:rPr>
            <a:t>139815.76.</a:t>
          </a:r>
          <a:r>
            <a:rPr lang="en-US" sz="1400"/>
            <a:t> </a:t>
          </a:r>
        </a:p>
        <a:p>
          <a:endParaRPr lang="en-US" sz="1400" b="0">
            <a:solidFill>
              <a:schemeClr val="tx1"/>
            </a:solidFill>
          </a:endParaRPr>
        </a:p>
        <a:p>
          <a:r>
            <a:rPr lang="en-US" sz="1400" b="0">
              <a:solidFill>
                <a:schemeClr val="tx1"/>
              </a:solidFill>
            </a:rPr>
            <a:t>However,</a:t>
          </a:r>
          <a:r>
            <a:rPr lang="en-US" sz="1400" b="0" baseline="0">
              <a:solidFill>
                <a:schemeClr val="tx1"/>
              </a:solidFill>
            </a:rPr>
            <a:t> it does not make sense for the quantity of demands to be a decimal since spas cannot be ordered in fractions. Hence, it would be appropriate to round the demands. Doing so will result in approximately 99 demands for Aqua Spa and approximately 112 demands for Hydro Luxe. Using the rounded demands and calculating backwards to obtain the prices, Aqua Spa and Hydro Luxe will have an optimized maximized price of approximately $1207.03 and $1401.77, respectively, and a total optimized monthly profit of approximately $139813.97.</a:t>
          </a:r>
        </a:p>
        <a:p>
          <a:endParaRPr lang="en-US" sz="1400" b="0" baseline="0">
            <a:solidFill>
              <a:schemeClr val="tx1"/>
            </a:solidFill>
          </a:endParaRPr>
        </a:p>
        <a:p>
          <a:r>
            <a:rPr lang="en-US" sz="1400" b="0" baseline="0">
              <a:solidFill>
                <a:schemeClr val="tx1"/>
              </a:solidFill>
            </a:rPr>
            <a:t>It can be noted that the optimized demands for both Aqua Spa and Hydro Luxe are both relatively low when compared to the demands for the data of the past 18 months. Hence, we can assume that the solver, when using the regression models created from data in the past 18 months for both Aqua Spa and Hydro Luxe, has decided that trading off demand for higher spa prices has a greater profit-maximizing potential.</a:t>
          </a:r>
          <a:endParaRPr lang="en-US" sz="1400" b="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1019175</xdr:colOff>
      <xdr:row>23</xdr:row>
      <xdr:rowOff>47625</xdr:rowOff>
    </xdr:to>
    <xdr:sp macro="" textlink="">
      <xdr:nvSpPr>
        <xdr:cNvPr id="2" name="TextBox 1"/>
        <xdr:cNvSpPr txBox="1"/>
      </xdr:nvSpPr>
      <xdr:spPr>
        <a:xfrm>
          <a:off x="0" y="0"/>
          <a:ext cx="8220075" cy="442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QUESTION</a:t>
          </a:r>
          <a:r>
            <a:rPr lang="en-US" sz="1400" b="1" baseline="0">
              <a:solidFill>
                <a:srgbClr val="FF0000"/>
              </a:solidFill>
              <a:effectLst/>
              <a:latin typeface="+mn-lt"/>
              <a:ea typeface="+mn-ea"/>
              <a:cs typeface="+mn-cs"/>
            </a:rPr>
            <a:t> 4</a:t>
          </a:r>
          <a:endParaRPr lang="en-US" sz="14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In order to avoid high prices for each hot tub and thus be more competitive, Howie decided to limit the price for Aqua-Spa to no more than $1,250. At the same time, he wants the price for Hydro-Luxe not to exceed $1,320. Present these constraints mathematically and add them to the spreadsheet from question 3. Solve this updated model using Excel Solver. Present and explain the optimal solution, and compare it with the solution in question 3.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r>
            <a:rPr lang="en-US" sz="1400" b="1">
              <a:solidFill>
                <a:srgbClr val="FF0000"/>
              </a:solidFill>
            </a:rPr>
            <a:t>ANSWER:</a:t>
          </a:r>
        </a:p>
        <a:p>
          <a:endParaRPr lang="en-US" sz="1400" b="1">
            <a:solidFill>
              <a:srgbClr val="FF0000"/>
            </a:solidFill>
          </a:endParaRPr>
        </a:p>
        <a:p>
          <a:r>
            <a:rPr lang="en-US" sz="1400" b="1">
              <a:solidFill>
                <a:schemeClr val="tx1"/>
              </a:solidFill>
            </a:rPr>
            <a:t>Two</a:t>
          </a:r>
          <a:r>
            <a:rPr lang="en-US" sz="1400" b="1" baseline="0">
              <a:solidFill>
                <a:schemeClr val="tx1"/>
              </a:solidFill>
            </a:rPr>
            <a:t> new constraints:</a:t>
          </a:r>
        </a:p>
        <a:p>
          <a:endParaRPr lang="en-US" sz="1400" b="1" baseline="0">
            <a:solidFill>
              <a:schemeClr val="tx1"/>
            </a:solidFill>
          </a:endParaRPr>
        </a:p>
        <a:p>
          <a:r>
            <a:rPr lang="en-US" sz="1400" b="0">
              <a:solidFill>
                <a:schemeClr val="tx1"/>
              </a:solidFill>
            </a:rPr>
            <a:t>Aqua</a:t>
          </a:r>
          <a:r>
            <a:rPr lang="en-US" sz="1400" b="0" baseline="0">
              <a:solidFill>
                <a:schemeClr val="tx1"/>
              </a:solidFill>
            </a:rPr>
            <a:t> Spa should be at most $1,250:		</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A</a:t>
          </a:r>
          <a:r>
            <a:rPr lang="en-US" sz="1400" b="0" i="1" baseline="0">
              <a:solidFill>
                <a:schemeClr val="dk1"/>
              </a:solidFill>
              <a:effectLst/>
              <a:latin typeface="+mn-lt"/>
              <a:ea typeface="+mn-ea"/>
              <a:cs typeface="+mn-cs"/>
            </a:rPr>
            <a:t> &lt;= 1250</a:t>
          </a:r>
          <a:endParaRPr lang="en-US" sz="1400" b="0" baseline="0">
            <a:solidFill>
              <a:schemeClr val="tx1"/>
            </a:solidFill>
          </a:endParaRPr>
        </a:p>
        <a:p>
          <a:endParaRPr lang="en-US" sz="1400" b="0" baseline="0">
            <a:solidFill>
              <a:schemeClr val="tx1"/>
            </a:solidFill>
          </a:endParaRPr>
        </a:p>
        <a:p>
          <a:r>
            <a:rPr lang="en-US" sz="1400" b="0" baseline="0">
              <a:solidFill>
                <a:schemeClr val="tx1"/>
              </a:solidFill>
            </a:rPr>
            <a:t>Hydro Luxe should be at most $1,320		</a:t>
          </a:r>
          <a:r>
            <a:rPr lang="en-US" sz="1400" b="0" i="1" baseline="0">
              <a:solidFill>
                <a:schemeClr val="dk1"/>
              </a:solidFill>
              <a:effectLst/>
              <a:latin typeface="+mn-lt"/>
              <a:ea typeface="+mn-ea"/>
              <a:cs typeface="+mn-cs"/>
            </a:rPr>
            <a:t>P</a:t>
          </a:r>
          <a:r>
            <a:rPr lang="en-US" sz="1400" b="0" i="1" baseline="-25000">
              <a:solidFill>
                <a:schemeClr val="dk1"/>
              </a:solidFill>
              <a:effectLst/>
              <a:latin typeface="+mn-lt"/>
              <a:ea typeface="+mn-ea"/>
              <a:cs typeface="+mn-cs"/>
            </a:rPr>
            <a:t>H</a:t>
          </a:r>
          <a:r>
            <a:rPr lang="en-US" sz="1400" b="0" i="1" baseline="0">
              <a:solidFill>
                <a:schemeClr val="dk1"/>
              </a:solidFill>
              <a:effectLst/>
              <a:latin typeface="+mn-lt"/>
              <a:ea typeface="+mn-ea"/>
              <a:cs typeface="+mn-cs"/>
            </a:rPr>
            <a:t> &lt;= 1320</a:t>
          </a:r>
          <a:endParaRPr lang="en-US" sz="1400" b="0">
            <a:solidFill>
              <a:schemeClr val="tx1"/>
            </a:solidFill>
          </a:endParaRPr>
        </a:p>
      </xdr:txBody>
    </xdr:sp>
    <xdr:clientData/>
  </xdr:twoCellAnchor>
  <xdr:twoCellAnchor>
    <xdr:from>
      <xdr:col>0</xdr:col>
      <xdr:colOff>161925</xdr:colOff>
      <xdr:row>62</xdr:row>
      <xdr:rowOff>114299</xdr:rowOff>
    </xdr:from>
    <xdr:to>
      <xdr:col>6</xdr:col>
      <xdr:colOff>76200</xdr:colOff>
      <xdr:row>82</xdr:row>
      <xdr:rowOff>142874</xdr:rowOff>
    </xdr:to>
    <xdr:sp macro="" textlink="">
      <xdr:nvSpPr>
        <xdr:cNvPr id="3" name="TextBox 2"/>
        <xdr:cNvSpPr txBox="1"/>
      </xdr:nvSpPr>
      <xdr:spPr>
        <a:xfrm>
          <a:off x="161925" y="13639799"/>
          <a:ext cx="8972550" cy="3838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ANSWER (CONT):</a:t>
          </a:r>
        </a:p>
        <a:p>
          <a:endParaRPr lang="en-US" sz="1400" b="1">
            <a:solidFill>
              <a:srgbClr val="FF0000"/>
            </a:solidFill>
          </a:endParaRPr>
        </a:p>
        <a:p>
          <a:r>
            <a:rPr lang="en-US" sz="1400" b="0">
              <a:solidFill>
                <a:schemeClr val="tx1"/>
              </a:solidFill>
            </a:rPr>
            <a:t>Using the new</a:t>
          </a:r>
          <a:r>
            <a:rPr lang="en-US" sz="1400" b="0" baseline="0">
              <a:solidFill>
                <a:schemeClr val="tx1"/>
              </a:solidFill>
            </a:rPr>
            <a:t> constraints in which Aqua Spa and Hydro Luxe cannot exceed $1250 and $1320, respectively, it is found that the demand for Aqua Spa has decreased from </a:t>
          </a:r>
          <a:r>
            <a:rPr lang="en-US" sz="1400" b="0" i="0" u="none" strike="noStrike">
              <a:solidFill>
                <a:schemeClr val="dk1"/>
              </a:solidFill>
              <a:effectLst/>
              <a:latin typeface="+mn-lt"/>
              <a:ea typeface="+mn-ea"/>
              <a:cs typeface="+mn-cs"/>
            </a:rPr>
            <a:t>98.70010023</a:t>
          </a:r>
          <a:r>
            <a:rPr lang="en-US" sz="1400"/>
            <a:t> to </a:t>
          </a:r>
          <a:r>
            <a:rPr lang="en-US" sz="1400" b="0" i="0" u="none" strike="noStrike">
              <a:solidFill>
                <a:schemeClr val="dk1"/>
              </a:solidFill>
              <a:effectLst/>
              <a:latin typeface="+mn-lt"/>
              <a:ea typeface="+mn-ea"/>
              <a:cs typeface="+mn-cs"/>
            </a:rPr>
            <a:t>95.032</a:t>
          </a:r>
          <a:r>
            <a:rPr lang="en-US" sz="1400"/>
            <a:t> (99 to 95 if rounded</a:t>
          </a:r>
          <a:r>
            <a:rPr lang="en-US" sz="1400" baseline="0"/>
            <a:t> to integer</a:t>
          </a:r>
          <a:r>
            <a:rPr lang="en-US" sz="1400"/>
            <a:t>), and the price has increased</a:t>
          </a:r>
          <a:r>
            <a:rPr lang="en-US" sz="1400" baseline="0"/>
            <a:t> by ~$22.63 from ~$</a:t>
          </a:r>
          <a:r>
            <a:rPr lang="en-US" sz="1400" b="0" i="0" u="none" strike="noStrike">
              <a:solidFill>
                <a:schemeClr val="dk1"/>
              </a:solidFill>
              <a:effectLst/>
              <a:latin typeface="+mn-lt"/>
              <a:ea typeface="+mn-ea"/>
              <a:cs typeface="+mn-cs"/>
            </a:rPr>
            <a:t>1208.88</a:t>
          </a:r>
          <a:r>
            <a:rPr lang="en-US" sz="1400"/>
            <a:t> to ~$</a:t>
          </a:r>
          <a:r>
            <a:rPr lang="en-US" sz="1400" b="0" i="0" u="none" strike="noStrike">
              <a:solidFill>
                <a:schemeClr val="dk1"/>
              </a:solidFill>
              <a:effectLst/>
              <a:latin typeface="+mn-lt"/>
              <a:ea typeface="+mn-ea"/>
              <a:cs typeface="+mn-cs"/>
            </a:rPr>
            <a:t>1231.51</a:t>
          </a:r>
          <a:r>
            <a:rPr lang="en-US" sz="1400"/>
            <a:t> ($</a:t>
          </a:r>
          <a:r>
            <a:rPr lang="en-US" sz="1400" b="0" i="0" u="none" strike="noStrike">
              <a:solidFill>
                <a:schemeClr val="dk1"/>
              </a:solidFill>
              <a:effectLst/>
              <a:latin typeface="+mn-lt"/>
              <a:ea typeface="+mn-ea"/>
              <a:cs typeface="+mn-cs"/>
            </a:rPr>
            <a:t>1207.032696</a:t>
          </a:r>
          <a:r>
            <a:rPr lang="en-US" sz="1400"/>
            <a:t> to $</a:t>
          </a:r>
          <a:r>
            <a:rPr lang="en-US" sz="1400" b="0" i="0" u="none" strike="noStrike">
              <a:solidFill>
                <a:schemeClr val="dk1"/>
              </a:solidFill>
              <a:effectLst/>
              <a:latin typeface="+mn-lt"/>
              <a:ea typeface="+mn-ea"/>
              <a:cs typeface="+mn-cs"/>
            </a:rPr>
            <a:t>1231.708822</a:t>
          </a:r>
          <a:r>
            <a:rPr lang="en-US" sz="1400"/>
            <a:t> if the price was modified according</a:t>
          </a:r>
          <a:r>
            <a:rPr lang="en-US" sz="1400" baseline="0"/>
            <a:t> to the rounded demand</a:t>
          </a:r>
          <a:r>
            <a:rPr lang="en-US" sz="1400"/>
            <a:t>)</a:t>
          </a:r>
        </a:p>
        <a:p>
          <a:endParaRPr lang="en-US" sz="1400" b="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dk1"/>
              </a:solidFill>
              <a:effectLst/>
              <a:latin typeface="+mn-lt"/>
              <a:ea typeface="+mn-ea"/>
              <a:cs typeface="+mn-cs"/>
            </a:rPr>
            <a:t>Additionally,</a:t>
          </a:r>
          <a:r>
            <a:rPr lang="en-US" sz="1400" b="0" baseline="0">
              <a:solidFill>
                <a:schemeClr val="dk1"/>
              </a:solidFill>
              <a:effectLst/>
              <a:latin typeface="+mn-lt"/>
              <a:ea typeface="+mn-ea"/>
              <a:cs typeface="+mn-cs"/>
            </a:rPr>
            <a:t> u</a:t>
          </a:r>
          <a:r>
            <a:rPr lang="en-US" sz="1400" b="0">
              <a:solidFill>
                <a:schemeClr val="dk1"/>
              </a:solidFill>
              <a:effectLst/>
              <a:latin typeface="+mn-lt"/>
              <a:ea typeface="+mn-ea"/>
              <a:cs typeface="+mn-cs"/>
            </a:rPr>
            <a:t>sing the aforementioned constraints</a:t>
          </a:r>
          <a:r>
            <a:rPr lang="en-US" sz="1400" b="0" baseline="0">
              <a:solidFill>
                <a:schemeClr val="dk1"/>
              </a:solidFill>
              <a:effectLst/>
              <a:latin typeface="+mn-lt"/>
              <a:ea typeface="+mn-ea"/>
              <a:cs typeface="+mn-cs"/>
            </a:rPr>
            <a:t>, it is found that the demand for Hydro Luxe has increased from </a:t>
          </a:r>
          <a:r>
            <a:rPr lang="en-US" sz="1400" b="0" i="0" u="none" strike="noStrike">
              <a:solidFill>
                <a:schemeClr val="dk1"/>
              </a:solidFill>
              <a:effectLst/>
              <a:latin typeface="+mn-lt"/>
              <a:ea typeface="+mn-ea"/>
              <a:cs typeface="+mn-cs"/>
            </a:rPr>
            <a:t>112.443</a:t>
          </a:r>
          <a:r>
            <a:rPr lang="en-US" sz="1400">
              <a:solidFill>
                <a:schemeClr val="dk1"/>
              </a:solidFill>
              <a:effectLst/>
              <a:latin typeface="+mn-lt"/>
              <a:ea typeface="+mn-ea"/>
              <a:cs typeface="+mn-cs"/>
            </a:rPr>
            <a:t> to </a:t>
          </a:r>
          <a:r>
            <a:rPr lang="en-US" sz="1400" b="0" i="0" u="none" strike="noStrike">
              <a:solidFill>
                <a:schemeClr val="dk1"/>
              </a:solidFill>
              <a:effectLst/>
              <a:latin typeface="+mn-lt"/>
              <a:ea typeface="+mn-ea"/>
              <a:cs typeface="+mn-cs"/>
            </a:rPr>
            <a:t>124.968</a:t>
          </a:r>
          <a:r>
            <a:rPr lang="en-US" sz="1400">
              <a:solidFill>
                <a:schemeClr val="dk1"/>
              </a:solidFill>
              <a:effectLst/>
              <a:latin typeface="+mn-lt"/>
              <a:ea typeface="+mn-ea"/>
              <a:cs typeface="+mn-cs"/>
            </a:rPr>
            <a:t> (112 to 125 if rounded</a:t>
          </a:r>
          <a:r>
            <a:rPr lang="en-US" sz="1400" baseline="0">
              <a:solidFill>
                <a:schemeClr val="dk1"/>
              </a:solidFill>
              <a:effectLst/>
              <a:latin typeface="+mn-lt"/>
              <a:ea typeface="+mn-ea"/>
              <a:cs typeface="+mn-cs"/>
            </a:rPr>
            <a:t> to integer</a:t>
          </a:r>
          <a:r>
            <a:rPr lang="en-US" sz="1400">
              <a:solidFill>
                <a:schemeClr val="dk1"/>
              </a:solidFill>
              <a:effectLst/>
              <a:latin typeface="+mn-lt"/>
              <a:ea typeface="+mn-ea"/>
              <a:cs typeface="+mn-cs"/>
            </a:rPr>
            <a:t>), and the price has decreased by ~$78.97</a:t>
          </a:r>
          <a:r>
            <a:rPr lang="en-US" sz="1400" baseline="0">
              <a:solidFill>
                <a:schemeClr val="dk1"/>
              </a:solidFill>
              <a:effectLst/>
              <a:latin typeface="+mn-lt"/>
              <a:ea typeface="+mn-ea"/>
              <a:cs typeface="+mn-cs"/>
            </a:rPr>
            <a:t> from ~$</a:t>
          </a:r>
          <a:r>
            <a:rPr lang="en-US" sz="1400" b="0" i="0" u="none" strike="noStrike">
              <a:solidFill>
                <a:schemeClr val="dk1"/>
              </a:solidFill>
              <a:effectLst/>
              <a:latin typeface="+mn-lt"/>
              <a:ea typeface="+mn-ea"/>
              <a:cs typeface="+mn-cs"/>
            </a:rPr>
            <a:t>1398.97</a:t>
          </a:r>
          <a:r>
            <a:rPr lang="en-US" sz="1400">
              <a:solidFill>
                <a:schemeClr val="dk1"/>
              </a:solidFill>
              <a:effectLst/>
              <a:latin typeface="+mn-lt"/>
              <a:ea typeface="+mn-ea"/>
              <a:cs typeface="+mn-cs"/>
            </a:rPr>
            <a:t> to $</a:t>
          </a:r>
          <a:r>
            <a:rPr lang="en-US" sz="1400" b="0" i="0" u="none" strike="noStrike">
              <a:solidFill>
                <a:schemeClr val="dk1"/>
              </a:solidFill>
              <a:effectLst/>
              <a:latin typeface="+mn-lt"/>
              <a:ea typeface="+mn-ea"/>
              <a:cs typeface="+mn-cs"/>
            </a:rPr>
            <a:t>1320</a:t>
          </a:r>
          <a:r>
            <a:rPr lang="en-US" sz="1400"/>
            <a:t> </a:t>
          </a:r>
          <a:r>
            <a:rPr lang="en-US" sz="1400">
              <a:solidFill>
                <a:schemeClr val="dk1"/>
              </a:solidFill>
              <a:effectLst/>
              <a:latin typeface="+mn-lt"/>
              <a:ea typeface="+mn-ea"/>
              <a:cs typeface="+mn-cs"/>
            </a:rPr>
            <a:t>($</a:t>
          </a:r>
          <a:r>
            <a:rPr lang="en-US" sz="1400" b="0" i="0" u="none" strike="noStrike">
              <a:solidFill>
                <a:schemeClr val="dk1"/>
              </a:solidFill>
              <a:effectLst/>
              <a:latin typeface="+mn-lt"/>
              <a:ea typeface="+mn-ea"/>
              <a:cs typeface="+mn-cs"/>
            </a:rPr>
            <a:t>1401.765448</a:t>
          </a:r>
          <a:r>
            <a:rPr lang="en-US" sz="1400"/>
            <a:t> </a:t>
          </a:r>
          <a:r>
            <a:rPr lang="en-US" sz="1400">
              <a:solidFill>
                <a:schemeClr val="dk1"/>
              </a:solidFill>
              <a:effectLst/>
              <a:latin typeface="+mn-lt"/>
              <a:ea typeface="+mn-ea"/>
              <a:cs typeface="+mn-cs"/>
            </a:rPr>
            <a:t> to $</a:t>
          </a:r>
          <a:r>
            <a:rPr lang="en-US" sz="1400" b="0" i="0" u="none" strike="noStrike">
              <a:solidFill>
                <a:schemeClr val="dk1"/>
              </a:solidFill>
              <a:effectLst/>
              <a:latin typeface="+mn-lt"/>
              <a:ea typeface="+mn-ea"/>
              <a:cs typeface="+mn-cs"/>
            </a:rPr>
            <a:t>1319.798235</a:t>
          </a:r>
          <a:r>
            <a:rPr lang="en-US" sz="1400"/>
            <a:t> </a:t>
          </a:r>
          <a:r>
            <a:rPr lang="en-US" sz="1400">
              <a:solidFill>
                <a:schemeClr val="dk1"/>
              </a:solidFill>
              <a:effectLst/>
              <a:latin typeface="+mn-lt"/>
              <a:ea typeface="+mn-ea"/>
              <a:cs typeface="+mn-cs"/>
            </a:rPr>
            <a:t> if the price was modified according</a:t>
          </a:r>
          <a:r>
            <a:rPr lang="en-US" sz="1400" baseline="0">
              <a:solidFill>
                <a:schemeClr val="dk1"/>
              </a:solidFill>
              <a:effectLst/>
              <a:latin typeface="+mn-lt"/>
              <a:ea typeface="+mn-ea"/>
              <a:cs typeface="+mn-cs"/>
            </a:rPr>
            <a:t> to the rounded demand</a:t>
          </a:r>
          <a:r>
            <a:rPr lang="en-US" sz="14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Overall, the maximum</a:t>
          </a:r>
          <a:r>
            <a:rPr lang="en-US" sz="1400" baseline="0">
              <a:solidFill>
                <a:schemeClr val="dk1"/>
              </a:solidFill>
              <a:effectLst/>
              <a:latin typeface="+mn-lt"/>
              <a:ea typeface="+mn-ea"/>
              <a:cs typeface="+mn-cs"/>
            </a:rPr>
            <a:t> total monthly profit has decreased from ~$</a:t>
          </a:r>
          <a:r>
            <a:rPr lang="en-US" sz="1400" b="0" i="0" u="none" strike="noStrike">
              <a:solidFill>
                <a:schemeClr val="dk1"/>
              </a:solidFill>
              <a:effectLst/>
              <a:latin typeface="+mn-lt"/>
              <a:ea typeface="+mn-ea"/>
              <a:cs typeface="+mn-cs"/>
            </a:rPr>
            <a:t>139815.76</a:t>
          </a:r>
          <a:r>
            <a:rPr lang="en-US" sz="1400"/>
            <a:t> to ~$</a:t>
          </a:r>
          <a:r>
            <a:rPr lang="en-US" sz="1400" b="0" i="0" u="none" strike="noStrike">
              <a:solidFill>
                <a:schemeClr val="dk1"/>
              </a:solidFill>
              <a:effectLst/>
              <a:latin typeface="+mn-lt"/>
              <a:ea typeface="+mn-ea"/>
              <a:cs typeface="+mn-cs"/>
            </a:rPr>
            <a:t>138743.63, approximately</a:t>
          </a:r>
          <a:r>
            <a:rPr lang="en-US" sz="1400" b="0" i="0" u="none" strike="noStrike" baseline="0">
              <a:solidFill>
                <a:schemeClr val="dk1"/>
              </a:solidFill>
              <a:effectLst/>
              <a:latin typeface="+mn-lt"/>
              <a:ea typeface="+mn-ea"/>
              <a:cs typeface="+mn-cs"/>
            </a:rPr>
            <a:t> a $1072.13 decrease </a:t>
          </a:r>
          <a:r>
            <a:rPr lang="en-US" sz="1400" b="0" i="0" u="none" strike="noStrike">
              <a:solidFill>
                <a:schemeClr val="dk1"/>
              </a:solidFill>
              <a:effectLst/>
              <a:latin typeface="+mn-lt"/>
              <a:ea typeface="+mn-ea"/>
              <a:cs typeface="+mn-cs"/>
            </a:rPr>
            <a:t>($139813.967</a:t>
          </a:r>
          <a:r>
            <a:rPr lang="en-US" sz="1400"/>
            <a:t> to $</a:t>
          </a:r>
          <a:r>
            <a:rPr lang="en-US" sz="1400" b="0" i="0" u="none" strike="noStrike">
              <a:solidFill>
                <a:schemeClr val="dk1"/>
              </a:solidFill>
              <a:effectLst/>
              <a:latin typeface="+mn-lt"/>
              <a:ea typeface="+mn-ea"/>
              <a:cs typeface="+mn-cs"/>
            </a:rPr>
            <a:t>138737.1174</a:t>
          </a:r>
          <a:r>
            <a:rPr lang="en-US" sz="1400"/>
            <a:t>  if adjusted for the rounded demand</a:t>
          </a:r>
          <a:r>
            <a:rPr lang="en-US" sz="1400" b="0" i="0" u="none" strike="noStrike">
              <a:solidFill>
                <a:schemeClr val="dk1"/>
              </a:solidFill>
              <a:effectLst/>
              <a:latin typeface="+mn-lt"/>
              <a:ea typeface="+mn-ea"/>
              <a:cs typeface="+mn-cs"/>
            </a:rPr>
            <a:t>). Notably,</a:t>
          </a:r>
          <a:r>
            <a:rPr lang="en-US" sz="1400" b="0" i="0" u="none" strike="noStrike" baseline="0">
              <a:solidFill>
                <a:schemeClr val="dk1"/>
              </a:solidFill>
              <a:effectLst/>
              <a:latin typeface="+mn-lt"/>
              <a:ea typeface="+mn-ea"/>
              <a:cs typeface="+mn-cs"/>
            </a:rPr>
            <a:t> the price of the Hydro Luxe spa from the previous optimal solution was affected because it was higher than $1320, hence there was a decrease in price and increase in demand for Hydro Luxe. This, in turn, increased the price and decreased the demand for Aqua Spa in order for the solver to find a new viable optimal solution.</a:t>
          </a:r>
          <a:endParaRPr lang="en-US" sz="1400" b="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47625</xdr:colOff>
      <xdr:row>46</xdr:row>
      <xdr:rowOff>0</xdr:rowOff>
    </xdr:from>
    <xdr:to>
      <xdr:col>8</xdr:col>
      <xdr:colOff>19050</xdr:colOff>
      <xdr:row>61</xdr:row>
      <xdr:rowOff>0</xdr:rowOff>
    </xdr:to>
    <xdr:graphicFrame macro="">
      <xdr:nvGraphicFramePr>
        <xdr:cNvPr id="2" name="STS_1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142875</xdr:colOff>
      <xdr:row>10</xdr:row>
      <xdr:rowOff>133350</xdr:rowOff>
    </xdr:from>
    <xdr:to>
      <xdr:col>15</xdr:col>
      <xdr:colOff>142875</xdr:colOff>
      <xdr:row>14</xdr:row>
      <xdr:rowOff>133350</xdr:rowOff>
    </xdr:to>
    <xdr:sp macro="" textlink="">
      <xdr:nvSpPr>
        <xdr:cNvPr id="3" name="TextBox 2"/>
        <xdr:cNvSpPr txBox="1"/>
      </xdr:nvSpPr>
      <xdr:spPr>
        <a:xfrm>
          <a:off x="14430375" y="226695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333375</xdr:colOff>
      <xdr:row>58</xdr:row>
      <xdr:rowOff>133350</xdr:rowOff>
    </xdr:to>
    <xdr:sp macro="" textlink="">
      <xdr:nvSpPr>
        <xdr:cNvPr id="2" name="TextBox 1"/>
        <xdr:cNvSpPr txBox="1"/>
      </xdr:nvSpPr>
      <xdr:spPr>
        <a:xfrm>
          <a:off x="0" y="0"/>
          <a:ext cx="7648575" cy="11182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QUESTION 5</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For optimal results in question 4, use SolverTable to analyze how changes in the maximum number of pumps (take the range between 100 and 300 units with an increment of 5) affect the optimal price for each hot tub, the number of units produced, and the maximum total profit.  Present and briefly explain your results.  </a:t>
          </a:r>
        </a:p>
        <a:p>
          <a:endParaRPr lang="en-US" sz="1100"/>
        </a:p>
        <a:p>
          <a:endParaRPr lang="en-US" sz="1100"/>
        </a:p>
        <a:p>
          <a:r>
            <a:rPr lang="en-US" sz="1400" b="1">
              <a:solidFill>
                <a:srgbClr val="FF0000"/>
              </a:solidFill>
            </a:rPr>
            <a:t>ANSWER:</a:t>
          </a:r>
        </a:p>
        <a:p>
          <a:endParaRPr lang="en-US" sz="1400" b="1">
            <a:solidFill>
              <a:srgbClr val="FF0000"/>
            </a:solidFill>
          </a:endParaRPr>
        </a:p>
        <a:p>
          <a:r>
            <a:rPr lang="en-US" sz="1400" b="1">
              <a:solidFill>
                <a:srgbClr val="FF0000"/>
              </a:solidFill>
            </a:rPr>
            <a:t>(This answer uses the Question</a:t>
          </a:r>
          <a:r>
            <a:rPr lang="en-US" sz="1400" b="1" baseline="0">
              <a:solidFill>
                <a:srgbClr val="FF0000"/>
              </a:solidFill>
            </a:rPr>
            <a:t> 4 Solver Table worksheet)</a:t>
          </a:r>
        </a:p>
        <a:p>
          <a:endParaRPr lang="en-US" sz="1400" b="1" baseline="0">
            <a:solidFill>
              <a:srgbClr val="FF0000"/>
            </a:solidFill>
          </a:endParaRPr>
        </a:p>
        <a:p>
          <a:r>
            <a:rPr lang="en-US" sz="1400" b="0">
              <a:solidFill>
                <a:schemeClr val="tx1"/>
              </a:solidFill>
            </a:rPr>
            <a:t>A</a:t>
          </a:r>
          <a:r>
            <a:rPr lang="en-US" sz="1400" b="0" baseline="0">
              <a:solidFill>
                <a:schemeClr val="tx1"/>
              </a:solidFill>
            </a:rPr>
            <a:t> one-way analysis solver table was used to analyze the effect of changing the maximum number of pumps from 100 to 300 in increments of 5 on the optimal prices and demands of Hydro Luxe and Aqua Spa, as well as the optimal maximized total monthly profit.</a:t>
          </a:r>
          <a:endParaRPr lang="en-US" sz="1400" b="0">
            <a:solidFill>
              <a:schemeClr val="tx1"/>
            </a:solidFill>
          </a:endParaRPr>
        </a:p>
        <a:p>
          <a:endParaRPr lang="en-US" sz="1400" b="1">
            <a:solidFill>
              <a:srgbClr val="FF0000"/>
            </a:solidFill>
          </a:endParaRPr>
        </a:p>
        <a:p>
          <a:r>
            <a:rPr lang="en-US" sz="1400" b="0">
              <a:solidFill>
                <a:schemeClr val="tx1"/>
              </a:solidFill>
            </a:rPr>
            <a:t>From</a:t>
          </a:r>
          <a:r>
            <a:rPr lang="en-US" sz="1400" b="0" baseline="0">
              <a:solidFill>
                <a:schemeClr val="tx1"/>
              </a:solidFill>
            </a:rPr>
            <a:t> 100 to 215 maximum pumps, there are no feasible solutions. However, it can be said that the output variables were sensitive to the maximum pumps constraint from 100 - 215 in the sense that the change in constraint resulted in no viable output solutions.</a:t>
          </a:r>
        </a:p>
        <a:p>
          <a:endParaRPr lang="en-US" sz="1400" b="0" baseline="0">
            <a:solidFill>
              <a:schemeClr val="tx1"/>
            </a:solidFill>
          </a:endParaRPr>
        </a:p>
        <a:p>
          <a:r>
            <a:rPr lang="en-US" sz="1400" b="0" baseline="0">
              <a:solidFill>
                <a:schemeClr val="tx1"/>
              </a:solidFill>
            </a:rPr>
            <a:t>The optimal price for Aqua Spa is sensitive to the change in the maximum number of pumps from 220 to 225 as it decreases from an optimal price of $</a:t>
          </a:r>
          <a:r>
            <a:rPr lang="en-US" sz="1400" b="0" i="0" u="none" strike="noStrike">
              <a:solidFill>
                <a:schemeClr val="dk1"/>
              </a:solidFill>
              <a:effectLst/>
              <a:latin typeface="+mn-lt"/>
              <a:ea typeface="+mn-ea"/>
              <a:cs typeface="+mn-cs"/>
            </a:rPr>
            <a:t>1231.511353</a:t>
          </a:r>
          <a:r>
            <a:rPr lang="en-US" sz="1400"/>
            <a:t> to $</a:t>
          </a:r>
          <a:r>
            <a:rPr lang="en-US" sz="1400" b="0" i="0" u="none" strike="noStrike">
              <a:solidFill>
                <a:schemeClr val="dk1"/>
              </a:solidFill>
              <a:effectLst/>
              <a:latin typeface="+mn-lt"/>
              <a:ea typeface="+mn-ea"/>
              <a:cs typeface="+mn-cs"/>
            </a:rPr>
            <a:t>1208.883405.</a:t>
          </a:r>
          <a:r>
            <a:rPr lang="en-US" sz="1400" b="0" i="0" u="none" strike="noStrike" baseline="0">
              <a:solidFill>
                <a:schemeClr val="dk1"/>
              </a:solidFill>
              <a:effectLst/>
              <a:latin typeface="+mn-lt"/>
              <a:ea typeface="+mn-ea"/>
              <a:cs typeface="+mn-cs"/>
            </a:rPr>
            <a:t> However, it remains insensitive to the max pump constraint starting from 225 to 300, staying at </a:t>
          </a:r>
          <a:r>
            <a:rPr lang="en-US" sz="1400">
              <a:solidFill>
                <a:schemeClr val="dk1"/>
              </a:solidFill>
              <a:effectLst/>
              <a:latin typeface="+mn-lt"/>
              <a:ea typeface="+mn-ea"/>
              <a:cs typeface="+mn-cs"/>
            </a:rPr>
            <a:t>$</a:t>
          </a:r>
          <a:r>
            <a:rPr lang="en-US" sz="1400" b="0" i="0">
              <a:solidFill>
                <a:schemeClr val="dk1"/>
              </a:solidFill>
              <a:effectLst/>
              <a:latin typeface="+mn-lt"/>
              <a:ea typeface="+mn-ea"/>
              <a:cs typeface="+mn-cs"/>
            </a:rPr>
            <a:t>1208.883405</a:t>
          </a:r>
          <a:r>
            <a:rPr lang="en-US" sz="1400" b="0" i="0" u="none" strike="noStrike" baseline="0">
              <a:solidFill>
                <a:schemeClr val="dk1"/>
              </a:solidFill>
              <a:effectLst/>
              <a:latin typeface="+mn-lt"/>
              <a:ea typeface="+mn-ea"/>
              <a:cs typeface="+mn-cs"/>
            </a:rPr>
            <a:t>.</a:t>
          </a:r>
          <a:r>
            <a:rPr lang="en-US" sz="1400"/>
            <a:t> </a:t>
          </a:r>
        </a:p>
        <a:p>
          <a:endParaRPr lang="en-US" sz="1400" b="0">
            <a:solidFill>
              <a:schemeClr val="tx1"/>
            </a:solidFill>
          </a:endParaRPr>
        </a:p>
        <a:p>
          <a:r>
            <a:rPr lang="en-US" sz="1400" b="0">
              <a:solidFill>
                <a:schemeClr val="tx1"/>
              </a:solidFill>
            </a:rPr>
            <a:t>Starting from</a:t>
          </a:r>
          <a:r>
            <a:rPr lang="en-US" sz="1400" b="0" baseline="0">
              <a:solidFill>
                <a:schemeClr val="tx1"/>
              </a:solidFill>
            </a:rPr>
            <a:t> a maximum pump constraint of 220 pumps where an optimal price for Hydro Luxe was found, t</a:t>
          </a:r>
          <a:r>
            <a:rPr lang="en-US" sz="1400" b="0">
              <a:solidFill>
                <a:schemeClr val="tx1"/>
              </a:solidFill>
            </a:rPr>
            <a:t>he optimal price for Hydro Luxe remains insensitive to changes in max</a:t>
          </a:r>
          <a:r>
            <a:rPr lang="en-US" sz="1400" b="0" baseline="0">
              <a:solidFill>
                <a:schemeClr val="tx1"/>
              </a:solidFill>
            </a:rPr>
            <a:t> pumps from 220 to 300, staying at $</a:t>
          </a:r>
          <a:r>
            <a:rPr lang="en-US" sz="1400" b="0" i="0" u="none" strike="noStrike">
              <a:solidFill>
                <a:schemeClr val="dk1"/>
              </a:solidFill>
              <a:effectLst/>
              <a:latin typeface="+mn-lt"/>
              <a:ea typeface="+mn-ea"/>
              <a:cs typeface="+mn-cs"/>
            </a:rPr>
            <a:t>1320</a:t>
          </a:r>
          <a:r>
            <a:rPr lang="en-US" sz="1400" b="0" baseline="0">
              <a:solidFill>
                <a:schemeClr val="tx1"/>
              </a:solidFill>
            </a:rPr>
            <a:t>.</a:t>
          </a:r>
        </a:p>
        <a:p>
          <a:endParaRPr lang="en-US" sz="1400" b="0" baseline="0">
            <a:solidFill>
              <a:schemeClr val="tx1"/>
            </a:solidFill>
          </a:endParaRPr>
        </a:p>
        <a:p>
          <a:r>
            <a:rPr lang="en-US" sz="1400" b="0" baseline="0">
              <a:solidFill>
                <a:schemeClr val="tx1"/>
              </a:solidFill>
            </a:rPr>
            <a:t>Aqua Spa unit production is sensitive to the max pump constraint from 220 to 225 pumps. Demand increases from </a:t>
          </a:r>
          <a:r>
            <a:rPr lang="en-US" sz="1400" b="0" i="0" u="none" strike="noStrike">
              <a:solidFill>
                <a:schemeClr val="dk1"/>
              </a:solidFill>
              <a:effectLst/>
              <a:latin typeface="+mn-lt"/>
              <a:ea typeface="+mn-ea"/>
              <a:cs typeface="+mn-cs"/>
            </a:rPr>
            <a:t>95.03200975</a:t>
          </a:r>
          <a:r>
            <a:rPr lang="en-US" sz="1400"/>
            <a:t>  to </a:t>
          </a:r>
          <a:r>
            <a:rPr lang="en-US" sz="1400" b="0" i="0" u="none" strike="noStrike">
              <a:solidFill>
                <a:schemeClr val="dk1"/>
              </a:solidFill>
              <a:effectLst/>
              <a:latin typeface="+mn-lt"/>
              <a:ea typeface="+mn-ea"/>
              <a:cs typeface="+mn-cs"/>
            </a:rPr>
            <a:t>98.7</a:t>
          </a:r>
          <a:r>
            <a:rPr lang="en-US" sz="1400"/>
            <a:t> (95 to 99) in between</a:t>
          </a:r>
          <a:r>
            <a:rPr lang="en-US" sz="1400" baseline="0"/>
            <a:t> 220 to 225 max pumps, but remains insensitive from 225 to 300 max pumps, staying at </a:t>
          </a:r>
          <a:r>
            <a:rPr lang="en-US" sz="1400" b="0" i="0">
              <a:solidFill>
                <a:schemeClr val="dk1"/>
              </a:solidFill>
              <a:effectLst/>
              <a:latin typeface="+mn-lt"/>
              <a:ea typeface="+mn-ea"/>
              <a:cs typeface="+mn-cs"/>
            </a:rPr>
            <a:t>98.7 (99)</a:t>
          </a:r>
          <a:r>
            <a:rPr lang="en-US" sz="1400" baseline="0"/>
            <a:t>.</a:t>
          </a:r>
        </a:p>
        <a:p>
          <a:endParaRPr lang="en-US" sz="1400" b="0" baseline="0">
            <a:solidFill>
              <a:schemeClr val="tx1"/>
            </a:solidFill>
          </a:endParaRPr>
        </a:p>
        <a:p>
          <a:r>
            <a:rPr lang="en-US" sz="1400" b="0" baseline="0">
              <a:solidFill>
                <a:schemeClr val="tx1"/>
              </a:solidFill>
            </a:rPr>
            <a:t>Hydro Luxe demand remains insensitive to the max pump constraint from 220 to 300, staying at </a:t>
          </a:r>
          <a:r>
            <a:rPr lang="en-US" sz="1400" b="0" i="0" u="none" strike="noStrike">
              <a:solidFill>
                <a:schemeClr val="dk1"/>
              </a:solidFill>
              <a:effectLst/>
              <a:latin typeface="+mn-lt"/>
              <a:ea typeface="+mn-ea"/>
              <a:cs typeface="+mn-cs"/>
            </a:rPr>
            <a:t>124.968</a:t>
          </a:r>
          <a:r>
            <a:rPr lang="en-US" sz="1400"/>
            <a:t> (125)</a:t>
          </a:r>
          <a:r>
            <a:rPr lang="en-US" sz="1400" b="0" baseline="0">
              <a:solidFill>
                <a:schemeClr val="tx1"/>
              </a:solidFill>
            </a:rPr>
            <a:t>.</a:t>
          </a:r>
          <a:endParaRPr lang="en-US" sz="1400" b="0" i="0" u="none" strike="noStrike" baseline="0">
            <a:solidFill>
              <a:schemeClr val="dk1"/>
            </a:solidFill>
            <a:effectLst/>
            <a:latin typeface="+mn-lt"/>
            <a:ea typeface="+mn-ea"/>
            <a:cs typeface="+mn-cs"/>
          </a:endParaRPr>
        </a:p>
        <a:p>
          <a:endParaRPr lang="en-US" sz="1400" b="0" i="0" u="none" strike="noStrike" baseline="0">
            <a:solidFill>
              <a:schemeClr val="dk1"/>
            </a:solidFill>
            <a:effectLst/>
            <a:latin typeface="+mn-lt"/>
            <a:ea typeface="+mn-ea"/>
            <a:cs typeface="+mn-cs"/>
          </a:endParaRPr>
        </a:p>
        <a:p>
          <a:r>
            <a:rPr lang="en-US" sz="1400" b="0" i="0" u="none" strike="noStrike" baseline="0">
              <a:solidFill>
                <a:schemeClr val="dk1"/>
              </a:solidFill>
              <a:effectLst/>
              <a:latin typeface="+mn-lt"/>
              <a:ea typeface="+mn-ea"/>
              <a:cs typeface="+mn-cs"/>
            </a:rPr>
            <a:t>The optimal maximized total monthly profit is sensitive to the max pump constraint from 220 to 225 pumps, increasing from $</a:t>
          </a:r>
          <a:r>
            <a:rPr lang="en-US" sz="1400" b="0" i="0" u="none" strike="noStrike">
              <a:solidFill>
                <a:schemeClr val="dk1"/>
              </a:solidFill>
              <a:effectLst/>
              <a:latin typeface="+mn-lt"/>
              <a:ea typeface="+mn-ea"/>
              <a:cs typeface="+mn-cs"/>
            </a:rPr>
            <a:t>138743.633</a:t>
          </a:r>
          <a:r>
            <a:rPr lang="en-US" sz="1400"/>
            <a:t> to $</a:t>
          </a:r>
          <a:r>
            <a:rPr lang="en-US" sz="1400" b="0" i="0" u="none" strike="noStrike">
              <a:solidFill>
                <a:schemeClr val="dk1"/>
              </a:solidFill>
              <a:effectLst/>
              <a:latin typeface="+mn-lt"/>
              <a:ea typeface="+mn-ea"/>
              <a:cs typeface="+mn-cs"/>
            </a:rPr>
            <a:t>138826.6321</a:t>
          </a:r>
          <a:r>
            <a:rPr lang="en-US" sz="1400" b="0" i="0" u="none" strike="noStrike" baseline="0">
              <a:solidFill>
                <a:schemeClr val="dk1"/>
              </a:solidFill>
              <a:effectLst/>
              <a:latin typeface="+mn-lt"/>
              <a:ea typeface="+mn-ea"/>
              <a:cs typeface="+mn-cs"/>
            </a:rPr>
            <a:t>. It then remains insensitive from 225 to 300 max pumps and stays at </a:t>
          </a:r>
          <a:r>
            <a:rPr lang="en-US" sz="1400">
              <a:solidFill>
                <a:schemeClr val="dk1"/>
              </a:solidFill>
              <a:effectLst/>
              <a:latin typeface="+mn-lt"/>
              <a:ea typeface="+mn-ea"/>
              <a:cs typeface="+mn-cs"/>
            </a:rPr>
            <a:t>$</a:t>
          </a:r>
          <a:r>
            <a:rPr lang="en-US" sz="1400" b="0" i="0">
              <a:solidFill>
                <a:schemeClr val="dk1"/>
              </a:solidFill>
              <a:effectLst/>
              <a:latin typeface="+mn-lt"/>
              <a:ea typeface="+mn-ea"/>
              <a:cs typeface="+mn-cs"/>
            </a:rPr>
            <a:t>138826.6321.</a:t>
          </a:r>
          <a:endParaRPr lang="en-US" sz="1400" b="0" i="0" u="none" strike="noStrike"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5:G92"/>
  <sheetViews>
    <sheetView topLeftCell="A73" zoomScaleNormal="100" workbookViewId="0">
      <selection activeCell="L17" sqref="L17"/>
    </sheetView>
  </sheetViews>
  <sheetFormatPr defaultRowHeight="15" x14ac:dyDescent="0.25"/>
  <cols>
    <col min="2" max="2" width="10" bestFit="1" customWidth="1"/>
    <col min="3" max="3" width="20.85546875" customWidth="1"/>
    <col min="6" max="6" width="10" bestFit="1" customWidth="1"/>
    <col min="7" max="7" width="23.140625" customWidth="1"/>
  </cols>
  <sheetData>
    <row r="65" spans="1:7" ht="15.75" thickBot="1" x14ac:dyDescent="0.3"/>
    <row r="66" spans="1:7" ht="18.75" x14ac:dyDescent="0.3">
      <c r="A66" s="70" t="s">
        <v>0</v>
      </c>
      <c r="B66" s="71"/>
      <c r="C66" s="72"/>
      <c r="D66" s="7"/>
      <c r="E66" s="73" t="s">
        <v>1</v>
      </c>
      <c r="F66" s="71"/>
      <c r="G66" s="74"/>
    </row>
    <row r="67" spans="1:7" ht="18.75" x14ac:dyDescent="0.3">
      <c r="A67" s="8" t="s">
        <v>2</v>
      </c>
      <c r="B67" s="9" t="s">
        <v>4</v>
      </c>
      <c r="C67" s="10" t="s">
        <v>3</v>
      </c>
      <c r="D67" s="11"/>
      <c r="E67" s="12" t="s">
        <v>2</v>
      </c>
      <c r="F67" s="9" t="s">
        <v>4</v>
      </c>
      <c r="G67" s="13" t="s">
        <v>3</v>
      </c>
    </row>
    <row r="68" spans="1:7" ht="18.75" x14ac:dyDescent="0.3">
      <c r="A68" s="14">
        <v>1</v>
      </c>
      <c r="B68" s="2">
        <v>1100</v>
      </c>
      <c r="C68" s="4">
        <v>120</v>
      </c>
      <c r="D68" s="15"/>
      <c r="E68" s="16">
        <v>1</v>
      </c>
      <c r="F68" s="2">
        <v>1280</v>
      </c>
      <c r="G68" s="3">
        <v>133</v>
      </c>
    </row>
    <row r="69" spans="1:7" ht="18.75" x14ac:dyDescent="0.3">
      <c r="A69" s="14">
        <v>2</v>
      </c>
      <c r="B69" s="2">
        <v>1250</v>
      </c>
      <c r="C69" s="4">
        <v>90</v>
      </c>
      <c r="D69" s="15"/>
      <c r="E69" s="16">
        <v>2</v>
      </c>
      <c r="F69" s="2">
        <v>1290</v>
      </c>
      <c r="G69" s="3">
        <v>129</v>
      </c>
    </row>
    <row r="70" spans="1:7" ht="18.75" x14ac:dyDescent="0.3">
      <c r="A70" s="14">
        <v>3</v>
      </c>
      <c r="B70" s="2">
        <v>1180</v>
      </c>
      <c r="C70" s="4">
        <v>106</v>
      </c>
      <c r="D70" s="15"/>
      <c r="E70" s="16">
        <v>3</v>
      </c>
      <c r="F70" s="2">
        <v>1210</v>
      </c>
      <c r="G70" s="3">
        <v>143</v>
      </c>
    </row>
    <row r="71" spans="1:7" ht="18.75" x14ac:dyDescent="0.3">
      <c r="A71" s="14">
        <v>4</v>
      </c>
      <c r="B71" s="2">
        <v>1290</v>
      </c>
      <c r="C71" s="4">
        <v>79</v>
      </c>
      <c r="D71" s="15"/>
      <c r="E71" s="16">
        <v>4</v>
      </c>
      <c r="F71" s="2">
        <v>1190</v>
      </c>
      <c r="G71" s="3">
        <v>152</v>
      </c>
    </row>
    <row r="72" spans="1:7" ht="18.75" x14ac:dyDescent="0.3">
      <c r="A72" s="14">
        <v>5</v>
      </c>
      <c r="B72" s="2">
        <v>1290</v>
      </c>
      <c r="C72" s="4">
        <v>91</v>
      </c>
      <c r="D72" s="15"/>
      <c r="E72" s="16">
        <v>5</v>
      </c>
      <c r="F72" s="2">
        <v>1250</v>
      </c>
      <c r="G72" s="3">
        <v>136</v>
      </c>
    </row>
    <row r="73" spans="1:7" ht="18.75" x14ac:dyDescent="0.3">
      <c r="A73" s="14">
        <v>6</v>
      </c>
      <c r="B73" s="2">
        <v>1190</v>
      </c>
      <c r="C73" s="4">
        <v>97</v>
      </c>
      <c r="D73" s="15"/>
      <c r="E73" s="16">
        <v>6</v>
      </c>
      <c r="F73" s="2">
        <v>1299</v>
      </c>
      <c r="G73" s="3">
        <v>125</v>
      </c>
    </row>
    <row r="74" spans="1:7" ht="18.75" x14ac:dyDescent="0.3">
      <c r="A74" s="14">
        <v>7</v>
      </c>
      <c r="B74" s="2">
        <v>1010</v>
      </c>
      <c r="C74" s="4">
        <v>138</v>
      </c>
      <c r="D74" s="15"/>
      <c r="E74" s="16">
        <v>7</v>
      </c>
      <c r="F74" s="2">
        <v>1149</v>
      </c>
      <c r="G74" s="3">
        <v>144</v>
      </c>
    </row>
    <row r="75" spans="1:7" ht="18.75" x14ac:dyDescent="0.3">
      <c r="A75" s="14">
        <v>8</v>
      </c>
      <c r="B75" s="2">
        <v>899</v>
      </c>
      <c r="C75" s="4">
        <v>146</v>
      </c>
      <c r="D75" s="15"/>
      <c r="E75" s="16">
        <v>8</v>
      </c>
      <c r="F75" s="2">
        <v>1149</v>
      </c>
      <c r="G75" s="3">
        <v>153</v>
      </c>
    </row>
    <row r="76" spans="1:7" ht="18.75" x14ac:dyDescent="0.3">
      <c r="A76" s="14">
        <v>9</v>
      </c>
      <c r="B76" s="2">
        <v>1095</v>
      </c>
      <c r="C76" s="4">
        <v>122</v>
      </c>
      <c r="D76" s="15"/>
      <c r="E76" s="16">
        <v>9</v>
      </c>
      <c r="F76" s="2">
        <v>1145</v>
      </c>
      <c r="G76" s="3">
        <v>154</v>
      </c>
    </row>
    <row r="77" spans="1:7" ht="18.75" x14ac:dyDescent="0.3">
      <c r="A77" s="14">
        <v>10</v>
      </c>
      <c r="B77" s="2">
        <v>1095</v>
      </c>
      <c r="C77" s="4">
        <v>110</v>
      </c>
      <c r="D77" s="15"/>
      <c r="E77" s="16">
        <v>10</v>
      </c>
      <c r="F77" s="2">
        <v>1195</v>
      </c>
      <c r="G77" s="3">
        <v>148</v>
      </c>
    </row>
    <row r="78" spans="1:7" ht="18.75" x14ac:dyDescent="0.3">
      <c r="A78" s="14">
        <v>11</v>
      </c>
      <c r="B78" s="2">
        <v>999</v>
      </c>
      <c r="C78" s="4">
        <v>140</v>
      </c>
      <c r="D78" s="15"/>
      <c r="E78" s="16">
        <v>11</v>
      </c>
      <c r="F78" s="2">
        <v>1195</v>
      </c>
      <c r="G78" s="3">
        <v>141</v>
      </c>
    </row>
    <row r="79" spans="1:7" ht="18.75" x14ac:dyDescent="0.3">
      <c r="A79" s="14">
        <v>12</v>
      </c>
      <c r="B79" s="2">
        <v>989</v>
      </c>
      <c r="C79" s="4">
        <v>126</v>
      </c>
      <c r="D79" s="15"/>
      <c r="E79" s="16">
        <v>12</v>
      </c>
      <c r="F79" s="2">
        <v>1210</v>
      </c>
      <c r="G79" s="3">
        <v>137</v>
      </c>
    </row>
    <row r="80" spans="1:7" ht="18.75" x14ac:dyDescent="0.3">
      <c r="A80" s="14">
        <v>13</v>
      </c>
      <c r="B80" s="2">
        <v>1115</v>
      </c>
      <c r="C80" s="4">
        <v>117</v>
      </c>
      <c r="D80" s="15"/>
      <c r="E80" s="16">
        <v>13</v>
      </c>
      <c r="F80" s="2">
        <v>1315</v>
      </c>
      <c r="G80" s="3">
        <v>126</v>
      </c>
    </row>
    <row r="81" spans="1:7" ht="18.75" x14ac:dyDescent="0.3">
      <c r="A81" s="14">
        <v>14</v>
      </c>
      <c r="B81" s="2">
        <v>990</v>
      </c>
      <c r="C81" s="4">
        <v>142</v>
      </c>
      <c r="D81" s="15"/>
      <c r="E81" s="16">
        <v>14</v>
      </c>
      <c r="F81" s="2">
        <v>1190</v>
      </c>
      <c r="G81" s="3">
        <v>146</v>
      </c>
    </row>
    <row r="82" spans="1:7" ht="18.75" x14ac:dyDescent="0.3">
      <c r="A82" s="14">
        <v>15</v>
      </c>
      <c r="B82" s="2">
        <v>890</v>
      </c>
      <c r="C82" s="4">
        <v>143</v>
      </c>
      <c r="D82" s="15"/>
      <c r="E82" s="16">
        <v>15</v>
      </c>
      <c r="F82" s="2">
        <v>1199</v>
      </c>
      <c r="G82" s="3">
        <v>147</v>
      </c>
    </row>
    <row r="83" spans="1:7" ht="18.75" x14ac:dyDescent="0.3">
      <c r="A83" s="14">
        <v>16</v>
      </c>
      <c r="B83" s="2">
        <v>1090</v>
      </c>
      <c r="C83" s="4">
        <v>110</v>
      </c>
      <c r="D83" s="15"/>
      <c r="E83" s="16">
        <v>16</v>
      </c>
      <c r="F83" s="2">
        <v>1210</v>
      </c>
      <c r="G83" s="3">
        <v>148</v>
      </c>
    </row>
    <row r="84" spans="1:7" ht="18.75" x14ac:dyDescent="0.3">
      <c r="A84" s="14">
        <v>17</v>
      </c>
      <c r="B84" s="2">
        <v>1190</v>
      </c>
      <c r="C84" s="4">
        <v>105</v>
      </c>
      <c r="D84" s="15"/>
      <c r="E84" s="16">
        <v>17</v>
      </c>
      <c r="F84" s="2">
        <v>1230</v>
      </c>
      <c r="G84" s="3">
        <v>139</v>
      </c>
    </row>
    <row r="85" spans="1:7" ht="18.75" x14ac:dyDescent="0.3">
      <c r="A85" s="14">
        <v>18</v>
      </c>
      <c r="B85" s="2">
        <v>1250</v>
      </c>
      <c r="C85" s="4">
        <v>89</v>
      </c>
      <c r="D85" s="15"/>
      <c r="E85" s="16">
        <v>18</v>
      </c>
      <c r="F85" s="2">
        <v>1250</v>
      </c>
      <c r="G85" s="3">
        <v>134</v>
      </c>
    </row>
    <row r="86" spans="1:7" ht="18.75" x14ac:dyDescent="0.3">
      <c r="A86" s="14">
        <v>19</v>
      </c>
      <c r="B86" s="2">
        <v>1140</v>
      </c>
      <c r="C86" s="4">
        <v>113</v>
      </c>
      <c r="D86" s="15"/>
      <c r="E86" s="16">
        <v>19</v>
      </c>
      <c r="F86" s="2">
        <v>1199</v>
      </c>
      <c r="G86" s="3">
        <v>144</v>
      </c>
    </row>
    <row r="87" spans="1:7" ht="18.75" x14ac:dyDescent="0.3">
      <c r="A87" s="14">
        <v>20</v>
      </c>
      <c r="B87" s="2">
        <v>1019</v>
      </c>
      <c r="C87" s="4">
        <v>128</v>
      </c>
      <c r="D87" s="15"/>
      <c r="E87" s="16">
        <v>20</v>
      </c>
      <c r="F87" s="2">
        <v>1149</v>
      </c>
      <c r="G87" s="3">
        <v>155</v>
      </c>
    </row>
    <row r="88" spans="1:7" ht="18.75" x14ac:dyDescent="0.3">
      <c r="A88" s="14">
        <v>21</v>
      </c>
      <c r="B88" s="2">
        <v>999</v>
      </c>
      <c r="C88" s="4">
        <v>139</v>
      </c>
      <c r="D88" s="15"/>
      <c r="E88" s="16">
        <v>21</v>
      </c>
      <c r="F88" s="2">
        <v>1199</v>
      </c>
      <c r="G88" s="3">
        <v>145</v>
      </c>
    </row>
    <row r="89" spans="1:7" ht="18.75" x14ac:dyDescent="0.3">
      <c r="A89" s="14">
        <v>22</v>
      </c>
      <c r="B89" s="2">
        <v>912</v>
      </c>
      <c r="C89" s="4">
        <v>142</v>
      </c>
      <c r="D89" s="15"/>
      <c r="E89" s="16">
        <v>22</v>
      </c>
      <c r="F89" s="2">
        <v>1112</v>
      </c>
      <c r="G89" s="3">
        <v>154</v>
      </c>
    </row>
    <row r="90" spans="1:7" ht="18.75" x14ac:dyDescent="0.3">
      <c r="A90" s="14">
        <v>23</v>
      </c>
      <c r="B90" s="2">
        <v>1020</v>
      </c>
      <c r="C90" s="4">
        <v>136</v>
      </c>
      <c r="D90" s="15"/>
      <c r="E90" s="16">
        <v>23</v>
      </c>
      <c r="F90" s="2">
        <v>1109</v>
      </c>
      <c r="G90" s="3">
        <v>158</v>
      </c>
    </row>
    <row r="91" spans="1:7" ht="19.5" thickBot="1" x14ac:dyDescent="0.35">
      <c r="A91" s="17">
        <v>24</v>
      </c>
      <c r="B91" s="5">
        <v>1115</v>
      </c>
      <c r="C91" s="6">
        <v>110</v>
      </c>
      <c r="D91" s="18"/>
      <c r="E91" s="19">
        <v>24</v>
      </c>
      <c r="F91" s="20">
        <v>1115</v>
      </c>
      <c r="G91" s="6">
        <v>159</v>
      </c>
    </row>
    <row r="92" spans="1:7" x14ac:dyDescent="0.25">
      <c r="A92" s="1"/>
      <c r="B92" s="1"/>
      <c r="C92" s="1"/>
      <c r="D92" s="1"/>
      <c r="E92" s="1"/>
      <c r="F92" s="1"/>
      <c r="G92" s="1"/>
    </row>
  </sheetData>
  <mergeCells count="2">
    <mergeCell ref="A66:C66"/>
    <mergeCell ref="E66:G6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Q26" sqref="Q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I46"/>
  <sheetViews>
    <sheetView topLeftCell="A13" workbookViewId="0">
      <selection activeCell="D23" sqref="D23"/>
    </sheetView>
  </sheetViews>
  <sheetFormatPr defaultRowHeight="15" x14ac:dyDescent="0.25"/>
  <cols>
    <col min="1" max="1" width="40.7109375" bestFit="1" customWidth="1"/>
    <col min="2" max="2" width="17.140625" bestFit="1" customWidth="1"/>
    <col min="3" max="3" width="30.85546875" bestFit="1" customWidth="1"/>
    <col min="4" max="4" width="16.7109375" bestFit="1" customWidth="1"/>
    <col min="5" max="5" width="21.85546875" bestFit="1" customWidth="1"/>
    <col min="6" max="6" width="14.140625" bestFit="1" customWidth="1"/>
    <col min="7" max="7" width="16.85546875" customWidth="1"/>
    <col min="8" max="8" width="27.42578125" bestFit="1" customWidth="1"/>
    <col min="9" max="9" width="23.42578125" customWidth="1"/>
    <col min="10" max="10" width="18.42578125" bestFit="1" customWidth="1"/>
    <col min="11" max="11" width="12.85546875" bestFit="1" customWidth="1"/>
  </cols>
  <sheetData>
    <row r="13" spans="1:7" ht="19.5" thickBot="1" x14ac:dyDescent="0.35">
      <c r="D13" s="21"/>
      <c r="F13" s="1"/>
      <c r="G13" s="1"/>
    </row>
    <row r="14" spans="1:7" ht="19.5" thickBot="1" x14ac:dyDescent="0.35">
      <c r="A14" s="81" t="s">
        <v>31</v>
      </c>
      <c r="B14" s="82"/>
      <c r="C14" s="82"/>
      <c r="D14" s="82"/>
      <c r="E14" s="83"/>
      <c r="F14" s="44"/>
      <c r="G14" s="44"/>
    </row>
    <row r="15" spans="1:7" ht="18.75" x14ac:dyDescent="0.3">
      <c r="A15" s="22" t="s">
        <v>9</v>
      </c>
      <c r="B15" s="30"/>
      <c r="C15" s="30" t="s">
        <v>10</v>
      </c>
      <c r="D15" s="30" t="s">
        <v>29</v>
      </c>
      <c r="E15" s="45" t="s">
        <v>30</v>
      </c>
      <c r="F15" s="25"/>
      <c r="G15" s="1"/>
    </row>
    <row r="16" spans="1:7" ht="20.25" x14ac:dyDescent="0.35">
      <c r="A16" s="32" t="s">
        <v>5</v>
      </c>
      <c r="B16" s="34" t="s">
        <v>11</v>
      </c>
      <c r="C16" s="28">
        <v>1208.8827869930001</v>
      </c>
      <c r="D16" s="28">
        <v>600</v>
      </c>
      <c r="E16" s="35">
        <f>C16-D16</f>
        <v>608.88278699300008</v>
      </c>
      <c r="F16" s="25"/>
      <c r="G16" s="1"/>
    </row>
    <row r="17" spans="1:9" ht="21" thickBot="1" x14ac:dyDescent="0.4">
      <c r="A17" s="23" t="s">
        <v>6</v>
      </c>
      <c r="B17" s="36" t="s">
        <v>12</v>
      </c>
      <c r="C17" s="43">
        <v>1398.9722572266601</v>
      </c>
      <c r="D17" s="43">
        <v>690</v>
      </c>
      <c r="E17" s="24">
        <f>C17-D17</f>
        <v>708.97225722666008</v>
      </c>
      <c r="F17" s="26"/>
      <c r="G17" s="26"/>
    </row>
    <row r="18" spans="1:9" ht="19.5" thickBot="1" x14ac:dyDescent="0.35">
      <c r="A18" s="21"/>
      <c r="B18" s="21"/>
      <c r="C18" s="21"/>
      <c r="D18" s="21"/>
      <c r="E18" s="21"/>
      <c r="F18" s="21"/>
    </row>
    <row r="19" spans="1:9" ht="19.5" thickBot="1" x14ac:dyDescent="0.35">
      <c r="A19" s="81" t="s">
        <v>13</v>
      </c>
      <c r="B19" s="82"/>
      <c r="C19" s="82"/>
      <c r="D19" s="83"/>
      <c r="E19" s="21"/>
      <c r="F19" s="21"/>
    </row>
    <row r="20" spans="1:9" ht="18.75" x14ac:dyDescent="0.3">
      <c r="A20" s="22" t="s">
        <v>9</v>
      </c>
      <c r="B20" s="30" t="s">
        <v>7</v>
      </c>
      <c r="C20" s="30" t="s">
        <v>8</v>
      </c>
      <c r="D20" s="31" t="s">
        <v>3</v>
      </c>
      <c r="E20" s="21"/>
      <c r="F20" s="21"/>
    </row>
    <row r="21" spans="1:9" ht="18.75" x14ac:dyDescent="0.3">
      <c r="A21" s="32" t="s">
        <v>5</v>
      </c>
      <c r="B21" s="28">
        <v>-0.16209999999999999</v>
      </c>
      <c r="C21" s="29">
        <v>294.66000000000003</v>
      </c>
      <c r="D21" s="35">
        <f>(B21*C16)+C21</f>
        <v>98.700100228434707</v>
      </c>
      <c r="E21" s="21"/>
      <c r="F21" s="21"/>
      <c r="G21" s="21"/>
      <c r="H21" s="21"/>
      <c r="I21" s="21"/>
    </row>
    <row r="22" spans="1:9" ht="19.5" thickBot="1" x14ac:dyDescent="0.35">
      <c r="A22" s="23" t="s">
        <v>6</v>
      </c>
      <c r="B22" s="33">
        <v>-0.15859999999999999</v>
      </c>
      <c r="C22" s="33">
        <v>334.32</v>
      </c>
      <c r="D22" s="24">
        <f>(B22*C17)+C22</f>
        <v>112.44300000385172</v>
      </c>
      <c r="E22" s="21"/>
      <c r="F22" s="21"/>
      <c r="G22" s="21"/>
      <c r="H22" s="21"/>
      <c r="I22" s="21"/>
    </row>
    <row r="23" spans="1:9" ht="19.5" thickBot="1" x14ac:dyDescent="0.35">
      <c r="A23" s="21"/>
      <c r="B23" s="21"/>
      <c r="C23" s="21"/>
      <c r="D23" s="21"/>
      <c r="E23" s="21"/>
      <c r="F23" s="21"/>
      <c r="G23" s="21"/>
      <c r="H23" s="21"/>
      <c r="I23" s="21"/>
    </row>
    <row r="24" spans="1:9" ht="19.5" thickBot="1" x14ac:dyDescent="0.35">
      <c r="A24" s="84" t="s">
        <v>14</v>
      </c>
      <c r="B24" s="85"/>
      <c r="C24" s="21"/>
      <c r="D24" s="21"/>
    </row>
    <row r="25" spans="1:9" ht="19.5" thickBot="1" x14ac:dyDescent="0.35">
      <c r="A25" s="41" t="s">
        <v>15</v>
      </c>
      <c r="B25" s="42">
        <f>(D21*E16)+(D22*E17)</f>
        <v>139815.75962564588</v>
      </c>
      <c r="C25" s="21"/>
      <c r="D25" s="21"/>
    </row>
    <row r="26" spans="1:9" ht="19.5" thickBot="1" x14ac:dyDescent="0.35">
      <c r="A26" s="21"/>
      <c r="B26" s="21"/>
      <c r="C26" s="21"/>
      <c r="D26" s="21"/>
    </row>
    <row r="27" spans="1:9" ht="19.5" thickBot="1" x14ac:dyDescent="0.35">
      <c r="A27" s="78" t="s">
        <v>24</v>
      </c>
      <c r="B27" s="79"/>
      <c r="C27" s="79"/>
      <c r="D27" s="80"/>
    </row>
    <row r="28" spans="1:9" ht="18.75" x14ac:dyDescent="0.3">
      <c r="A28" s="37" t="s">
        <v>9</v>
      </c>
      <c r="B28" s="37" t="s">
        <v>25</v>
      </c>
      <c r="C28" s="37" t="s">
        <v>26</v>
      </c>
      <c r="D28" s="37" t="s">
        <v>27</v>
      </c>
    </row>
    <row r="29" spans="1:9" ht="18.75" x14ac:dyDescent="0.3">
      <c r="A29" s="27" t="s">
        <v>5</v>
      </c>
      <c r="B29" s="28">
        <v>1</v>
      </c>
      <c r="C29" s="28">
        <v>10</v>
      </c>
      <c r="D29" s="28">
        <v>4</v>
      </c>
    </row>
    <row r="30" spans="1:9" ht="18.75" x14ac:dyDescent="0.3">
      <c r="A30" s="27" t="s">
        <v>6</v>
      </c>
      <c r="B30" s="28">
        <v>1</v>
      </c>
      <c r="C30" s="28">
        <v>16</v>
      </c>
      <c r="D30" s="28">
        <v>6</v>
      </c>
    </row>
    <row r="31" spans="1:9" ht="18.75" x14ac:dyDescent="0.3">
      <c r="A31" s="21"/>
      <c r="B31" s="21"/>
      <c r="C31" s="21"/>
      <c r="D31" s="21"/>
    </row>
    <row r="32" spans="1:9" ht="19.5" thickBot="1" x14ac:dyDescent="0.35">
      <c r="A32" s="21"/>
      <c r="B32" s="21"/>
      <c r="C32" s="21"/>
      <c r="D32" s="21"/>
    </row>
    <row r="33" spans="1:4" ht="19.5" thickBot="1" x14ac:dyDescent="0.35">
      <c r="A33" s="75" t="s">
        <v>16</v>
      </c>
      <c r="B33" s="76"/>
      <c r="C33" s="76"/>
      <c r="D33" s="77"/>
    </row>
    <row r="34" spans="1:4" ht="18.75" x14ac:dyDescent="0.3">
      <c r="A34" s="37" t="s">
        <v>17</v>
      </c>
      <c r="B34" s="39">
        <f>C16</f>
        <v>1208.8827869930001</v>
      </c>
      <c r="C34" s="40" t="s">
        <v>22</v>
      </c>
      <c r="D34" s="39">
        <f>D16</f>
        <v>600</v>
      </c>
    </row>
    <row r="35" spans="1:4" ht="18.75" x14ac:dyDescent="0.3">
      <c r="A35" s="27" t="s">
        <v>18</v>
      </c>
      <c r="B35" s="28">
        <f>C17</f>
        <v>1398.9722572266601</v>
      </c>
      <c r="C35" s="38" t="s">
        <v>22</v>
      </c>
      <c r="D35" s="28">
        <f>D17</f>
        <v>690</v>
      </c>
    </row>
    <row r="36" spans="1:4" ht="18.75" x14ac:dyDescent="0.3">
      <c r="A36" s="27" t="s">
        <v>19</v>
      </c>
      <c r="B36" s="28">
        <f>(D21*B29) + (D22*B30)</f>
        <v>211.14310023228643</v>
      </c>
      <c r="C36" s="38" t="s">
        <v>23</v>
      </c>
      <c r="D36" s="28">
        <v>220</v>
      </c>
    </row>
    <row r="37" spans="1:4" ht="18.75" x14ac:dyDescent="0.3">
      <c r="A37" s="27" t="s">
        <v>20</v>
      </c>
      <c r="B37" s="28">
        <f>(D21*C29)+(D22*C30)</f>
        <v>2786.0890023459747</v>
      </c>
      <c r="C37" s="38" t="s">
        <v>28</v>
      </c>
      <c r="D37" s="28">
        <v>3000</v>
      </c>
    </row>
    <row r="38" spans="1:4" ht="18.75" x14ac:dyDescent="0.3">
      <c r="A38" s="27" t="s">
        <v>21</v>
      </c>
      <c r="B38" s="28">
        <f>(D21*D29)+(D22*D30)</f>
        <v>1069.4584009368491</v>
      </c>
      <c r="C38" s="38" t="s">
        <v>28</v>
      </c>
      <c r="D38" s="28">
        <v>1400</v>
      </c>
    </row>
    <row r="39" spans="1:4" ht="18.75" x14ac:dyDescent="0.3">
      <c r="A39" s="21"/>
      <c r="B39" s="21"/>
      <c r="C39" s="21"/>
      <c r="D39" s="21"/>
    </row>
    <row r="40" spans="1:4" ht="19.5" thickBot="1" x14ac:dyDescent="0.35">
      <c r="A40" s="21"/>
      <c r="B40" s="21"/>
      <c r="C40" s="21"/>
      <c r="D40" s="21"/>
    </row>
    <row r="41" spans="1:4" ht="19.5" thickBot="1" x14ac:dyDescent="0.35">
      <c r="A41" s="81" t="s">
        <v>34</v>
      </c>
      <c r="B41" s="82"/>
      <c r="C41" s="83"/>
      <c r="D41" s="21"/>
    </row>
    <row r="42" spans="1:4" ht="18.75" x14ac:dyDescent="0.3">
      <c r="A42" s="22" t="s">
        <v>32</v>
      </c>
      <c r="B42" s="48" t="s">
        <v>3</v>
      </c>
      <c r="C42" s="31" t="s">
        <v>4</v>
      </c>
      <c r="D42" s="21"/>
    </row>
    <row r="43" spans="1:4" ht="18.75" x14ac:dyDescent="0.3">
      <c r="A43" s="47" t="s">
        <v>5</v>
      </c>
      <c r="B43" s="28">
        <v>99</v>
      </c>
      <c r="C43" s="35">
        <f>(B43-C21)/B21</f>
        <v>1207.032695866749</v>
      </c>
      <c r="D43" s="21"/>
    </row>
    <row r="44" spans="1:4" ht="18.75" x14ac:dyDescent="0.3">
      <c r="A44" s="32" t="s">
        <v>6</v>
      </c>
      <c r="B44" s="28">
        <v>112</v>
      </c>
      <c r="C44" s="35">
        <f>(B44-C22)/B22</f>
        <v>1401.7654476670871</v>
      </c>
      <c r="D44" s="21"/>
    </row>
    <row r="45" spans="1:4" ht="19.5" thickBot="1" x14ac:dyDescent="0.35">
      <c r="A45" s="46"/>
      <c r="B45" s="49" t="s">
        <v>33</v>
      </c>
      <c r="C45" s="24">
        <f>(B43*(C43-D16))+(B44*(C44-D17))</f>
        <v>139813.96702952191</v>
      </c>
      <c r="D45" s="21"/>
    </row>
    <row r="46" spans="1:4" x14ac:dyDescent="0.25">
      <c r="A46" s="1"/>
      <c r="B46" s="1"/>
      <c r="C46" s="1"/>
    </row>
  </sheetData>
  <mergeCells count="6">
    <mergeCell ref="A41:C41"/>
    <mergeCell ref="A33:D33"/>
    <mergeCell ref="A27:D27"/>
    <mergeCell ref="A14:E14"/>
    <mergeCell ref="A19:D19"/>
    <mergeCell ref="A24:B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E60"/>
  <sheetViews>
    <sheetView topLeftCell="A25" workbookViewId="0">
      <selection activeCell="C60" sqref="C60"/>
    </sheetView>
  </sheetViews>
  <sheetFormatPr defaultRowHeight="15" x14ac:dyDescent="0.25"/>
  <cols>
    <col min="1" max="1" width="42.85546875" bestFit="1" customWidth="1"/>
    <col min="2" max="2" width="17.140625" bestFit="1" customWidth="1"/>
    <col min="3" max="3" width="30.85546875" bestFit="1" customWidth="1"/>
    <col min="4" max="4" width="17.140625" bestFit="1" customWidth="1"/>
    <col min="5" max="5" width="18.7109375" bestFit="1" customWidth="1"/>
  </cols>
  <sheetData>
    <row r="26" spans="1:5" ht="15.75" thickBot="1" x14ac:dyDescent="0.3"/>
    <row r="27" spans="1:5" ht="19.5" thickBot="1" x14ac:dyDescent="0.35">
      <c r="A27" s="81" t="s">
        <v>31</v>
      </c>
      <c r="B27" s="82"/>
      <c r="C27" s="82"/>
      <c r="D27" s="82"/>
      <c r="E27" s="83"/>
    </row>
    <row r="28" spans="1:5" ht="18.75" x14ac:dyDescent="0.3">
      <c r="A28" s="22" t="s">
        <v>9</v>
      </c>
      <c r="B28" s="30"/>
      <c r="C28" s="30" t="s">
        <v>10</v>
      </c>
      <c r="D28" s="30" t="s">
        <v>29</v>
      </c>
      <c r="E28" s="45" t="s">
        <v>30</v>
      </c>
    </row>
    <row r="29" spans="1:5" ht="20.25" x14ac:dyDescent="0.35">
      <c r="A29" s="32" t="s">
        <v>5</v>
      </c>
      <c r="B29" s="34" t="s">
        <v>11</v>
      </c>
      <c r="C29" s="28">
        <v>1231.5113525390625</v>
      </c>
      <c r="D29" s="28">
        <v>600</v>
      </c>
      <c r="E29" s="35">
        <f>C29-D29</f>
        <v>631.5113525390625</v>
      </c>
    </row>
    <row r="30" spans="1:5" ht="21" thickBot="1" x14ac:dyDescent="0.4">
      <c r="A30" s="23" t="s">
        <v>6</v>
      </c>
      <c r="B30" s="36" t="s">
        <v>12</v>
      </c>
      <c r="C30" s="43">
        <v>1320</v>
      </c>
      <c r="D30" s="43">
        <v>690</v>
      </c>
      <c r="E30" s="24">
        <f>C30-D30</f>
        <v>630</v>
      </c>
    </row>
    <row r="31" spans="1:5" ht="19.5" thickBot="1" x14ac:dyDescent="0.35">
      <c r="A31" s="21"/>
      <c r="B31" s="21"/>
      <c r="C31" s="21"/>
      <c r="D31" s="21"/>
      <c r="E31" s="21"/>
    </row>
    <row r="32" spans="1:5" ht="19.5" thickBot="1" x14ac:dyDescent="0.35">
      <c r="A32" s="81" t="s">
        <v>13</v>
      </c>
      <c r="B32" s="82"/>
      <c r="C32" s="82"/>
      <c r="D32" s="83"/>
      <c r="E32" s="21"/>
    </row>
    <row r="33" spans="1:5" ht="18.75" x14ac:dyDescent="0.3">
      <c r="A33" s="22" t="s">
        <v>9</v>
      </c>
      <c r="B33" s="30" t="s">
        <v>7</v>
      </c>
      <c r="C33" s="30" t="s">
        <v>8</v>
      </c>
      <c r="D33" s="31" t="s">
        <v>3</v>
      </c>
      <c r="E33" s="21"/>
    </row>
    <row r="34" spans="1:5" ht="18.75" x14ac:dyDescent="0.3">
      <c r="A34" s="32" t="s">
        <v>5</v>
      </c>
      <c r="B34" s="28">
        <v>-0.16209999999999999</v>
      </c>
      <c r="C34" s="29">
        <v>294.66000000000003</v>
      </c>
      <c r="D34" s="35">
        <f>(B34*C29)+C34</f>
        <v>95.032009753418009</v>
      </c>
      <c r="E34" s="21"/>
    </row>
    <row r="35" spans="1:5" ht="19.5" thickBot="1" x14ac:dyDescent="0.35">
      <c r="A35" s="23" t="s">
        <v>6</v>
      </c>
      <c r="B35" s="33">
        <v>-0.15859999999999999</v>
      </c>
      <c r="C35" s="33">
        <v>334.32</v>
      </c>
      <c r="D35" s="24">
        <f>(B35*C30)+C35</f>
        <v>124.96800000000002</v>
      </c>
      <c r="E35" s="21"/>
    </row>
    <row r="36" spans="1:5" ht="19.5" thickBot="1" x14ac:dyDescent="0.35">
      <c r="A36" s="21"/>
      <c r="B36" s="21"/>
      <c r="C36" s="21"/>
      <c r="D36" s="21"/>
      <c r="E36" s="21"/>
    </row>
    <row r="37" spans="1:5" ht="19.5" thickBot="1" x14ac:dyDescent="0.35">
      <c r="A37" s="84" t="s">
        <v>14</v>
      </c>
      <c r="B37" s="85"/>
      <c r="C37" s="21"/>
      <c r="D37" s="21"/>
    </row>
    <row r="38" spans="1:5" ht="19.5" thickBot="1" x14ac:dyDescent="0.35">
      <c r="A38" s="41" t="s">
        <v>15</v>
      </c>
      <c r="B38" s="42">
        <f>(D34*E29)+(D35*E30)</f>
        <v>138743.6330138864</v>
      </c>
      <c r="C38" s="21"/>
      <c r="D38" s="21"/>
    </row>
    <row r="39" spans="1:5" ht="19.5" thickBot="1" x14ac:dyDescent="0.35">
      <c r="A39" s="21"/>
      <c r="B39" s="21"/>
      <c r="C39" s="21"/>
      <c r="D39" s="21"/>
    </row>
    <row r="40" spans="1:5" ht="19.5" thickBot="1" x14ac:dyDescent="0.35">
      <c r="A40" s="78" t="s">
        <v>24</v>
      </c>
      <c r="B40" s="79"/>
      <c r="C40" s="79"/>
      <c r="D40" s="80"/>
    </row>
    <row r="41" spans="1:5" ht="18.75" x14ac:dyDescent="0.3">
      <c r="A41" s="37" t="s">
        <v>9</v>
      </c>
      <c r="B41" s="37" t="s">
        <v>25</v>
      </c>
      <c r="C41" s="37" t="s">
        <v>26</v>
      </c>
      <c r="D41" s="37" t="s">
        <v>27</v>
      </c>
    </row>
    <row r="42" spans="1:5" ht="18.75" x14ac:dyDescent="0.3">
      <c r="A42" s="27" t="s">
        <v>5</v>
      </c>
      <c r="B42" s="28">
        <v>1</v>
      </c>
      <c r="C42" s="28">
        <v>10</v>
      </c>
      <c r="D42" s="28">
        <v>4</v>
      </c>
    </row>
    <row r="43" spans="1:5" ht="18.75" x14ac:dyDescent="0.3">
      <c r="A43" s="27" t="s">
        <v>6</v>
      </c>
      <c r="B43" s="28">
        <v>1</v>
      </c>
      <c r="C43" s="28">
        <v>16</v>
      </c>
      <c r="D43" s="28">
        <v>6</v>
      </c>
    </row>
    <row r="44" spans="1:5" ht="18.75" x14ac:dyDescent="0.3">
      <c r="A44" s="21"/>
      <c r="B44" s="21"/>
      <c r="C44" s="21"/>
      <c r="D44" s="21"/>
    </row>
    <row r="45" spans="1:5" ht="19.5" thickBot="1" x14ac:dyDescent="0.35">
      <c r="A45" s="21"/>
      <c r="B45" s="21"/>
      <c r="C45" s="21"/>
      <c r="D45" s="21"/>
    </row>
    <row r="46" spans="1:5" ht="19.5" thickBot="1" x14ac:dyDescent="0.35">
      <c r="A46" s="75" t="s">
        <v>16</v>
      </c>
      <c r="B46" s="76"/>
      <c r="C46" s="76"/>
      <c r="D46" s="77"/>
    </row>
    <row r="47" spans="1:5" ht="18.75" x14ac:dyDescent="0.3">
      <c r="A47" s="37" t="s">
        <v>17</v>
      </c>
      <c r="B47" s="39">
        <f>C29</f>
        <v>1231.5113525390625</v>
      </c>
      <c r="C47" s="40" t="s">
        <v>22</v>
      </c>
      <c r="D47" s="39">
        <f>D29</f>
        <v>600</v>
      </c>
    </row>
    <row r="48" spans="1:5" ht="18.75" x14ac:dyDescent="0.3">
      <c r="A48" s="27" t="s">
        <v>18</v>
      </c>
      <c r="B48" s="28">
        <f>C30</f>
        <v>1320</v>
      </c>
      <c r="C48" s="38" t="s">
        <v>22</v>
      </c>
      <c r="D48" s="28">
        <f>D30</f>
        <v>690</v>
      </c>
    </row>
    <row r="49" spans="1:5" ht="18.75" x14ac:dyDescent="0.3">
      <c r="A49" s="27" t="s">
        <v>19</v>
      </c>
      <c r="B49" s="28">
        <f>(D34*B42) + (D35*B43)</f>
        <v>220.00000975341803</v>
      </c>
      <c r="C49" s="38" t="s">
        <v>23</v>
      </c>
      <c r="D49" s="28">
        <v>220</v>
      </c>
    </row>
    <row r="50" spans="1:5" ht="18.75" x14ac:dyDescent="0.3">
      <c r="A50" s="27" t="s">
        <v>20</v>
      </c>
      <c r="B50" s="28">
        <f>(D34*C42)+(D35*C43)</f>
        <v>2949.8080975341804</v>
      </c>
      <c r="C50" s="38" t="s">
        <v>28</v>
      </c>
      <c r="D50" s="28">
        <v>3000</v>
      </c>
    </row>
    <row r="51" spans="1:5" ht="18.75" x14ac:dyDescent="0.3">
      <c r="A51" s="27" t="s">
        <v>21</v>
      </c>
      <c r="B51" s="28">
        <f>(D34*D42)+(D35*D43)</f>
        <v>1129.9360390136721</v>
      </c>
      <c r="C51" s="38" t="s">
        <v>28</v>
      </c>
      <c r="D51" s="28">
        <v>1400</v>
      </c>
    </row>
    <row r="52" spans="1:5" ht="18.75" x14ac:dyDescent="0.3">
      <c r="A52" s="51" t="s">
        <v>36</v>
      </c>
      <c r="B52" s="52">
        <f>C29</f>
        <v>1231.5113525390625</v>
      </c>
      <c r="C52" s="53" t="s">
        <v>28</v>
      </c>
      <c r="D52" s="52">
        <v>1250</v>
      </c>
      <c r="E52" t="s">
        <v>38</v>
      </c>
    </row>
    <row r="53" spans="1:5" ht="18.75" x14ac:dyDescent="0.3">
      <c r="A53" s="51" t="s">
        <v>37</v>
      </c>
      <c r="B53" s="52">
        <f>C30</f>
        <v>1320</v>
      </c>
      <c r="C53" s="53" t="s">
        <v>28</v>
      </c>
      <c r="D53" s="52">
        <v>1320</v>
      </c>
      <c r="E53" t="s">
        <v>38</v>
      </c>
    </row>
    <row r="55" spans="1:5" ht="15.75" thickBot="1" x14ac:dyDescent="0.3"/>
    <row r="56" spans="1:5" ht="19.5" thickBot="1" x14ac:dyDescent="0.35">
      <c r="A56" s="81" t="s">
        <v>34</v>
      </c>
      <c r="B56" s="82"/>
      <c r="C56" s="83"/>
    </row>
    <row r="57" spans="1:5" ht="18.75" x14ac:dyDescent="0.3">
      <c r="A57" s="22" t="s">
        <v>32</v>
      </c>
      <c r="B57" s="48" t="s">
        <v>3</v>
      </c>
      <c r="C57" s="31" t="s">
        <v>4</v>
      </c>
    </row>
    <row r="58" spans="1:5" ht="18.75" x14ac:dyDescent="0.3">
      <c r="A58" s="47" t="s">
        <v>5</v>
      </c>
      <c r="B58" s="28">
        <v>95</v>
      </c>
      <c r="C58" s="28">
        <f>(B58-C34)/B34</f>
        <v>1231.708821714991</v>
      </c>
      <c r="D58" s="1"/>
    </row>
    <row r="59" spans="1:5" ht="18.75" x14ac:dyDescent="0.3">
      <c r="A59" s="32" t="s">
        <v>6</v>
      </c>
      <c r="B59" s="28">
        <v>125</v>
      </c>
      <c r="C59" s="28">
        <f>(B59-C35)/B35</f>
        <v>1319.798234552333</v>
      </c>
      <c r="D59" s="1"/>
    </row>
    <row r="60" spans="1:5" ht="19.5" thickBot="1" x14ac:dyDescent="0.35">
      <c r="A60" s="46"/>
      <c r="B60" s="49" t="s">
        <v>33</v>
      </c>
      <c r="C60" s="28">
        <f>(B58*(C58-D29))+(B59*(C59-D30))</f>
        <v>138737.11738196577</v>
      </c>
      <c r="D60" s="1"/>
    </row>
  </sheetData>
  <mergeCells count="6">
    <mergeCell ref="A56:C56"/>
    <mergeCell ref="A27:E27"/>
    <mergeCell ref="A32:D32"/>
    <mergeCell ref="A37:B37"/>
    <mergeCell ref="A40:D40"/>
    <mergeCell ref="A46:D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5"/>
  <sheetViews>
    <sheetView tabSelected="1" workbookViewId="0">
      <selection activeCell="K16" sqref="K16"/>
    </sheetView>
  </sheetViews>
  <sheetFormatPr defaultRowHeight="15" x14ac:dyDescent="0.25"/>
  <cols>
    <col min="1" max="1" width="60.7109375" bestFit="1" customWidth="1"/>
    <col min="2" max="2" width="14.140625" bestFit="1" customWidth="1"/>
    <col min="3" max="3" width="15.85546875" bestFit="1" customWidth="1"/>
    <col min="4" max="4" width="17.28515625" bestFit="1" customWidth="1"/>
    <col min="5" max="6" width="19" bestFit="1" customWidth="1"/>
    <col min="11" max="11" width="31.7109375" bestFit="1" customWidth="1"/>
  </cols>
  <sheetData>
    <row r="1" spans="1:11" x14ac:dyDescent="0.25">
      <c r="A1" s="50" t="s">
        <v>41</v>
      </c>
      <c r="K1" s="61" t="str">
        <f>CONCATENATE("Sensitivity of ",$K$4," to ","Max Pumps")</f>
        <v>Sensitivity of $C$29 to Max Pumps</v>
      </c>
    </row>
    <row r="3" spans="1:11" x14ac:dyDescent="0.25">
      <c r="A3" t="s">
        <v>42</v>
      </c>
      <c r="B3" t="s">
        <v>49</v>
      </c>
      <c r="C3" t="s">
        <v>50</v>
      </c>
      <c r="D3" t="s">
        <v>51</v>
      </c>
      <c r="E3" t="s">
        <v>52</v>
      </c>
      <c r="F3" t="s">
        <v>53</v>
      </c>
      <c r="K3" t="s">
        <v>47</v>
      </c>
    </row>
    <row r="4" spans="1:11" ht="33" x14ac:dyDescent="0.25">
      <c r="B4" s="56" t="s">
        <v>43</v>
      </c>
      <c r="C4" s="56" t="s">
        <v>44</v>
      </c>
      <c r="D4" s="56" t="s">
        <v>45</v>
      </c>
      <c r="E4" s="56" t="s">
        <v>46</v>
      </c>
      <c r="F4" s="56" t="s">
        <v>35</v>
      </c>
      <c r="J4" s="61">
        <f>MATCH($K$4,OutputAddresses,0)</f>
        <v>1</v>
      </c>
      <c r="K4" s="60" t="s">
        <v>43</v>
      </c>
    </row>
    <row r="5" spans="1:11" x14ac:dyDescent="0.25">
      <c r="A5" s="55">
        <v>100</v>
      </c>
      <c r="B5" s="68" t="s">
        <v>54</v>
      </c>
      <c r="C5" s="57"/>
      <c r="D5" s="57"/>
      <c r="E5" s="57"/>
      <c r="F5" s="58"/>
      <c r="K5" t="str">
        <f>INDEX(OutputValues,1,$J$4)</f>
        <v>Not feasible</v>
      </c>
    </row>
    <row r="6" spans="1:11" x14ac:dyDescent="0.25">
      <c r="A6" s="55">
        <v>105</v>
      </c>
      <c r="B6" s="69" t="s">
        <v>54</v>
      </c>
      <c r="C6" s="1"/>
      <c r="D6" s="1"/>
      <c r="E6" s="1"/>
      <c r="F6" s="59"/>
      <c r="K6" t="str">
        <f>INDEX(OutputValues,2,$J$4)</f>
        <v>Not feasible</v>
      </c>
    </row>
    <row r="7" spans="1:11" x14ac:dyDescent="0.25">
      <c r="A7" s="55">
        <v>110</v>
      </c>
      <c r="B7" s="69" t="s">
        <v>54</v>
      </c>
      <c r="C7" s="1"/>
      <c r="D7" s="1"/>
      <c r="E7" s="1"/>
      <c r="F7" s="59"/>
      <c r="K7" t="str">
        <f>INDEX(OutputValues,3,$J$4)</f>
        <v>Not feasible</v>
      </c>
    </row>
    <row r="8" spans="1:11" x14ac:dyDescent="0.25">
      <c r="A8" s="55">
        <v>115</v>
      </c>
      <c r="B8" s="69" t="s">
        <v>54</v>
      </c>
      <c r="C8" s="1"/>
      <c r="D8" s="1"/>
      <c r="E8" s="1"/>
      <c r="F8" s="59"/>
      <c r="K8" t="str">
        <f>INDEX(OutputValues,4,$J$4)</f>
        <v>Not feasible</v>
      </c>
    </row>
    <row r="9" spans="1:11" x14ac:dyDescent="0.25">
      <c r="A9" s="55">
        <v>120</v>
      </c>
      <c r="B9" s="69" t="s">
        <v>54</v>
      </c>
      <c r="C9" s="1"/>
      <c r="D9" s="1"/>
      <c r="E9" s="1"/>
      <c r="F9" s="59"/>
      <c r="K9" t="str">
        <f>INDEX(OutputValues,5,$J$4)</f>
        <v>Not feasible</v>
      </c>
    </row>
    <row r="10" spans="1:11" x14ac:dyDescent="0.25">
      <c r="A10" s="55">
        <v>125</v>
      </c>
      <c r="B10" s="69" t="s">
        <v>54</v>
      </c>
      <c r="C10" s="1"/>
      <c r="D10" s="1"/>
      <c r="E10" s="1"/>
      <c r="F10" s="59"/>
      <c r="K10" t="str">
        <f>INDEX(OutputValues,6,$J$4)</f>
        <v>Not feasible</v>
      </c>
    </row>
    <row r="11" spans="1:11" x14ac:dyDescent="0.25">
      <c r="A11" s="55">
        <v>130</v>
      </c>
      <c r="B11" s="69" t="s">
        <v>54</v>
      </c>
      <c r="C11" s="1"/>
      <c r="D11" s="1"/>
      <c r="E11" s="1"/>
      <c r="F11" s="59"/>
      <c r="K11" t="str">
        <f>INDEX(OutputValues,7,$J$4)</f>
        <v>Not feasible</v>
      </c>
    </row>
    <row r="12" spans="1:11" x14ac:dyDescent="0.25">
      <c r="A12" s="55">
        <v>135</v>
      </c>
      <c r="B12" s="69" t="s">
        <v>54</v>
      </c>
      <c r="C12" s="1"/>
      <c r="D12" s="1"/>
      <c r="E12" s="1"/>
      <c r="F12" s="59"/>
      <c r="K12" t="str">
        <f>INDEX(OutputValues,8,$J$4)</f>
        <v>Not feasible</v>
      </c>
    </row>
    <row r="13" spans="1:11" x14ac:dyDescent="0.25">
      <c r="A13" s="55">
        <v>140</v>
      </c>
      <c r="B13" s="69" t="s">
        <v>54</v>
      </c>
      <c r="C13" s="1"/>
      <c r="D13" s="1"/>
      <c r="E13" s="1"/>
      <c r="F13" s="59"/>
      <c r="K13" t="str">
        <f>INDEX(OutputValues,9,$J$4)</f>
        <v>Not feasible</v>
      </c>
    </row>
    <row r="14" spans="1:11" x14ac:dyDescent="0.25">
      <c r="A14" s="55">
        <v>145</v>
      </c>
      <c r="B14" s="69" t="s">
        <v>54</v>
      </c>
      <c r="C14" s="1"/>
      <c r="D14" s="1"/>
      <c r="E14" s="1"/>
      <c r="F14" s="59"/>
      <c r="K14" t="str">
        <f>INDEX(OutputValues,10,$J$4)</f>
        <v>Not feasible</v>
      </c>
    </row>
    <row r="15" spans="1:11" x14ac:dyDescent="0.25">
      <c r="A15" s="55">
        <v>150</v>
      </c>
      <c r="B15" s="69" t="s">
        <v>54</v>
      </c>
      <c r="C15" s="1"/>
      <c r="D15" s="1"/>
      <c r="E15" s="1"/>
      <c r="F15" s="59"/>
      <c r="K15" t="str">
        <f>INDEX(OutputValues,11,$J$4)</f>
        <v>Not feasible</v>
      </c>
    </row>
    <row r="16" spans="1:11" x14ac:dyDescent="0.25">
      <c r="A16" s="55">
        <v>155</v>
      </c>
      <c r="B16" s="69" t="s">
        <v>54</v>
      </c>
      <c r="C16" s="1"/>
      <c r="D16" s="1"/>
      <c r="E16" s="1"/>
      <c r="F16" s="59"/>
      <c r="K16" t="str">
        <f>INDEX(OutputValues,12,$J$4)</f>
        <v>Not feasible</v>
      </c>
    </row>
    <row r="17" spans="1:11" x14ac:dyDescent="0.25">
      <c r="A17" s="55">
        <v>160</v>
      </c>
      <c r="B17" s="69" t="s">
        <v>54</v>
      </c>
      <c r="C17" s="1"/>
      <c r="D17" s="1"/>
      <c r="E17" s="1"/>
      <c r="F17" s="59"/>
      <c r="K17" t="str">
        <f>INDEX(OutputValues,13,$J$4)</f>
        <v>Not feasible</v>
      </c>
    </row>
    <row r="18" spans="1:11" x14ac:dyDescent="0.25">
      <c r="A18" s="55">
        <v>165</v>
      </c>
      <c r="B18" s="69" t="s">
        <v>54</v>
      </c>
      <c r="C18" s="1"/>
      <c r="D18" s="1"/>
      <c r="E18" s="1"/>
      <c r="F18" s="59"/>
      <c r="K18" t="str">
        <f>INDEX(OutputValues,14,$J$4)</f>
        <v>Not feasible</v>
      </c>
    </row>
    <row r="19" spans="1:11" x14ac:dyDescent="0.25">
      <c r="A19" s="55">
        <v>170</v>
      </c>
      <c r="B19" s="69" t="s">
        <v>54</v>
      </c>
      <c r="C19" s="1"/>
      <c r="D19" s="1"/>
      <c r="E19" s="1"/>
      <c r="F19" s="59"/>
      <c r="K19" t="str">
        <f>INDEX(OutputValues,15,$J$4)</f>
        <v>Not feasible</v>
      </c>
    </row>
    <row r="20" spans="1:11" x14ac:dyDescent="0.25">
      <c r="A20" s="55">
        <v>175</v>
      </c>
      <c r="B20" s="69" t="s">
        <v>54</v>
      </c>
      <c r="C20" s="1"/>
      <c r="D20" s="1"/>
      <c r="E20" s="1"/>
      <c r="F20" s="59"/>
      <c r="K20" t="str">
        <f>INDEX(OutputValues,16,$J$4)</f>
        <v>Not feasible</v>
      </c>
    </row>
    <row r="21" spans="1:11" x14ac:dyDescent="0.25">
      <c r="A21" s="55">
        <v>180</v>
      </c>
      <c r="B21" s="69" t="s">
        <v>54</v>
      </c>
      <c r="C21" s="1"/>
      <c r="D21" s="1"/>
      <c r="E21" s="1"/>
      <c r="F21" s="59"/>
      <c r="K21" t="str">
        <f>INDEX(OutputValues,17,$J$4)</f>
        <v>Not feasible</v>
      </c>
    </row>
    <row r="22" spans="1:11" x14ac:dyDescent="0.25">
      <c r="A22" s="55">
        <v>185</v>
      </c>
      <c r="B22" s="69" t="s">
        <v>54</v>
      </c>
      <c r="C22" s="1"/>
      <c r="D22" s="1"/>
      <c r="E22" s="1"/>
      <c r="F22" s="59"/>
      <c r="K22" t="str">
        <f>INDEX(OutputValues,18,$J$4)</f>
        <v>Not feasible</v>
      </c>
    </row>
    <row r="23" spans="1:11" x14ac:dyDescent="0.25">
      <c r="A23" s="55">
        <v>190</v>
      </c>
      <c r="B23" s="69" t="s">
        <v>54</v>
      </c>
      <c r="C23" s="1"/>
      <c r="D23" s="1"/>
      <c r="E23" s="1"/>
      <c r="F23" s="59"/>
      <c r="K23" t="str">
        <f>INDEX(OutputValues,19,$J$4)</f>
        <v>Not feasible</v>
      </c>
    </row>
    <row r="24" spans="1:11" x14ac:dyDescent="0.25">
      <c r="A24" s="55">
        <v>195</v>
      </c>
      <c r="B24" s="69" t="s">
        <v>54</v>
      </c>
      <c r="C24" s="1"/>
      <c r="D24" s="1"/>
      <c r="E24" s="1"/>
      <c r="F24" s="59"/>
      <c r="K24" t="str">
        <f>INDEX(OutputValues,20,$J$4)</f>
        <v>Not feasible</v>
      </c>
    </row>
    <row r="25" spans="1:11" x14ac:dyDescent="0.25">
      <c r="A25" s="55">
        <v>200</v>
      </c>
      <c r="B25" s="69" t="s">
        <v>54</v>
      </c>
      <c r="C25" s="1"/>
      <c r="D25" s="1"/>
      <c r="E25" s="1"/>
      <c r="F25" s="59"/>
      <c r="K25" t="str">
        <f>INDEX(OutputValues,21,$J$4)</f>
        <v>Not feasible</v>
      </c>
    </row>
    <row r="26" spans="1:11" x14ac:dyDescent="0.25">
      <c r="A26" s="55">
        <v>205</v>
      </c>
      <c r="B26" s="69" t="s">
        <v>54</v>
      </c>
      <c r="C26" s="1"/>
      <c r="D26" s="1"/>
      <c r="E26" s="1"/>
      <c r="F26" s="59"/>
      <c r="K26" t="str">
        <f>INDEX(OutputValues,22,$J$4)</f>
        <v>Not feasible</v>
      </c>
    </row>
    <row r="27" spans="1:11" x14ac:dyDescent="0.25">
      <c r="A27" s="55">
        <v>210</v>
      </c>
      <c r="B27" s="69" t="s">
        <v>54</v>
      </c>
      <c r="C27" s="1"/>
      <c r="D27" s="1"/>
      <c r="E27" s="1"/>
      <c r="F27" s="59"/>
      <c r="K27" t="str">
        <f>INDEX(OutputValues,23,$J$4)</f>
        <v>Not feasible</v>
      </c>
    </row>
    <row r="28" spans="1:11" x14ac:dyDescent="0.25">
      <c r="A28" s="55">
        <v>215</v>
      </c>
      <c r="B28" s="69" t="s">
        <v>54</v>
      </c>
      <c r="C28" s="1"/>
      <c r="D28" s="1"/>
      <c r="E28" s="1"/>
      <c r="F28" s="59"/>
      <c r="K28" t="str">
        <f>INDEX(OutputValues,24,$J$4)</f>
        <v>Not feasible</v>
      </c>
    </row>
    <row r="29" spans="1:11" x14ac:dyDescent="0.25">
      <c r="A29" s="55">
        <v>220</v>
      </c>
      <c r="B29" s="62">
        <v>1231.5113525390625</v>
      </c>
      <c r="C29" s="63">
        <v>1320</v>
      </c>
      <c r="D29" s="63">
        <v>95.032009753418009</v>
      </c>
      <c r="E29" s="63">
        <v>124.96800000000002</v>
      </c>
      <c r="F29" s="64">
        <v>138743.6330138864</v>
      </c>
      <c r="K29">
        <f>INDEX(OutputValues,25,$J$4)</f>
        <v>1231.5113525390625</v>
      </c>
    </row>
    <row r="30" spans="1:11" x14ac:dyDescent="0.25">
      <c r="A30" s="55">
        <v>225</v>
      </c>
      <c r="B30" s="62">
        <v>1208.8834053053579</v>
      </c>
      <c r="C30" s="63">
        <v>1320</v>
      </c>
      <c r="D30" s="63">
        <v>98.700000000001523</v>
      </c>
      <c r="E30" s="63">
        <v>124.96800000000002</v>
      </c>
      <c r="F30" s="64">
        <v>138826.63210363977</v>
      </c>
      <c r="K30">
        <f>INDEX(OutputValues,26,$J$4)</f>
        <v>1208.8834053053579</v>
      </c>
    </row>
    <row r="31" spans="1:11" x14ac:dyDescent="0.25">
      <c r="A31" s="55">
        <v>230</v>
      </c>
      <c r="B31" s="62">
        <v>1208.8834053053631</v>
      </c>
      <c r="C31" s="63">
        <v>1320</v>
      </c>
      <c r="D31" s="63">
        <v>98.700000000000671</v>
      </c>
      <c r="E31" s="63">
        <v>124.96800000000002</v>
      </c>
      <c r="F31" s="64">
        <v>138826.63210363977</v>
      </c>
      <c r="K31">
        <f>INDEX(OutputValues,27,$J$4)</f>
        <v>1208.8834053053631</v>
      </c>
    </row>
    <row r="32" spans="1:11" x14ac:dyDescent="0.25">
      <c r="A32" s="55">
        <v>235</v>
      </c>
      <c r="B32" s="62">
        <v>1208.8834053053631</v>
      </c>
      <c r="C32" s="63">
        <v>1320</v>
      </c>
      <c r="D32" s="63">
        <v>98.700000000000671</v>
      </c>
      <c r="E32" s="63">
        <v>124.96800000000002</v>
      </c>
      <c r="F32" s="64">
        <v>138826.63210363977</v>
      </c>
      <c r="K32">
        <f>INDEX(OutputValues,28,$J$4)</f>
        <v>1208.8834053053631</v>
      </c>
    </row>
    <row r="33" spans="1:11" x14ac:dyDescent="0.25">
      <c r="A33" s="55">
        <v>240</v>
      </c>
      <c r="B33" s="62">
        <v>1208.8834053053631</v>
      </c>
      <c r="C33" s="63">
        <v>1320</v>
      </c>
      <c r="D33" s="63">
        <v>98.700000000000671</v>
      </c>
      <c r="E33" s="63">
        <v>124.96800000000002</v>
      </c>
      <c r="F33" s="64">
        <v>138826.63210363977</v>
      </c>
      <c r="K33">
        <f>INDEX(OutputValues,29,$J$4)</f>
        <v>1208.8834053053631</v>
      </c>
    </row>
    <row r="34" spans="1:11" x14ac:dyDescent="0.25">
      <c r="A34" s="55">
        <v>245</v>
      </c>
      <c r="B34" s="62">
        <v>1208.8834053053631</v>
      </c>
      <c r="C34" s="63">
        <v>1320</v>
      </c>
      <c r="D34" s="63">
        <v>98.700000000000671</v>
      </c>
      <c r="E34" s="63">
        <v>124.96800000000002</v>
      </c>
      <c r="F34" s="64">
        <v>138826.63210363977</v>
      </c>
      <c r="K34">
        <f>INDEX(OutputValues,30,$J$4)</f>
        <v>1208.8834053053631</v>
      </c>
    </row>
    <row r="35" spans="1:11" x14ac:dyDescent="0.25">
      <c r="A35" s="55">
        <v>250</v>
      </c>
      <c r="B35" s="62">
        <v>1208.8834053053631</v>
      </c>
      <c r="C35" s="63">
        <v>1320</v>
      </c>
      <c r="D35" s="63">
        <v>98.700000000000671</v>
      </c>
      <c r="E35" s="63">
        <v>124.96800000000002</v>
      </c>
      <c r="F35" s="64">
        <v>138826.63210363977</v>
      </c>
      <c r="K35">
        <f>INDEX(OutputValues,31,$J$4)</f>
        <v>1208.8834053053631</v>
      </c>
    </row>
    <row r="36" spans="1:11" x14ac:dyDescent="0.25">
      <c r="A36" s="55">
        <v>255</v>
      </c>
      <c r="B36" s="62">
        <v>1208.8834053053631</v>
      </c>
      <c r="C36" s="63">
        <v>1320</v>
      </c>
      <c r="D36" s="63">
        <v>98.700000000000671</v>
      </c>
      <c r="E36" s="63">
        <v>124.96800000000002</v>
      </c>
      <c r="F36" s="64">
        <v>138826.63210363977</v>
      </c>
      <c r="K36">
        <f>INDEX(OutputValues,32,$J$4)</f>
        <v>1208.8834053053631</v>
      </c>
    </row>
    <row r="37" spans="1:11" x14ac:dyDescent="0.25">
      <c r="A37" s="55">
        <v>260</v>
      </c>
      <c r="B37" s="62">
        <v>1208.8834053053631</v>
      </c>
      <c r="C37" s="63">
        <v>1320</v>
      </c>
      <c r="D37" s="63">
        <v>98.700000000000671</v>
      </c>
      <c r="E37" s="63">
        <v>124.96800000000002</v>
      </c>
      <c r="F37" s="64">
        <v>138826.63210363977</v>
      </c>
      <c r="K37">
        <f>INDEX(OutputValues,33,$J$4)</f>
        <v>1208.8834053053631</v>
      </c>
    </row>
    <row r="38" spans="1:11" x14ac:dyDescent="0.25">
      <c r="A38" s="55">
        <v>265</v>
      </c>
      <c r="B38" s="62">
        <v>1208.8834053053631</v>
      </c>
      <c r="C38" s="63">
        <v>1320</v>
      </c>
      <c r="D38" s="63">
        <v>98.700000000000671</v>
      </c>
      <c r="E38" s="63">
        <v>124.96800000000002</v>
      </c>
      <c r="F38" s="64">
        <v>138826.63210363977</v>
      </c>
      <c r="K38">
        <f>INDEX(OutputValues,34,$J$4)</f>
        <v>1208.8834053053631</v>
      </c>
    </row>
    <row r="39" spans="1:11" x14ac:dyDescent="0.25">
      <c r="A39" s="55">
        <v>270</v>
      </c>
      <c r="B39" s="62">
        <v>1208.8834053053631</v>
      </c>
      <c r="C39" s="63">
        <v>1320</v>
      </c>
      <c r="D39" s="63">
        <v>98.700000000000671</v>
      </c>
      <c r="E39" s="63">
        <v>124.96800000000002</v>
      </c>
      <c r="F39" s="64">
        <v>138826.63210363977</v>
      </c>
      <c r="K39">
        <f>INDEX(OutputValues,35,$J$4)</f>
        <v>1208.8834053053631</v>
      </c>
    </row>
    <row r="40" spans="1:11" x14ac:dyDescent="0.25">
      <c r="A40" s="55">
        <v>275</v>
      </c>
      <c r="B40" s="62">
        <v>1208.8834053053631</v>
      </c>
      <c r="C40" s="63">
        <v>1320</v>
      </c>
      <c r="D40" s="63">
        <v>98.700000000000671</v>
      </c>
      <c r="E40" s="63">
        <v>124.96800000000002</v>
      </c>
      <c r="F40" s="64">
        <v>138826.63210363977</v>
      </c>
      <c r="K40">
        <f>INDEX(OutputValues,36,$J$4)</f>
        <v>1208.8834053053631</v>
      </c>
    </row>
    <row r="41" spans="1:11" x14ac:dyDescent="0.25">
      <c r="A41" s="55">
        <v>280</v>
      </c>
      <c r="B41" s="62">
        <v>1208.8834053053631</v>
      </c>
      <c r="C41" s="63">
        <v>1320</v>
      </c>
      <c r="D41" s="63">
        <v>98.700000000000671</v>
      </c>
      <c r="E41" s="63">
        <v>124.96800000000002</v>
      </c>
      <c r="F41" s="64">
        <v>138826.63210363977</v>
      </c>
      <c r="K41">
        <f>INDEX(OutputValues,37,$J$4)</f>
        <v>1208.8834053053631</v>
      </c>
    </row>
    <row r="42" spans="1:11" x14ac:dyDescent="0.25">
      <c r="A42" s="55">
        <v>285</v>
      </c>
      <c r="B42" s="62">
        <v>1208.8834053053631</v>
      </c>
      <c r="C42" s="63">
        <v>1320</v>
      </c>
      <c r="D42" s="63">
        <v>98.700000000000671</v>
      </c>
      <c r="E42" s="63">
        <v>124.96800000000002</v>
      </c>
      <c r="F42" s="64">
        <v>138826.63210363977</v>
      </c>
      <c r="K42">
        <f>INDEX(OutputValues,38,$J$4)</f>
        <v>1208.8834053053631</v>
      </c>
    </row>
    <row r="43" spans="1:11" x14ac:dyDescent="0.25">
      <c r="A43" s="55">
        <v>290</v>
      </c>
      <c r="B43" s="62">
        <v>1208.8834053053631</v>
      </c>
      <c r="C43" s="63">
        <v>1320</v>
      </c>
      <c r="D43" s="63">
        <v>98.700000000000671</v>
      </c>
      <c r="E43" s="63">
        <v>124.96800000000002</v>
      </c>
      <c r="F43" s="64">
        <v>138826.63210363977</v>
      </c>
      <c r="K43">
        <f>INDEX(OutputValues,39,$J$4)</f>
        <v>1208.8834053053631</v>
      </c>
    </row>
    <row r="44" spans="1:11" x14ac:dyDescent="0.25">
      <c r="A44" s="55">
        <v>295</v>
      </c>
      <c r="B44" s="62">
        <v>1208.8834053053631</v>
      </c>
      <c r="C44" s="63">
        <v>1320</v>
      </c>
      <c r="D44" s="63">
        <v>98.700000000000671</v>
      </c>
      <c r="E44" s="63">
        <v>124.96800000000002</v>
      </c>
      <c r="F44" s="64">
        <v>138826.63210363977</v>
      </c>
      <c r="K44">
        <f>INDEX(OutputValues,40,$J$4)</f>
        <v>1208.8834053053631</v>
      </c>
    </row>
    <row r="45" spans="1:11" x14ac:dyDescent="0.25">
      <c r="A45" s="55">
        <v>300</v>
      </c>
      <c r="B45" s="65">
        <v>1208.8834053053631</v>
      </c>
      <c r="C45" s="66">
        <v>1320</v>
      </c>
      <c r="D45" s="66">
        <v>98.700000000000671</v>
      </c>
      <c r="E45" s="66">
        <v>124.96800000000002</v>
      </c>
      <c r="F45" s="67">
        <v>138826.63210363977</v>
      </c>
      <c r="K45">
        <f>INDEX(OutputValues,41,$J$4)</f>
        <v>1208.8834053053631</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2" sqref="O2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B15"/>
  <sheetViews>
    <sheetView workbookViewId="0"/>
  </sheetViews>
  <sheetFormatPr defaultRowHeight="15" x14ac:dyDescent="0.25"/>
  <sheetData>
    <row r="8" spans="1:2" x14ac:dyDescent="0.25">
      <c r="A8" s="54"/>
      <c r="B8" s="54"/>
    </row>
    <row r="15" spans="1:2" x14ac:dyDescent="0.25">
      <c r="B15" s="5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x14ac:dyDescent="0.25"/>
  <sheetData>
    <row r="1" spans="1:2" x14ac:dyDescent="0.25">
      <c r="A1">
        <v>1</v>
      </c>
    </row>
    <row r="2" spans="1:2" x14ac:dyDescent="0.25">
      <c r="A2" t="s">
        <v>39</v>
      </c>
    </row>
    <row r="3" spans="1:2" x14ac:dyDescent="0.25">
      <c r="A3">
        <v>1</v>
      </c>
    </row>
    <row r="4" spans="1:2" x14ac:dyDescent="0.25">
      <c r="A4">
        <v>100</v>
      </c>
    </row>
    <row r="5" spans="1:2" x14ac:dyDescent="0.25">
      <c r="A5">
        <v>300</v>
      </c>
    </row>
    <row r="6" spans="1:2" x14ac:dyDescent="0.25">
      <c r="A6">
        <v>5</v>
      </c>
    </row>
    <row r="8" spans="1:2" x14ac:dyDescent="0.25">
      <c r="A8" s="54"/>
      <c r="B8" s="54"/>
    </row>
    <row r="9" spans="1:2" x14ac:dyDescent="0.25">
      <c r="A9" t="s">
        <v>48</v>
      </c>
    </row>
    <row r="10" spans="1:2" x14ac:dyDescent="0.25">
      <c r="A10" t="s">
        <v>40</v>
      </c>
    </row>
    <row r="15" spans="1:2" x14ac:dyDescent="0.25">
      <c r="B15"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Question 1</vt:lpstr>
      <vt:lpstr>Question 2</vt:lpstr>
      <vt:lpstr>Question 3</vt:lpstr>
      <vt:lpstr>Question 4</vt:lpstr>
      <vt:lpstr>Question 4 Solver Table</vt:lpstr>
      <vt:lpstr>Question 5</vt:lpstr>
      <vt:lpstr>'Question 4 Solver Table'!ChartData</vt:lpstr>
      <vt:lpstr>'Question 4 Solver Table'!InputValues</vt:lpstr>
      <vt:lpstr>'Question 4 Solver Table'!OutputAddresses</vt:lpstr>
      <vt:lpstr>'Question 4 Solver Table'!OutputValues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2020-04-21T07:55:15Z</dcterms:modified>
</cp:coreProperties>
</file>