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835" activeTab="2"/>
  </bookViews>
  <sheets>
    <sheet name="Clicks" sheetId="2" r:id="rId1"/>
    <sheet name="MRADs" sheetId="7" r:id="rId2"/>
    <sheet name="Ideal BC" sheetId="6" r:id="rId3"/>
    <sheet name="B.C." sheetId="4" r:id="rId4"/>
    <sheet name="MP-512" sheetId="8" r:id="rId5"/>
    <sheet name="dH-Sdvig" sheetId="9" r:id="rId6"/>
    <sheet name="dH-Clicks" sheetId="10" r:id="rId7"/>
    <sheet name="dH-MRAD" sheetId="11" r:id="rId8"/>
  </sheets>
  <calcPr calcId="124519"/>
</workbook>
</file>

<file path=xl/calcChain.xml><?xml version="1.0" encoding="utf-8"?>
<calcChain xmlns="http://schemas.openxmlformats.org/spreadsheetml/2006/main">
  <c r="D39" i="11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C39"/>
  <c r="C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C5"/>
  <c r="D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C6"/>
  <c r="D6"/>
  <c r="E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C7"/>
  <c r="D7"/>
  <c r="E7"/>
  <c r="F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C8"/>
  <c r="D8"/>
  <c r="E8"/>
  <c r="F8"/>
  <c r="G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C9"/>
  <c r="D9"/>
  <c r="E9"/>
  <c r="F9"/>
  <c r="G9"/>
  <c r="H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C10"/>
  <c r="D10"/>
  <c r="E10"/>
  <c r="F10"/>
  <c r="G10"/>
  <c r="H10"/>
  <c r="I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C11"/>
  <c r="D11"/>
  <c r="E11"/>
  <c r="F11"/>
  <c r="G11"/>
  <c r="H11"/>
  <c r="I11"/>
  <c r="J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C12"/>
  <c r="D12"/>
  <c r="E12"/>
  <c r="F12"/>
  <c r="G12"/>
  <c r="H12"/>
  <c r="I12"/>
  <c r="J12"/>
  <c r="K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C13"/>
  <c r="D13"/>
  <c r="E13"/>
  <c r="F13"/>
  <c r="G13"/>
  <c r="H13"/>
  <c r="I13"/>
  <c r="J13"/>
  <c r="K13"/>
  <c r="L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C14"/>
  <c r="D14"/>
  <c r="E14"/>
  <c r="F14"/>
  <c r="G14"/>
  <c r="H14"/>
  <c r="I14"/>
  <c r="J14"/>
  <c r="K14"/>
  <c r="L14"/>
  <c r="M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C15"/>
  <c r="D15"/>
  <c r="E15"/>
  <c r="F15"/>
  <c r="G15"/>
  <c r="H15"/>
  <c r="I15"/>
  <c r="J15"/>
  <c r="K15"/>
  <c r="L15"/>
  <c r="M15"/>
  <c r="N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C16"/>
  <c r="D16"/>
  <c r="E16"/>
  <c r="F16"/>
  <c r="G16"/>
  <c r="H16"/>
  <c r="I16"/>
  <c r="J16"/>
  <c r="K16"/>
  <c r="L16"/>
  <c r="M16"/>
  <c r="N16"/>
  <c r="O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C17"/>
  <c r="D17"/>
  <c r="E17"/>
  <c r="F17"/>
  <c r="G17"/>
  <c r="H17"/>
  <c r="I17"/>
  <c r="J17"/>
  <c r="K17"/>
  <c r="L17"/>
  <c r="M17"/>
  <c r="N17"/>
  <c r="O17"/>
  <c r="P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C18"/>
  <c r="D18"/>
  <c r="E18"/>
  <c r="F18"/>
  <c r="G18"/>
  <c r="H18"/>
  <c r="I18"/>
  <c r="J18"/>
  <c r="K18"/>
  <c r="L18"/>
  <c r="M18"/>
  <c r="N18"/>
  <c r="O18"/>
  <c r="P18"/>
  <c r="Q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C19"/>
  <c r="D19"/>
  <c r="E19"/>
  <c r="F19"/>
  <c r="G19"/>
  <c r="H19"/>
  <c r="I19"/>
  <c r="J19"/>
  <c r="K19"/>
  <c r="L19"/>
  <c r="M19"/>
  <c r="N19"/>
  <c r="O19"/>
  <c r="P19"/>
  <c r="Q19"/>
  <c r="R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C20"/>
  <c r="D20"/>
  <c r="E20"/>
  <c r="F20"/>
  <c r="G20"/>
  <c r="H20"/>
  <c r="I20"/>
  <c r="J20"/>
  <c r="K20"/>
  <c r="L20"/>
  <c r="M20"/>
  <c r="N20"/>
  <c r="O20"/>
  <c r="P20"/>
  <c r="Q20"/>
  <c r="R20"/>
  <c r="S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X23"/>
  <c r="Y23"/>
  <c r="Z23"/>
  <c r="AA23"/>
  <c r="AB23"/>
  <c r="AC23"/>
  <c r="AD23"/>
  <c r="AE23"/>
  <c r="AF23"/>
  <c r="AG23"/>
  <c r="AH23"/>
  <c r="AI23"/>
  <c r="AJ23"/>
  <c r="AK23"/>
  <c r="AL23"/>
  <c r="AM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Y24"/>
  <c r="Z24"/>
  <c r="AA24"/>
  <c r="AB24"/>
  <c r="AC24"/>
  <c r="AD24"/>
  <c r="AE24"/>
  <c r="AF24"/>
  <c r="AG24"/>
  <c r="AH24"/>
  <c r="AI24"/>
  <c r="AJ24"/>
  <c r="AK24"/>
  <c r="AL24"/>
  <c r="AM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Z25"/>
  <c r="AA25"/>
  <c r="AB25"/>
  <c r="AC25"/>
  <c r="AD25"/>
  <c r="AE25"/>
  <c r="AF25"/>
  <c r="AG25"/>
  <c r="AH25"/>
  <c r="AI25"/>
  <c r="AJ25"/>
  <c r="AK25"/>
  <c r="AL25"/>
  <c r="AM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AA26"/>
  <c r="AB26"/>
  <c r="AC26"/>
  <c r="AD26"/>
  <c r="AE26"/>
  <c r="AF26"/>
  <c r="AG26"/>
  <c r="AH26"/>
  <c r="AI26"/>
  <c r="AJ26"/>
  <c r="AK26"/>
  <c r="AL26"/>
  <c r="AM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B27"/>
  <c r="AC27"/>
  <c r="AD27"/>
  <c r="AE27"/>
  <c r="AF27"/>
  <c r="AG27"/>
  <c r="AH27"/>
  <c r="AI27"/>
  <c r="AJ27"/>
  <c r="AK27"/>
  <c r="AL27"/>
  <c r="AM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C28"/>
  <c r="AD28"/>
  <c r="AE28"/>
  <c r="AF28"/>
  <c r="AG28"/>
  <c r="AH28"/>
  <c r="AI28"/>
  <c r="AJ28"/>
  <c r="AK28"/>
  <c r="AL28"/>
  <c r="AM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D29"/>
  <c r="AE29"/>
  <c r="AF29"/>
  <c r="AG29"/>
  <c r="AH29"/>
  <c r="AI29"/>
  <c r="AJ29"/>
  <c r="AK29"/>
  <c r="AL29"/>
  <c r="AM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E30"/>
  <c r="AF30"/>
  <c r="AG30"/>
  <c r="AH30"/>
  <c r="AI30"/>
  <c r="AJ30"/>
  <c r="AK30"/>
  <c r="AL30"/>
  <c r="AM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F31"/>
  <c r="AG31"/>
  <c r="AH31"/>
  <c r="AI31"/>
  <c r="AJ31"/>
  <c r="AK31"/>
  <c r="AL31"/>
  <c r="AM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G32"/>
  <c r="AH32"/>
  <c r="AI32"/>
  <c r="AJ32"/>
  <c r="AK32"/>
  <c r="AL32"/>
  <c r="AM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H33"/>
  <c r="AI33"/>
  <c r="AJ33"/>
  <c r="AK33"/>
  <c r="AL33"/>
  <c r="AM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I34"/>
  <c r="AJ34"/>
  <c r="AK34"/>
  <c r="AL34"/>
  <c r="AM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J35"/>
  <c r="AK35"/>
  <c r="AL35"/>
  <c r="AM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K36"/>
  <c r="AL36"/>
  <c r="AM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L37"/>
  <c r="AM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D3"/>
  <c r="A1"/>
  <c r="X21" i="10"/>
  <c r="Z21"/>
  <c r="AB21"/>
  <c r="AD21"/>
  <c r="AF21"/>
  <c r="AH21"/>
  <c r="AJ21"/>
  <c r="AL21"/>
  <c r="C22"/>
  <c r="E22"/>
  <c r="G22"/>
  <c r="I22"/>
  <c r="K22"/>
  <c r="M22"/>
  <c r="O22"/>
  <c r="Q22"/>
  <c r="S22"/>
  <c r="U22"/>
  <c r="X22"/>
  <c r="Z22"/>
  <c r="AB22"/>
  <c r="AD22"/>
  <c r="AF22"/>
  <c r="AH22"/>
  <c r="AJ22"/>
  <c r="AL22"/>
  <c r="C23"/>
  <c r="E23"/>
  <c r="G23"/>
  <c r="I23"/>
  <c r="K23"/>
  <c r="M23"/>
  <c r="O23"/>
  <c r="Q23"/>
  <c r="S23"/>
  <c r="U23"/>
  <c r="X23"/>
  <c r="Z23"/>
  <c r="AB23"/>
  <c r="AD23"/>
  <c r="AF23"/>
  <c r="AH23"/>
  <c r="AJ23"/>
  <c r="AL23"/>
  <c r="C24"/>
  <c r="E24"/>
  <c r="G24"/>
  <c r="I24"/>
  <c r="K24"/>
  <c r="M24"/>
  <c r="O24"/>
  <c r="Q24"/>
  <c r="S24"/>
  <c r="U24"/>
  <c r="W24"/>
  <c r="Z24"/>
  <c r="AB24"/>
  <c r="AD24"/>
  <c r="AF24"/>
  <c r="AH24"/>
  <c r="AJ24"/>
  <c r="AL24"/>
  <c r="C25"/>
  <c r="E25"/>
  <c r="G25"/>
  <c r="I25"/>
  <c r="K25"/>
  <c r="M25"/>
  <c r="O25"/>
  <c r="Q25"/>
  <c r="S25"/>
  <c r="U25"/>
  <c r="W25"/>
  <c r="Z25"/>
  <c r="AB25"/>
  <c r="AD25"/>
  <c r="AF25"/>
  <c r="AH25"/>
  <c r="AJ25"/>
  <c r="AL25"/>
  <c r="C26"/>
  <c r="E26"/>
  <c r="G26"/>
  <c r="I26"/>
  <c r="K26"/>
  <c r="M26"/>
  <c r="O26"/>
  <c r="Q26"/>
  <c r="S26"/>
  <c r="U26"/>
  <c r="W26"/>
  <c r="Y26"/>
  <c r="AB26"/>
  <c r="AD26"/>
  <c r="AF26"/>
  <c r="AH26"/>
  <c r="AJ26"/>
  <c r="AL26"/>
  <c r="C27"/>
  <c r="E27"/>
  <c r="G27"/>
  <c r="I27"/>
  <c r="K27"/>
  <c r="M27"/>
  <c r="O27"/>
  <c r="Q27"/>
  <c r="S27"/>
  <c r="U27"/>
  <c r="W27"/>
  <c r="Y27"/>
  <c r="AB27"/>
  <c r="AD27"/>
  <c r="AF27"/>
  <c r="AH27"/>
  <c r="AJ27"/>
  <c r="AL27"/>
  <c r="C28"/>
  <c r="E28"/>
  <c r="G28"/>
  <c r="I28"/>
  <c r="K28"/>
  <c r="M28"/>
  <c r="O28"/>
  <c r="Q28"/>
  <c r="S28"/>
  <c r="U28"/>
  <c r="W28"/>
  <c r="Y28"/>
  <c r="AA28"/>
  <c r="AD28"/>
  <c r="AF28"/>
  <c r="AH28"/>
  <c r="AJ28"/>
  <c r="AL28"/>
  <c r="C29"/>
  <c r="E29"/>
  <c r="G29"/>
  <c r="I29"/>
  <c r="K29"/>
  <c r="M29"/>
  <c r="O29"/>
  <c r="Q29"/>
  <c r="S29"/>
  <c r="U29"/>
  <c r="W29"/>
  <c r="Y29"/>
  <c r="AA29"/>
  <c r="AD29"/>
  <c r="AF29"/>
  <c r="AH29"/>
  <c r="AJ29"/>
  <c r="AL29"/>
  <c r="C30"/>
  <c r="E30"/>
  <c r="G30"/>
  <c r="I30"/>
  <c r="K30"/>
  <c r="M30"/>
  <c r="O30"/>
  <c r="Q30"/>
  <c r="S30"/>
  <c r="U30"/>
  <c r="W30"/>
  <c r="Y30"/>
  <c r="AA30"/>
  <c r="AC30"/>
  <c r="AF30"/>
  <c r="AH30"/>
  <c r="AJ30"/>
  <c r="AL30"/>
  <c r="C31"/>
  <c r="E31"/>
  <c r="G31"/>
  <c r="I31"/>
  <c r="K31"/>
  <c r="M31"/>
  <c r="O31"/>
  <c r="Q31"/>
  <c r="S31"/>
  <c r="U31"/>
  <c r="W31"/>
  <c r="Y31"/>
  <c r="AA31"/>
  <c r="AC31"/>
  <c r="AG31"/>
  <c r="AI31"/>
  <c r="AK31"/>
  <c r="AM31"/>
  <c r="D32"/>
  <c r="F32"/>
  <c r="H32"/>
  <c r="J32"/>
  <c r="L32"/>
  <c r="N32"/>
  <c r="P32"/>
  <c r="R32"/>
  <c r="T32"/>
  <c r="V32"/>
  <c r="X32"/>
  <c r="Z32"/>
  <c r="AB32"/>
  <c r="AD32"/>
  <c r="AG32"/>
  <c r="AI32"/>
  <c r="AK32"/>
  <c r="AM32"/>
  <c r="D33"/>
  <c r="F33"/>
  <c r="H33"/>
  <c r="J33"/>
  <c r="L33"/>
  <c r="N33"/>
  <c r="P33"/>
  <c r="R33"/>
  <c r="T33"/>
  <c r="V33"/>
  <c r="X33"/>
  <c r="Z33"/>
  <c r="AB33"/>
  <c r="AD33"/>
  <c r="AF33"/>
  <c r="AI33"/>
  <c r="AK33"/>
  <c r="AM33"/>
  <c r="D34"/>
  <c r="F34"/>
  <c r="H34"/>
  <c r="J34"/>
  <c r="L34"/>
  <c r="N34"/>
  <c r="P34"/>
  <c r="R34"/>
  <c r="T34"/>
  <c r="V34"/>
  <c r="X34"/>
  <c r="Z34"/>
  <c r="AB34"/>
  <c r="AD34"/>
  <c r="AF34"/>
  <c r="AI34"/>
  <c r="AK34"/>
  <c r="AM34"/>
  <c r="D35"/>
  <c r="F35"/>
  <c r="H35"/>
  <c r="J35"/>
  <c r="L35"/>
  <c r="N35"/>
  <c r="P35"/>
  <c r="R35"/>
  <c r="T35"/>
  <c r="V35"/>
  <c r="X35"/>
  <c r="Z35"/>
  <c r="AB35"/>
  <c r="AD35"/>
  <c r="AF35"/>
  <c r="AH35"/>
  <c r="AK35"/>
  <c r="AM35"/>
  <c r="D36"/>
  <c r="F36"/>
  <c r="H36"/>
  <c r="J36"/>
  <c r="L36"/>
  <c r="N36"/>
  <c r="P36"/>
  <c r="R36"/>
  <c r="T36"/>
  <c r="V36"/>
  <c r="X36"/>
  <c r="Z36"/>
  <c r="AB36"/>
  <c r="AD36"/>
  <c r="AF36"/>
  <c r="AH36"/>
  <c r="AK36"/>
  <c r="AM36"/>
  <c r="D37"/>
  <c r="F37"/>
  <c r="H37"/>
  <c r="J37"/>
  <c r="L37"/>
  <c r="N37"/>
  <c r="P37"/>
  <c r="R37"/>
  <c r="T37"/>
  <c r="V37"/>
  <c r="X37"/>
  <c r="Z37"/>
  <c r="AB37"/>
  <c r="AD37"/>
  <c r="AF37"/>
  <c r="AH37"/>
  <c r="AJ37"/>
  <c r="AM37"/>
  <c r="D38"/>
  <c r="F38"/>
  <c r="H38"/>
  <c r="J38"/>
  <c r="L38"/>
  <c r="N38"/>
  <c r="P38"/>
  <c r="R38"/>
  <c r="T38"/>
  <c r="V38"/>
  <c r="X38"/>
  <c r="Z38"/>
  <c r="AB38"/>
  <c r="AD38"/>
  <c r="AF38"/>
  <c r="AH38"/>
  <c r="AJ38"/>
  <c r="AL38"/>
  <c r="F3"/>
  <c r="H3"/>
  <c r="J3"/>
  <c r="L3"/>
  <c r="N3"/>
  <c r="P3"/>
  <c r="R3"/>
  <c r="T3"/>
  <c r="V3"/>
  <c r="X3"/>
  <c r="Z3"/>
  <c r="AB3"/>
  <c r="AD3"/>
  <c r="AF3"/>
  <c r="AH3"/>
  <c r="AJ3"/>
  <c r="AL3"/>
  <c r="AO22"/>
  <c r="A1"/>
  <c r="F17" s="1"/>
  <c r="R19" i="9"/>
  <c r="AJ3"/>
  <c r="AK3"/>
  <c r="AL3"/>
  <c r="AM3"/>
  <c r="AJ4"/>
  <c r="AK4"/>
  <c r="AL4"/>
  <c r="AM4"/>
  <c r="AJ5"/>
  <c r="AK5"/>
  <c r="AL5"/>
  <c r="AM5"/>
  <c r="AJ6"/>
  <c r="AK6"/>
  <c r="AL6"/>
  <c r="AM6"/>
  <c r="AJ7"/>
  <c r="AK7"/>
  <c r="AL7"/>
  <c r="AM7"/>
  <c r="AJ8"/>
  <c r="AK8"/>
  <c r="AL8"/>
  <c r="AM8"/>
  <c r="AJ9"/>
  <c r="AK9"/>
  <c r="AL9"/>
  <c r="AM9"/>
  <c r="AJ10"/>
  <c r="AK10"/>
  <c r="AL10"/>
  <c r="AM10"/>
  <c r="AJ11"/>
  <c r="AK11"/>
  <c r="AL11"/>
  <c r="AM11"/>
  <c r="AJ12"/>
  <c r="AK12"/>
  <c r="AL12"/>
  <c r="AM12"/>
  <c r="AJ13"/>
  <c r="AK13"/>
  <c r="AL13"/>
  <c r="AM13"/>
  <c r="AJ14"/>
  <c r="AK14"/>
  <c r="AL14"/>
  <c r="AM14"/>
  <c r="AJ15"/>
  <c r="AK15"/>
  <c r="AL15"/>
  <c r="AM15"/>
  <c r="AJ16"/>
  <c r="AK16"/>
  <c r="AL16"/>
  <c r="AM16"/>
  <c r="AJ17"/>
  <c r="AK17"/>
  <c r="AL17"/>
  <c r="AM17"/>
  <c r="AJ18"/>
  <c r="AK18"/>
  <c r="AL18"/>
  <c r="AM18"/>
  <c r="AJ19"/>
  <c r="AK19"/>
  <c r="AL19"/>
  <c r="AM19"/>
  <c r="AJ20"/>
  <c r="AK20"/>
  <c r="AL20"/>
  <c r="AM20"/>
  <c r="AJ21"/>
  <c r="AK21"/>
  <c r="AL21"/>
  <c r="AM21"/>
  <c r="AJ22"/>
  <c r="AK22"/>
  <c r="AL22"/>
  <c r="AM22"/>
  <c r="AJ23"/>
  <c r="AK23"/>
  <c r="AL23"/>
  <c r="AM23"/>
  <c r="AJ24"/>
  <c r="AK24"/>
  <c r="AL24"/>
  <c r="AM24"/>
  <c r="AJ25"/>
  <c r="AK25"/>
  <c r="AL25"/>
  <c r="AM25"/>
  <c r="AJ26"/>
  <c r="AK26"/>
  <c r="AL26"/>
  <c r="AM26"/>
  <c r="AJ27"/>
  <c r="AK27"/>
  <c r="AL27"/>
  <c r="AM27"/>
  <c r="AJ28"/>
  <c r="AK28"/>
  <c r="AL28"/>
  <c r="AM28"/>
  <c r="AJ29"/>
  <c r="AK29"/>
  <c r="AL29"/>
  <c r="AM29"/>
  <c r="AJ30"/>
  <c r="AK30"/>
  <c r="AL30"/>
  <c r="AM30"/>
  <c r="AJ31"/>
  <c r="AK31"/>
  <c r="AL31"/>
  <c r="AM31"/>
  <c r="AJ32"/>
  <c r="AK32"/>
  <c r="AL32"/>
  <c r="AM32"/>
  <c r="AJ33"/>
  <c r="AK33"/>
  <c r="AL33"/>
  <c r="AM33"/>
  <c r="AJ34"/>
  <c r="AK34"/>
  <c r="AL34"/>
  <c r="AM34"/>
  <c r="AJ35"/>
  <c r="AK35"/>
  <c r="AL35"/>
  <c r="AM35"/>
  <c r="AK36"/>
  <c r="AL36"/>
  <c r="AM36"/>
  <c r="AJ37"/>
  <c r="AL37"/>
  <c r="AM37"/>
  <c r="AJ38"/>
  <c r="AK38"/>
  <c r="AL38"/>
  <c r="C7"/>
  <c r="D7"/>
  <c r="E7"/>
  <c r="F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C8"/>
  <c r="D8"/>
  <c r="E8"/>
  <c r="F8"/>
  <c r="G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C9"/>
  <c r="D9"/>
  <c r="E9"/>
  <c r="F9"/>
  <c r="G9"/>
  <c r="H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C10"/>
  <c r="D10"/>
  <c r="E10"/>
  <c r="F10"/>
  <c r="G10"/>
  <c r="H10"/>
  <c r="I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C11"/>
  <c r="D11"/>
  <c r="E11"/>
  <c r="F11"/>
  <c r="G11"/>
  <c r="H11"/>
  <c r="I11"/>
  <c r="J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C12"/>
  <c r="D12"/>
  <c r="E12"/>
  <c r="F12"/>
  <c r="G12"/>
  <c r="H12"/>
  <c r="I12"/>
  <c r="J12"/>
  <c r="K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C13"/>
  <c r="D13"/>
  <c r="E13"/>
  <c r="F13"/>
  <c r="G13"/>
  <c r="H13"/>
  <c r="I13"/>
  <c r="J13"/>
  <c r="K13"/>
  <c r="L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C14"/>
  <c r="D14"/>
  <c r="E14"/>
  <c r="F14"/>
  <c r="G14"/>
  <c r="H14"/>
  <c r="I14"/>
  <c r="J14"/>
  <c r="K14"/>
  <c r="L14"/>
  <c r="M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C15"/>
  <c r="D15"/>
  <c r="E15"/>
  <c r="F15"/>
  <c r="G15"/>
  <c r="H15"/>
  <c r="I15"/>
  <c r="J15"/>
  <c r="K15"/>
  <c r="L15"/>
  <c r="M15"/>
  <c r="N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C16"/>
  <c r="D16"/>
  <c r="E16"/>
  <c r="F16"/>
  <c r="G16"/>
  <c r="H16"/>
  <c r="I16"/>
  <c r="J16"/>
  <c r="K16"/>
  <c r="L16"/>
  <c r="M16"/>
  <c r="N16"/>
  <c r="O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C17"/>
  <c r="D17"/>
  <c r="E17"/>
  <c r="F17"/>
  <c r="G17"/>
  <c r="H17"/>
  <c r="I17"/>
  <c r="J17"/>
  <c r="K17"/>
  <c r="L17"/>
  <c r="M17"/>
  <c r="N17"/>
  <c r="O17"/>
  <c r="P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C18"/>
  <c r="D18"/>
  <c r="E18"/>
  <c r="F18"/>
  <c r="G18"/>
  <c r="H18"/>
  <c r="I18"/>
  <c r="J18"/>
  <c r="K18"/>
  <c r="L18"/>
  <c r="M18"/>
  <c r="N18"/>
  <c r="O18"/>
  <c r="P18"/>
  <c r="Q18"/>
  <c r="S18"/>
  <c r="T18"/>
  <c r="U18"/>
  <c r="V18"/>
  <c r="W18"/>
  <c r="X18"/>
  <c r="Y18"/>
  <c r="Z18"/>
  <c r="AA18"/>
  <c r="AB18"/>
  <c r="AC18"/>
  <c r="AD18"/>
  <c r="AE18"/>
  <c r="AF18"/>
  <c r="AG18"/>
  <c r="AH18"/>
  <c r="AI18"/>
  <c r="C19"/>
  <c r="D19"/>
  <c r="E19"/>
  <c r="F19"/>
  <c r="G19"/>
  <c r="H19"/>
  <c r="I19"/>
  <c r="J19"/>
  <c r="K19"/>
  <c r="L19"/>
  <c r="M19"/>
  <c r="N19"/>
  <c r="O19"/>
  <c r="P19"/>
  <c r="Q19"/>
  <c r="T19"/>
  <c r="U19"/>
  <c r="V19"/>
  <c r="W19"/>
  <c r="X19"/>
  <c r="Y19"/>
  <c r="Z19"/>
  <c r="AA19"/>
  <c r="AB19"/>
  <c r="AC19"/>
  <c r="AD19"/>
  <c r="AE19"/>
  <c r="AF19"/>
  <c r="AG19"/>
  <c r="AH19"/>
  <c r="AI19"/>
  <c r="C20"/>
  <c r="D20"/>
  <c r="E20"/>
  <c r="F20"/>
  <c r="G20"/>
  <c r="H20"/>
  <c r="I20"/>
  <c r="J20"/>
  <c r="K20"/>
  <c r="L20"/>
  <c r="M20"/>
  <c r="N20"/>
  <c r="O20"/>
  <c r="P20"/>
  <c r="Q20"/>
  <c r="R20"/>
  <c r="S20"/>
  <c r="U20"/>
  <c r="V20"/>
  <c r="W20"/>
  <c r="X20"/>
  <c r="Y20"/>
  <c r="Z20"/>
  <c r="AA20"/>
  <c r="AB20"/>
  <c r="AC20"/>
  <c r="AD20"/>
  <c r="AE20"/>
  <c r="AF20"/>
  <c r="AG20"/>
  <c r="AH20"/>
  <c r="AI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V21"/>
  <c r="W21"/>
  <c r="X21"/>
  <c r="Y21"/>
  <c r="Z21"/>
  <c r="AA21"/>
  <c r="AB21"/>
  <c r="AC21"/>
  <c r="AD21"/>
  <c r="AE21"/>
  <c r="AF21"/>
  <c r="AG21"/>
  <c r="AH21"/>
  <c r="AI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W22"/>
  <c r="X22"/>
  <c r="Y22"/>
  <c r="Z22"/>
  <c r="AA22"/>
  <c r="AB22"/>
  <c r="AC22"/>
  <c r="AD22"/>
  <c r="AE22"/>
  <c r="AF22"/>
  <c r="AG22"/>
  <c r="AH22"/>
  <c r="AI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X23"/>
  <c r="Y23"/>
  <c r="Z23"/>
  <c r="AA23"/>
  <c r="AB23"/>
  <c r="AC23"/>
  <c r="AD23"/>
  <c r="AE23"/>
  <c r="AF23"/>
  <c r="AG23"/>
  <c r="AH23"/>
  <c r="AI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Y24"/>
  <c r="Z24"/>
  <c r="AA24"/>
  <c r="AB24"/>
  <c r="AC24"/>
  <c r="AD24"/>
  <c r="AE24"/>
  <c r="AF24"/>
  <c r="AG24"/>
  <c r="AH24"/>
  <c r="AI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Z25"/>
  <c r="AA25"/>
  <c r="AB25"/>
  <c r="AC25"/>
  <c r="AD25"/>
  <c r="AE25"/>
  <c r="AF25"/>
  <c r="AG25"/>
  <c r="AH25"/>
  <c r="AI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AA26"/>
  <c r="AB26"/>
  <c r="AC26"/>
  <c r="AD26"/>
  <c r="AE26"/>
  <c r="AF26"/>
  <c r="AG26"/>
  <c r="AH26"/>
  <c r="AI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B27"/>
  <c r="AC27"/>
  <c r="AD27"/>
  <c r="AE27"/>
  <c r="AF27"/>
  <c r="AG27"/>
  <c r="AH27"/>
  <c r="AI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C28"/>
  <c r="AD28"/>
  <c r="AE28"/>
  <c r="AF28"/>
  <c r="AG28"/>
  <c r="AH28"/>
  <c r="AI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D29"/>
  <c r="AE29"/>
  <c r="AF29"/>
  <c r="AG29"/>
  <c r="AH29"/>
  <c r="AI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E30"/>
  <c r="AF30"/>
  <c r="AG30"/>
  <c r="AH30"/>
  <c r="AI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F31"/>
  <c r="AG31"/>
  <c r="AH31"/>
  <c r="AI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G32"/>
  <c r="AH32"/>
  <c r="AI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H33"/>
  <c r="AI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I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E6"/>
  <c r="D6"/>
  <c r="C6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D5"/>
  <c r="C5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F29" i="8"/>
  <c r="F27"/>
  <c r="F6"/>
  <c r="L5" s="1"/>
  <c r="L6" s="1"/>
  <c r="F5"/>
  <c r="L7" s="1"/>
  <c r="B5"/>
  <c r="M4"/>
  <c r="L4"/>
  <c r="L3"/>
  <c r="M2"/>
  <c r="L2"/>
  <c r="V21" i="10" l="1"/>
  <c r="S21"/>
  <c r="Q21"/>
  <c r="O21"/>
  <c r="M21"/>
  <c r="K21"/>
  <c r="I21"/>
  <c r="G21"/>
  <c r="E21"/>
  <c r="C21"/>
  <c r="AL20"/>
  <c r="AJ20"/>
  <c r="AH20"/>
  <c r="AF20"/>
  <c r="AD20"/>
  <c r="AB20"/>
  <c r="Z20"/>
  <c r="X20"/>
  <c r="V20"/>
  <c r="S20"/>
  <c r="Q20"/>
  <c r="O20"/>
  <c r="M20"/>
  <c r="K20"/>
  <c r="I20"/>
  <c r="G20"/>
  <c r="E20"/>
  <c r="C20"/>
  <c r="AL19"/>
  <c r="AJ19"/>
  <c r="AH19"/>
  <c r="AF19"/>
  <c r="AD19"/>
  <c r="AB19"/>
  <c r="Z19"/>
  <c r="X19"/>
  <c r="V19"/>
  <c r="T19"/>
  <c r="Q19"/>
  <c r="O19"/>
  <c r="M19"/>
  <c r="K19"/>
  <c r="I19"/>
  <c r="G19"/>
  <c r="E19"/>
  <c r="C19"/>
  <c r="AL18"/>
  <c r="AJ18"/>
  <c r="AH18"/>
  <c r="AF18"/>
  <c r="AD18"/>
  <c r="AB18"/>
  <c r="Z18"/>
  <c r="X18"/>
  <c r="V18"/>
  <c r="T18"/>
  <c r="Q18"/>
  <c r="O18"/>
  <c r="M18"/>
  <c r="K18"/>
  <c r="I18"/>
  <c r="G18"/>
  <c r="E18"/>
  <c r="C18"/>
  <c r="AL17"/>
  <c r="AJ17"/>
  <c r="AH17"/>
  <c r="AF17"/>
  <c r="AD17"/>
  <c r="AB17"/>
  <c r="Z17"/>
  <c r="X17"/>
  <c r="V17"/>
  <c r="T17"/>
  <c r="R17"/>
  <c r="O17"/>
  <c r="M17"/>
  <c r="K17"/>
  <c r="I17"/>
  <c r="D39"/>
  <c r="F39"/>
  <c r="H39"/>
  <c r="J39"/>
  <c r="L39"/>
  <c r="N39"/>
  <c r="P39"/>
  <c r="R39"/>
  <c r="T39"/>
  <c r="V39"/>
  <c r="X39"/>
  <c r="Z39"/>
  <c r="AB39"/>
  <c r="AD39"/>
  <c r="AF39"/>
  <c r="AH39"/>
  <c r="AJ39"/>
  <c r="AL39"/>
  <c r="C39"/>
  <c r="C4"/>
  <c r="F4"/>
  <c r="H4"/>
  <c r="J4"/>
  <c r="L4"/>
  <c r="N4"/>
  <c r="P4"/>
  <c r="R4"/>
  <c r="T4"/>
  <c r="V4"/>
  <c r="X4"/>
  <c r="Z4"/>
  <c r="AB4"/>
  <c r="AD4"/>
  <c r="AF4"/>
  <c r="AH4"/>
  <c r="AJ4"/>
  <c r="AL4"/>
  <c r="C5"/>
  <c r="F5"/>
  <c r="H5"/>
  <c r="J5"/>
  <c r="L5"/>
  <c r="N5"/>
  <c r="P5"/>
  <c r="R5"/>
  <c r="T5"/>
  <c r="V5"/>
  <c r="X5"/>
  <c r="Z5"/>
  <c r="AB5"/>
  <c r="AD5"/>
  <c r="AF5"/>
  <c r="AH5"/>
  <c r="AJ5"/>
  <c r="AL5"/>
  <c r="C6"/>
  <c r="E6"/>
  <c r="H6"/>
  <c r="J6"/>
  <c r="L6"/>
  <c r="N6"/>
  <c r="P6"/>
  <c r="R6"/>
  <c r="T6"/>
  <c r="V6"/>
  <c r="X6"/>
  <c r="Z6"/>
  <c r="AB6"/>
  <c r="AD6"/>
  <c r="AF6"/>
  <c r="AH6"/>
  <c r="AJ6"/>
  <c r="AL6"/>
  <c r="C7"/>
  <c r="E7"/>
  <c r="H7"/>
  <c r="J7"/>
  <c r="L7"/>
  <c r="N7"/>
  <c r="P7"/>
  <c r="R7"/>
  <c r="T7"/>
  <c r="V7"/>
  <c r="X7"/>
  <c r="Z7"/>
  <c r="AB7"/>
  <c r="AD7"/>
  <c r="AF7"/>
  <c r="AH7"/>
  <c r="AJ7"/>
  <c r="AL7"/>
  <c r="C8"/>
  <c r="E8"/>
  <c r="G8"/>
  <c r="J8"/>
  <c r="L8"/>
  <c r="N8"/>
  <c r="P8"/>
  <c r="R8"/>
  <c r="T8"/>
  <c r="V8"/>
  <c r="X8"/>
  <c r="Z8"/>
  <c r="AB8"/>
  <c r="AD8"/>
  <c r="AF8"/>
  <c r="AH8"/>
  <c r="AJ8"/>
  <c r="AL8"/>
  <c r="C9"/>
  <c r="E9"/>
  <c r="G9"/>
  <c r="J9"/>
  <c r="L9"/>
  <c r="N9"/>
  <c r="P9"/>
  <c r="R9"/>
  <c r="T9"/>
  <c r="V9"/>
  <c r="X9"/>
  <c r="Z9"/>
  <c r="AB9"/>
  <c r="AD9"/>
  <c r="AF9"/>
  <c r="AH9"/>
  <c r="AJ9"/>
  <c r="AL9"/>
  <c r="C10"/>
  <c r="E10"/>
  <c r="G10"/>
  <c r="I10"/>
  <c r="L10"/>
  <c r="N10"/>
  <c r="P10"/>
  <c r="R10"/>
  <c r="T10"/>
  <c r="V10"/>
  <c r="X10"/>
  <c r="Z10"/>
  <c r="AB10"/>
  <c r="AD10"/>
  <c r="AF10"/>
  <c r="AH10"/>
  <c r="AJ10"/>
  <c r="AL10"/>
  <c r="C11"/>
  <c r="E11"/>
  <c r="G11"/>
  <c r="I11"/>
  <c r="L11"/>
  <c r="N11"/>
  <c r="P11"/>
  <c r="R11"/>
  <c r="T11"/>
  <c r="V11"/>
  <c r="X11"/>
  <c r="Z11"/>
  <c r="AB11"/>
  <c r="AD11"/>
  <c r="AF11"/>
  <c r="AH11"/>
  <c r="AJ11"/>
  <c r="AL11"/>
  <c r="C12"/>
  <c r="E12"/>
  <c r="G12"/>
  <c r="I12"/>
  <c r="K12"/>
  <c r="N12"/>
  <c r="P12"/>
  <c r="R12"/>
  <c r="T12"/>
  <c r="V12"/>
  <c r="X12"/>
  <c r="Z12"/>
  <c r="AB12"/>
  <c r="AD12"/>
  <c r="AF12"/>
  <c r="AH12"/>
  <c r="AJ12"/>
  <c r="AL12"/>
  <c r="C13"/>
  <c r="E13"/>
  <c r="G13"/>
  <c r="I13"/>
  <c r="K13"/>
  <c r="N13"/>
  <c r="P13"/>
  <c r="R13"/>
  <c r="T13"/>
  <c r="V13"/>
  <c r="X13"/>
  <c r="Z13"/>
  <c r="AB13"/>
  <c r="AD13"/>
  <c r="AF13"/>
  <c r="AH13"/>
  <c r="AJ13"/>
  <c r="AL13"/>
  <c r="C14"/>
  <c r="E14"/>
  <c r="G14"/>
  <c r="I14"/>
  <c r="K14"/>
  <c r="M14"/>
  <c r="P14"/>
  <c r="R14"/>
  <c r="T14"/>
  <c r="V14"/>
  <c r="X14"/>
  <c r="Z14"/>
  <c r="AB14"/>
  <c r="AD14"/>
  <c r="AF14"/>
  <c r="AH14"/>
  <c r="AJ14"/>
  <c r="AL14"/>
  <c r="C15"/>
  <c r="E15"/>
  <c r="G15"/>
  <c r="I15"/>
  <c r="K15"/>
  <c r="M15"/>
  <c r="P15"/>
  <c r="R15"/>
  <c r="T15"/>
  <c r="V15"/>
  <c r="X15"/>
  <c r="Z15"/>
  <c r="AB15"/>
  <c r="AD15"/>
  <c r="AF15"/>
  <c r="AH15"/>
  <c r="AJ15"/>
  <c r="AL15"/>
  <c r="C16"/>
  <c r="E16"/>
  <c r="G16"/>
  <c r="I16"/>
  <c r="K16"/>
  <c r="M16"/>
  <c r="O16"/>
  <c r="R16"/>
  <c r="T16"/>
  <c r="V16"/>
  <c r="X16"/>
  <c r="Z16"/>
  <c r="AB16"/>
  <c r="AD16"/>
  <c r="AF16"/>
  <c r="AH16"/>
  <c r="AJ16"/>
  <c r="AL16"/>
  <c r="C17"/>
  <c r="E17"/>
  <c r="G17"/>
  <c r="E39"/>
  <c r="G39"/>
  <c r="I39"/>
  <c r="K39"/>
  <c r="M39"/>
  <c r="O39"/>
  <c r="Q39"/>
  <c r="S39"/>
  <c r="U39"/>
  <c r="W39"/>
  <c r="Y39"/>
  <c r="AA39"/>
  <c r="AC39"/>
  <c r="AE39"/>
  <c r="AG39"/>
  <c r="AI39"/>
  <c r="AK39"/>
  <c r="AM39"/>
  <c r="AM3"/>
  <c r="AD31"/>
  <c r="E4"/>
  <c r="G4"/>
  <c r="I4"/>
  <c r="K4"/>
  <c r="M4"/>
  <c r="O4"/>
  <c r="Q4"/>
  <c r="S4"/>
  <c r="U4"/>
  <c r="W4"/>
  <c r="Y4"/>
  <c r="AA4"/>
  <c r="AC4"/>
  <c r="AE4"/>
  <c r="AG4"/>
  <c r="AI4"/>
  <c r="AK4"/>
  <c r="AM4"/>
  <c r="D5"/>
  <c r="G5"/>
  <c r="I5"/>
  <c r="K5"/>
  <c r="M5"/>
  <c r="O5"/>
  <c r="Q5"/>
  <c r="S5"/>
  <c r="U5"/>
  <c r="W5"/>
  <c r="Y5"/>
  <c r="AA5"/>
  <c r="AC5"/>
  <c r="AE5"/>
  <c r="AG5"/>
  <c r="AI5"/>
  <c r="AK5"/>
  <c r="AM5"/>
  <c r="D6"/>
  <c r="G6"/>
  <c r="I6"/>
  <c r="K6"/>
  <c r="M6"/>
  <c r="O6"/>
  <c r="Q6"/>
  <c r="S6"/>
  <c r="U6"/>
  <c r="W6"/>
  <c r="Y6"/>
  <c r="AA6"/>
  <c r="AC6"/>
  <c r="AE6"/>
  <c r="AG6"/>
  <c r="AI6"/>
  <c r="AK6"/>
  <c r="AM6"/>
  <c r="D7"/>
  <c r="F7"/>
  <c r="I7"/>
  <c r="K7"/>
  <c r="M7"/>
  <c r="O7"/>
  <c r="Q7"/>
  <c r="S7"/>
  <c r="U7"/>
  <c r="W7"/>
  <c r="Y7"/>
  <c r="AA7"/>
  <c r="AC7"/>
  <c r="AE7"/>
  <c r="AG7"/>
  <c r="AI7"/>
  <c r="AK7"/>
  <c r="AM7"/>
  <c r="D8"/>
  <c r="F8"/>
  <c r="I8"/>
  <c r="K8"/>
  <c r="M8"/>
  <c r="O8"/>
  <c r="Q8"/>
  <c r="S8"/>
  <c r="U8"/>
  <c r="W8"/>
  <c r="Y8"/>
  <c r="AA8"/>
  <c r="AC8"/>
  <c r="AE8"/>
  <c r="AG8"/>
  <c r="AI8"/>
  <c r="AK8"/>
  <c r="AM8"/>
  <c r="D9"/>
  <c r="F9"/>
  <c r="H9"/>
  <c r="K9"/>
  <c r="M9"/>
  <c r="O9"/>
  <c r="Q9"/>
  <c r="S9"/>
  <c r="U9"/>
  <c r="W9"/>
  <c r="Y9"/>
  <c r="AA9"/>
  <c r="AC9"/>
  <c r="AE9"/>
  <c r="AG9"/>
  <c r="AI9"/>
  <c r="AK9"/>
  <c r="AM9"/>
  <c r="D10"/>
  <c r="F10"/>
  <c r="H10"/>
  <c r="K10"/>
  <c r="M10"/>
  <c r="O10"/>
  <c r="Q10"/>
  <c r="S10"/>
  <c r="U10"/>
  <c r="W10"/>
  <c r="Y10"/>
  <c r="AA10"/>
  <c r="AC10"/>
  <c r="AE10"/>
  <c r="AG10"/>
  <c r="AI10"/>
  <c r="AK10"/>
  <c r="AM10"/>
  <c r="D11"/>
  <c r="F11"/>
  <c r="H11"/>
  <c r="J11"/>
  <c r="M11"/>
  <c r="O11"/>
  <c r="Q11"/>
  <c r="S11"/>
  <c r="U11"/>
  <c r="W11"/>
  <c r="Y11"/>
  <c r="AA11"/>
  <c r="AC11"/>
  <c r="AE11"/>
  <c r="AG11"/>
  <c r="AI11"/>
  <c r="AK11"/>
  <c r="AM11"/>
  <c r="D12"/>
  <c r="F12"/>
  <c r="H12"/>
  <c r="J12"/>
  <c r="M12"/>
  <c r="O12"/>
  <c r="Q12"/>
  <c r="S12"/>
  <c r="U12"/>
  <c r="W12"/>
  <c r="Y12"/>
  <c r="AA12"/>
  <c r="AC12"/>
  <c r="AE12"/>
  <c r="AG12"/>
  <c r="AI12"/>
  <c r="AK12"/>
  <c r="AM12"/>
  <c r="D13"/>
  <c r="F13"/>
  <c r="H13"/>
  <c r="J13"/>
  <c r="L13"/>
  <c r="O13"/>
  <c r="Q13"/>
  <c r="S13"/>
  <c r="U13"/>
  <c r="W13"/>
  <c r="Y13"/>
  <c r="AA13"/>
  <c r="AC13"/>
  <c r="AE13"/>
  <c r="AG13"/>
  <c r="AI13"/>
  <c r="AK13"/>
  <c r="AM13"/>
  <c r="D14"/>
  <c r="F14"/>
  <c r="H14"/>
  <c r="J14"/>
  <c r="L14"/>
  <c r="O14"/>
  <c r="Q14"/>
  <c r="S14"/>
  <c r="U14"/>
  <c r="W14"/>
  <c r="Y14"/>
  <c r="AA14"/>
  <c r="AC14"/>
  <c r="AE14"/>
  <c r="AG14"/>
  <c r="AI14"/>
  <c r="AK14"/>
  <c r="AM14"/>
  <c r="D15"/>
  <c r="F15"/>
  <c r="H15"/>
  <c r="J15"/>
  <c r="L15"/>
  <c r="N15"/>
  <c r="Q15"/>
  <c r="S15"/>
  <c r="U15"/>
  <c r="W15"/>
  <c r="Y15"/>
  <c r="AA15"/>
  <c r="AC15"/>
  <c r="AE15"/>
  <c r="AG15"/>
  <c r="AI15"/>
  <c r="AK15"/>
  <c r="AM15"/>
  <c r="D16"/>
  <c r="F16"/>
  <c r="H16"/>
  <c r="J16"/>
  <c r="L16"/>
  <c r="N16"/>
  <c r="Q16"/>
  <c r="S16"/>
  <c r="U16"/>
  <c r="W16"/>
  <c r="Y16"/>
  <c r="AA16"/>
  <c r="AC16"/>
  <c r="AE16"/>
  <c r="AG16"/>
  <c r="AI16"/>
  <c r="AK16"/>
  <c r="AM16"/>
  <c r="D17"/>
  <c r="D3"/>
  <c r="AK3"/>
  <c r="AI3"/>
  <c r="AG3"/>
  <c r="AE3"/>
  <c r="AC3"/>
  <c r="AA3"/>
  <c r="Y3"/>
  <c r="W3"/>
  <c r="U3"/>
  <c r="S3"/>
  <c r="Q3"/>
  <c r="O3"/>
  <c r="M3"/>
  <c r="K3"/>
  <c r="I3"/>
  <c r="G3"/>
  <c r="E3"/>
  <c r="AK38"/>
  <c r="AI38"/>
  <c r="AG38"/>
  <c r="AE38"/>
  <c r="AC38"/>
  <c r="AA38"/>
  <c r="Y38"/>
  <c r="W38"/>
  <c r="U38"/>
  <c r="S38"/>
  <c r="Q38"/>
  <c r="O38"/>
  <c r="M38"/>
  <c r="K38"/>
  <c r="I38"/>
  <c r="G38"/>
  <c r="E38"/>
  <c r="C38"/>
  <c r="AL37"/>
  <c r="AI37"/>
  <c r="AG37"/>
  <c r="AE37"/>
  <c r="AC37"/>
  <c r="AA37"/>
  <c r="Y37"/>
  <c r="W37"/>
  <c r="U37"/>
  <c r="S37"/>
  <c r="Q37"/>
  <c r="O37"/>
  <c r="M37"/>
  <c r="K37"/>
  <c r="I37"/>
  <c r="G37"/>
  <c r="E37"/>
  <c r="C37"/>
  <c r="AL36"/>
  <c r="AI36"/>
  <c r="AG36"/>
  <c r="AE36"/>
  <c r="AC36"/>
  <c r="AA36"/>
  <c r="Y36"/>
  <c r="W36"/>
  <c r="U36"/>
  <c r="S36"/>
  <c r="Q36"/>
  <c r="O36"/>
  <c r="M36"/>
  <c r="K36"/>
  <c r="I36"/>
  <c r="G36"/>
  <c r="E36"/>
  <c r="C36"/>
  <c r="AL35"/>
  <c r="AJ35"/>
  <c r="AG35"/>
  <c r="AE35"/>
  <c r="AC35"/>
  <c r="AA35"/>
  <c r="Y35"/>
  <c r="W35"/>
  <c r="U35"/>
  <c r="S35"/>
  <c r="Q35"/>
  <c r="O35"/>
  <c r="M35"/>
  <c r="K35"/>
  <c r="I35"/>
  <c r="G35"/>
  <c r="E35"/>
  <c r="C35"/>
  <c r="AL34"/>
  <c r="AJ34"/>
  <c r="AG34"/>
  <c r="AE34"/>
  <c r="AC34"/>
  <c r="AA34"/>
  <c r="Y34"/>
  <c r="W34"/>
  <c r="U34"/>
  <c r="S34"/>
  <c r="Q34"/>
  <c r="O34"/>
  <c r="M34"/>
  <c r="K34"/>
  <c r="I34"/>
  <c r="G34"/>
  <c r="E34"/>
  <c r="C34"/>
  <c r="AL33"/>
  <c r="AJ33"/>
  <c r="AH33"/>
  <c r="AE33"/>
  <c r="AC33"/>
  <c r="AA33"/>
  <c r="Y33"/>
  <c r="W33"/>
  <c r="U33"/>
  <c r="S33"/>
  <c r="Q33"/>
  <c r="O33"/>
  <c r="M33"/>
  <c r="K33"/>
  <c r="I33"/>
  <c r="G33"/>
  <c r="E33"/>
  <c r="C33"/>
  <c r="AL32"/>
  <c r="AJ32"/>
  <c r="AH32"/>
  <c r="AE32"/>
  <c r="AC32"/>
  <c r="AA32"/>
  <c r="Y32"/>
  <c r="W32"/>
  <c r="U32"/>
  <c r="S32"/>
  <c r="Q32"/>
  <c r="O32"/>
  <c r="M32"/>
  <c r="K32"/>
  <c r="I32"/>
  <c r="G32"/>
  <c r="E32"/>
  <c r="C32"/>
  <c r="AL31"/>
  <c r="AJ31"/>
  <c r="AH31"/>
  <c r="AF31"/>
  <c r="AB31"/>
  <c r="Z31"/>
  <c r="X31"/>
  <c r="V31"/>
  <c r="T31"/>
  <c r="R31"/>
  <c r="P31"/>
  <c r="N31"/>
  <c r="L31"/>
  <c r="J31"/>
  <c r="H31"/>
  <c r="F31"/>
  <c r="D31"/>
  <c r="AM30"/>
  <c r="AK30"/>
  <c r="AI30"/>
  <c r="AG30"/>
  <c r="AE30"/>
  <c r="AB30"/>
  <c r="Z30"/>
  <c r="X30"/>
  <c r="V30"/>
  <c r="T30"/>
  <c r="R30"/>
  <c r="P30"/>
  <c r="N30"/>
  <c r="L30"/>
  <c r="J30"/>
  <c r="H30"/>
  <c r="F30"/>
  <c r="D30"/>
  <c r="AM29"/>
  <c r="AK29"/>
  <c r="AI29"/>
  <c r="AG29"/>
  <c r="AE29"/>
  <c r="AB29"/>
  <c r="Z29"/>
  <c r="X29"/>
  <c r="V29"/>
  <c r="T29"/>
  <c r="R29"/>
  <c r="P29"/>
  <c r="N29"/>
  <c r="L29"/>
  <c r="J29"/>
  <c r="H29"/>
  <c r="F29"/>
  <c r="D29"/>
  <c r="AM28"/>
  <c r="AK28"/>
  <c r="AI28"/>
  <c r="AG28"/>
  <c r="AE28"/>
  <c r="AC28"/>
  <c r="Z28"/>
  <c r="X28"/>
  <c r="V28"/>
  <c r="T28"/>
  <c r="R28"/>
  <c r="P28"/>
  <c r="N28"/>
  <c r="L28"/>
  <c r="J28"/>
  <c r="H28"/>
  <c r="F28"/>
  <c r="D28"/>
  <c r="AM27"/>
  <c r="AK27"/>
  <c r="AI27"/>
  <c r="AG27"/>
  <c r="AE27"/>
  <c r="AC27"/>
  <c r="Z27"/>
  <c r="X27"/>
  <c r="V27"/>
  <c r="T27"/>
  <c r="R27"/>
  <c r="P27"/>
  <c r="N27"/>
  <c r="L27"/>
  <c r="J27"/>
  <c r="H27"/>
  <c r="F27"/>
  <c r="D27"/>
  <c r="AM26"/>
  <c r="AK26"/>
  <c r="AI26"/>
  <c r="AG26"/>
  <c r="AE26"/>
  <c r="AC26"/>
  <c r="AA26"/>
  <c r="X26"/>
  <c r="V26"/>
  <c r="T26"/>
  <c r="R26"/>
  <c r="P26"/>
  <c r="N26"/>
  <c r="L26"/>
  <c r="J26"/>
  <c r="H26"/>
  <c r="F26"/>
  <c r="D26"/>
  <c r="AM25"/>
  <c r="AK25"/>
  <c r="AI25"/>
  <c r="AG25"/>
  <c r="AE25"/>
  <c r="AC25"/>
  <c r="AA25"/>
  <c r="X25"/>
  <c r="V25"/>
  <c r="T25"/>
  <c r="R25"/>
  <c r="P25"/>
  <c r="N25"/>
  <c r="L25"/>
  <c r="J25"/>
  <c r="H25"/>
  <c r="F25"/>
  <c r="D25"/>
  <c r="AM24"/>
  <c r="AK24"/>
  <c r="AI24"/>
  <c r="AG24"/>
  <c r="AE24"/>
  <c r="AC24"/>
  <c r="AA24"/>
  <c r="Y24"/>
  <c r="V24"/>
  <c r="T24"/>
  <c r="R24"/>
  <c r="P24"/>
  <c r="N24"/>
  <c r="L24"/>
  <c r="J24"/>
  <c r="H24"/>
  <c r="F24"/>
  <c r="D24"/>
  <c r="AM23"/>
  <c r="AK23"/>
  <c r="AI23"/>
  <c r="AG23"/>
  <c r="AE23"/>
  <c r="AC23"/>
  <c r="AA23"/>
  <c r="Y23"/>
  <c r="V23"/>
  <c r="T23"/>
  <c r="R23"/>
  <c r="P23"/>
  <c r="N23"/>
  <c r="L23"/>
  <c r="J23"/>
  <c r="H23"/>
  <c r="F23"/>
  <c r="D23"/>
  <c r="AM22"/>
  <c r="AK22"/>
  <c r="AI22"/>
  <c r="AG22"/>
  <c r="AE22"/>
  <c r="AC22"/>
  <c r="AA22"/>
  <c r="Y22"/>
  <c r="W22"/>
  <c r="T22"/>
  <c r="R22"/>
  <c r="P22"/>
  <c r="N22"/>
  <c r="L22"/>
  <c r="J22"/>
  <c r="H22"/>
  <c r="F22"/>
  <c r="D22"/>
  <c r="AM21"/>
  <c r="AK21"/>
  <c r="AI21"/>
  <c r="AG21"/>
  <c r="AE21"/>
  <c r="AC21"/>
  <c r="AA21"/>
  <c r="Y21"/>
  <c r="W21"/>
  <c r="T21"/>
  <c r="R21"/>
  <c r="P21"/>
  <c r="N21"/>
  <c r="L21"/>
  <c r="J21"/>
  <c r="H21"/>
  <c r="F21"/>
  <c r="D21"/>
  <c r="AM20"/>
  <c r="AK20"/>
  <c r="AI20"/>
  <c r="AG20"/>
  <c r="AE20"/>
  <c r="AC20"/>
  <c r="AA20"/>
  <c r="Y20"/>
  <c r="W20"/>
  <c r="U20"/>
  <c r="R20"/>
  <c r="P20"/>
  <c r="N20"/>
  <c r="L20"/>
  <c r="J20"/>
  <c r="H20"/>
  <c r="F20"/>
  <c r="D20"/>
  <c r="AM19"/>
  <c r="AK19"/>
  <c r="AI19"/>
  <c r="AG19"/>
  <c r="AE19"/>
  <c r="AC19"/>
  <c r="AA19"/>
  <c r="Y19"/>
  <c r="W19"/>
  <c r="U19"/>
  <c r="R19"/>
  <c r="P19"/>
  <c r="N19"/>
  <c r="L19"/>
  <c r="J19"/>
  <c r="H19"/>
  <c r="F19"/>
  <c r="D19"/>
  <c r="AM18"/>
  <c r="AK18"/>
  <c r="AI18"/>
  <c r="AG18"/>
  <c r="AE18"/>
  <c r="AC18"/>
  <c r="AA18"/>
  <c r="Y18"/>
  <c r="W18"/>
  <c r="U18"/>
  <c r="S18"/>
  <c r="P18"/>
  <c r="N18"/>
  <c r="L18"/>
  <c r="J18"/>
  <c r="H18"/>
  <c r="F18"/>
  <c r="D18"/>
  <c r="AM17"/>
  <c r="AK17"/>
  <c r="AI17"/>
  <c r="AG17"/>
  <c r="AE17"/>
  <c r="AC17"/>
  <c r="AA17"/>
  <c r="Y17"/>
  <c r="W17"/>
  <c r="U17"/>
  <c r="S17"/>
  <c r="P17"/>
  <c r="N17"/>
  <c r="L17"/>
  <c r="J17"/>
  <c r="H17"/>
  <c r="C9" i="7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8"/>
  <c r="B8"/>
  <c r="D9"/>
  <c r="E9"/>
  <c r="F9"/>
  <c r="G9"/>
  <c r="H9"/>
  <c r="I9"/>
  <c r="J9"/>
  <c r="K9"/>
  <c r="L9"/>
  <c r="M9"/>
  <c r="N9"/>
  <c r="O9"/>
  <c r="D10"/>
  <c r="E10"/>
  <c r="F10"/>
  <c r="G10"/>
  <c r="H10"/>
  <c r="I10"/>
  <c r="J10"/>
  <c r="K10"/>
  <c r="L10"/>
  <c r="M10"/>
  <c r="N10"/>
  <c r="O10"/>
  <c r="D11"/>
  <c r="E11"/>
  <c r="F11"/>
  <c r="G11"/>
  <c r="H11"/>
  <c r="I11"/>
  <c r="J11"/>
  <c r="K11"/>
  <c r="L11"/>
  <c r="M11"/>
  <c r="N11"/>
  <c r="O11"/>
  <c r="D12"/>
  <c r="E12"/>
  <c r="F12"/>
  <c r="G12"/>
  <c r="H12"/>
  <c r="I12"/>
  <c r="J12"/>
  <c r="K12"/>
  <c r="L12"/>
  <c r="M12"/>
  <c r="N12"/>
  <c r="O12"/>
  <c r="D13"/>
  <c r="E13"/>
  <c r="F13"/>
  <c r="G13"/>
  <c r="H13"/>
  <c r="I13"/>
  <c r="J13"/>
  <c r="K13"/>
  <c r="L13"/>
  <c r="M13"/>
  <c r="N13"/>
  <c r="O13"/>
  <c r="D14"/>
  <c r="E14"/>
  <c r="F14"/>
  <c r="G14"/>
  <c r="H14"/>
  <c r="I14"/>
  <c r="J14"/>
  <c r="K14"/>
  <c r="L14"/>
  <c r="M14"/>
  <c r="N14"/>
  <c r="O14"/>
  <c r="D15"/>
  <c r="E15"/>
  <c r="F15"/>
  <c r="G15"/>
  <c r="H15"/>
  <c r="I15"/>
  <c r="J15"/>
  <c r="K15"/>
  <c r="L15"/>
  <c r="M15"/>
  <c r="N15"/>
  <c r="O15"/>
  <c r="D16"/>
  <c r="E16"/>
  <c r="F16"/>
  <c r="G16"/>
  <c r="H16"/>
  <c r="I16"/>
  <c r="J16"/>
  <c r="K16"/>
  <c r="L16"/>
  <c r="M16"/>
  <c r="N16"/>
  <c r="O16"/>
  <c r="D17"/>
  <c r="E17"/>
  <c r="F17"/>
  <c r="G17"/>
  <c r="H17"/>
  <c r="I17"/>
  <c r="J17"/>
  <c r="K17"/>
  <c r="L17"/>
  <c r="M17"/>
  <c r="N17"/>
  <c r="O17"/>
  <c r="D18"/>
  <c r="E18"/>
  <c r="F18"/>
  <c r="G18"/>
  <c r="H18"/>
  <c r="I18"/>
  <c r="J18"/>
  <c r="K18"/>
  <c r="L18"/>
  <c r="M18"/>
  <c r="N18"/>
  <c r="O18"/>
  <c r="D19"/>
  <c r="E19"/>
  <c r="F19"/>
  <c r="G19"/>
  <c r="H19"/>
  <c r="I19"/>
  <c r="J19"/>
  <c r="K19"/>
  <c r="L19"/>
  <c r="M19"/>
  <c r="N19"/>
  <c r="O19"/>
  <c r="D20"/>
  <c r="E20"/>
  <c r="F20"/>
  <c r="G20"/>
  <c r="H20"/>
  <c r="I20"/>
  <c r="J20"/>
  <c r="K20"/>
  <c r="L20"/>
  <c r="M20"/>
  <c r="N20"/>
  <c r="O20"/>
  <c r="D21"/>
  <c r="E21"/>
  <c r="F21"/>
  <c r="G21"/>
  <c r="H21"/>
  <c r="I21"/>
  <c r="J21"/>
  <c r="K21"/>
  <c r="L21"/>
  <c r="M21"/>
  <c r="N21"/>
  <c r="O21"/>
  <c r="D22"/>
  <c r="E22"/>
  <c r="F22"/>
  <c r="G22"/>
  <c r="H22"/>
  <c r="I22"/>
  <c r="J22"/>
  <c r="K22"/>
  <c r="L22"/>
  <c r="M22"/>
  <c r="N22"/>
  <c r="O22"/>
  <c r="D23"/>
  <c r="E23"/>
  <c r="F23"/>
  <c r="G23"/>
  <c r="H23"/>
  <c r="I23"/>
  <c r="J23"/>
  <c r="K23"/>
  <c r="L23"/>
  <c r="M23"/>
  <c r="N23"/>
  <c r="O23"/>
  <c r="D24"/>
  <c r="E24"/>
  <c r="F24"/>
  <c r="G24"/>
  <c r="H24"/>
  <c r="I24"/>
  <c r="J24"/>
  <c r="K24"/>
  <c r="L24"/>
  <c r="M24"/>
  <c r="N24"/>
  <c r="O24"/>
  <c r="D25"/>
  <c r="E25"/>
  <c r="F25"/>
  <c r="G25"/>
  <c r="H25"/>
  <c r="I25"/>
  <c r="J25"/>
  <c r="K25"/>
  <c r="L25"/>
  <c r="M25"/>
  <c r="N25"/>
  <c r="O25"/>
  <c r="D26"/>
  <c r="E26"/>
  <c r="F26"/>
  <c r="G26"/>
  <c r="H26"/>
  <c r="I26"/>
  <c r="J26"/>
  <c r="K26"/>
  <c r="L26"/>
  <c r="M26"/>
  <c r="N26"/>
  <c r="O26"/>
  <c r="D27"/>
  <c r="E27"/>
  <c r="F27"/>
  <c r="G27"/>
  <c r="H27"/>
  <c r="I27"/>
  <c r="J27"/>
  <c r="K27"/>
  <c r="L27"/>
  <c r="M27"/>
  <c r="N27"/>
  <c r="O27"/>
  <c r="O8"/>
  <c r="N8"/>
  <c r="M8"/>
  <c r="L8"/>
  <c r="K8"/>
  <c r="J8"/>
  <c r="I8"/>
  <c r="H8"/>
  <c r="G8"/>
  <c r="F8"/>
  <c r="E8"/>
  <c r="D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F4"/>
  <c r="D9" i="2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8"/>
  <c r="E4"/>
  <c r="M4" i="6"/>
  <c r="H6"/>
  <c r="H4"/>
  <c r="T2"/>
  <c r="B8" i="2"/>
  <c r="F8" s="1"/>
  <c r="B9"/>
  <c r="F9" s="1"/>
  <c r="B10"/>
  <c r="F10" s="1"/>
  <c r="B11"/>
  <c r="F11" s="1"/>
  <c r="B12"/>
  <c r="F12" s="1"/>
  <c r="B13"/>
  <c r="Q13" s="1"/>
  <c r="B14"/>
  <c r="F14" s="1"/>
  <c r="B15"/>
  <c r="F15" s="1"/>
  <c r="B16"/>
  <c r="F16" s="1"/>
  <c r="B17"/>
  <c r="Q17" s="1"/>
  <c r="B18"/>
  <c r="F18" s="1"/>
  <c r="B19"/>
  <c r="F19" s="1"/>
  <c r="B20"/>
  <c r="F20" s="1"/>
  <c r="B21"/>
  <c r="Q21" s="1"/>
  <c r="B22"/>
  <c r="F22" s="1"/>
  <c r="B23"/>
  <c r="F23" s="1"/>
  <c r="B24"/>
  <c r="F24" s="1"/>
  <c r="B25"/>
  <c r="Q25" s="1"/>
  <c r="B26"/>
  <c r="F26" s="1"/>
  <c r="B27"/>
  <c r="F27" s="1"/>
  <c r="D16" i="6"/>
  <c r="D20" s="1"/>
  <c r="D24" s="1"/>
  <c r="D3"/>
  <c r="D21" s="1"/>
  <c r="H10"/>
  <c r="H7"/>
  <c r="F25" i="2" l="1"/>
  <c r="F21"/>
  <c r="F17"/>
  <c r="F13"/>
  <c r="C27"/>
  <c r="C25"/>
  <c r="C23"/>
  <c r="C21"/>
  <c r="C19"/>
  <c r="C17"/>
  <c r="C15"/>
  <c r="C13"/>
  <c r="C11"/>
  <c r="C9"/>
  <c r="P27"/>
  <c r="P25"/>
  <c r="P23"/>
  <c r="P21"/>
  <c r="P19"/>
  <c r="P17"/>
  <c r="P15"/>
  <c r="P13"/>
  <c r="P11"/>
  <c r="P9"/>
  <c r="Q27"/>
  <c r="Q23"/>
  <c r="Q19"/>
  <c r="Q15"/>
  <c r="Q11"/>
  <c r="Q9"/>
  <c r="C8"/>
  <c r="C26"/>
  <c r="C24"/>
  <c r="C22"/>
  <c r="C20"/>
  <c r="C18"/>
  <c r="C16"/>
  <c r="C14"/>
  <c r="C12"/>
  <c r="C10"/>
  <c r="P8"/>
  <c r="P26"/>
  <c r="P24"/>
  <c r="P22"/>
  <c r="P20"/>
  <c r="P18"/>
  <c r="P16"/>
  <c r="P14"/>
  <c r="P12"/>
  <c r="P10"/>
  <c r="Q8"/>
  <c r="Q26"/>
  <c r="Q24"/>
  <c r="Q22"/>
  <c r="Q20"/>
  <c r="Q18"/>
  <c r="Q16"/>
  <c r="Q14"/>
  <c r="Q12"/>
  <c r="Q10"/>
  <c r="H8" i="6"/>
  <c r="M20" i="2"/>
  <c r="G20"/>
  <c r="O20"/>
  <c r="L20"/>
  <c r="K20"/>
  <c r="I20"/>
  <c r="H20"/>
  <c r="E20"/>
  <c r="N20"/>
  <c r="J20"/>
  <c r="G29" i="6"/>
  <c r="H29" s="1"/>
  <c r="D9"/>
  <c r="D10" s="1"/>
  <c r="D4"/>
  <c r="G18"/>
  <c r="H18" s="1"/>
  <c r="G21"/>
  <c r="H21" s="1"/>
  <c r="G26"/>
  <c r="H26" s="1"/>
  <c r="I26" s="1"/>
  <c r="G16"/>
  <c r="H16" s="1"/>
  <c r="G22"/>
  <c r="H22" s="1"/>
  <c r="I22" s="1"/>
  <c r="G13"/>
  <c r="H13" s="1"/>
  <c r="I13" s="1"/>
  <c r="G25"/>
  <c r="H25" s="1"/>
  <c r="I25" s="1"/>
  <c r="G17"/>
  <c r="H17" s="1"/>
  <c r="I17" s="1"/>
  <c r="G14"/>
  <c r="H14" s="1"/>
  <c r="I14" s="1"/>
  <c r="G28"/>
  <c r="H28" s="1"/>
  <c r="I28" s="1"/>
  <c r="G24"/>
  <c r="H24" s="1"/>
  <c r="I24" s="1"/>
  <c r="G20"/>
  <c r="H20" s="1"/>
  <c r="I20" s="1"/>
  <c r="G31"/>
  <c r="H31" s="1"/>
  <c r="I31" s="1"/>
  <c r="G15"/>
  <c r="H15" s="1"/>
  <c r="I15" s="1"/>
  <c r="G27"/>
  <c r="H27" s="1"/>
  <c r="I27" s="1"/>
  <c r="G23"/>
  <c r="H23" s="1"/>
  <c r="I23" s="1"/>
  <c r="G19"/>
  <c r="H19" s="1"/>
  <c r="I19" s="1"/>
  <c r="G30"/>
  <c r="H30" s="1"/>
  <c r="I30" s="1"/>
  <c r="D25"/>
  <c r="D6"/>
  <c r="D7" s="1"/>
  <c r="I16" l="1"/>
  <c r="I21"/>
  <c r="P7"/>
  <c r="Q7" s="1"/>
  <c r="P9"/>
  <c r="Q9" s="1"/>
  <c r="P11"/>
  <c r="Q11" s="1"/>
  <c r="P12"/>
  <c r="Q12" s="1"/>
  <c r="P13"/>
  <c r="Q13" s="1"/>
  <c r="P14"/>
  <c r="Q14" s="1"/>
  <c r="P15"/>
  <c r="Q15" s="1"/>
  <c r="P16"/>
  <c r="Q16" s="1"/>
  <c r="P17"/>
  <c r="Q17" s="1"/>
  <c r="P18"/>
  <c r="Q18" s="1"/>
  <c r="P19"/>
  <c r="Q19" s="1"/>
  <c r="P20"/>
  <c r="Q20" s="1"/>
  <c r="P21"/>
  <c r="Q21" s="1"/>
  <c r="P22"/>
  <c r="Q22" s="1"/>
  <c r="P23"/>
  <c r="Q23" s="1"/>
  <c r="P24"/>
  <c r="Q24" s="1"/>
  <c r="P25"/>
  <c r="Q25" s="1"/>
  <c r="P26"/>
  <c r="Q26" s="1"/>
  <c r="P27"/>
  <c r="Q27" s="1"/>
  <c r="P28"/>
  <c r="Q28" s="1"/>
  <c r="P29"/>
  <c r="Q29" s="1"/>
  <c r="P30"/>
  <c r="Q30" s="1"/>
  <c r="P31"/>
  <c r="Q31" s="1"/>
  <c r="P32"/>
  <c r="Q32" s="1"/>
  <c r="P33"/>
  <c r="Q33" s="1"/>
  <c r="P34"/>
  <c r="Q34" s="1"/>
  <c r="P35"/>
  <c r="Q35" s="1"/>
  <c r="P36"/>
  <c r="Q36" s="1"/>
  <c r="P37"/>
  <c r="Q37" s="1"/>
  <c r="M6"/>
  <c r="N6" s="1"/>
  <c r="M8"/>
  <c r="N8" s="1"/>
  <c r="M9"/>
  <c r="N9" s="1"/>
  <c r="M10"/>
  <c r="N10" s="1"/>
  <c r="M11"/>
  <c r="N11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2"/>
  <c r="N22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M35"/>
  <c r="N35" s="1"/>
  <c r="M36"/>
  <c r="N36" s="1"/>
  <c r="M37"/>
  <c r="N37" s="1"/>
  <c r="S4"/>
  <c r="T4" s="1"/>
  <c r="S6"/>
  <c r="T6" s="1"/>
  <c r="S7"/>
  <c r="T7" s="1"/>
  <c r="S8"/>
  <c r="T8" s="1"/>
  <c r="S9"/>
  <c r="T9" s="1"/>
  <c r="S10"/>
  <c r="T10" s="1"/>
  <c r="S11"/>
  <c r="T11" s="1"/>
  <c r="S12"/>
  <c r="T12" s="1"/>
  <c r="S13"/>
  <c r="T13" s="1"/>
  <c r="S14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P6"/>
  <c r="Q6" s="1"/>
  <c r="P8"/>
  <c r="Q8" s="1"/>
  <c r="P10"/>
  <c r="Q10" s="1"/>
  <c r="M7"/>
  <c r="N7" s="1"/>
  <c r="M21"/>
  <c r="N21" s="1"/>
  <c r="M23"/>
  <c r="N23" s="1"/>
  <c r="S5"/>
  <c r="T5" s="1"/>
  <c r="O18" i="2"/>
  <c r="E18"/>
  <c r="N18"/>
  <c r="M18"/>
  <c r="J18"/>
  <c r="I18"/>
  <c r="H18"/>
  <c r="G18"/>
  <c r="L18"/>
  <c r="K18"/>
  <c r="M21"/>
  <c r="K21"/>
  <c r="E21"/>
  <c r="N21"/>
  <c r="I21"/>
  <c r="H21"/>
  <c r="G21"/>
  <c r="O21"/>
  <c r="J21"/>
  <c r="L21"/>
  <c r="L14"/>
  <c r="K14"/>
  <c r="E14"/>
  <c r="N14"/>
  <c r="M14"/>
  <c r="J14"/>
  <c r="I14"/>
  <c r="H14"/>
  <c r="G14"/>
  <c r="O14"/>
  <c r="N17"/>
  <c r="I17"/>
  <c r="K17"/>
  <c r="M17"/>
  <c r="L17"/>
  <c r="E17"/>
  <c r="O17"/>
  <c r="J17"/>
  <c r="H17"/>
  <c r="G17"/>
  <c r="O10"/>
  <c r="E10"/>
  <c r="N10"/>
  <c r="J10"/>
  <c r="M10"/>
  <c r="L10"/>
  <c r="K10"/>
  <c r="I10"/>
  <c r="H10"/>
  <c r="G10"/>
  <c r="E26"/>
  <c r="N26"/>
  <c r="M26"/>
  <c r="J26"/>
  <c r="O26"/>
  <c r="I26"/>
  <c r="H26"/>
  <c r="G26"/>
  <c r="L26"/>
  <c r="K26"/>
  <c r="N13"/>
  <c r="H13"/>
  <c r="M13"/>
  <c r="L13"/>
  <c r="K13"/>
  <c r="E13"/>
  <c r="G13"/>
  <c r="O13"/>
  <c r="J13"/>
  <c r="I13"/>
  <c r="J8"/>
  <c r="I8"/>
  <c r="H8"/>
  <c r="M8"/>
  <c r="L8"/>
  <c r="K8"/>
  <c r="G8"/>
  <c r="E8"/>
  <c r="N8"/>
  <c r="O8"/>
  <c r="E23"/>
  <c r="O23"/>
  <c r="N23"/>
  <c r="I23"/>
  <c r="H23"/>
  <c r="G23"/>
  <c r="M23"/>
  <c r="L23"/>
  <c r="K23"/>
  <c r="J23"/>
  <c r="E15"/>
  <c r="O15"/>
  <c r="N15"/>
  <c r="I15"/>
  <c r="H15"/>
  <c r="G15"/>
  <c r="M15"/>
  <c r="L15"/>
  <c r="K15"/>
  <c r="J15"/>
  <c r="N9"/>
  <c r="G9"/>
  <c r="J9"/>
  <c r="M9"/>
  <c r="L9"/>
  <c r="K9"/>
  <c r="E9"/>
  <c r="I9"/>
  <c r="H9"/>
  <c r="O9"/>
  <c r="M24"/>
  <c r="H24"/>
  <c r="G24"/>
  <c r="O24"/>
  <c r="L24"/>
  <c r="K24"/>
  <c r="J24"/>
  <c r="E24"/>
  <c r="N24"/>
  <c r="I24"/>
  <c r="J16"/>
  <c r="I16"/>
  <c r="O16"/>
  <c r="L16"/>
  <c r="K16"/>
  <c r="M16"/>
  <c r="E16"/>
  <c r="N16"/>
  <c r="H16"/>
  <c r="G16"/>
  <c r="M12"/>
  <c r="I12"/>
  <c r="H12"/>
  <c r="O12"/>
  <c r="L12"/>
  <c r="K12"/>
  <c r="J12"/>
  <c r="G12"/>
  <c r="E12"/>
  <c r="N12"/>
  <c r="E19"/>
  <c r="O19"/>
  <c r="J19"/>
  <c r="N19"/>
  <c r="I19"/>
  <c r="H19"/>
  <c r="G19"/>
  <c r="M19"/>
  <c r="L19"/>
  <c r="K19"/>
  <c r="E22"/>
  <c r="N22"/>
  <c r="M22"/>
  <c r="J22"/>
  <c r="L22"/>
  <c r="K22"/>
  <c r="I22"/>
  <c r="H22"/>
  <c r="G22"/>
  <c r="O22"/>
  <c r="E27"/>
  <c r="O27"/>
  <c r="N27"/>
  <c r="I27"/>
  <c r="H27"/>
  <c r="G27"/>
  <c r="J27"/>
  <c r="M27"/>
  <c r="L27"/>
  <c r="K27"/>
  <c r="G25"/>
  <c r="M25"/>
  <c r="K25"/>
  <c r="E25"/>
  <c r="L25"/>
  <c r="O25"/>
  <c r="J25"/>
  <c r="N25"/>
  <c r="I25"/>
  <c r="H25"/>
  <c r="E11"/>
  <c r="O11"/>
  <c r="N11"/>
  <c r="I11"/>
  <c r="H11"/>
  <c r="G11"/>
  <c r="J11"/>
  <c r="M11"/>
  <c r="L11"/>
  <c r="K11"/>
  <c r="I29" i="6"/>
  <c r="P4"/>
  <c r="Q4" s="1"/>
  <c r="P5"/>
  <c r="Q5" s="1"/>
  <c r="I18"/>
  <c r="N4"/>
  <c r="M5"/>
  <c r="N5" s="1"/>
  <c r="D8"/>
  <c r="D22"/>
  <c r="D23" s="1"/>
</calcChain>
</file>

<file path=xl/sharedStrings.xml><?xml version="1.0" encoding="utf-8"?>
<sst xmlns="http://schemas.openxmlformats.org/spreadsheetml/2006/main" count="292" uniqueCount="233">
  <si>
    <t>Elevation</t>
  </si>
  <si>
    <t>Distance</t>
  </si>
  <si>
    <t>CLICKS</t>
  </si>
  <si>
    <t>Пуля</t>
  </si>
  <si>
    <t>Вес, грамм</t>
  </si>
  <si>
    <t>Вес, гран</t>
  </si>
  <si>
    <t>Бал. коэффициент</t>
  </si>
  <si>
    <t>Prometheus Truncated</t>
  </si>
  <si>
    <t>Prometheus Hunting</t>
  </si>
  <si>
    <t>Beeman Laser</t>
  </si>
  <si>
    <t>RWS Hobby</t>
  </si>
  <si>
    <t>RWS Geco</t>
  </si>
  <si>
    <t>Champion Challenger</t>
  </si>
  <si>
    <t>H&amp;N Hollow Point</t>
  </si>
  <si>
    <t>H&amp;N Match</t>
  </si>
  <si>
    <t>Hustler Harrier</t>
  </si>
  <si>
    <t>Milbro Select</t>
  </si>
  <si>
    <t>H&amp;N Match Kugeln Pistol 4.50</t>
  </si>
  <si>
    <t>Beeman Silver Bear</t>
  </si>
  <si>
    <t>Gamo Hunter</t>
  </si>
  <si>
    <t>Gamo Match</t>
  </si>
  <si>
    <t>Milbro Caledonian</t>
  </si>
  <si>
    <t>Eley Wasp</t>
  </si>
  <si>
    <t>Bulldog</t>
  </si>
  <si>
    <t>H&amp;N Finale Match Pistol 4.50</t>
  </si>
  <si>
    <t>RWS Super H Hollow Point</t>
  </si>
  <si>
    <t>BSA Pylarm</t>
  </si>
  <si>
    <t>H&amp;N Finale Match Pistol 4.48</t>
  </si>
  <si>
    <t>H&amp;N Match Kugeln Pistol 4.49</t>
  </si>
  <si>
    <t>RUKO Match</t>
  </si>
  <si>
    <t>BSA Shooting Star</t>
  </si>
  <si>
    <t>H&amp;N Diablo Sport</t>
  </si>
  <si>
    <t>H&amp;N Finale Match Pistol 4.49</t>
  </si>
  <si>
    <t>Champion Olympic</t>
  </si>
  <si>
    <t>Ox Super Round</t>
  </si>
  <si>
    <t>Beeman H&amp;N Match Hi-Speed</t>
  </si>
  <si>
    <t>Bisley Long Range Gold</t>
  </si>
  <si>
    <t>H&amp;N Coppa Point</t>
  </si>
  <si>
    <t>Gamo Master Point</t>
  </si>
  <si>
    <t>Webley Flying Scot</t>
  </si>
  <si>
    <t>Gamo High Speed</t>
  </si>
  <si>
    <t>RWS Field Point</t>
  </si>
  <si>
    <t>Webley Specials</t>
  </si>
  <si>
    <t>Bisley Bullet</t>
  </si>
  <si>
    <t>Webley Grand Prix</t>
  </si>
  <si>
    <t>Crosman Match</t>
  </si>
  <si>
    <t>Crosman Pointed</t>
  </si>
  <si>
    <t>Crosman Premier 7.9</t>
  </si>
  <si>
    <t>H&amp;N Match Kugeln Rifle 4.51</t>
  </si>
  <si>
    <t>Milbro Twin Ring</t>
  </si>
  <si>
    <t>Webley Mosquito Match</t>
  </si>
  <si>
    <t>H&amp;N Finale Match Rifle 4.48</t>
  </si>
  <si>
    <t>H&amp;N Match Kugeln Rifle 4.49</t>
  </si>
  <si>
    <t>Beeman Laser Sport</t>
  </si>
  <si>
    <t>Webley Mosquito Domes</t>
  </si>
  <si>
    <t>Webley Mosquito Pointed</t>
  </si>
  <si>
    <t>Beeman Perfect Rounds</t>
  </si>
  <si>
    <t>Bisley Practice</t>
  </si>
  <si>
    <t>H&amp;N Finale Match Rifle 4.51</t>
  </si>
  <si>
    <t>Marksman Roundhead</t>
  </si>
  <si>
    <t>H&amp;N Finale Match Rifle 4.50</t>
  </si>
  <si>
    <t>Beeman Bearcub</t>
  </si>
  <si>
    <t>Beeman H&amp;N Match</t>
  </si>
  <si>
    <t>Beeman H&amp;N Ultra Match</t>
  </si>
  <si>
    <t>Paragon Z7</t>
  </si>
  <si>
    <t>Beeman Silver Ace</t>
  </si>
  <si>
    <t>H&amp;N Match Kugeln Rifle 4.50</t>
  </si>
  <si>
    <t>Ox Copper Point</t>
  </si>
  <si>
    <t>Hustler Strike</t>
  </si>
  <si>
    <t>Ox Firebat</t>
  </si>
  <si>
    <t>RWS Meisterkugeln</t>
  </si>
  <si>
    <t>Gamo Magnum</t>
  </si>
  <si>
    <t>Hustler Needlepoint.</t>
  </si>
  <si>
    <t>Ox Full Metal Jacket</t>
  </si>
  <si>
    <t>RWS Target</t>
  </si>
  <si>
    <t>H&amp;N Finale Match Rifle 4.49</t>
  </si>
  <si>
    <t>RWS Superdome</t>
  </si>
  <si>
    <t>JSB Exact Diabolo</t>
  </si>
  <si>
    <t>Bisley Superfield</t>
  </si>
  <si>
    <t>Marksman FTS</t>
  </si>
  <si>
    <t>H&amp;N Field Target Trophy</t>
  </si>
  <si>
    <t>Beeman Crow Magnum</t>
  </si>
  <si>
    <t>Champion Stinger</t>
  </si>
  <si>
    <t>Bisley Pest Control</t>
  </si>
  <si>
    <t>H&amp;N Silhouette</t>
  </si>
  <si>
    <t>Milbro Clipper</t>
  </si>
  <si>
    <t>Beeman Silver Sting</t>
  </si>
  <si>
    <t>Dragon Heavies</t>
  </si>
  <si>
    <t>H&amp;N Spitz Kugeln Pointed</t>
  </si>
  <si>
    <t>Marksman Pointed</t>
  </si>
  <si>
    <t>RWS Super Mag</t>
  </si>
  <si>
    <t>Champion Polaris Magnum</t>
  </si>
  <si>
    <t>Champion Ballistic</t>
  </si>
  <si>
    <t>Beeman Ram Jet</t>
  </si>
  <si>
    <t>Champion Polaris</t>
  </si>
  <si>
    <t>H&amp;N Diablo Baracuda</t>
  </si>
  <si>
    <t>H&amp;N Baracuda Match 4.51</t>
  </si>
  <si>
    <t>H&amp;N Baracuda Match 4.52</t>
  </si>
  <si>
    <t>Beeman Kodiak</t>
  </si>
  <si>
    <t>Crosman Premier 10.5</t>
  </si>
  <si>
    <t>Beeman Kodiak Match</t>
  </si>
  <si>
    <t>Bisley Magnum 4.51</t>
  </si>
  <si>
    <t>Bisley Magnum 4.52.</t>
  </si>
  <si>
    <t>H&amp;N Baracuda Match 4.50</t>
  </si>
  <si>
    <t>Bisley Premier</t>
  </si>
  <si>
    <t>Beeman Silver Arrow</t>
  </si>
  <si>
    <t>H&amp;N Silver Point</t>
  </si>
  <si>
    <t>H&amp;N Rabbit Magnum</t>
  </si>
  <si>
    <t>Цена деления 1 клика (мм)</t>
  </si>
  <si>
    <t>Расстояние цены деления клика (м)</t>
  </si>
  <si>
    <t>Угол 1 клика деления</t>
  </si>
  <si>
    <t>Тангенс угла 1 клика деления</t>
  </si>
  <si>
    <t>Цена деления 1 клика (дюйм)</t>
  </si>
  <si>
    <t>Расстояние до цели (м)</t>
  </si>
  <si>
    <t>Смещение (мм)</t>
  </si>
  <si>
    <t>Смещение (кликов)</t>
  </si>
  <si>
    <t>Цена деления 1 клика (MOA)</t>
  </si>
  <si>
    <t>Цена деления 1 клика (MRAD)</t>
  </si>
  <si>
    <t>Смещение (MOA)</t>
  </si>
  <si>
    <t>Смещение (MRAD)</t>
  </si>
  <si>
    <t>Высота пицела (H, мм)</t>
  </si>
  <si>
    <t>Дистанция пристрелки (L, м)</t>
  </si>
  <si>
    <t>Схождение ствола и оптики (H/L)</t>
  </si>
  <si>
    <t>Click H/L</t>
  </si>
  <si>
    <t>Смещ (мм)</t>
  </si>
  <si>
    <t>Смещ (MRAD)</t>
  </si>
  <si>
    <t>Число Кликов</t>
  </si>
  <si>
    <t>Расст (м)</t>
  </si>
  <si>
    <t>Constants</t>
  </si>
  <si>
    <t>Variables</t>
  </si>
  <si>
    <t>Calculations</t>
  </si>
  <si>
    <t>Scope Specifications</t>
  </si>
  <si>
    <t>Определение дистанции по сетки mil-dot</t>
  </si>
  <si>
    <t>dist (m) = размер объекта в мм / размер в милах</t>
  </si>
  <si>
    <t>Определение вертикальной поправки</t>
  </si>
  <si>
    <t>смещение (мил) = смещ в мм / расст в м</t>
  </si>
  <si>
    <t>MRAD</t>
  </si>
  <si>
    <t>Дистанция попадания в цель при параллельной пристрелке</t>
  </si>
  <si>
    <t>h = H</t>
  </si>
  <si>
    <t>h = 20</t>
  </si>
  <si>
    <t>h = 30</t>
  </si>
  <si>
    <t>h = 40</t>
  </si>
  <si>
    <t>h = 50</t>
  </si>
  <si>
    <t>h = 60</t>
  </si>
  <si>
    <t>h = 70</t>
  </si>
  <si>
    <t>h = 80</t>
  </si>
  <si>
    <t>h = 90</t>
  </si>
  <si>
    <t>h = 100</t>
  </si>
  <si>
    <t>h = 10</t>
  </si>
  <si>
    <t>DIST, m</t>
  </si>
  <si>
    <t>m</t>
  </si>
  <si>
    <t>mm</t>
  </si>
  <si>
    <t>H (mm) =</t>
  </si>
  <si>
    <t>Elev * 10</t>
  </si>
  <si>
    <t>mm * 10</t>
  </si>
  <si>
    <t>h = 125</t>
  </si>
  <si>
    <t>h = 150</t>
  </si>
  <si>
    <t>inches</t>
  </si>
  <si>
    <t>in / 100 y</t>
  </si>
  <si>
    <t>MOA</t>
  </si>
  <si>
    <t xml:space="preserve">1 inch = </t>
  </si>
  <si>
    <t xml:space="preserve">1 mm = </t>
  </si>
  <si>
    <t xml:space="preserve">1 MOA = </t>
  </si>
  <si>
    <t xml:space="preserve">1 MRAD = </t>
  </si>
  <si>
    <t xml:space="preserve">1 in / 100 y = </t>
  </si>
  <si>
    <t>MRAD * 10</t>
  </si>
  <si>
    <t>mil * 10</t>
  </si>
  <si>
    <t>MRADs</t>
  </si>
  <si>
    <t>Leapers 6-24x50</t>
  </si>
  <si>
    <t>Расчетные значения</t>
  </si>
  <si>
    <t>ver A</t>
  </si>
  <si>
    <t>ver B</t>
  </si>
  <si>
    <t>Max D</t>
  </si>
  <si>
    <t>A</t>
  </si>
  <si>
    <t>F</t>
  </si>
  <si>
    <t>От центра ствола до лазера</t>
  </si>
  <si>
    <t>Lense D</t>
  </si>
  <si>
    <t>B</t>
  </si>
  <si>
    <t>G</t>
  </si>
  <si>
    <t>От центра ствола до верха планки</t>
  </si>
  <si>
    <t>Max Len</t>
  </si>
  <si>
    <t>C</t>
  </si>
  <si>
    <t>H</t>
  </si>
  <si>
    <t>От центра ствола до оптики</t>
  </si>
  <si>
    <t>Max Rad</t>
  </si>
  <si>
    <t>D</t>
  </si>
  <si>
    <t>B-(D-C)</t>
  </si>
  <si>
    <t>Выступ крепежа оптики, K+L-(F+B-C)</t>
  </si>
  <si>
    <t>Weight</t>
  </si>
  <si>
    <t>780g</t>
  </si>
  <si>
    <t>E</t>
  </si>
  <si>
    <t>F+B-C</t>
  </si>
  <si>
    <t>Сдвиг с учетом лапки</t>
  </si>
  <si>
    <t>Gap-(B-(D-C))</t>
  </si>
  <si>
    <t>MP-512</t>
  </si>
  <si>
    <t>Диаметр ствола</t>
  </si>
  <si>
    <t>Диаметр модератора</t>
  </si>
  <si>
    <t>От центра ствола до верха корпуса</t>
  </si>
  <si>
    <t>Возвышение планки над корпусом</t>
  </si>
  <si>
    <t>Диаметр излучателя лазера</t>
  </si>
  <si>
    <r>
      <rPr>
        <b/>
        <sz val="11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, расстояние от пули дл планки</t>
    </r>
  </si>
  <si>
    <r>
      <t xml:space="preserve">L, </t>
    </r>
    <r>
      <rPr>
        <sz val="11"/>
        <color theme="1"/>
        <rFont val="Calibri"/>
        <family val="2"/>
        <charset val="204"/>
        <scheme val="minor"/>
      </rPr>
      <t>длина планки</t>
    </r>
  </si>
  <si>
    <r>
      <t>M,</t>
    </r>
    <r>
      <rPr>
        <sz val="11"/>
        <color theme="1"/>
        <rFont val="Calibri"/>
        <family val="2"/>
        <charset val="204"/>
        <scheme val="minor"/>
      </rPr>
      <t xml:space="preserve"> расстояние от планки до заднника</t>
    </r>
  </si>
  <si>
    <r>
      <t xml:space="preserve">N, </t>
    </r>
    <r>
      <rPr>
        <sz val="11"/>
        <color theme="1"/>
        <rFont val="Calibri"/>
        <family val="2"/>
        <charset val="204"/>
        <scheme val="minor"/>
      </rPr>
      <t>длина приклада</t>
    </r>
  </si>
  <si>
    <t>Крепления оптики</t>
  </si>
  <si>
    <t>Art</t>
  </si>
  <si>
    <t>Диаметр дырки</t>
  </si>
  <si>
    <t>Полная высота</t>
  </si>
  <si>
    <t>Полная длина</t>
  </si>
  <si>
    <t>Раастояние
между крепежом
(Gap)</t>
  </si>
  <si>
    <t>Снизу до центра дырки</t>
  </si>
  <si>
    <t>От планки до центра дырки</t>
  </si>
  <si>
    <t>От планки до дна дырки</t>
  </si>
  <si>
    <t>Вес</t>
  </si>
  <si>
    <t>Планка</t>
  </si>
  <si>
    <t>M0032</t>
  </si>
  <si>
    <t>40 .. ∞</t>
  </si>
  <si>
    <t>0 .. ∞</t>
  </si>
  <si>
    <t>11mm</t>
  </si>
  <si>
    <t>M0037</t>
  </si>
  <si>
    <t>M0066</t>
  </si>
  <si>
    <t>20mm</t>
  </si>
  <si>
    <t>Bushnell</t>
  </si>
  <si>
    <t>M0084</t>
  </si>
  <si>
    <t>Сдвиг, мм</t>
  </si>
  <si>
    <t>Clicks</t>
  </si>
  <si>
    <t>Сдвиг, MRAD</t>
  </si>
  <si>
    <t>+ цель выше перекрестия / -  цель ниже перекрестия</t>
  </si>
  <si>
    <t>дистанция пристрелки, м (цель выше перекрестия, перекрестие нужно поднять)</t>
  </si>
  <si>
    <t>дистанция стрельбы, м  (цель ниже перекрестия, перекрестие нужно опустить)</t>
  </si>
  <si>
    <t>дистанция стрельбы, м (цель ниже перекрестия, под горизонтальной осью,  стрелять нужно выше)</t>
  </si>
  <si>
    <t>дистанция пристрелки, м (цель выше перекрестия, над горизонтальной осью, стрелять нужно ниже)</t>
  </si>
  <si>
    <t>∞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</si>
</sst>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6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1" fontId="3" fillId="4" borderId="0" xfId="0" applyNumberFormat="1" applyFont="1" applyFill="1"/>
    <xf numFmtId="0" fontId="3" fillId="4" borderId="0" xfId="0" applyFont="1" applyFill="1"/>
    <xf numFmtId="1" fontId="0" fillId="4" borderId="0" xfId="0" applyNumberFormat="1" applyFill="1"/>
    <xf numFmtId="0" fontId="0" fillId="4" borderId="0" xfId="0" applyNumberFormat="1" applyFill="1"/>
    <xf numFmtId="2" fontId="0" fillId="4" borderId="0" xfId="0" applyNumberFormat="1" applyFill="1"/>
    <xf numFmtId="0" fontId="1" fillId="0" borderId="10" xfId="0" applyFont="1" applyFill="1" applyBorder="1"/>
    <xf numFmtId="164" fontId="3" fillId="0" borderId="10" xfId="0" applyNumberFormat="1" applyFont="1" applyFill="1" applyBorder="1"/>
    <xf numFmtId="0" fontId="3" fillId="0" borderId="10" xfId="0" applyFont="1" applyFill="1" applyBorder="1"/>
    <xf numFmtId="164" fontId="3" fillId="0" borderId="12" xfId="0" applyNumberFormat="1" applyFont="1" applyFill="1" applyBorder="1"/>
    <xf numFmtId="0" fontId="1" fillId="4" borderId="22" xfId="0" applyFont="1" applyFill="1" applyBorder="1" applyAlignment="1">
      <alignment horizontal="left"/>
    </xf>
    <xf numFmtId="0" fontId="1" fillId="0" borderId="12" xfId="0" applyFont="1" applyFill="1" applyBorder="1"/>
    <xf numFmtId="0" fontId="1" fillId="4" borderId="22" xfId="0" applyFont="1" applyFill="1" applyBorder="1"/>
    <xf numFmtId="0" fontId="0" fillId="4" borderId="22" xfId="0" applyFill="1" applyBorder="1"/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4" borderId="10" xfId="0" applyFill="1" applyBorder="1"/>
    <xf numFmtId="0" fontId="0" fillId="0" borderId="2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2" fontId="6" fillId="0" borderId="31" xfId="0" applyNumberFormat="1" applyFont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Border="1" applyAlignment="1"/>
    <xf numFmtId="0" fontId="1" fillId="2" borderId="22" xfId="0" applyFont="1" applyFill="1" applyBorder="1"/>
    <xf numFmtId="0" fontId="1" fillId="2" borderId="2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0" fillId="0" borderId="12" xfId="0" applyBorder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2" borderId="22" xfId="0" applyFont="1" applyFill="1" applyBorder="1" applyAlignment="1">
      <alignment horizontal="left" vertical="center"/>
    </xf>
    <xf numFmtId="0" fontId="0" fillId="2" borderId="22" xfId="0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7" fillId="0" borderId="55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3" fillId="0" borderId="0" xfId="0" applyFont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164" fontId="10" fillId="0" borderId="45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64" fontId="10" fillId="0" borderId="18" xfId="0" applyNumberFormat="1" applyFont="1" applyBorder="1" applyAlignment="1">
      <alignment horizontal="center" vertical="center"/>
    </xf>
    <xf numFmtId="164" fontId="10" fillId="5" borderId="10" xfId="0" applyNumberFormat="1" applyFont="1" applyFill="1" applyBorder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164" fontId="10" fillId="0" borderId="59" xfId="0" applyNumberFormat="1" applyFont="1" applyBorder="1" applyAlignment="1">
      <alignment horizontal="center" vertical="center"/>
    </xf>
    <xf numFmtId="164" fontId="10" fillId="0" borderId="60" xfId="0" applyNumberFormat="1" applyFont="1" applyBorder="1" applyAlignment="1">
      <alignment horizontal="center" vertical="center"/>
    </xf>
    <xf numFmtId="164" fontId="10" fillId="0" borderId="61" xfId="0" applyNumberFormat="1" applyFont="1" applyBorder="1" applyAlignment="1">
      <alignment horizontal="center" vertical="center"/>
    </xf>
    <xf numFmtId="164" fontId="10" fillId="5" borderId="59" xfId="0" applyNumberFormat="1" applyFont="1" applyFill="1" applyBorder="1" applyAlignment="1">
      <alignment horizontal="center" vertical="center"/>
    </xf>
    <xf numFmtId="164" fontId="10" fillId="0" borderId="62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0" borderId="63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5" borderId="47" xfId="0" applyNumberFormat="1" applyFont="1" applyFill="1" applyBorder="1" applyAlignment="1">
      <alignment horizontal="center" vertical="center"/>
    </xf>
    <xf numFmtId="164" fontId="10" fillId="5" borderId="24" xfId="0" applyNumberFormat="1" applyFont="1" applyFill="1" applyBorder="1" applyAlignment="1">
      <alignment horizontal="center" vertical="center"/>
    </xf>
    <xf numFmtId="164" fontId="10" fillId="5" borderId="23" xfId="0" applyNumberFormat="1" applyFont="1" applyFill="1" applyBorder="1" applyAlignment="1">
      <alignment horizontal="center" vertical="center"/>
    </xf>
    <xf numFmtId="164" fontId="10" fillId="5" borderId="18" xfId="0" applyNumberFormat="1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5" borderId="10" xfId="0" applyNumberFormat="1" applyFont="1" applyFill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9" fillId="5" borderId="59" xfId="0" applyNumberFormat="1" applyFont="1" applyFill="1" applyBorder="1" applyAlignment="1">
      <alignment horizontal="center" vertical="center"/>
    </xf>
    <xf numFmtId="164" fontId="9" fillId="0" borderId="59" xfId="0" applyNumberFormat="1" applyFont="1" applyBorder="1" applyAlignment="1">
      <alignment horizontal="center" vertical="center"/>
    </xf>
    <xf numFmtId="164" fontId="9" fillId="0" borderId="47" xfId="0" applyNumberFormat="1" applyFont="1" applyBorder="1" applyAlignment="1">
      <alignment horizontal="center" vertical="center"/>
    </xf>
    <xf numFmtId="164" fontId="9" fillId="5" borderId="36" xfId="0" applyNumberFormat="1" applyFont="1" applyFill="1" applyBorder="1" applyAlignment="1">
      <alignment horizontal="center" vertical="center"/>
    </xf>
    <xf numFmtId="164" fontId="9" fillId="5" borderId="23" xfId="0" applyNumberFormat="1" applyFont="1" applyFill="1" applyBorder="1" applyAlignment="1">
      <alignment horizontal="center" vertical="center"/>
    </xf>
    <xf numFmtId="164" fontId="10" fillId="5" borderId="60" xfId="0" applyNumberFormat="1" applyFont="1" applyFill="1" applyBorder="1" applyAlignment="1">
      <alignment horizontal="center" vertical="center"/>
    </xf>
    <xf numFmtId="164" fontId="10" fillId="5" borderId="63" xfId="0" applyNumberFormat="1" applyFont="1" applyFill="1" applyBorder="1" applyAlignment="1">
      <alignment horizontal="center" vertical="center"/>
    </xf>
    <xf numFmtId="164" fontId="9" fillId="5" borderId="16" xfId="0" applyNumberFormat="1" applyFont="1" applyFill="1" applyBorder="1" applyAlignment="1">
      <alignment horizontal="center" vertical="center"/>
    </xf>
    <xf numFmtId="164" fontId="9" fillId="5" borderId="18" xfId="0" applyNumberFormat="1" applyFont="1" applyFill="1" applyBorder="1" applyAlignment="1">
      <alignment horizontal="center" vertical="center"/>
    </xf>
    <xf numFmtId="164" fontId="10" fillId="5" borderId="61" xfId="0" applyNumberFormat="1" applyFont="1" applyFill="1" applyBorder="1" applyAlignment="1">
      <alignment horizontal="center" vertical="center"/>
    </xf>
    <xf numFmtId="164" fontId="10" fillId="5" borderId="46" xfId="0" applyNumberFormat="1" applyFont="1" applyFill="1" applyBorder="1" applyAlignment="1">
      <alignment horizontal="center" vertical="center"/>
    </xf>
    <xf numFmtId="164" fontId="10" fillId="5" borderId="45" xfId="0" applyNumberFormat="1" applyFont="1" applyFill="1" applyBorder="1" applyAlignment="1">
      <alignment horizontal="center" vertical="center"/>
    </xf>
    <xf numFmtId="164" fontId="10" fillId="5" borderId="36" xfId="0" applyNumberFormat="1" applyFont="1" applyFill="1" applyBorder="1" applyAlignment="1">
      <alignment horizontal="center" vertical="center"/>
    </xf>
    <xf numFmtId="164" fontId="10" fillId="5" borderId="16" xfId="0" applyNumberFormat="1" applyFont="1" applyFill="1" applyBorder="1" applyAlignment="1">
      <alignment horizontal="center" vertical="center"/>
    </xf>
    <xf numFmtId="164" fontId="10" fillId="5" borderId="32" xfId="0" applyNumberFormat="1" applyFont="1" applyFill="1" applyBorder="1" applyAlignment="1">
      <alignment horizontal="center" vertical="center"/>
    </xf>
    <xf numFmtId="164" fontId="10" fillId="5" borderId="11" xfId="0" applyNumberFormat="1" applyFont="1" applyFill="1" applyBorder="1" applyAlignment="1">
      <alignment horizontal="center" vertical="center"/>
    </xf>
    <xf numFmtId="164" fontId="10" fillId="5" borderId="27" xfId="0" applyNumberFormat="1" applyFont="1" applyFill="1" applyBorder="1" applyAlignment="1">
      <alignment horizontal="center" vertical="center"/>
    </xf>
    <xf numFmtId="164" fontId="10" fillId="5" borderId="20" xfId="0" applyNumberFormat="1" applyFont="1" applyFill="1" applyBorder="1" applyAlignment="1">
      <alignment horizontal="center" vertical="center"/>
    </xf>
    <xf numFmtId="164" fontId="10" fillId="0" borderId="32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164" fontId="10" fillId="0" borderId="20" xfId="0" applyNumberFormat="1" applyFont="1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24" xfId="0" applyNumberFormat="1" applyFont="1" applyBorder="1" applyAlignment="1">
      <alignment horizontal="center" vertical="center"/>
    </xf>
    <xf numFmtId="164" fontId="9" fillId="0" borderId="58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164" fontId="9" fillId="0" borderId="57" xfId="0" applyNumberFormat="1" applyFont="1" applyBorder="1" applyAlignment="1">
      <alignment horizontal="center" vertical="center"/>
    </xf>
    <xf numFmtId="164" fontId="9" fillId="0" borderId="48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10" fillId="5" borderId="19" xfId="0" applyNumberFormat="1" applyFont="1" applyFill="1" applyBorder="1" applyAlignment="1">
      <alignment horizontal="center" vertical="center"/>
    </xf>
    <xf numFmtId="164" fontId="10" fillId="5" borderId="21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164" fontId="9" fillId="5" borderId="19" xfId="0" applyNumberFormat="1" applyFont="1" applyFill="1" applyBorder="1" applyAlignment="1">
      <alignment horizontal="center" vertical="center"/>
    </xf>
    <xf numFmtId="0" fontId="10" fillId="5" borderId="37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0" fillId="5" borderId="68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164" fontId="10" fillId="0" borderId="55" xfId="0" applyNumberFormat="1" applyFont="1" applyBorder="1" applyAlignment="1">
      <alignment horizontal="center" vertical="center"/>
    </xf>
    <xf numFmtId="164" fontId="10" fillId="5" borderId="55" xfId="0" applyNumberFormat="1" applyFont="1" applyFill="1" applyBorder="1" applyAlignment="1">
      <alignment horizontal="center" vertical="center"/>
    </xf>
    <xf numFmtId="0" fontId="0" fillId="0" borderId="22" xfId="0" applyBorder="1"/>
    <xf numFmtId="164" fontId="10" fillId="0" borderId="40" xfId="0" applyNumberFormat="1" applyFont="1" applyBorder="1" applyAlignment="1">
      <alignment horizontal="center" vertical="center"/>
    </xf>
    <xf numFmtId="164" fontId="10" fillId="5" borderId="40" xfId="0" applyNumberFormat="1" applyFont="1" applyFill="1" applyBorder="1" applyAlignment="1">
      <alignment horizontal="center" vertical="center"/>
    </xf>
    <xf numFmtId="164" fontId="10" fillId="0" borderId="69" xfId="0" applyNumberFormat="1" applyFont="1" applyBorder="1" applyAlignment="1">
      <alignment horizontal="center" vertical="center"/>
    </xf>
    <xf numFmtId="164" fontId="10" fillId="5" borderId="69" xfId="0" applyNumberFormat="1" applyFont="1" applyFill="1" applyBorder="1" applyAlignment="1">
      <alignment horizontal="center" vertical="center"/>
    </xf>
    <xf numFmtId="0" fontId="0" fillId="0" borderId="65" xfId="0" applyBorder="1"/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/>
    </xf>
    <xf numFmtId="0" fontId="10" fillId="5" borderId="55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0" fillId="5" borderId="69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9" fillId="0" borderId="0" xfId="0" applyFont="1"/>
    <xf numFmtId="0" fontId="12" fillId="0" borderId="0" xfId="0" applyFont="1"/>
    <xf numFmtId="0" fontId="9" fillId="0" borderId="22" xfId="0" applyFont="1" applyBorder="1" applyAlignment="1">
      <alignment horizontal="left" vertical="center"/>
    </xf>
    <xf numFmtId="2" fontId="10" fillId="0" borderId="12" xfId="0" applyNumberFormat="1" applyFont="1" applyBorder="1" applyAlignment="1">
      <alignment horizontal="center" vertical="center"/>
    </xf>
    <xf numFmtId="2" fontId="10" fillId="5" borderId="12" xfId="0" applyNumberFormat="1" applyFont="1" applyFill="1" applyBorder="1" applyAlignment="1">
      <alignment horizontal="center" vertical="center"/>
    </xf>
    <xf numFmtId="2" fontId="10" fillId="0" borderId="55" xfId="0" applyNumberFormat="1" applyFont="1" applyBorder="1" applyAlignment="1">
      <alignment horizontal="center" vertical="center"/>
    </xf>
    <xf numFmtId="2" fontId="10" fillId="5" borderId="55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2" fontId="10" fillId="0" borderId="36" xfId="0" applyNumberFormat="1" applyFont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5" borderId="36" xfId="0" applyNumberFormat="1" applyFont="1" applyFill="1" applyBorder="1" applyAlignment="1">
      <alignment horizontal="center" vertical="center"/>
    </xf>
    <xf numFmtId="2" fontId="10" fillId="5" borderId="40" xfId="0" applyNumberFormat="1" applyFont="1" applyFill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2" fontId="10" fillId="0" borderId="69" xfId="0" applyNumberFormat="1" applyFont="1" applyBorder="1" applyAlignment="1">
      <alignment horizontal="center" vertical="center"/>
    </xf>
    <xf numFmtId="2" fontId="10" fillId="5" borderId="16" xfId="0" applyNumberFormat="1" applyFont="1" applyFill="1" applyBorder="1" applyAlignment="1">
      <alignment horizontal="center" vertical="center"/>
    </xf>
    <xf numFmtId="2" fontId="10" fillId="5" borderId="69" xfId="0" applyNumberFormat="1" applyFont="1" applyFill="1" applyBorder="1" applyAlignment="1">
      <alignment horizontal="center" vertical="center"/>
    </xf>
    <xf numFmtId="0" fontId="10" fillId="0" borderId="22" xfId="0" quotePrefix="1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4" borderId="22" xfId="0" applyFont="1" applyFill="1" applyBorder="1" applyAlignment="1">
      <alignment horizontal="left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left"/>
    </xf>
    <xf numFmtId="0" fontId="10" fillId="0" borderId="0" xfId="0" applyFont="1" applyBorder="1" applyAlignment="1">
      <alignment horizontal="center" vertical="center" textRotation="90"/>
    </xf>
    <xf numFmtId="0" fontId="10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164" fontId="10" fillId="0" borderId="66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2" fontId="10" fillId="0" borderId="72" xfId="0" applyNumberFormat="1" applyFont="1" applyBorder="1" applyAlignment="1">
      <alignment horizontal="center" vertical="center"/>
    </xf>
    <xf numFmtId="2" fontId="10" fillId="0" borderId="73" xfId="0" applyNumberFormat="1" applyFont="1" applyBorder="1" applyAlignment="1">
      <alignment horizontal="center" vertical="center"/>
    </xf>
    <xf numFmtId="2" fontId="10" fillId="0" borderId="74" xfId="0" applyNumberFormat="1" applyFont="1" applyBorder="1" applyAlignment="1">
      <alignment horizontal="center" vertical="center"/>
    </xf>
    <xf numFmtId="2" fontId="10" fillId="5" borderId="72" xfId="0" applyNumberFormat="1" applyFont="1" applyFill="1" applyBorder="1" applyAlignment="1">
      <alignment horizontal="center" vertical="center"/>
    </xf>
    <xf numFmtId="2" fontId="10" fillId="5" borderId="73" xfId="0" applyNumberFormat="1" applyFont="1" applyFill="1" applyBorder="1" applyAlignment="1">
      <alignment horizontal="center" vertical="center"/>
    </xf>
    <xf numFmtId="2" fontId="10" fillId="5" borderId="74" xfId="0" applyNumberFormat="1" applyFont="1" applyFill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8">
    <dxf>
      <alignment horizontal="center" vertical="top" textRotation="0" wrapText="1" indent="0" relativeIndent="0" justifyLastLine="0" shrinkToFit="0" mergeCell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top" textRotation="0" wrapText="1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top" textRotation="0" wrapText="1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top" textRotation="0" wrapText="1" indent="0" relativeIndent="0" justifyLastLine="0" shrinkToFit="0" mergeCell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colors>
    <mruColors>
      <color rgb="FFFFFF99"/>
      <color rgb="FF009900"/>
      <color rgb="FF008000"/>
      <color rgb="FF006600"/>
      <color rgb="FF339933"/>
      <color rgb="FF339966"/>
      <color rgb="FF00CC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Число</a:t>
            </a:r>
            <a:r>
              <a:rPr lang="ru-RU" baseline="0"/>
              <a:t> кликов юстировки в зависимоти от расстояния (м) до цели </a:t>
            </a:r>
          </a:p>
          <a:p>
            <a:pPr>
              <a:defRPr/>
            </a:pPr>
            <a:r>
              <a:rPr lang="ru-RU" baseline="0"/>
              <a:t>и</a:t>
            </a:r>
            <a:r>
              <a:rPr lang="en-US" baseline="0"/>
              <a:t> </a:t>
            </a:r>
            <a:r>
              <a:rPr lang="ru-RU" baseline="0"/>
              <a:t>поправки</a:t>
            </a:r>
            <a:endParaRPr lang="ru-RU"/>
          </a:p>
        </c:rich>
      </c:tx>
      <c:layout>
        <c:manualLayout>
          <c:xMode val="edge"/>
          <c:yMode val="edge"/>
          <c:x val="0.34828575716825072"/>
          <c:y val="2.0486555697823344E-2"/>
        </c:manualLayout>
      </c:layout>
      <c:overlay val="1"/>
    </c:title>
    <c:plotArea>
      <c:layout>
        <c:manualLayout>
          <c:layoutTarget val="inner"/>
          <c:xMode val="edge"/>
          <c:yMode val="edge"/>
          <c:x val="5.7501270670882211E-2"/>
          <c:y val="1.8796818131408349E-2"/>
          <c:w val="0.91813898953238549"/>
          <c:h val="0.89051387143912908"/>
        </c:manualLayout>
      </c:layout>
      <c:scatterChart>
        <c:scatterStyle val="smoothMarker"/>
        <c:ser>
          <c:idx val="10"/>
          <c:order val="0"/>
          <c:tx>
            <c:v>h = 10 mm</c:v>
          </c:tx>
          <c:marker>
            <c:symbol val="circle"/>
            <c:size val="5"/>
          </c:marker>
          <c:dLbls>
            <c:dLbl>
              <c:idx val="7"/>
              <c:layout>
                <c:manualLayout>
                  <c:x val="0"/>
                  <c:y val="-4.3771043771043766E-2"/>
                </c:manualLayout>
              </c:layout>
              <c:dLblPos val="b"/>
              <c:showVal val="1"/>
            </c:dLbl>
            <c:dLbl>
              <c:idx val="8"/>
              <c:layout>
                <c:manualLayout>
                  <c:x val="0"/>
                  <c:y val="-4.0404040404040414E-2"/>
                </c:manualLayout>
              </c:layout>
              <c:dLblPos val="b"/>
              <c:showVal val="1"/>
            </c:dLbl>
            <c:txPr>
              <a:bodyPr/>
              <a:lstStyle/>
              <a:p>
                <a:pPr>
                  <a:defRPr sz="800">
                    <a:solidFill>
                      <a:srgbClr val="00B0F0"/>
                    </a:solidFill>
                  </a:defRPr>
                </a:pPr>
                <a:endParaRPr lang="ru-RU"/>
              </a:p>
            </c:txPr>
            <c:dLblPos val="b"/>
            <c:showVal val="1"/>
          </c:dLbls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Clicks!$F$8:$F$27</c:f>
              <c:numCache>
                <c:formatCode>0.0</c:formatCode>
                <c:ptCount val="20"/>
                <c:pt idx="0">
                  <c:v>28.8</c:v>
                </c:pt>
                <c:pt idx="1">
                  <c:v>14.4</c:v>
                </c:pt>
                <c:pt idx="2">
                  <c:v>9.6</c:v>
                </c:pt>
                <c:pt idx="3">
                  <c:v>7.2</c:v>
                </c:pt>
                <c:pt idx="4">
                  <c:v>5.76</c:v>
                </c:pt>
                <c:pt idx="5">
                  <c:v>4.8</c:v>
                </c:pt>
                <c:pt idx="6">
                  <c:v>4.1142857142857139</c:v>
                </c:pt>
                <c:pt idx="7">
                  <c:v>3.6</c:v>
                </c:pt>
                <c:pt idx="8">
                  <c:v>3.2</c:v>
                </c:pt>
                <c:pt idx="9">
                  <c:v>2.88</c:v>
                </c:pt>
                <c:pt idx="10">
                  <c:v>2.6181818181818182</c:v>
                </c:pt>
                <c:pt idx="11">
                  <c:v>2.4</c:v>
                </c:pt>
                <c:pt idx="12">
                  <c:v>2.2153846153846151</c:v>
                </c:pt>
                <c:pt idx="13">
                  <c:v>2.0571428571428569</c:v>
                </c:pt>
                <c:pt idx="14">
                  <c:v>1.9199999999999997</c:v>
                </c:pt>
                <c:pt idx="15">
                  <c:v>1.8</c:v>
                </c:pt>
                <c:pt idx="16">
                  <c:v>1.6941176470588235</c:v>
                </c:pt>
                <c:pt idx="17">
                  <c:v>1.6</c:v>
                </c:pt>
                <c:pt idx="18">
                  <c:v>1.5157894736842106</c:v>
                </c:pt>
                <c:pt idx="19">
                  <c:v>1.44</c:v>
                </c:pt>
              </c:numCache>
            </c:numRef>
          </c:yVal>
          <c:smooth val="1"/>
        </c:ser>
        <c:ser>
          <c:idx val="1"/>
          <c:order val="1"/>
          <c:tx>
            <c:v>h = 20 mm</c:v>
          </c:tx>
          <c:marker>
            <c:symbol val="none"/>
          </c:marke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Clicks!$G$8:$G$27</c:f>
              <c:numCache>
                <c:formatCode>0.0</c:formatCode>
                <c:ptCount val="20"/>
                <c:pt idx="0">
                  <c:v>57.6</c:v>
                </c:pt>
                <c:pt idx="1">
                  <c:v>28.8</c:v>
                </c:pt>
                <c:pt idx="2">
                  <c:v>19.2</c:v>
                </c:pt>
                <c:pt idx="3">
                  <c:v>14.4</c:v>
                </c:pt>
                <c:pt idx="4">
                  <c:v>11.52</c:v>
                </c:pt>
                <c:pt idx="5">
                  <c:v>9.6</c:v>
                </c:pt>
                <c:pt idx="6">
                  <c:v>8.2285714285714278</c:v>
                </c:pt>
                <c:pt idx="7">
                  <c:v>7.2</c:v>
                </c:pt>
                <c:pt idx="8">
                  <c:v>6.4</c:v>
                </c:pt>
                <c:pt idx="9">
                  <c:v>5.76</c:v>
                </c:pt>
                <c:pt idx="10">
                  <c:v>5.2363636363636363</c:v>
                </c:pt>
                <c:pt idx="11">
                  <c:v>4.8</c:v>
                </c:pt>
                <c:pt idx="12">
                  <c:v>4.4307692307692301</c:v>
                </c:pt>
                <c:pt idx="13">
                  <c:v>4.1142857142857139</c:v>
                </c:pt>
                <c:pt idx="14">
                  <c:v>3.8399999999999994</c:v>
                </c:pt>
                <c:pt idx="15">
                  <c:v>3.6</c:v>
                </c:pt>
                <c:pt idx="16">
                  <c:v>3.388235294117647</c:v>
                </c:pt>
                <c:pt idx="17">
                  <c:v>3.2</c:v>
                </c:pt>
                <c:pt idx="18">
                  <c:v>3.0315789473684212</c:v>
                </c:pt>
                <c:pt idx="19">
                  <c:v>2.88</c:v>
                </c:pt>
              </c:numCache>
            </c:numRef>
          </c:yVal>
          <c:smooth val="1"/>
        </c:ser>
        <c:ser>
          <c:idx val="2"/>
          <c:order val="2"/>
          <c:tx>
            <c:v>h = 30 mm</c:v>
          </c:tx>
          <c:marker>
            <c:symbol val="none"/>
          </c:marke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Clicks!$H$8:$H$27</c:f>
              <c:numCache>
                <c:formatCode>0.0</c:formatCode>
                <c:ptCount val="20"/>
                <c:pt idx="0">
                  <c:v>86.4</c:v>
                </c:pt>
                <c:pt idx="1">
                  <c:v>43.2</c:v>
                </c:pt>
                <c:pt idx="2">
                  <c:v>28.799999999999997</c:v>
                </c:pt>
                <c:pt idx="3">
                  <c:v>21.6</c:v>
                </c:pt>
                <c:pt idx="4">
                  <c:v>17.28</c:v>
                </c:pt>
                <c:pt idx="5">
                  <c:v>14.399999999999999</c:v>
                </c:pt>
                <c:pt idx="6">
                  <c:v>12.342857142857142</c:v>
                </c:pt>
                <c:pt idx="7">
                  <c:v>10.8</c:v>
                </c:pt>
                <c:pt idx="8">
                  <c:v>9.6</c:v>
                </c:pt>
                <c:pt idx="9">
                  <c:v>8.64</c:v>
                </c:pt>
                <c:pt idx="10">
                  <c:v>7.8545454545454545</c:v>
                </c:pt>
                <c:pt idx="11">
                  <c:v>7.1999999999999993</c:v>
                </c:pt>
                <c:pt idx="12">
                  <c:v>6.6461538461538456</c:v>
                </c:pt>
                <c:pt idx="13">
                  <c:v>6.1714285714285708</c:v>
                </c:pt>
                <c:pt idx="14">
                  <c:v>5.76</c:v>
                </c:pt>
                <c:pt idx="15">
                  <c:v>5.4</c:v>
                </c:pt>
                <c:pt idx="16">
                  <c:v>5.0823529411764703</c:v>
                </c:pt>
                <c:pt idx="17">
                  <c:v>4.8</c:v>
                </c:pt>
                <c:pt idx="18">
                  <c:v>4.5473684210526315</c:v>
                </c:pt>
                <c:pt idx="19">
                  <c:v>4.32</c:v>
                </c:pt>
              </c:numCache>
            </c:numRef>
          </c:yVal>
          <c:smooth val="1"/>
        </c:ser>
        <c:ser>
          <c:idx val="3"/>
          <c:order val="3"/>
          <c:tx>
            <c:v>h = 40 mm</c:v>
          </c:tx>
          <c:marker>
            <c:symbol val="none"/>
          </c:marke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Clicks!$I$8:$I$27</c:f>
              <c:numCache>
                <c:formatCode>0.0</c:formatCode>
                <c:ptCount val="20"/>
                <c:pt idx="0">
                  <c:v>115.2</c:v>
                </c:pt>
                <c:pt idx="1">
                  <c:v>57.6</c:v>
                </c:pt>
                <c:pt idx="2">
                  <c:v>38.4</c:v>
                </c:pt>
                <c:pt idx="3">
                  <c:v>28.8</c:v>
                </c:pt>
                <c:pt idx="4">
                  <c:v>23.04</c:v>
                </c:pt>
                <c:pt idx="5">
                  <c:v>19.2</c:v>
                </c:pt>
                <c:pt idx="6">
                  <c:v>16.457142857142856</c:v>
                </c:pt>
                <c:pt idx="7">
                  <c:v>14.4</c:v>
                </c:pt>
                <c:pt idx="8">
                  <c:v>12.8</c:v>
                </c:pt>
                <c:pt idx="9">
                  <c:v>11.52</c:v>
                </c:pt>
                <c:pt idx="10">
                  <c:v>10.472727272727273</c:v>
                </c:pt>
                <c:pt idx="11">
                  <c:v>9.6</c:v>
                </c:pt>
                <c:pt idx="12">
                  <c:v>8.8615384615384603</c:v>
                </c:pt>
                <c:pt idx="13">
                  <c:v>8.2285714285714278</c:v>
                </c:pt>
                <c:pt idx="14">
                  <c:v>7.6799999999999988</c:v>
                </c:pt>
                <c:pt idx="15">
                  <c:v>7.2</c:v>
                </c:pt>
                <c:pt idx="16">
                  <c:v>6.776470588235294</c:v>
                </c:pt>
                <c:pt idx="17">
                  <c:v>6.4</c:v>
                </c:pt>
                <c:pt idx="18">
                  <c:v>6.0631578947368423</c:v>
                </c:pt>
                <c:pt idx="19">
                  <c:v>5.76</c:v>
                </c:pt>
              </c:numCache>
            </c:numRef>
          </c:yVal>
          <c:smooth val="1"/>
        </c:ser>
        <c:ser>
          <c:idx val="4"/>
          <c:order val="4"/>
          <c:tx>
            <c:v>h = 50 mm</c:v>
          </c:tx>
          <c:marker>
            <c:symbol val="none"/>
          </c:marke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Clicks!$J$8:$J$27</c:f>
              <c:numCache>
                <c:formatCode>0.0</c:formatCode>
                <c:ptCount val="20"/>
                <c:pt idx="0">
                  <c:v>144</c:v>
                </c:pt>
                <c:pt idx="1">
                  <c:v>72</c:v>
                </c:pt>
                <c:pt idx="2">
                  <c:v>48</c:v>
                </c:pt>
                <c:pt idx="3">
                  <c:v>36</c:v>
                </c:pt>
                <c:pt idx="4">
                  <c:v>28.8</c:v>
                </c:pt>
                <c:pt idx="5">
                  <c:v>24</c:v>
                </c:pt>
                <c:pt idx="6">
                  <c:v>20.571428571428569</c:v>
                </c:pt>
                <c:pt idx="7">
                  <c:v>18</c:v>
                </c:pt>
                <c:pt idx="8">
                  <c:v>16</c:v>
                </c:pt>
                <c:pt idx="9">
                  <c:v>14.4</c:v>
                </c:pt>
                <c:pt idx="10">
                  <c:v>13.09090909090909</c:v>
                </c:pt>
                <c:pt idx="11">
                  <c:v>12</c:v>
                </c:pt>
                <c:pt idx="12">
                  <c:v>11.076923076923077</c:v>
                </c:pt>
                <c:pt idx="13">
                  <c:v>10.285714285714285</c:v>
                </c:pt>
                <c:pt idx="14">
                  <c:v>9.6</c:v>
                </c:pt>
                <c:pt idx="15">
                  <c:v>9</c:v>
                </c:pt>
                <c:pt idx="16">
                  <c:v>8.4705882352941178</c:v>
                </c:pt>
                <c:pt idx="17">
                  <c:v>8</c:v>
                </c:pt>
                <c:pt idx="18">
                  <c:v>7.5789473684210522</c:v>
                </c:pt>
                <c:pt idx="19">
                  <c:v>7.2</c:v>
                </c:pt>
              </c:numCache>
            </c:numRef>
          </c:yVal>
          <c:smooth val="1"/>
        </c:ser>
        <c:ser>
          <c:idx val="5"/>
          <c:order val="5"/>
          <c:tx>
            <c:v>h = 60 mm</c:v>
          </c:tx>
          <c:marker>
            <c:symbol val="none"/>
          </c:marke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Clicks!$K$8:$K$27</c:f>
              <c:numCache>
                <c:formatCode>0.0</c:formatCode>
                <c:ptCount val="20"/>
                <c:pt idx="0">
                  <c:v>172.8</c:v>
                </c:pt>
                <c:pt idx="1">
                  <c:v>86.4</c:v>
                </c:pt>
                <c:pt idx="2">
                  <c:v>57.599999999999994</c:v>
                </c:pt>
                <c:pt idx="3">
                  <c:v>43.2</c:v>
                </c:pt>
                <c:pt idx="4">
                  <c:v>34.56</c:v>
                </c:pt>
                <c:pt idx="5">
                  <c:v>28.799999999999997</c:v>
                </c:pt>
                <c:pt idx="6">
                  <c:v>24.685714285714283</c:v>
                </c:pt>
                <c:pt idx="7">
                  <c:v>21.6</c:v>
                </c:pt>
                <c:pt idx="8">
                  <c:v>19.2</c:v>
                </c:pt>
                <c:pt idx="9">
                  <c:v>17.28</c:v>
                </c:pt>
                <c:pt idx="10">
                  <c:v>15.709090909090909</c:v>
                </c:pt>
                <c:pt idx="11">
                  <c:v>14.399999999999999</c:v>
                </c:pt>
                <c:pt idx="12">
                  <c:v>13.292307692307691</c:v>
                </c:pt>
                <c:pt idx="13">
                  <c:v>12.342857142857142</c:v>
                </c:pt>
                <c:pt idx="14">
                  <c:v>11.52</c:v>
                </c:pt>
                <c:pt idx="15">
                  <c:v>10.8</c:v>
                </c:pt>
                <c:pt idx="16">
                  <c:v>10.164705882352941</c:v>
                </c:pt>
                <c:pt idx="17">
                  <c:v>9.6</c:v>
                </c:pt>
                <c:pt idx="18">
                  <c:v>9.094736842105263</c:v>
                </c:pt>
                <c:pt idx="19">
                  <c:v>8.64</c:v>
                </c:pt>
              </c:numCache>
            </c:numRef>
          </c:yVal>
          <c:smooth val="1"/>
        </c:ser>
        <c:ser>
          <c:idx val="6"/>
          <c:order val="6"/>
          <c:tx>
            <c:v>h = 70 mm</c:v>
          </c:tx>
          <c:marker>
            <c:symbol val="none"/>
          </c:marke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Clicks!$L$8:$L$27</c:f>
              <c:numCache>
                <c:formatCode>0.0</c:formatCode>
                <c:ptCount val="20"/>
                <c:pt idx="0">
                  <c:v>201.6</c:v>
                </c:pt>
                <c:pt idx="1">
                  <c:v>100.8</c:v>
                </c:pt>
                <c:pt idx="2">
                  <c:v>67.199999999999989</c:v>
                </c:pt>
                <c:pt idx="3">
                  <c:v>50.4</c:v>
                </c:pt>
                <c:pt idx="4">
                  <c:v>40.32</c:v>
                </c:pt>
                <c:pt idx="5">
                  <c:v>33.599999999999994</c:v>
                </c:pt>
                <c:pt idx="6">
                  <c:v>28.799999999999997</c:v>
                </c:pt>
                <c:pt idx="7">
                  <c:v>25.2</c:v>
                </c:pt>
                <c:pt idx="8">
                  <c:v>22.4</c:v>
                </c:pt>
                <c:pt idx="9">
                  <c:v>20.16</c:v>
                </c:pt>
                <c:pt idx="10">
                  <c:v>18.327272727272728</c:v>
                </c:pt>
                <c:pt idx="11">
                  <c:v>16.799999999999997</c:v>
                </c:pt>
                <c:pt idx="12">
                  <c:v>15.507692307692306</c:v>
                </c:pt>
                <c:pt idx="13">
                  <c:v>14.399999999999999</c:v>
                </c:pt>
                <c:pt idx="14">
                  <c:v>13.439999999999998</c:v>
                </c:pt>
                <c:pt idx="15">
                  <c:v>12.6</c:v>
                </c:pt>
                <c:pt idx="16">
                  <c:v>11.858823529411765</c:v>
                </c:pt>
                <c:pt idx="17">
                  <c:v>11.2</c:v>
                </c:pt>
                <c:pt idx="18">
                  <c:v>10.610526315789473</c:v>
                </c:pt>
                <c:pt idx="19">
                  <c:v>10.08</c:v>
                </c:pt>
              </c:numCache>
            </c:numRef>
          </c:yVal>
          <c:smooth val="1"/>
        </c:ser>
        <c:ser>
          <c:idx val="7"/>
          <c:order val="7"/>
          <c:tx>
            <c:v>h = 80 mm</c:v>
          </c:tx>
          <c:marker>
            <c:symbol val="none"/>
          </c:marke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Clicks!$M$8:$M$27</c:f>
              <c:numCache>
                <c:formatCode>0.0</c:formatCode>
                <c:ptCount val="20"/>
                <c:pt idx="0">
                  <c:v>230.4</c:v>
                </c:pt>
                <c:pt idx="1">
                  <c:v>115.2</c:v>
                </c:pt>
                <c:pt idx="2">
                  <c:v>76.8</c:v>
                </c:pt>
                <c:pt idx="3">
                  <c:v>57.6</c:v>
                </c:pt>
                <c:pt idx="4">
                  <c:v>46.08</c:v>
                </c:pt>
                <c:pt idx="5">
                  <c:v>38.4</c:v>
                </c:pt>
                <c:pt idx="6">
                  <c:v>32.914285714285711</c:v>
                </c:pt>
                <c:pt idx="7">
                  <c:v>28.8</c:v>
                </c:pt>
                <c:pt idx="8">
                  <c:v>25.6</c:v>
                </c:pt>
                <c:pt idx="9">
                  <c:v>23.04</c:v>
                </c:pt>
                <c:pt idx="10">
                  <c:v>20.945454545454545</c:v>
                </c:pt>
                <c:pt idx="11">
                  <c:v>19.2</c:v>
                </c:pt>
                <c:pt idx="12">
                  <c:v>17.723076923076921</c:v>
                </c:pt>
                <c:pt idx="13">
                  <c:v>16.457142857142856</c:v>
                </c:pt>
                <c:pt idx="14">
                  <c:v>15.359999999999998</c:v>
                </c:pt>
                <c:pt idx="15">
                  <c:v>14.4</c:v>
                </c:pt>
                <c:pt idx="16">
                  <c:v>13.552941176470588</c:v>
                </c:pt>
                <c:pt idx="17">
                  <c:v>12.8</c:v>
                </c:pt>
                <c:pt idx="18">
                  <c:v>12.126315789473685</c:v>
                </c:pt>
                <c:pt idx="19">
                  <c:v>11.52</c:v>
                </c:pt>
              </c:numCache>
            </c:numRef>
          </c:yVal>
          <c:smooth val="1"/>
        </c:ser>
        <c:ser>
          <c:idx val="8"/>
          <c:order val="8"/>
          <c:tx>
            <c:v>h = 90 mm</c:v>
          </c:tx>
          <c:marker>
            <c:symbol val="none"/>
          </c:marke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Clicks!$N$8:$N$27</c:f>
              <c:numCache>
                <c:formatCode>0.0</c:formatCode>
                <c:ptCount val="20"/>
                <c:pt idx="0">
                  <c:v>259.2</c:v>
                </c:pt>
                <c:pt idx="1">
                  <c:v>129.6</c:v>
                </c:pt>
                <c:pt idx="2">
                  <c:v>86.399999999999991</c:v>
                </c:pt>
                <c:pt idx="3">
                  <c:v>64.8</c:v>
                </c:pt>
                <c:pt idx="4">
                  <c:v>51.839999999999996</c:v>
                </c:pt>
                <c:pt idx="5">
                  <c:v>43.199999999999996</c:v>
                </c:pt>
                <c:pt idx="6">
                  <c:v>37.028571428571425</c:v>
                </c:pt>
                <c:pt idx="7">
                  <c:v>32.4</c:v>
                </c:pt>
                <c:pt idx="8">
                  <c:v>28.8</c:v>
                </c:pt>
                <c:pt idx="9">
                  <c:v>25.919999999999998</c:v>
                </c:pt>
                <c:pt idx="10">
                  <c:v>23.563636363636363</c:v>
                </c:pt>
                <c:pt idx="11">
                  <c:v>21.599999999999998</c:v>
                </c:pt>
                <c:pt idx="12">
                  <c:v>19.938461538461535</c:v>
                </c:pt>
                <c:pt idx="13">
                  <c:v>18.514285714285712</c:v>
                </c:pt>
                <c:pt idx="14">
                  <c:v>17.279999999999998</c:v>
                </c:pt>
                <c:pt idx="15">
                  <c:v>16.2</c:v>
                </c:pt>
                <c:pt idx="16">
                  <c:v>15.247058823529413</c:v>
                </c:pt>
                <c:pt idx="17">
                  <c:v>14.4</c:v>
                </c:pt>
                <c:pt idx="18">
                  <c:v>13.642105263157895</c:v>
                </c:pt>
                <c:pt idx="19">
                  <c:v>12.959999999999999</c:v>
                </c:pt>
              </c:numCache>
            </c:numRef>
          </c:yVal>
          <c:smooth val="1"/>
        </c:ser>
        <c:ser>
          <c:idx val="9"/>
          <c:order val="9"/>
          <c:tx>
            <c:v>h = 100 mm</c:v>
          </c:tx>
          <c:marker>
            <c:symbol val="circle"/>
            <c:size val="5"/>
          </c:marker>
          <c:dLbls>
            <c:txPr>
              <a:bodyPr/>
              <a:lstStyle/>
              <a:p>
                <a:pPr>
                  <a:defRPr sz="800">
                    <a:solidFill>
                      <a:schemeClr val="accent4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dLblPos val="t"/>
            <c:showVal val="1"/>
          </c:dLbls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Clicks!$O$8:$O$27</c:f>
              <c:numCache>
                <c:formatCode>0.0</c:formatCode>
                <c:ptCount val="20"/>
                <c:pt idx="0">
                  <c:v>288</c:v>
                </c:pt>
                <c:pt idx="1">
                  <c:v>144</c:v>
                </c:pt>
                <c:pt idx="2">
                  <c:v>96</c:v>
                </c:pt>
                <c:pt idx="3">
                  <c:v>72</c:v>
                </c:pt>
                <c:pt idx="4">
                  <c:v>57.6</c:v>
                </c:pt>
                <c:pt idx="5">
                  <c:v>48</c:v>
                </c:pt>
                <c:pt idx="6">
                  <c:v>41.142857142857139</c:v>
                </c:pt>
                <c:pt idx="7">
                  <c:v>36</c:v>
                </c:pt>
                <c:pt idx="8">
                  <c:v>32</c:v>
                </c:pt>
                <c:pt idx="9">
                  <c:v>28.8</c:v>
                </c:pt>
                <c:pt idx="10">
                  <c:v>26.18181818181818</c:v>
                </c:pt>
                <c:pt idx="11">
                  <c:v>24</c:v>
                </c:pt>
                <c:pt idx="12">
                  <c:v>22.153846153846153</c:v>
                </c:pt>
                <c:pt idx="13">
                  <c:v>20.571428571428569</c:v>
                </c:pt>
                <c:pt idx="14">
                  <c:v>19.2</c:v>
                </c:pt>
                <c:pt idx="15">
                  <c:v>18</c:v>
                </c:pt>
                <c:pt idx="16">
                  <c:v>16.941176470588236</c:v>
                </c:pt>
                <c:pt idx="17">
                  <c:v>16</c:v>
                </c:pt>
                <c:pt idx="18">
                  <c:v>15.157894736842104</c:v>
                </c:pt>
                <c:pt idx="19">
                  <c:v>14.4</c:v>
                </c:pt>
              </c:numCache>
            </c:numRef>
          </c:yVal>
          <c:smooth val="1"/>
        </c:ser>
        <c:ser>
          <c:idx val="13"/>
          <c:order val="10"/>
          <c:tx>
            <c:v>h = 125 mm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Clicks!$P$8:$P$27</c:f>
              <c:numCache>
                <c:formatCode>0.0</c:formatCode>
                <c:ptCount val="20"/>
                <c:pt idx="0">
                  <c:v>360</c:v>
                </c:pt>
                <c:pt idx="1">
                  <c:v>180</c:v>
                </c:pt>
                <c:pt idx="2">
                  <c:v>119.99999999999999</c:v>
                </c:pt>
                <c:pt idx="3">
                  <c:v>90</c:v>
                </c:pt>
                <c:pt idx="4">
                  <c:v>72</c:v>
                </c:pt>
                <c:pt idx="5">
                  <c:v>59.999999999999993</c:v>
                </c:pt>
                <c:pt idx="6">
                  <c:v>51.428571428571423</c:v>
                </c:pt>
                <c:pt idx="7">
                  <c:v>45</c:v>
                </c:pt>
                <c:pt idx="8">
                  <c:v>40</c:v>
                </c:pt>
                <c:pt idx="9">
                  <c:v>36</c:v>
                </c:pt>
                <c:pt idx="10">
                  <c:v>32.727272727272727</c:v>
                </c:pt>
                <c:pt idx="11">
                  <c:v>29.999999999999996</c:v>
                </c:pt>
                <c:pt idx="12">
                  <c:v>27.69230769230769</c:v>
                </c:pt>
                <c:pt idx="13">
                  <c:v>25.714285714285712</c:v>
                </c:pt>
                <c:pt idx="14">
                  <c:v>23.999999999999996</c:v>
                </c:pt>
                <c:pt idx="15">
                  <c:v>22.5</c:v>
                </c:pt>
                <c:pt idx="16">
                  <c:v>21.176470588235293</c:v>
                </c:pt>
                <c:pt idx="17">
                  <c:v>20</c:v>
                </c:pt>
                <c:pt idx="18">
                  <c:v>18.94736842105263</c:v>
                </c:pt>
                <c:pt idx="19">
                  <c:v>18</c:v>
                </c:pt>
              </c:numCache>
            </c:numRef>
          </c:yVal>
          <c:smooth val="1"/>
        </c:ser>
        <c:ser>
          <c:idx val="14"/>
          <c:order val="11"/>
          <c:tx>
            <c:v>h = 150 mm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Clicks!$Q$8:$Q$27</c:f>
              <c:numCache>
                <c:formatCode>0.0</c:formatCode>
                <c:ptCount val="20"/>
                <c:pt idx="0">
                  <c:v>432</c:v>
                </c:pt>
                <c:pt idx="1">
                  <c:v>216</c:v>
                </c:pt>
                <c:pt idx="2">
                  <c:v>144</c:v>
                </c:pt>
                <c:pt idx="3">
                  <c:v>108</c:v>
                </c:pt>
                <c:pt idx="4">
                  <c:v>86.399999999999991</c:v>
                </c:pt>
                <c:pt idx="5">
                  <c:v>72</c:v>
                </c:pt>
                <c:pt idx="6">
                  <c:v>61.714285714285708</c:v>
                </c:pt>
                <c:pt idx="7">
                  <c:v>54</c:v>
                </c:pt>
                <c:pt idx="8">
                  <c:v>48</c:v>
                </c:pt>
                <c:pt idx="9">
                  <c:v>43.199999999999996</c:v>
                </c:pt>
                <c:pt idx="10">
                  <c:v>39.272727272727273</c:v>
                </c:pt>
                <c:pt idx="11">
                  <c:v>36</c:v>
                </c:pt>
                <c:pt idx="12">
                  <c:v>33.230769230769226</c:v>
                </c:pt>
                <c:pt idx="13">
                  <c:v>30.857142857142854</c:v>
                </c:pt>
                <c:pt idx="14">
                  <c:v>28.799999999999997</c:v>
                </c:pt>
                <c:pt idx="15">
                  <c:v>27</c:v>
                </c:pt>
                <c:pt idx="16">
                  <c:v>25.411764705882355</c:v>
                </c:pt>
                <c:pt idx="17">
                  <c:v>24</c:v>
                </c:pt>
                <c:pt idx="18">
                  <c:v>22.736842105263158</c:v>
                </c:pt>
                <c:pt idx="19">
                  <c:v>21.599999999999998</c:v>
                </c:pt>
              </c:numCache>
            </c:numRef>
          </c:yVal>
          <c:smooth val="1"/>
        </c:ser>
        <c:ser>
          <c:idx val="11"/>
          <c:order val="12"/>
          <c:tx>
            <c:v>Цена 1 клика (mm)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rgbClr val="4F81BD"/>
              </a:solidFill>
            </c:spPr>
          </c:marker>
          <c:dLbls>
            <c:dLbl>
              <c:idx val="8"/>
              <c:layout>
                <c:manualLayout>
                  <c:x val="0"/>
                  <c:y val="3.3670033670033712E-3"/>
                </c:manualLayout>
              </c:layout>
              <c:dLblPos val="b"/>
              <c:showVal val="1"/>
            </c:dLbl>
            <c:dLbl>
              <c:idx val="9"/>
              <c:layout>
                <c:manualLayout>
                  <c:x val="0"/>
                  <c:y val="-3.5353535353535352E-2"/>
                </c:manualLayout>
              </c:layout>
              <c:dLblPos val="b"/>
              <c:showVal val="1"/>
            </c:dLbl>
            <c:dLbl>
              <c:idx val="10"/>
              <c:layout>
                <c:manualLayout>
                  <c:x val="0"/>
                  <c:y val="-3.367003367003369E-2"/>
                </c:manualLayout>
              </c:layout>
              <c:dLblPos val="b"/>
              <c:showVal val="1"/>
            </c:dLbl>
            <c:dLbl>
              <c:idx val="19"/>
              <c:layout>
                <c:manualLayout>
                  <c:x val="-1.0820560086579641E-2"/>
                  <c:y val="0"/>
                </c:manualLayout>
              </c:layout>
              <c:dLblPos val="b"/>
              <c:showVal val="1"/>
            </c:dLbl>
            <c:txPr>
              <a:bodyPr/>
              <a:lstStyle/>
              <a:p>
                <a:pPr>
                  <a:defRPr sz="900" b="1">
                    <a:solidFill>
                      <a:srgbClr val="0070C0"/>
                    </a:solidFill>
                  </a:defRPr>
                </a:pPr>
                <a:endParaRPr lang="ru-RU"/>
              </a:p>
            </c:txPr>
            <c:dLblPos val="b"/>
            <c:showVal val="1"/>
          </c:dLbls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Clicks!$B$8:$B$27</c:f>
              <c:numCache>
                <c:formatCode>0.0</c:formatCode>
                <c:ptCount val="20"/>
                <c:pt idx="0">
                  <c:v>0.34722222222222221</c:v>
                </c:pt>
                <c:pt idx="1">
                  <c:v>0.69444444444444442</c:v>
                </c:pt>
                <c:pt idx="2">
                  <c:v>1.0416666666666667</c:v>
                </c:pt>
                <c:pt idx="3">
                  <c:v>1.3888888888888888</c:v>
                </c:pt>
                <c:pt idx="4">
                  <c:v>1.7361111111111112</c:v>
                </c:pt>
                <c:pt idx="5">
                  <c:v>2.0833333333333335</c:v>
                </c:pt>
                <c:pt idx="6">
                  <c:v>2.4305555555555558</c:v>
                </c:pt>
                <c:pt idx="7">
                  <c:v>2.7777777777777777</c:v>
                </c:pt>
                <c:pt idx="8">
                  <c:v>3.125</c:v>
                </c:pt>
                <c:pt idx="9">
                  <c:v>3.4722222222222223</c:v>
                </c:pt>
                <c:pt idx="10">
                  <c:v>3.8194444444444446</c:v>
                </c:pt>
                <c:pt idx="11">
                  <c:v>4.166666666666667</c:v>
                </c:pt>
                <c:pt idx="12">
                  <c:v>4.5138888888888893</c:v>
                </c:pt>
                <c:pt idx="13">
                  <c:v>4.8611111111111116</c:v>
                </c:pt>
                <c:pt idx="14">
                  <c:v>5.2083333333333339</c:v>
                </c:pt>
                <c:pt idx="15">
                  <c:v>5.5555555555555554</c:v>
                </c:pt>
                <c:pt idx="16">
                  <c:v>5.9027777777777777</c:v>
                </c:pt>
                <c:pt idx="17">
                  <c:v>6.25</c:v>
                </c:pt>
                <c:pt idx="18">
                  <c:v>6.5972222222222223</c:v>
                </c:pt>
                <c:pt idx="19">
                  <c:v>6.9444444444444446</c:v>
                </c:pt>
              </c:numCache>
            </c:numRef>
          </c:yVal>
          <c:smooth val="1"/>
        </c:ser>
        <c:ser>
          <c:idx val="12"/>
          <c:order val="13"/>
          <c:tx>
            <c:v>Цена 1 клика (mm*10)</c:v>
          </c:tx>
          <c:spPr>
            <a:ln w="28575">
              <a:solidFill>
                <a:srgbClr val="002060"/>
              </a:solidFill>
              <a:prstDash val="sysDash"/>
              <a:miter lim="800000"/>
            </a:ln>
          </c:spPr>
          <c:marker>
            <c:symbol val="none"/>
          </c:marke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Clicks!$C$8:$C$27</c:f>
              <c:numCache>
                <c:formatCode>0.0</c:formatCode>
                <c:ptCount val="20"/>
                <c:pt idx="0">
                  <c:v>3.4722222222222223</c:v>
                </c:pt>
                <c:pt idx="1">
                  <c:v>6.9444444444444446</c:v>
                </c:pt>
                <c:pt idx="2">
                  <c:v>10.416666666666668</c:v>
                </c:pt>
                <c:pt idx="3">
                  <c:v>13.888888888888889</c:v>
                </c:pt>
                <c:pt idx="4">
                  <c:v>17.361111111111111</c:v>
                </c:pt>
                <c:pt idx="5">
                  <c:v>20.833333333333336</c:v>
                </c:pt>
                <c:pt idx="6">
                  <c:v>24.305555555555557</c:v>
                </c:pt>
                <c:pt idx="7">
                  <c:v>27.777777777777779</c:v>
                </c:pt>
                <c:pt idx="8">
                  <c:v>31.25</c:v>
                </c:pt>
                <c:pt idx="9">
                  <c:v>34.722222222222221</c:v>
                </c:pt>
                <c:pt idx="10">
                  <c:v>38.194444444444443</c:v>
                </c:pt>
                <c:pt idx="11">
                  <c:v>41.666666666666671</c:v>
                </c:pt>
                <c:pt idx="12">
                  <c:v>45.138888888888893</c:v>
                </c:pt>
                <c:pt idx="13">
                  <c:v>48.611111111111114</c:v>
                </c:pt>
                <c:pt idx="14">
                  <c:v>52.083333333333343</c:v>
                </c:pt>
                <c:pt idx="15">
                  <c:v>55.555555555555557</c:v>
                </c:pt>
                <c:pt idx="16">
                  <c:v>59.027777777777779</c:v>
                </c:pt>
                <c:pt idx="17">
                  <c:v>62.5</c:v>
                </c:pt>
                <c:pt idx="18">
                  <c:v>65.972222222222229</c:v>
                </c:pt>
                <c:pt idx="19">
                  <c:v>69.444444444444443</c:v>
                </c:pt>
              </c:numCache>
            </c:numRef>
          </c:yVal>
          <c:smooth val="1"/>
        </c:ser>
        <c:ser>
          <c:idx val="0"/>
          <c:order val="14"/>
          <c:tx>
            <c:v>Сдвиг по высоте прицела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5"/>
          </c:marker>
          <c:dLbls>
            <c:txPr>
              <a:bodyPr/>
              <a:lstStyle/>
              <a:p>
                <a:pPr>
                  <a:defRPr sz="800">
                    <a:solidFill>
                      <a:schemeClr val="tx1"/>
                    </a:solidFill>
                  </a:defRPr>
                </a:pPr>
                <a:endParaRPr lang="ru-RU"/>
              </a:p>
            </c:txPr>
            <c:dLblPos val="t"/>
            <c:showVal val="1"/>
          </c:dLbls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Clicks!$E$8:$E$27</c:f>
              <c:numCache>
                <c:formatCode>0.0</c:formatCode>
                <c:ptCount val="20"/>
                <c:pt idx="0">
                  <c:v>131.04</c:v>
                </c:pt>
                <c:pt idx="1">
                  <c:v>65.52</c:v>
                </c:pt>
                <c:pt idx="2">
                  <c:v>43.68</c:v>
                </c:pt>
                <c:pt idx="3">
                  <c:v>32.76</c:v>
                </c:pt>
                <c:pt idx="4">
                  <c:v>26.207999999999998</c:v>
                </c:pt>
                <c:pt idx="5">
                  <c:v>21.84</c:v>
                </c:pt>
                <c:pt idx="6">
                  <c:v>18.72</c:v>
                </c:pt>
                <c:pt idx="7">
                  <c:v>16.38</c:v>
                </c:pt>
                <c:pt idx="8">
                  <c:v>14.56</c:v>
                </c:pt>
                <c:pt idx="9">
                  <c:v>13.103999999999999</c:v>
                </c:pt>
                <c:pt idx="10">
                  <c:v>11.912727272727272</c:v>
                </c:pt>
                <c:pt idx="11">
                  <c:v>10.92</c:v>
                </c:pt>
                <c:pt idx="12">
                  <c:v>10.079999999999998</c:v>
                </c:pt>
                <c:pt idx="13">
                  <c:v>9.36</c:v>
                </c:pt>
                <c:pt idx="14">
                  <c:v>8.7359999999999989</c:v>
                </c:pt>
                <c:pt idx="15">
                  <c:v>8.19</c:v>
                </c:pt>
                <c:pt idx="16">
                  <c:v>7.7082352941176469</c:v>
                </c:pt>
                <c:pt idx="17">
                  <c:v>7.28</c:v>
                </c:pt>
                <c:pt idx="18">
                  <c:v>6.8968421052631577</c:v>
                </c:pt>
                <c:pt idx="19">
                  <c:v>6.5519999999999996</c:v>
                </c:pt>
              </c:numCache>
            </c:numRef>
          </c:yVal>
          <c:smooth val="1"/>
        </c:ser>
        <c:ser>
          <c:idx val="15"/>
          <c:order val="15"/>
          <c:tx>
            <c:v>Сдвиг в (MRAD * 10)</c:v>
          </c:tx>
          <c:spPr>
            <a:ln w="28575">
              <a:solidFill>
                <a:srgbClr val="00B050"/>
              </a:solidFill>
              <a:prstDash val="sysDash"/>
            </a:ln>
          </c:spPr>
          <c:xVal>
            <c:numRef>
              <c:f>Clicks!$A$8:$A$27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Clicks!$D$8:$D$27</c:f>
              <c:numCache>
                <c:formatCode>0.00</c:formatCode>
                <c:ptCount val="20"/>
                <c:pt idx="0">
                  <c:v>91</c:v>
                </c:pt>
                <c:pt idx="1">
                  <c:v>45.5</c:v>
                </c:pt>
                <c:pt idx="2">
                  <c:v>30.333333333333332</c:v>
                </c:pt>
                <c:pt idx="3">
                  <c:v>22.75</c:v>
                </c:pt>
                <c:pt idx="4">
                  <c:v>18.2</c:v>
                </c:pt>
                <c:pt idx="5">
                  <c:v>15.166666666666666</c:v>
                </c:pt>
                <c:pt idx="6">
                  <c:v>13</c:v>
                </c:pt>
                <c:pt idx="7">
                  <c:v>11.375</c:v>
                </c:pt>
                <c:pt idx="8">
                  <c:v>10.111111111111111</c:v>
                </c:pt>
                <c:pt idx="9">
                  <c:v>9.1</c:v>
                </c:pt>
                <c:pt idx="10">
                  <c:v>8.2727272727272734</c:v>
                </c:pt>
                <c:pt idx="11">
                  <c:v>7.583333333333333</c:v>
                </c:pt>
                <c:pt idx="12">
                  <c:v>7</c:v>
                </c:pt>
                <c:pt idx="13">
                  <c:v>6.5</c:v>
                </c:pt>
                <c:pt idx="14">
                  <c:v>6.0666666666666664</c:v>
                </c:pt>
                <c:pt idx="15">
                  <c:v>5.6875</c:v>
                </c:pt>
                <c:pt idx="16">
                  <c:v>5.3529411764705879</c:v>
                </c:pt>
                <c:pt idx="17">
                  <c:v>5.0555555555555554</c:v>
                </c:pt>
                <c:pt idx="18">
                  <c:v>4.7894736842105265</c:v>
                </c:pt>
                <c:pt idx="19">
                  <c:v>4.55</c:v>
                </c:pt>
              </c:numCache>
            </c:numRef>
          </c:yVal>
          <c:smooth val="1"/>
        </c:ser>
        <c:axId val="64985344"/>
        <c:axId val="64991616"/>
      </c:scatterChart>
      <c:valAx>
        <c:axId val="64985344"/>
        <c:scaling>
          <c:orientation val="minMax"/>
          <c:max val="105"/>
          <c:min val="0"/>
        </c:scaling>
        <c:axPos val="b"/>
        <c:majorGridlines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Расстояние до цели </a:t>
                </a:r>
                <a:r>
                  <a:rPr lang="en-US"/>
                  <a:t>(</a:t>
                </a:r>
                <a:r>
                  <a:rPr lang="ru-RU"/>
                  <a:t>м)</a:t>
                </a:r>
              </a:p>
            </c:rich>
          </c:tx>
        </c:title>
        <c:numFmt formatCode="General" sourceLinked="1"/>
        <c:tickLblPos val="nextTo"/>
        <c:crossAx val="64991616"/>
        <c:crosses val="autoZero"/>
        <c:crossBetween val="midCat"/>
        <c:majorUnit val="10"/>
        <c:minorUnit val="1"/>
      </c:valAx>
      <c:valAx>
        <c:axId val="64991616"/>
        <c:scaling>
          <c:orientation val="minMax"/>
          <c:max val="60"/>
          <c:min val="0"/>
        </c:scaling>
        <c:axPos val="l"/>
        <c:majorGridlines/>
        <c:minorGridlines>
          <c:spPr>
            <a:ln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1"/>
                  <a:t>Число кликов</a:t>
                </a:r>
                <a:r>
                  <a:rPr lang="en-US" b="1" baseline="0"/>
                  <a:t> /</a:t>
                </a:r>
                <a:r>
                  <a:rPr lang="ru-RU" b="1" baseline="0"/>
                  <a:t> Сдвиг (мм) </a:t>
                </a:r>
                <a:endParaRPr lang="ru-RU" b="1"/>
              </a:p>
            </c:rich>
          </c:tx>
        </c:title>
        <c:numFmt formatCode="General" sourceLinked="0"/>
        <c:tickLblPos val="nextTo"/>
        <c:crossAx val="64985344"/>
        <c:crosses val="autoZero"/>
        <c:crossBetween val="midCat"/>
        <c:majorUnit val="5"/>
        <c:min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70746585760539"/>
          <c:y val="7.5203134819415304E-2"/>
          <c:w val="0.18788641529949907"/>
          <c:h val="0.43404814475015208"/>
        </c:manualLayout>
      </c:layout>
      <c:overlay val="1"/>
      <c:txPr>
        <a:bodyPr/>
        <a:lstStyle/>
        <a:p>
          <a:pPr>
            <a:defRPr sz="1000" b="1"/>
          </a:pPr>
          <a:endParaRPr lang="ru-RU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baseline="0"/>
              <a:t>Сдвиг в Милах (</a:t>
            </a:r>
            <a:r>
              <a:rPr lang="en-US" baseline="0"/>
              <a:t>MRAD)</a:t>
            </a:r>
            <a:r>
              <a:rPr lang="ru-RU" baseline="0"/>
              <a:t>в зависимоти от расстояния (м) до цели </a:t>
            </a:r>
          </a:p>
          <a:p>
            <a:pPr>
              <a:defRPr/>
            </a:pPr>
            <a:r>
              <a:rPr lang="ru-RU" baseline="0"/>
              <a:t>и</a:t>
            </a:r>
            <a:r>
              <a:rPr lang="en-US" baseline="0"/>
              <a:t> </a:t>
            </a:r>
            <a:r>
              <a:rPr lang="ru-RU" baseline="0"/>
              <a:t>поправки</a:t>
            </a:r>
            <a:endParaRPr lang="ru-RU"/>
          </a:p>
        </c:rich>
      </c:tx>
      <c:layout>
        <c:manualLayout>
          <c:xMode val="edge"/>
          <c:yMode val="edge"/>
          <c:x val="0.34828575716825083"/>
          <c:y val="2.0486555697823355E-2"/>
        </c:manualLayout>
      </c:layout>
      <c:overlay val="1"/>
    </c:title>
    <c:plotArea>
      <c:layout>
        <c:manualLayout>
          <c:layoutTarget val="inner"/>
          <c:xMode val="edge"/>
          <c:yMode val="edge"/>
          <c:x val="5.7501270670882211E-2"/>
          <c:y val="1.8796818131408349E-2"/>
          <c:w val="0.91813898953238549"/>
          <c:h val="0.89051387143912908"/>
        </c:manualLayout>
      </c:layout>
      <c:scatterChart>
        <c:scatterStyle val="smoothMarker"/>
        <c:ser>
          <c:idx val="10"/>
          <c:order val="0"/>
          <c:tx>
            <c:v>h = 10 mm</c:v>
          </c:tx>
          <c:marker>
            <c:symbol val="circle"/>
            <c:size val="5"/>
          </c:marker>
          <c:dLbls>
            <c:txPr>
              <a:bodyPr/>
              <a:lstStyle/>
              <a:p>
                <a:pPr>
                  <a:defRPr sz="800">
                    <a:solidFill>
                      <a:srgbClr val="00B0F0"/>
                    </a:solidFill>
                  </a:defRPr>
                </a:pPr>
                <a:endParaRPr lang="ru-RU"/>
              </a:p>
            </c:txPr>
            <c:dLblPos val="b"/>
            <c:showVal val="1"/>
          </c:dLbls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MRADs!$D$8:$D$27</c:f>
              <c:numCache>
                <c:formatCode>0.0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v>h = 20 mm</c:v>
          </c:tx>
          <c:marker>
            <c:symbol val="none"/>
          </c:marker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MRADs!$E$8:$E$27</c:f>
              <c:numCache>
                <c:formatCode>0.0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</c:numCache>
            </c:numRef>
          </c:yVal>
          <c:smooth val="1"/>
        </c:ser>
        <c:ser>
          <c:idx val="2"/>
          <c:order val="2"/>
          <c:tx>
            <c:v>h = 30 mm</c:v>
          </c:tx>
          <c:marker>
            <c:symbol val="none"/>
          </c:marker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MRADs!$F$8:$F$27</c:f>
              <c:numCache>
                <c:formatCode>0.0</c:formatCode>
                <c:ptCount val="2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1.2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</c:v>
                </c:pt>
              </c:numCache>
            </c:numRef>
          </c:yVal>
          <c:smooth val="1"/>
        </c:ser>
        <c:ser>
          <c:idx val="3"/>
          <c:order val="3"/>
          <c:tx>
            <c:v>h = 40 mm</c:v>
          </c:tx>
          <c:marker>
            <c:symbol val="none"/>
          </c:marker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MRADs!$G$8:$G$27</c:f>
              <c:numCache>
                <c:formatCode>0.0</c:formatCode>
                <c:ptCount val="20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1.3333333333333333</c:v>
                </c:pt>
                <c:pt idx="6">
                  <c:v>1.1428571428571428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</c:v>
                </c:pt>
              </c:numCache>
            </c:numRef>
          </c:yVal>
          <c:smooth val="1"/>
        </c:ser>
        <c:ser>
          <c:idx val="4"/>
          <c:order val="4"/>
          <c:tx>
            <c:v>h = 50 mm</c:v>
          </c:tx>
          <c:marker>
            <c:symbol val="none"/>
          </c:marker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MRADs!$H$8:$H$27</c:f>
              <c:numCache>
                <c:formatCode>0.0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</c:numCache>
            </c:numRef>
          </c:yVal>
          <c:smooth val="1"/>
        </c:ser>
        <c:ser>
          <c:idx val="5"/>
          <c:order val="5"/>
          <c:tx>
            <c:v>h = 60 mm</c:v>
          </c:tx>
          <c:marker>
            <c:symbol val="none"/>
          </c:marker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MRADs!$I$8:$I$27</c:f>
              <c:numCache>
                <c:formatCode>0.0</c:formatCode>
                <c:ptCount val="20"/>
                <c:pt idx="0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2.4</c:v>
                </c:pt>
                <c:pt idx="5">
                  <c:v>2</c:v>
                </c:pt>
                <c:pt idx="6">
                  <c:v>1.7142857142857142</c:v>
                </c:pt>
                <c:pt idx="7">
                  <c:v>1.5</c:v>
                </c:pt>
                <c:pt idx="8">
                  <c:v>1.3333333333333333</c:v>
                </c:pt>
                <c:pt idx="9">
                  <c:v>1.2</c:v>
                </c:pt>
                <c:pt idx="10">
                  <c:v>1.0909090909090908</c:v>
                </c:pt>
                <c:pt idx="11">
                  <c:v>1</c:v>
                </c:pt>
                <c:pt idx="12">
                  <c:v>0.92307692307692313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</c:v>
                </c:pt>
              </c:numCache>
            </c:numRef>
          </c:yVal>
          <c:smooth val="1"/>
        </c:ser>
        <c:ser>
          <c:idx val="6"/>
          <c:order val="6"/>
          <c:tx>
            <c:v>h = 70 mm</c:v>
          </c:tx>
          <c:marker>
            <c:symbol val="none"/>
          </c:marker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MRADs!$J$8:$J$27</c:f>
              <c:numCache>
                <c:formatCode>0.0</c:formatCode>
                <c:ptCount val="20"/>
                <c:pt idx="0">
                  <c:v>14</c:v>
                </c:pt>
                <c:pt idx="1">
                  <c:v>7</c:v>
                </c:pt>
                <c:pt idx="2">
                  <c:v>4.666666666666667</c:v>
                </c:pt>
                <c:pt idx="3">
                  <c:v>3.5</c:v>
                </c:pt>
                <c:pt idx="4">
                  <c:v>2.8</c:v>
                </c:pt>
                <c:pt idx="5">
                  <c:v>2.3333333333333335</c:v>
                </c:pt>
                <c:pt idx="6">
                  <c:v>2</c:v>
                </c:pt>
                <c:pt idx="7">
                  <c:v>1.75</c:v>
                </c:pt>
                <c:pt idx="8">
                  <c:v>1.5555555555555556</c:v>
                </c:pt>
                <c:pt idx="9">
                  <c:v>1.4</c:v>
                </c:pt>
                <c:pt idx="10">
                  <c:v>1.2727272727272727</c:v>
                </c:pt>
                <c:pt idx="11">
                  <c:v>1.1666666666666667</c:v>
                </c:pt>
                <c:pt idx="12">
                  <c:v>1.0769230769230769</c:v>
                </c:pt>
                <c:pt idx="13">
                  <c:v>1</c:v>
                </c:pt>
                <c:pt idx="14">
                  <c:v>0.93333333333333335</c:v>
                </c:pt>
                <c:pt idx="15">
                  <c:v>0.875</c:v>
                </c:pt>
                <c:pt idx="16">
                  <c:v>0.82352941176470584</c:v>
                </c:pt>
                <c:pt idx="17">
                  <c:v>0.77777777777777779</c:v>
                </c:pt>
                <c:pt idx="18">
                  <c:v>0.73684210526315785</c:v>
                </c:pt>
                <c:pt idx="19">
                  <c:v>0.7</c:v>
                </c:pt>
              </c:numCache>
            </c:numRef>
          </c:yVal>
          <c:smooth val="1"/>
        </c:ser>
        <c:ser>
          <c:idx val="7"/>
          <c:order val="7"/>
          <c:tx>
            <c:v>h = 80 mm</c:v>
          </c:tx>
          <c:marker>
            <c:symbol val="none"/>
          </c:marker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MRADs!$K$8:$K$27</c:f>
              <c:numCache>
                <c:formatCode>0.0</c:formatCode>
                <c:ptCount val="20"/>
                <c:pt idx="0">
                  <c:v>16</c:v>
                </c:pt>
                <c:pt idx="1">
                  <c:v>8</c:v>
                </c:pt>
                <c:pt idx="2">
                  <c:v>5.333333333333333</c:v>
                </c:pt>
                <c:pt idx="3">
                  <c:v>4</c:v>
                </c:pt>
                <c:pt idx="4">
                  <c:v>3.2</c:v>
                </c:pt>
                <c:pt idx="5">
                  <c:v>2.6666666666666665</c:v>
                </c:pt>
                <c:pt idx="6">
                  <c:v>2.2857142857142856</c:v>
                </c:pt>
                <c:pt idx="7">
                  <c:v>2</c:v>
                </c:pt>
                <c:pt idx="8">
                  <c:v>1.7777777777777777</c:v>
                </c:pt>
                <c:pt idx="9">
                  <c:v>1.6</c:v>
                </c:pt>
                <c:pt idx="10">
                  <c:v>1.4545454545454546</c:v>
                </c:pt>
                <c:pt idx="11">
                  <c:v>1.3333333333333333</c:v>
                </c:pt>
                <c:pt idx="12">
                  <c:v>1.2307692307692308</c:v>
                </c:pt>
                <c:pt idx="13">
                  <c:v>1.1428571428571428</c:v>
                </c:pt>
                <c:pt idx="14">
                  <c:v>1.0666666666666667</c:v>
                </c:pt>
                <c:pt idx="15">
                  <c:v>1</c:v>
                </c:pt>
                <c:pt idx="16">
                  <c:v>0.94117647058823528</c:v>
                </c:pt>
                <c:pt idx="17">
                  <c:v>0.88888888888888884</c:v>
                </c:pt>
                <c:pt idx="18">
                  <c:v>0.84210526315789469</c:v>
                </c:pt>
                <c:pt idx="19">
                  <c:v>0.8</c:v>
                </c:pt>
              </c:numCache>
            </c:numRef>
          </c:yVal>
          <c:smooth val="1"/>
        </c:ser>
        <c:ser>
          <c:idx val="8"/>
          <c:order val="8"/>
          <c:tx>
            <c:v>h = 90 mm</c:v>
          </c:tx>
          <c:marker>
            <c:symbol val="none"/>
          </c:marker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MRADs!$L$8:$L$27</c:f>
              <c:numCache>
                <c:formatCode>0.0</c:formatCode>
                <c:ptCount val="20"/>
                <c:pt idx="0">
                  <c:v>18</c:v>
                </c:pt>
                <c:pt idx="1">
                  <c:v>9</c:v>
                </c:pt>
                <c:pt idx="2">
                  <c:v>6</c:v>
                </c:pt>
                <c:pt idx="3">
                  <c:v>4.5</c:v>
                </c:pt>
                <c:pt idx="4">
                  <c:v>3.6</c:v>
                </c:pt>
                <c:pt idx="5">
                  <c:v>3</c:v>
                </c:pt>
                <c:pt idx="6">
                  <c:v>2.5714285714285716</c:v>
                </c:pt>
                <c:pt idx="7">
                  <c:v>2.25</c:v>
                </c:pt>
                <c:pt idx="8">
                  <c:v>2</c:v>
                </c:pt>
                <c:pt idx="9">
                  <c:v>1.8</c:v>
                </c:pt>
                <c:pt idx="10">
                  <c:v>1.6363636363636365</c:v>
                </c:pt>
                <c:pt idx="11">
                  <c:v>1.5</c:v>
                </c:pt>
                <c:pt idx="12">
                  <c:v>1.3846153846153846</c:v>
                </c:pt>
                <c:pt idx="13">
                  <c:v>1.2857142857142858</c:v>
                </c:pt>
                <c:pt idx="14">
                  <c:v>1.2</c:v>
                </c:pt>
                <c:pt idx="15">
                  <c:v>1.125</c:v>
                </c:pt>
                <c:pt idx="16">
                  <c:v>1.0588235294117647</c:v>
                </c:pt>
                <c:pt idx="17">
                  <c:v>1</c:v>
                </c:pt>
                <c:pt idx="18">
                  <c:v>0.94736842105263153</c:v>
                </c:pt>
                <c:pt idx="19">
                  <c:v>0.9</c:v>
                </c:pt>
              </c:numCache>
            </c:numRef>
          </c:yVal>
          <c:smooth val="1"/>
        </c:ser>
        <c:ser>
          <c:idx val="9"/>
          <c:order val="9"/>
          <c:tx>
            <c:v>h = 100 mm</c:v>
          </c:tx>
          <c:marker>
            <c:symbol val="circle"/>
            <c:size val="5"/>
          </c:marker>
          <c:dLbls>
            <c:txPr>
              <a:bodyPr/>
              <a:lstStyle/>
              <a:p>
                <a:pPr>
                  <a:defRPr sz="800">
                    <a:solidFill>
                      <a:schemeClr val="accent4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dLblPos val="t"/>
            <c:showVal val="1"/>
          </c:dLbls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MRADs!$M$8:$M$27</c:f>
              <c:numCache>
                <c:formatCode>0.0</c:formatCode>
                <c:ptCount val="20"/>
                <c:pt idx="0">
                  <c:v>20</c:v>
                </c:pt>
                <c:pt idx="1">
                  <c:v>10</c:v>
                </c:pt>
                <c:pt idx="2">
                  <c:v>6.666666666666667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1.5384615384615385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  <c:pt idx="19">
                  <c:v>1</c:v>
                </c:pt>
              </c:numCache>
            </c:numRef>
          </c:yVal>
          <c:smooth val="1"/>
        </c:ser>
        <c:ser>
          <c:idx val="13"/>
          <c:order val="10"/>
          <c:tx>
            <c:v>h = 125 mm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MRADs!$N$8:$N$27</c:f>
              <c:numCache>
                <c:formatCode>0.0</c:formatCode>
                <c:ptCount val="20"/>
                <c:pt idx="0">
                  <c:v>25</c:v>
                </c:pt>
                <c:pt idx="1">
                  <c:v>12.5</c:v>
                </c:pt>
                <c:pt idx="2">
                  <c:v>8.3333333333333339</c:v>
                </c:pt>
                <c:pt idx="3">
                  <c:v>6.25</c:v>
                </c:pt>
                <c:pt idx="4">
                  <c:v>5</c:v>
                </c:pt>
                <c:pt idx="5">
                  <c:v>4.166666666666667</c:v>
                </c:pt>
                <c:pt idx="6">
                  <c:v>3.5714285714285716</c:v>
                </c:pt>
                <c:pt idx="7">
                  <c:v>3.125</c:v>
                </c:pt>
                <c:pt idx="8">
                  <c:v>2.7777777777777777</c:v>
                </c:pt>
                <c:pt idx="9">
                  <c:v>2.5</c:v>
                </c:pt>
                <c:pt idx="10">
                  <c:v>2.2727272727272729</c:v>
                </c:pt>
                <c:pt idx="11">
                  <c:v>2.0833333333333335</c:v>
                </c:pt>
                <c:pt idx="12">
                  <c:v>1.9230769230769231</c:v>
                </c:pt>
                <c:pt idx="13">
                  <c:v>1.7857142857142858</c:v>
                </c:pt>
                <c:pt idx="14">
                  <c:v>1.6666666666666667</c:v>
                </c:pt>
                <c:pt idx="15">
                  <c:v>1.5625</c:v>
                </c:pt>
                <c:pt idx="16">
                  <c:v>1.4705882352941178</c:v>
                </c:pt>
                <c:pt idx="17">
                  <c:v>1.3888888888888888</c:v>
                </c:pt>
                <c:pt idx="18">
                  <c:v>1.3157894736842106</c:v>
                </c:pt>
                <c:pt idx="19">
                  <c:v>1.25</c:v>
                </c:pt>
              </c:numCache>
            </c:numRef>
          </c:yVal>
          <c:smooth val="1"/>
        </c:ser>
        <c:ser>
          <c:idx val="14"/>
          <c:order val="11"/>
          <c:tx>
            <c:v>h = 150 mm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MRADs!$O$8:$O$27</c:f>
              <c:numCache>
                <c:formatCode>0.0</c:formatCode>
                <c:ptCount val="20"/>
                <c:pt idx="0">
                  <c:v>30</c:v>
                </c:pt>
                <c:pt idx="1">
                  <c:v>15</c:v>
                </c:pt>
                <c:pt idx="2">
                  <c:v>10</c:v>
                </c:pt>
                <c:pt idx="3">
                  <c:v>7.5</c:v>
                </c:pt>
                <c:pt idx="4">
                  <c:v>6</c:v>
                </c:pt>
                <c:pt idx="5">
                  <c:v>5</c:v>
                </c:pt>
                <c:pt idx="6">
                  <c:v>4.2857142857142856</c:v>
                </c:pt>
                <c:pt idx="7">
                  <c:v>3.75</c:v>
                </c:pt>
                <c:pt idx="8">
                  <c:v>3.3333333333333335</c:v>
                </c:pt>
                <c:pt idx="9">
                  <c:v>3</c:v>
                </c:pt>
                <c:pt idx="10">
                  <c:v>2.7272727272727271</c:v>
                </c:pt>
                <c:pt idx="11">
                  <c:v>2.5</c:v>
                </c:pt>
                <c:pt idx="12">
                  <c:v>2.3076923076923075</c:v>
                </c:pt>
                <c:pt idx="13">
                  <c:v>2.1428571428571428</c:v>
                </c:pt>
                <c:pt idx="14">
                  <c:v>2</c:v>
                </c:pt>
                <c:pt idx="15">
                  <c:v>1.875</c:v>
                </c:pt>
                <c:pt idx="16">
                  <c:v>1.7647058823529411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</c:numCache>
            </c:numRef>
          </c:yVal>
          <c:smooth val="1"/>
        </c:ser>
        <c:ser>
          <c:idx val="11"/>
          <c:order val="12"/>
          <c:tx>
            <c:v>Цена 1 клика (mm)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sz="900" b="1">
                    <a:solidFill>
                      <a:srgbClr val="0070C0"/>
                    </a:solidFill>
                  </a:defRPr>
                </a:pPr>
                <a:endParaRPr lang="ru-RU"/>
              </a:p>
            </c:txPr>
            <c:dLblPos val="b"/>
            <c:showVal val="1"/>
          </c:dLbls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MRADs!$B$8:$B$27</c:f>
              <c:numCache>
                <c:formatCode>0.0</c:formatCode>
                <c:ptCount val="20"/>
                <c:pt idx="0">
                  <c:v>0.34722222222222221</c:v>
                </c:pt>
                <c:pt idx="1">
                  <c:v>0.69444444444444442</c:v>
                </c:pt>
                <c:pt idx="2">
                  <c:v>1.0416666666666667</c:v>
                </c:pt>
                <c:pt idx="3">
                  <c:v>1.3888888888888888</c:v>
                </c:pt>
                <c:pt idx="4">
                  <c:v>1.7361111111111112</c:v>
                </c:pt>
                <c:pt idx="5">
                  <c:v>2.0833333333333335</c:v>
                </c:pt>
                <c:pt idx="6">
                  <c:v>2.4305555555555558</c:v>
                </c:pt>
                <c:pt idx="7">
                  <c:v>2.7777777777777777</c:v>
                </c:pt>
                <c:pt idx="8">
                  <c:v>3.125</c:v>
                </c:pt>
                <c:pt idx="9">
                  <c:v>3.4722222222222223</c:v>
                </c:pt>
                <c:pt idx="10">
                  <c:v>3.8194444444444446</c:v>
                </c:pt>
                <c:pt idx="11">
                  <c:v>4.166666666666667</c:v>
                </c:pt>
                <c:pt idx="12">
                  <c:v>4.5138888888888893</c:v>
                </c:pt>
                <c:pt idx="13">
                  <c:v>4.8611111111111116</c:v>
                </c:pt>
                <c:pt idx="14">
                  <c:v>5.2083333333333339</c:v>
                </c:pt>
                <c:pt idx="15">
                  <c:v>5.5555555555555554</c:v>
                </c:pt>
                <c:pt idx="16">
                  <c:v>5.9027777777777777</c:v>
                </c:pt>
                <c:pt idx="17">
                  <c:v>6.25</c:v>
                </c:pt>
                <c:pt idx="18">
                  <c:v>6.5972222222222223</c:v>
                </c:pt>
                <c:pt idx="19">
                  <c:v>6.9444444444444446</c:v>
                </c:pt>
              </c:numCache>
            </c:numRef>
          </c:yVal>
          <c:smooth val="1"/>
        </c:ser>
        <c:ser>
          <c:idx val="0"/>
          <c:order val="13"/>
          <c:tx>
            <c:v>Сдвиг по высоте прицела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5"/>
          </c:marker>
          <c:dLbls>
            <c:dLbl>
              <c:idx val="5"/>
              <c:layout>
                <c:manualLayout>
                  <c:x val="3.5873501253345726E-3"/>
                  <c:y val="3.0690537084399002E-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sz="800">
                    <a:solidFill>
                      <a:schemeClr val="tx1"/>
                    </a:solidFill>
                  </a:defRPr>
                </a:pPr>
                <a:endParaRPr lang="ru-RU"/>
              </a:p>
            </c:txPr>
            <c:dLblPos val="t"/>
            <c:showVal val="1"/>
          </c:dLbls>
          <c:xVal>
            <c:numRef>
              <c:f>MRADs!$A$8:$A$27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MRADs!$C$8:$C$27</c:f>
              <c:numCache>
                <c:formatCode>0.0</c:formatCode>
                <c:ptCount val="20"/>
                <c:pt idx="0">
                  <c:v>9.1</c:v>
                </c:pt>
                <c:pt idx="1">
                  <c:v>4.55</c:v>
                </c:pt>
                <c:pt idx="2">
                  <c:v>3.0333333333333332</c:v>
                </c:pt>
                <c:pt idx="3">
                  <c:v>2.2749999999999999</c:v>
                </c:pt>
                <c:pt idx="4">
                  <c:v>1.82</c:v>
                </c:pt>
                <c:pt idx="5">
                  <c:v>1.5166666666666666</c:v>
                </c:pt>
                <c:pt idx="6">
                  <c:v>1.3</c:v>
                </c:pt>
                <c:pt idx="7">
                  <c:v>1.1375</c:v>
                </c:pt>
                <c:pt idx="8">
                  <c:v>1.0111111111111111</c:v>
                </c:pt>
                <c:pt idx="9">
                  <c:v>0.91</c:v>
                </c:pt>
                <c:pt idx="10">
                  <c:v>0.82727272727272727</c:v>
                </c:pt>
                <c:pt idx="11">
                  <c:v>0.7583333333333333</c:v>
                </c:pt>
                <c:pt idx="12">
                  <c:v>0.7</c:v>
                </c:pt>
                <c:pt idx="13">
                  <c:v>0.65</c:v>
                </c:pt>
                <c:pt idx="14">
                  <c:v>0.60666666666666669</c:v>
                </c:pt>
                <c:pt idx="15">
                  <c:v>0.56874999999999998</c:v>
                </c:pt>
                <c:pt idx="16">
                  <c:v>0.53529411764705881</c:v>
                </c:pt>
                <c:pt idx="17">
                  <c:v>0.50555555555555554</c:v>
                </c:pt>
                <c:pt idx="18">
                  <c:v>0.47894736842105262</c:v>
                </c:pt>
                <c:pt idx="19">
                  <c:v>0.45500000000000002</c:v>
                </c:pt>
              </c:numCache>
            </c:numRef>
          </c:yVal>
          <c:smooth val="1"/>
        </c:ser>
        <c:axId val="65234816"/>
        <c:axId val="65249280"/>
      </c:scatterChart>
      <c:valAx>
        <c:axId val="65234816"/>
        <c:scaling>
          <c:orientation val="minMax"/>
          <c:max val="105"/>
          <c:min val="0"/>
        </c:scaling>
        <c:axPos val="b"/>
        <c:majorGridlines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Расстояние до цели </a:t>
                </a:r>
                <a:r>
                  <a:rPr lang="en-US"/>
                  <a:t>(</a:t>
                </a:r>
                <a:r>
                  <a:rPr lang="ru-RU"/>
                  <a:t>м)</a:t>
                </a:r>
              </a:p>
            </c:rich>
          </c:tx>
        </c:title>
        <c:numFmt formatCode="General" sourceLinked="1"/>
        <c:tickLblPos val="nextTo"/>
        <c:crossAx val="65249280"/>
        <c:crosses val="autoZero"/>
        <c:crossBetween val="midCat"/>
        <c:majorUnit val="10"/>
        <c:minorUnit val="1"/>
      </c:valAx>
      <c:valAx>
        <c:axId val="65249280"/>
        <c:scaling>
          <c:orientation val="minMax"/>
          <c:max val="10"/>
          <c:min val="0"/>
        </c:scaling>
        <c:axPos val="l"/>
        <c:majorGridlines/>
        <c:minorGridlines>
          <c:spPr>
            <a:ln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1"/>
                  <a:t>Сдвиг</a:t>
                </a:r>
                <a:r>
                  <a:rPr lang="ru-RU" b="1" baseline="0"/>
                  <a:t> </a:t>
                </a:r>
                <a:r>
                  <a:rPr lang="en-US" b="1" baseline="0"/>
                  <a:t>(MRAD,</a:t>
                </a:r>
                <a:r>
                  <a:rPr lang="ru-RU" b="1" baseline="0"/>
                  <a:t> мм)</a:t>
                </a:r>
                <a:endParaRPr lang="en-US" b="1"/>
              </a:p>
            </c:rich>
          </c:tx>
        </c:title>
        <c:numFmt formatCode="General" sourceLinked="0"/>
        <c:tickLblPos val="nextTo"/>
        <c:crossAx val="65234816"/>
        <c:crosses val="autoZero"/>
        <c:crossBetween val="midCat"/>
        <c:majorUnit val="1"/>
        <c:minorUnit val="0.2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9406493594293446"/>
          <c:y val="7.5203093219485734E-2"/>
          <c:w val="0.18788641529949918"/>
          <c:h val="0.43404814475015208"/>
        </c:manualLayout>
      </c:layout>
      <c:overlay val="1"/>
      <c:txPr>
        <a:bodyPr/>
        <a:lstStyle/>
        <a:p>
          <a:pPr>
            <a:defRPr sz="1000" b="1"/>
          </a:pPr>
          <a:endParaRPr lang="ru-RU"/>
        </a:p>
      </c:txPr>
    </c:legend>
    <c:plotVisOnly val="1"/>
  </c:chart>
  <c:printSettings>
    <c:headerFooter/>
    <c:pageMargins b="0.74803149606299268" l="0.70866141732283516" r="0.70866141732283516" t="0.74803149606299268" header="0.31496062992126028" footer="0.31496062992126028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28574</xdr:rowOff>
    </xdr:from>
    <xdr:to>
      <xdr:col>17</xdr:col>
      <xdr:colOff>219074</xdr:colOff>
      <xdr:row>43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0.22018</cdr:x>
      <cdr:y>0.29385</cdr:y>
    </cdr:from>
    <cdr:to>
      <cdr:x>0.2426</cdr:x>
      <cdr:y>0.3886</cdr:y>
    </cdr:to>
    <cdr:sp macro="" textlink="">
      <cdr:nvSpPr>
        <cdr:cNvPr id="14" name="TextBox 13"/>
        <cdr:cNvSpPr txBox="1"/>
      </cdr:nvSpPr>
      <cdr:spPr>
        <a:xfrm xmlns:a="http://schemas.openxmlformats.org/drawingml/2006/main" rot="4080797">
          <a:off x="2105025" y="2419350"/>
          <a:ext cx="704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5">
                  <a:lumMod val="75000"/>
                </a:schemeClr>
              </a:solidFill>
            </a:rPr>
            <a:t>h = 50 mm</a:t>
          </a:r>
          <a:endParaRPr lang="ru-RU" sz="900" b="1">
            <a:solidFill>
              <a:schemeClr val="accent5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0.98117</cdr:x>
      <cdr:y>0.48271</cdr:y>
    </cdr:from>
    <cdr:to>
      <cdr:x>1</cdr:x>
      <cdr:y>0.67606</cdr:y>
    </cdr:to>
    <cdr:sp macro="" textlink="">
      <cdr:nvSpPr>
        <cdr:cNvPr id="25" name="TextBox 24"/>
        <cdr:cNvSpPr txBox="1"/>
      </cdr:nvSpPr>
      <cdr:spPr>
        <a:xfrm xmlns:a="http://schemas.openxmlformats.org/drawingml/2006/main" rot="16200000">
          <a:off x="10334626" y="4210050"/>
          <a:ext cx="1438274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50" b="1" i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Сдвиг (мм * 10) </a:t>
          </a:r>
          <a:r>
            <a:rPr lang="en-US" sz="1050" b="1" i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/</a:t>
          </a:r>
          <a:r>
            <a:rPr lang="ru-RU" sz="1050" b="1" i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 Сдвиг (</a:t>
          </a:r>
          <a:r>
            <a:rPr lang="en-US" sz="1050" b="1" i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 MRAD * 10</a:t>
          </a:r>
          <a:r>
            <a:rPr lang="ru-RU" sz="1050" b="1" i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)</a:t>
          </a:r>
        </a:p>
        <a:p xmlns:a="http://schemas.openxmlformats.org/drawingml/2006/main">
          <a:endParaRPr lang="ru-RU" sz="1050">
            <a:solidFill>
              <a:schemeClr val="tx1">
                <a:lumMod val="85000"/>
                <a:lumOff val="1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0.4068</cdr:x>
      <cdr:y>0.12703</cdr:y>
    </cdr:from>
    <cdr:to>
      <cdr:x>0.43217</cdr:x>
      <cdr:y>0.19755</cdr:y>
    </cdr:to>
    <cdr:sp macro="" textlink="">
      <cdr:nvSpPr>
        <cdr:cNvPr id="7" name="TextBox 6"/>
        <cdr:cNvSpPr txBox="1"/>
      </cdr:nvSpPr>
      <cdr:spPr>
        <a:xfrm xmlns:a="http://schemas.openxmlformats.org/drawingml/2006/main" rot="3285922">
          <a:off x="4192777" y="1072570"/>
          <a:ext cx="524647" cy="26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</a:rPr>
            <a:t>h = 150 mm</a:t>
          </a:r>
          <a:endParaRPr lang="ru-RU" sz="9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0.36547</cdr:x>
      <cdr:y>0.16456</cdr:y>
    </cdr:from>
    <cdr:to>
      <cdr:x>0.38902</cdr:x>
      <cdr:y>0.23277</cdr:y>
    </cdr:to>
    <cdr:sp macro="" textlink="">
      <cdr:nvSpPr>
        <cdr:cNvPr id="8" name="TextBox 7"/>
        <cdr:cNvSpPr txBox="1"/>
      </cdr:nvSpPr>
      <cdr:spPr>
        <a:xfrm xmlns:a="http://schemas.openxmlformats.org/drawingml/2006/main" rot="3403010">
          <a:off x="3752781" y="1352771"/>
          <a:ext cx="507442" cy="250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</a:rPr>
            <a:t>h = 125 mm</a:t>
          </a:r>
          <a:endParaRPr lang="ru-RU" sz="9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0.62206</cdr:x>
      <cdr:y>0.16716</cdr:y>
    </cdr:from>
    <cdr:to>
      <cdr:x>0.74721</cdr:x>
      <cdr:y>0.19757</cdr:y>
    </cdr:to>
    <cdr:sp macro="" textlink="">
      <cdr:nvSpPr>
        <cdr:cNvPr id="5" name="TextBox 4"/>
        <cdr:cNvSpPr txBox="1"/>
      </cdr:nvSpPr>
      <cdr:spPr>
        <a:xfrm xmlns:a="http://schemas.openxmlformats.org/drawingml/2006/main" rot="19227954">
          <a:off x="6606545" y="1243486"/>
          <a:ext cx="1329124" cy="226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900" b="1">
              <a:solidFill>
                <a:srgbClr val="002060"/>
              </a:solidFill>
            </a:rPr>
            <a:t>цена 1 клика (</a:t>
          </a:r>
          <a:r>
            <a:rPr lang="en-US" sz="900" b="1">
              <a:solidFill>
                <a:srgbClr val="002060"/>
              </a:solidFill>
            </a:rPr>
            <a:t>mm</a:t>
          </a:r>
          <a:r>
            <a:rPr lang="en-US" sz="900" b="1" baseline="0">
              <a:solidFill>
                <a:srgbClr val="002060"/>
              </a:solidFill>
            </a:rPr>
            <a:t> * 10)</a:t>
          </a:r>
        </a:p>
      </cdr:txBody>
    </cdr:sp>
  </cdr:relSizeAnchor>
  <cdr:relSizeAnchor xmlns:cdr="http://schemas.openxmlformats.org/drawingml/2006/chartDrawing">
    <cdr:from>
      <cdr:x>0.29297</cdr:x>
      <cdr:y>0.6912</cdr:y>
    </cdr:from>
    <cdr:to>
      <cdr:x>0.46128</cdr:x>
      <cdr:y>0.71265</cdr:y>
    </cdr:to>
    <cdr:sp macro="" textlink="">
      <cdr:nvSpPr>
        <cdr:cNvPr id="6" name="TextBox 5"/>
        <cdr:cNvSpPr txBox="1"/>
      </cdr:nvSpPr>
      <cdr:spPr>
        <a:xfrm xmlns:a="http://schemas.openxmlformats.org/drawingml/2006/main" rot="1397209">
          <a:off x="3111460" y="5141889"/>
          <a:ext cx="1787515" cy="159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800" b="1">
              <a:solidFill>
                <a:srgbClr val="00B050"/>
              </a:solidFill>
            </a:rPr>
            <a:t>сдвиг по высоте пицела (</a:t>
          </a:r>
          <a:r>
            <a:rPr lang="en-US" sz="800" b="1">
              <a:solidFill>
                <a:srgbClr val="00B050"/>
              </a:solidFill>
            </a:rPr>
            <a:t>MRAD * 10</a:t>
          </a:r>
          <a:r>
            <a:rPr lang="ru-RU" sz="800" b="1">
              <a:solidFill>
                <a:srgbClr val="00B050"/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0.33543</cdr:x>
      <cdr:y>0.1895</cdr:y>
    </cdr:from>
    <cdr:to>
      <cdr:x>0.35695</cdr:x>
      <cdr:y>0.28425</cdr:y>
    </cdr:to>
    <cdr:sp macro="" textlink="">
      <cdr:nvSpPr>
        <cdr:cNvPr id="9" name="TextBox 8"/>
        <cdr:cNvSpPr txBox="1"/>
      </cdr:nvSpPr>
      <cdr:spPr>
        <a:xfrm xmlns:a="http://schemas.openxmlformats.org/drawingml/2006/main" rot="3486507">
          <a:off x="3324222" y="1647827"/>
          <a:ext cx="7048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rgbClr val="7030A0"/>
              </a:solidFill>
            </a:rPr>
            <a:t>h = 100 mm</a:t>
          </a:r>
          <a:endParaRPr lang="ru-RU" sz="9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0.31345</cdr:x>
      <cdr:y>0.21575</cdr:y>
    </cdr:from>
    <cdr:to>
      <cdr:x>0.33498</cdr:x>
      <cdr:y>0.3041</cdr:y>
    </cdr:to>
    <cdr:sp macro="" textlink="">
      <cdr:nvSpPr>
        <cdr:cNvPr id="10" name="TextBox 9"/>
        <cdr:cNvSpPr txBox="1"/>
      </cdr:nvSpPr>
      <cdr:spPr>
        <a:xfrm xmlns:a="http://schemas.openxmlformats.org/drawingml/2006/main" rot="3508862">
          <a:off x="3114672" y="1819278"/>
          <a:ext cx="6572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3">
                  <a:lumMod val="75000"/>
                </a:schemeClr>
              </a:solidFill>
            </a:rPr>
            <a:t>h = 90 mm</a:t>
          </a:r>
          <a:endParaRPr lang="ru-RU" sz="9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0.29552</cdr:x>
      <cdr:y>0.23496</cdr:y>
    </cdr:from>
    <cdr:to>
      <cdr:x>0.31704</cdr:x>
      <cdr:y>0.33099</cdr:y>
    </cdr:to>
    <cdr:sp macro="" textlink="">
      <cdr:nvSpPr>
        <cdr:cNvPr id="11" name="TextBox 10"/>
        <cdr:cNvSpPr txBox="1"/>
      </cdr:nvSpPr>
      <cdr:spPr>
        <a:xfrm xmlns:a="http://schemas.openxmlformats.org/drawingml/2006/main" rot="3599555">
          <a:off x="2895600" y="1990727"/>
          <a:ext cx="7143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2">
                  <a:lumMod val="75000"/>
                </a:schemeClr>
              </a:solidFill>
            </a:rPr>
            <a:t>h = 80 mm</a:t>
          </a:r>
          <a:endParaRPr lang="ru-RU" sz="900" b="1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0.26771</cdr:x>
      <cdr:y>0.25544</cdr:y>
    </cdr:from>
    <cdr:to>
      <cdr:x>0.29013</cdr:x>
      <cdr:y>0.33995</cdr:y>
    </cdr:to>
    <cdr:sp macro="" textlink="">
      <cdr:nvSpPr>
        <cdr:cNvPr id="12" name="TextBox 11"/>
        <cdr:cNvSpPr txBox="1"/>
      </cdr:nvSpPr>
      <cdr:spPr>
        <a:xfrm xmlns:a="http://schemas.openxmlformats.org/drawingml/2006/main" rot="3789103">
          <a:off x="2647948" y="2095499"/>
          <a:ext cx="6286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2">
                  <a:lumMod val="60000"/>
                  <a:lumOff val="40000"/>
                </a:schemeClr>
              </a:solidFill>
            </a:rPr>
            <a:t>h = 70 mm</a:t>
          </a:r>
          <a:endParaRPr lang="ru-RU" sz="900" b="1">
            <a:solidFill>
              <a:schemeClr val="tx2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0.24933</cdr:x>
      <cdr:y>0.27657</cdr:y>
    </cdr:from>
    <cdr:to>
      <cdr:x>0.26816</cdr:x>
      <cdr:y>0.36492</cdr:y>
    </cdr:to>
    <cdr:sp macro="" textlink="">
      <cdr:nvSpPr>
        <cdr:cNvPr id="13" name="TextBox 12"/>
        <cdr:cNvSpPr txBox="1"/>
      </cdr:nvSpPr>
      <cdr:spPr>
        <a:xfrm xmlns:a="http://schemas.openxmlformats.org/drawingml/2006/main" rot="3882616">
          <a:off x="2419348" y="2286000"/>
          <a:ext cx="6572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6">
                  <a:lumMod val="50000"/>
                </a:schemeClr>
              </a:solidFill>
            </a:rPr>
            <a:t>h = 60 mm</a:t>
          </a:r>
          <a:endParaRPr lang="ru-RU" sz="900" b="1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0.19013</cdr:x>
      <cdr:y>0.31242</cdr:y>
    </cdr:from>
    <cdr:to>
      <cdr:x>0.21076</cdr:x>
      <cdr:y>0.40077</cdr:y>
    </cdr:to>
    <cdr:sp macro="" textlink="">
      <cdr:nvSpPr>
        <cdr:cNvPr id="15" name="TextBox 14"/>
        <cdr:cNvSpPr txBox="1"/>
      </cdr:nvSpPr>
      <cdr:spPr>
        <a:xfrm xmlns:a="http://schemas.openxmlformats.org/drawingml/2006/main" rot="4208979">
          <a:off x="1800222" y="2543175"/>
          <a:ext cx="6572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4">
                  <a:lumMod val="75000"/>
                </a:schemeClr>
              </a:solidFill>
            </a:rPr>
            <a:t>h = 40 mm</a:t>
          </a:r>
          <a:endParaRPr lang="ru-RU" sz="900" b="1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0.14644</cdr:x>
      <cdr:y>0.34062</cdr:y>
    </cdr:from>
    <cdr:to>
      <cdr:x>0.16707</cdr:x>
      <cdr:y>0.43153</cdr:y>
    </cdr:to>
    <cdr:sp macro="" textlink="">
      <cdr:nvSpPr>
        <cdr:cNvPr id="16" name="TextBox 15"/>
        <cdr:cNvSpPr txBox="1"/>
      </cdr:nvSpPr>
      <cdr:spPr>
        <a:xfrm xmlns:a="http://schemas.openxmlformats.org/drawingml/2006/main" rot="4314982">
          <a:off x="1326695" y="2762465"/>
          <a:ext cx="6762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3">
                  <a:lumMod val="50000"/>
                </a:schemeClr>
              </a:solidFill>
            </a:rPr>
            <a:t>h = 30 mm</a:t>
          </a:r>
          <a:endParaRPr lang="ru-RU" sz="900" b="1">
            <a:solidFill>
              <a:schemeClr val="accent3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0.11411</cdr:x>
      <cdr:y>0.35663</cdr:y>
    </cdr:from>
    <cdr:to>
      <cdr:x>0.13564</cdr:x>
      <cdr:y>0.4437</cdr:y>
    </cdr:to>
    <cdr:sp macro="" textlink="">
      <cdr:nvSpPr>
        <cdr:cNvPr id="17" name="TextBox 16"/>
        <cdr:cNvSpPr txBox="1"/>
      </cdr:nvSpPr>
      <cdr:spPr>
        <a:xfrm xmlns:a="http://schemas.openxmlformats.org/drawingml/2006/main" rot="4757237">
          <a:off x="1002384" y="2862528"/>
          <a:ext cx="6477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2">
                  <a:lumMod val="75000"/>
                </a:schemeClr>
              </a:solidFill>
            </a:rPr>
            <a:t>h = 20 mm</a:t>
          </a:r>
          <a:endParaRPr lang="ru-RU" sz="900" b="1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0.34229</cdr:x>
      <cdr:y>0.66355</cdr:y>
    </cdr:from>
    <cdr:to>
      <cdr:x>0.48412</cdr:x>
      <cdr:y>0.68926</cdr:y>
    </cdr:to>
    <cdr:sp macro="" textlink="">
      <cdr:nvSpPr>
        <cdr:cNvPr id="19" name="TextBox 18"/>
        <cdr:cNvSpPr txBox="1"/>
      </cdr:nvSpPr>
      <cdr:spPr>
        <a:xfrm xmlns:a="http://schemas.openxmlformats.org/drawingml/2006/main" rot="1666453">
          <a:off x="3635223" y="4936196"/>
          <a:ext cx="1506288" cy="191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800" b="1"/>
            <a:t>сдвиг по высоте прицела (</a:t>
          </a:r>
          <a:r>
            <a:rPr lang="en-US" sz="800" b="1"/>
            <a:t>mm</a:t>
          </a:r>
          <a:r>
            <a:rPr lang="ru-RU" sz="800" b="1"/>
            <a:t>)</a:t>
          </a:r>
        </a:p>
      </cdr:txBody>
    </cdr:sp>
  </cdr:relSizeAnchor>
  <cdr:relSizeAnchor xmlns:cdr="http://schemas.openxmlformats.org/drawingml/2006/chartDrawing">
    <cdr:from>
      <cdr:x>0.16977</cdr:x>
      <cdr:y>0.85837</cdr:y>
    </cdr:from>
    <cdr:to>
      <cdr:x>0.28995</cdr:x>
      <cdr:y>0.88398</cdr:y>
    </cdr:to>
    <cdr:sp macro="" textlink="">
      <cdr:nvSpPr>
        <cdr:cNvPr id="20" name="TextBox 19"/>
        <cdr:cNvSpPr txBox="1"/>
      </cdr:nvSpPr>
      <cdr:spPr>
        <a:xfrm xmlns:a="http://schemas.openxmlformats.org/drawingml/2006/main" rot="21205225">
          <a:off x="1803039" y="6385455"/>
          <a:ext cx="12763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900" b="1">
              <a:solidFill>
                <a:srgbClr val="002060"/>
              </a:solidFill>
            </a:rPr>
            <a:t>цена</a:t>
          </a:r>
          <a:r>
            <a:rPr lang="ru-RU" sz="900" b="1" baseline="0">
              <a:solidFill>
                <a:srgbClr val="002060"/>
              </a:solidFill>
            </a:rPr>
            <a:t> 1 клика (</a:t>
          </a:r>
          <a:r>
            <a:rPr lang="en-US" sz="900" b="1" baseline="0">
              <a:solidFill>
                <a:srgbClr val="002060"/>
              </a:solidFill>
            </a:rPr>
            <a:t>mm)</a:t>
          </a:r>
          <a:endParaRPr lang="ru-RU" sz="900" b="1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0.97937</cdr:x>
      <cdr:y>0.07298</cdr:y>
    </cdr:from>
    <cdr:to>
      <cdr:x>1</cdr:x>
      <cdr:y>0.1242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10401300" y="542926"/>
          <a:ext cx="219074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5.5  </a:t>
          </a:r>
        </a:p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0.97937</cdr:x>
      <cdr:y>0.14981</cdr:y>
    </cdr:from>
    <cdr:to>
      <cdr:x>1</cdr:x>
      <cdr:y>0.17542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10401300" y="1114426"/>
          <a:ext cx="219074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5.0  </a:t>
          </a:r>
          <a:endParaRPr lang="ru-RU" sz="1100"/>
        </a:p>
      </cdr:txBody>
    </cdr:sp>
  </cdr:relSizeAnchor>
  <cdr:relSizeAnchor xmlns:cdr="http://schemas.openxmlformats.org/drawingml/2006/chartDrawing">
    <cdr:from>
      <cdr:x>0.96323</cdr:x>
      <cdr:y>0.22663</cdr:y>
    </cdr:from>
    <cdr:to>
      <cdr:x>1</cdr:x>
      <cdr:y>0.25224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10229848" y="1685926"/>
          <a:ext cx="39052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4.5  </a:t>
          </a:r>
          <a:endParaRPr lang="ru-RU" sz="1100"/>
        </a:p>
      </cdr:txBody>
    </cdr:sp>
  </cdr:relSizeAnchor>
  <cdr:relSizeAnchor xmlns:cdr="http://schemas.openxmlformats.org/drawingml/2006/chartDrawing">
    <cdr:from>
      <cdr:x>0.9426</cdr:x>
      <cdr:y>0.30346</cdr:y>
    </cdr:from>
    <cdr:to>
      <cdr:x>1</cdr:x>
      <cdr:y>0.32907</cdr:y>
    </cdr:to>
    <cdr:sp macro="" textlink="">
      <cdr:nvSpPr>
        <cdr:cNvPr id="29" name="TextBox 28"/>
        <cdr:cNvSpPr txBox="1"/>
      </cdr:nvSpPr>
      <cdr:spPr>
        <a:xfrm xmlns:a="http://schemas.openxmlformats.org/drawingml/2006/main" flipH="1">
          <a:off x="10010771" y="2257426"/>
          <a:ext cx="609601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4.0  </a:t>
          </a:r>
          <a:endParaRPr lang="ru-RU" sz="1100"/>
        </a:p>
      </cdr:txBody>
    </cdr:sp>
  </cdr:relSizeAnchor>
  <cdr:relSizeAnchor xmlns:cdr="http://schemas.openxmlformats.org/drawingml/2006/chartDrawing">
    <cdr:from>
      <cdr:x>0.9713</cdr:x>
      <cdr:y>0.89373</cdr:y>
    </cdr:from>
    <cdr:to>
      <cdr:x>1</cdr:x>
      <cdr:y>0.91933</cdr:y>
    </cdr:to>
    <cdr:sp macro="" textlink="">
      <cdr:nvSpPr>
        <cdr:cNvPr id="30" name="TextBox 29"/>
        <cdr:cNvSpPr txBox="1"/>
      </cdr:nvSpPr>
      <cdr:spPr>
        <a:xfrm xmlns:a="http://schemas.openxmlformats.org/drawingml/2006/main">
          <a:off x="10315574" y="6648451"/>
          <a:ext cx="3048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0.0  </a:t>
          </a:r>
          <a:endParaRPr lang="ru-RU" sz="1100"/>
        </a:p>
      </cdr:txBody>
    </cdr:sp>
  </cdr:relSizeAnchor>
  <cdr:relSizeAnchor xmlns:cdr="http://schemas.openxmlformats.org/drawingml/2006/chartDrawing">
    <cdr:from>
      <cdr:x>0.97937</cdr:x>
      <cdr:y>0.8169</cdr:y>
    </cdr:from>
    <cdr:to>
      <cdr:x>1</cdr:x>
      <cdr:y>0.84251</cdr:y>
    </cdr:to>
    <cdr:sp macro="" textlink="">
      <cdr:nvSpPr>
        <cdr:cNvPr id="31" name="TextBox 30"/>
        <cdr:cNvSpPr txBox="1"/>
      </cdr:nvSpPr>
      <cdr:spPr>
        <a:xfrm xmlns:a="http://schemas.openxmlformats.org/drawingml/2006/main">
          <a:off x="10401300" y="6076951"/>
          <a:ext cx="219074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0.5  </a:t>
          </a:r>
          <a:endParaRPr lang="ru-RU" sz="1100"/>
        </a:p>
      </cdr:txBody>
    </cdr:sp>
  </cdr:relSizeAnchor>
  <cdr:relSizeAnchor xmlns:cdr="http://schemas.openxmlformats.org/drawingml/2006/chartDrawing">
    <cdr:from>
      <cdr:x>0.97937</cdr:x>
      <cdr:y>0.74008</cdr:y>
    </cdr:from>
    <cdr:to>
      <cdr:x>1</cdr:x>
      <cdr:y>0.76569</cdr:y>
    </cdr:to>
    <cdr:sp macro="" textlink="">
      <cdr:nvSpPr>
        <cdr:cNvPr id="32" name="TextBox 31"/>
        <cdr:cNvSpPr txBox="1"/>
      </cdr:nvSpPr>
      <cdr:spPr>
        <a:xfrm xmlns:a="http://schemas.openxmlformats.org/drawingml/2006/main">
          <a:off x="10401300" y="5505451"/>
          <a:ext cx="219074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1.0  </a:t>
          </a:r>
          <a:endParaRPr lang="ru-RU" sz="1100"/>
        </a:p>
      </cdr:txBody>
    </cdr:sp>
  </cdr:relSizeAnchor>
  <cdr:relSizeAnchor xmlns:cdr="http://schemas.openxmlformats.org/drawingml/2006/chartDrawing">
    <cdr:from>
      <cdr:x>0.97937</cdr:x>
      <cdr:y>0.66325</cdr:y>
    </cdr:from>
    <cdr:to>
      <cdr:x>1</cdr:x>
      <cdr:y>0.68886</cdr:y>
    </cdr:to>
    <cdr:sp macro="" textlink="">
      <cdr:nvSpPr>
        <cdr:cNvPr id="33" name="TextBox 32"/>
        <cdr:cNvSpPr txBox="1"/>
      </cdr:nvSpPr>
      <cdr:spPr>
        <a:xfrm xmlns:a="http://schemas.openxmlformats.org/drawingml/2006/main">
          <a:off x="10401300" y="4933951"/>
          <a:ext cx="219074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1.5  </a:t>
          </a:r>
          <a:endParaRPr lang="ru-RU" sz="1100"/>
        </a:p>
      </cdr:txBody>
    </cdr:sp>
  </cdr:relSizeAnchor>
  <cdr:relSizeAnchor xmlns:cdr="http://schemas.openxmlformats.org/drawingml/2006/chartDrawing">
    <cdr:from>
      <cdr:x>0.9713</cdr:x>
      <cdr:y>0.36748</cdr:y>
    </cdr:from>
    <cdr:to>
      <cdr:x>1</cdr:x>
      <cdr:y>0.40589</cdr:y>
    </cdr:to>
    <cdr:sp macro="" textlink="">
      <cdr:nvSpPr>
        <cdr:cNvPr id="34" name="TextBox 33"/>
        <cdr:cNvSpPr txBox="1"/>
      </cdr:nvSpPr>
      <cdr:spPr>
        <a:xfrm xmlns:a="http://schemas.openxmlformats.org/drawingml/2006/main">
          <a:off x="10315574" y="2733676"/>
          <a:ext cx="3048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3.5  </a:t>
          </a:r>
          <a:endParaRPr lang="ru-RU" sz="1100"/>
        </a:p>
      </cdr:txBody>
    </cdr:sp>
  </cdr:relSizeAnchor>
  <cdr:relSizeAnchor xmlns:cdr="http://schemas.openxmlformats.org/drawingml/2006/chartDrawing">
    <cdr:from>
      <cdr:x>0.97937</cdr:x>
      <cdr:y>0.4443</cdr:y>
    </cdr:from>
    <cdr:to>
      <cdr:x>1</cdr:x>
      <cdr:y>0.48271</cdr:y>
    </cdr:to>
    <cdr:sp macro="" textlink="">
      <cdr:nvSpPr>
        <cdr:cNvPr id="35" name="TextBox 34"/>
        <cdr:cNvSpPr txBox="1"/>
      </cdr:nvSpPr>
      <cdr:spPr>
        <a:xfrm xmlns:a="http://schemas.openxmlformats.org/drawingml/2006/main">
          <a:off x="10401300" y="3305176"/>
          <a:ext cx="219074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3.0  </a:t>
          </a:r>
          <a:endParaRPr lang="ru-RU" sz="1100"/>
        </a:p>
      </cdr:txBody>
    </cdr:sp>
  </cdr:relSizeAnchor>
  <cdr:relSizeAnchor xmlns:cdr="http://schemas.openxmlformats.org/drawingml/2006/chartDrawing">
    <cdr:from>
      <cdr:x>0.97937</cdr:x>
      <cdr:y>0.50832</cdr:y>
    </cdr:from>
    <cdr:to>
      <cdr:x>1</cdr:x>
      <cdr:y>0.53393</cdr:y>
    </cdr:to>
    <cdr:sp macro="" textlink="">
      <cdr:nvSpPr>
        <cdr:cNvPr id="36" name="TextBox 35"/>
        <cdr:cNvSpPr txBox="1"/>
      </cdr:nvSpPr>
      <cdr:spPr>
        <a:xfrm xmlns:a="http://schemas.openxmlformats.org/drawingml/2006/main">
          <a:off x="10620374" y="3781426"/>
          <a:ext cx="219074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2.5  </a:t>
          </a:r>
          <a:endParaRPr lang="ru-RU" sz="1100"/>
        </a:p>
      </cdr:txBody>
    </cdr:sp>
  </cdr:relSizeAnchor>
  <cdr:relSizeAnchor xmlns:cdr="http://schemas.openxmlformats.org/drawingml/2006/chartDrawing">
    <cdr:from>
      <cdr:x>0.97937</cdr:x>
      <cdr:y>0.58643</cdr:y>
    </cdr:from>
    <cdr:to>
      <cdr:x>1</cdr:x>
      <cdr:y>0.63764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10401300" y="4362451"/>
          <a:ext cx="219074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2.0  </a:t>
          </a:r>
          <a:endParaRPr lang="ru-RU" sz="1100"/>
        </a:p>
      </cdr:txBody>
    </cdr:sp>
  </cdr:relSizeAnchor>
  <cdr:relSizeAnchor xmlns:cdr="http://schemas.openxmlformats.org/drawingml/2006/chartDrawing">
    <cdr:from>
      <cdr:x>0.0819</cdr:x>
      <cdr:y>0.37335</cdr:y>
    </cdr:from>
    <cdr:to>
      <cdr:x>0.10074</cdr:x>
      <cdr:y>0.46041</cdr:y>
    </cdr:to>
    <cdr:sp macro="" textlink="">
      <cdr:nvSpPr>
        <cdr:cNvPr id="38" name="TextBox 37"/>
        <cdr:cNvSpPr txBox="1"/>
      </cdr:nvSpPr>
      <cdr:spPr>
        <a:xfrm xmlns:a="http://schemas.openxmlformats.org/drawingml/2006/main" rot="4671906">
          <a:off x="645996" y="3001167"/>
          <a:ext cx="6477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rgbClr val="0070C0"/>
              </a:solidFill>
            </a:rPr>
            <a:t>h</a:t>
          </a:r>
          <a:r>
            <a:rPr lang="en-US" sz="900" b="1" baseline="0">
              <a:solidFill>
                <a:srgbClr val="0070C0"/>
              </a:solidFill>
            </a:rPr>
            <a:t> = 10 mm</a:t>
          </a:r>
          <a:endParaRPr lang="ru-RU" sz="900" b="1">
            <a:solidFill>
              <a:srgbClr val="0070C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19050</xdr:rowOff>
    </xdr:from>
    <xdr:to>
      <xdr:col>17</xdr:col>
      <xdr:colOff>314324</xdr:colOff>
      <xdr:row>43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0.12601</cdr:x>
      <cdr:y>0.39871</cdr:y>
    </cdr:from>
    <cdr:to>
      <cdr:x>0.14843</cdr:x>
      <cdr:y>0.49346</cdr:y>
    </cdr:to>
    <cdr:sp macro="" textlink="">
      <cdr:nvSpPr>
        <cdr:cNvPr id="14" name="TextBox 13"/>
        <cdr:cNvSpPr txBox="1"/>
      </cdr:nvSpPr>
      <cdr:spPr>
        <a:xfrm xmlns:a="http://schemas.openxmlformats.org/drawingml/2006/main" rot="4712291">
          <a:off x="1104449" y="3203626"/>
          <a:ext cx="705751" cy="238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5">
                  <a:lumMod val="75000"/>
                </a:schemeClr>
              </a:solidFill>
            </a:rPr>
            <a:t>h = 50 mm</a:t>
          </a:r>
          <a:endParaRPr lang="ru-RU" sz="900" b="1">
            <a:solidFill>
              <a:schemeClr val="accent5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0.25433</cdr:x>
      <cdr:y>0.34186</cdr:y>
    </cdr:from>
    <cdr:to>
      <cdr:x>0.2797</cdr:x>
      <cdr:y>0.41238</cdr:y>
    </cdr:to>
    <cdr:sp macro="" textlink="">
      <cdr:nvSpPr>
        <cdr:cNvPr id="7" name="TextBox 6"/>
        <cdr:cNvSpPr txBox="1"/>
      </cdr:nvSpPr>
      <cdr:spPr>
        <a:xfrm xmlns:a="http://schemas.openxmlformats.org/drawingml/2006/main" rot="3553809">
          <a:off x="2573202" y="2674304"/>
          <a:ext cx="525272" cy="269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</a:rPr>
            <a:t>h = 150 mm</a:t>
          </a:r>
          <a:endParaRPr lang="ru-RU" sz="9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0.22287</cdr:x>
      <cdr:y>0.34742</cdr:y>
    </cdr:from>
    <cdr:to>
      <cdr:x>0.24642</cdr:x>
      <cdr:y>0.41563</cdr:y>
    </cdr:to>
    <cdr:sp macro="" textlink="">
      <cdr:nvSpPr>
        <cdr:cNvPr id="8" name="TextBox 7"/>
        <cdr:cNvSpPr txBox="1"/>
      </cdr:nvSpPr>
      <cdr:spPr>
        <a:xfrm xmlns:a="http://schemas.openxmlformats.org/drawingml/2006/main" rot="3843566">
          <a:off x="2237974" y="2716788"/>
          <a:ext cx="508066" cy="250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</a:rPr>
            <a:t>h = 125 mm</a:t>
          </a:r>
          <a:endParaRPr lang="ru-RU" sz="9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0.66595</cdr:x>
      <cdr:y>0.41023</cdr:y>
    </cdr:from>
    <cdr:to>
      <cdr:x>0.77526</cdr:x>
      <cdr:y>0.44036</cdr:y>
    </cdr:to>
    <cdr:sp macro="" textlink="">
      <cdr:nvSpPr>
        <cdr:cNvPr id="5" name="TextBox 4"/>
        <cdr:cNvSpPr txBox="1"/>
      </cdr:nvSpPr>
      <cdr:spPr>
        <a:xfrm xmlns:a="http://schemas.openxmlformats.org/drawingml/2006/main" rot="19956167">
          <a:off x="7072678" y="3055584"/>
          <a:ext cx="1160854" cy="224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900" b="1">
              <a:solidFill>
                <a:srgbClr val="002060"/>
              </a:solidFill>
            </a:rPr>
            <a:t>цена 1 клика (</a:t>
          </a:r>
          <a:r>
            <a:rPr lang="en-US" sz="900" b="1">
              <a:solidFill>
                <a:srgbClr val="002060"/>
              </a:solidFill>
            </a:rPr>
            <a:t>mm)</a:t>
          </a:r>
          <a:endParaRPr lang="en-US" sz="900" b="1" baseline="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0.19462</cdr:x>
      <cdr:y>0.35702</cdr:y>
    </cdr:from>
    <cdr:to>
      <cdr:x>0.21614</cdr:x>
      <cdr:y>0.45177</cdr:y>
    </cdr:to>
    <cdr:sp macro="" textlink="">
      <cdr:nvSpPr>
        <cdr:cNvPr id="9" name="TextBox 8"/>
        <cdr:cNvSpPr txBox="1"/>
      </cdr:nvSpPr>
      <cdr:spPr>
        <a:xfrm xmlns:a="http://schemas.openxmlformats.org/drawingml/2006/main" rot="3890765">
          <a:off x="1828368" y="2897874"/>
          <a:ext cx="705750" cy="228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rgbClr val="7030A0"/>
              </a:solidFill>
            </a:rPr>
            <a:t>h = 100 mm</a:t>
          </a:r>
          <a:endParaRPr lang="ru-RU" sz="9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0.18161</cdr:x>
      <cdr:y>0.36537</cdr:y>
    </cdr:from>
    <cdr:to>
      <cdr:x>0.20314</cdr:x>
      <cdr:y>0.45372</cdr:y>
    </cdr:to>
    <cdr:sp macro="" textlink="">
      <cdr:nvSpPr>
        <cdr:cNvPr id="10" name="TextBox 9"/>
        <cdr:cNvSpPr txBox="1"/>
      </cdr:nvSpPr>
      <cdr:spPr>
        <a:xfrm xmlns:a="http://schemas.openxmlformats.org/drawingml/2006/main" rot="4129613">
          <a:off x="1714070" y="2936161"/>
          <a:ext cx="658079" cy="228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3">
                  <a:lumMod val="75000"/>
                </a:schemeClr>
              </a:solidFill>
            </a:rPr>
            <a:t>h = 90 mm</a:t>
          </a:r>
          <a:endParaRPr lang="ru-RU" sz="9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0.16817</cdr:x>
      <cdr:y>0.37307</cdr:y>
    </cdr:from>
    <cdr:to>
      <cdr:x>0.18969</cdr:x>
      <cdr:y>0.4691</cdr:y>
    </cdr:to>
    <cdr:sp macro="" textlink="">
      <cdr:nvSpPr>
        <cdr:cNvPr id="11" name="TextBox 10"/>
        <cdr:cNvSpPr txBox="1"/>
      </cdr:nvSpPr>
      <cdr:spPr>
        <a:xfrm xmlns:a="http://schemas.openxmlformats.org/drawingml/2006/main" rot="4150747">
          <a:off x="1542615" y="3022178"/>
          <a:ext cx="715285" cy="228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2">
                  <a:lumMod val="75000"/>
                </a:schemeClr>
              </a:solidFill>
            </a:rPr>
            <a:t>h = 80 mm</a:t>
          </a:r>
          <a:endParaRPr lang="ru-RU" sz="900" b="1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0.15201</cdr:x>
      <cdr:y>0.38204</cdr:y>
    </cdr:from>
    <cdr:to>
      <cdr:x>0.17443</cdr:x>
      <cdr:y>0.46655</cdr:y>
    </cdr:to>
    <cdr:sp macro="" textlink="">
      <cdr:nvSpPr>
        <cdr:cNvPr id="12" name="TextBox 11"/>
        <cdr:cNvSpPr txBox="1"/>
      </cdr:nvSpPr>
      <cdr:spPr>
        <a:xfrm xmlns:a="http://schemas.openxmlformats.org/drawingml/2006/main" rot="4260540">
          <a:off x="1418770" y="3041316"/>
          <a:ext cx="629477" cy="238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2">
                  <a:lumMod val="60000"/>
                  <a:lumOff val="40000"/>
                </a:schemeClr>
              </a:solidFill>
            </a:rPr>
            <a:t>h = 70 mm</a:t>
          </a:r>
          <a:endParaRPr lang="ru-RU" sz="900" b="1">
            <a:solidFill>
              <a:schemeClr val="tx2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0.13991</cdr:x>
      <cdr:y>0.39166</cdr:y>
    </cdr:from>
    <cdr:to>
      <cdr:x>0.15874</cdr:x>
      <cdr:y>0.48001</cdr:y>
    </cdr:to>
    <cdr:sp macro="" textlink="">
      <cdr:nvSpPr>
        <cdr:cNvPr id="13" name="TextBox 12"/>
        <cdr:cNvSpPr txBox="1"/>
      </cdr:nvSpPr>
      <cdr:spPr>
        <a:xfrm xmlns:a="http://schemas.openxmlformats.org/drawingml/2006/main" rot="4477555">
          <a:off x="1256879" y="3146348"/>
          <a:ext cx="658080" cy="199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6">
                  <a:lumMod val="50000"/>
                </a:schemeClr>
              </a:solidFill>
            </a:rPr>
            <a:t>h = 60 mm</a:t>
          </a:r>
          <a:endParaRPr lang="ru-RU" sz="900" b="1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0.0852</cdr:x>
      <cdr:y>0.11293</cdr:y>
    </cdr:from>
    <cdr:to>
      <cdr:x>0.10583</cdr:x>
      <cdr:y>0.20128</cdr:y>
    </cdr:to>
    <cdr:sp macro="" textlink="">
      <cdr:nvSpPr>
        <cdr:cNvPr id="15" name="TextBox 14"/>
        <cdr:cNvSpPr txBox="1"/>
      </cdr:nvSpPr>
      <cdr:spPr>
        <a:xfrm xmlns:a="http://schemas.openxmlformats.org/drawingml/2006/main" rot="4856037">
          <a:off x="685336" y="1060668"/>
          <a:ext cx="658079" cy="2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4">
                  <a:lumMod val="75000"/>
                </a:schemeClr>
              </a:solidFill>
            </a:rPr>
            <a:t>h = 40 mm</a:t>
          </a:r>
          <a:endParaRPr lang="ru-RU" sz="900" b="1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0.08276</cdr:x>
      <cdr:y>0.28435</cdr:y>
    </cdr:from>
    <cdr:to>
      <cdr:x>0.10339</cdr:x>
      <cdr:y>0.37526</cdr:y>
    </cdr:to>
    <cdr:sp macro="" textlink="">
      <cdr:nvSpPr>
        <cdr:cNvPr id="16" name="TextBox 15"/>
        <cdr:cNvSpPr txBox="1"/>
      </cdr:nvSpPr>
      <cdr:spPr>
        <a:xfrm xmlns:a="http://schemas.openxmlformats.org/drawingml/2006/main" rot="4664554">
          <a:off x="649947" y="2347050"/>
          <a:ext cx="677148" cy="2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3">
                  <a:lumMod val="50000"/>
                </a:schemeClr>
              </a:solidFill>
            </a:rPr>
            <a:t>h = 30 mm</a:t>
          </a:r>
          <a:endParaRPr lang="ru-RU" sz="900" b="1">
            <a:solidFill>
              <a:schemeClr val="accent3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0.08182</cdr:x>
      <cdr:y>0.46277</cdr:y>
    </cdr:from>
    <cdr:to>
      <cdr:x>0.10335</cdr:x>
      <cdr:y>0.54984</cdr:y>
    </cdr:to>
    <cdr:sp macro="" textlink="">
      <cdr:nvSpPr>
        <cdr:cNvPr id="17" name="TextBox 16"/>
        <cdr:cNvSpPr txBox="1"/>
      </cdr:nvSpPr>
      <cdr:spPr>
        <a:xfrm xmlns:a="http://schemas.openxmlformats.org/drawingml/2006/main" rot="4435651">
          <a:off x="659048" y="3656895"/>
          <a:ext cx="648546" cy="228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2">
                  <a:lumMod val="75000"/>
                </a:schemeClr>
              </a:solidFill>
            </a:rPr>
            <a:t>h = 20 mm</a:t>
          </a:r>
          <a:endParaRPr lang="ru-RU" sz="900" b="1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0.15394</cdr:x>
      <cdr:y>0.69167</cdr:y>
    </cdr:from>
    <cdr:to>
      <cdr:x>0.29577</cdr:x>
      <cdr:y>0.71738</cdr:y>
    </cdr:to>
    <cdr:sp macro="" textlink="">
      <cdr:nvSpPr>
        <cdr:cNvPr id="19" name="TextBox 18"/>
        <cdr:cNvSpPr txBox="1"/>
      </cdr:nvSpPr>
      <cdr:spPr>
        <a:xfrm xmlns:a="http://schemas.openxmlformats.org/drawingml/2006/main" rot="2613287">
          <a:off x="1634921" y="5151967"/>
          <a:ext cx="1506288" cy="1915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800" b="1"/>
            <a:t>сдвиг по высоте прицела</a:t>
          </a:r>
        </a:p>
      </cdr:txBody>
    </cdr:sp>
  </cdr:relSizeAnchor>
  <cdr:relSizeAnchor xmlns:cdr="http://schemas.openxmlformats.org/drawingml/2006/chartDrawing">
    <cdr:from>
      <cdr:x>0.07562</cdr:x>
      <cdr:y>0.64573</cdr:y>
    </cdr:from>
    <cdr:to>
      <cdr:x>0.09446</cdr:x>
      <cdr:y>0.73279</cdr:y>
    </cdr:to>
    <cdr:sp macro="" textlink="">
      <cdr:nvSpPr>
        <cdr:cNvPr id="38" name="TextBox 37"/>
        <cdr:cNvSpPr txBox="1"/>
      </cdr:nvSpPr>
      <cdr:spPr>
        <a:xfrm xmlns:a="http://schemas.openxmlformats.org/drawingml/2006/main" rot="3450102">
          <a:off x="578943" y="5033933"/>
          <a:ext cx="648471" cy="200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rgbClr val="0070C0"/>
              </a:solidFill>
            </a:rPr>
            <a:t>h</a:t>
          </a:r>
          <a:r>
            <a:rPr lang="en-US" sz="900" b="1" baseline="0">
              <a:solidFill>
                <a:srgbClr val="0070C0"/>
              </a:solidFill>
            </a:rPr>
            <a:t> = 10 mm</a:t>
          </a:r>
          <a:endParaRPr lang="ru-RU" sz="900" b="1">
            <a:solidFill>
              <a:srgbClr val="0070C0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Таблица1" displayName="Таблица1" ref="A1:D106" totalsRowShown="0" headerRowDxfId="7" headerRowBorderDxfId="6" tableBorderDxfId="5" totalsRowBorderDxfId="4">
  <autoFilter ref="A1:D106"/>
  <sortState ref="A2:D106">
    <sortCondition descending="1" ref="D1:D106"/>
  </sortState>
  <tableColumns count="4">
    <tableColumn id="1" name="Пуля" dataDxfId="3"/>
    <tableColumn id="2" name="Вес, грамм" dataDxfId="2"/>
    <tableColumn id="3" name="Вес, гран" dataDxfId="1"/>
    <tableColumn id="4" name="Бал. коэффициент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E4" sqref="E4"/>
    </sheetView>
  </sheetViews>
  <sheetFormatPr defaultRowHeight="15"/>
  <cols>
    <col min="2" max="2" width="8.85546875" customWidth="1"/>
    <col min="3" max="3" width="9.140625" customWidth="1"/>
    <col min="4" max="4" width="10" customWidth="1"/>
  </cols>
  <sheetData>
    <row r="1" spans="1:17">
      <c r="A1" s="31" t="s">
        <v>108</v>
      </c>
      <c r="B1" s="31"/>
      <c r="C1" s="31"/>
      <c r="D1" s="31"/>
      <c r="E1" s="40">
        <v>6.35</v>
      </c>
      <c r="F1" s="31"/>
    </row>
    <row r="2" spans="1:17">
      <c r="A2" s="31" t="s">
        <v>109</v>
      </c>
      <c r="B2" s="31"/>
      <c r="C2" s="31"/>
      <c r="D2" s="31"/>
      <c r="E2" s="40">
        <v>91.44</v>
      </c>
      <c r="F2" s="31"/>
    </row>
    <row r="3" spans="1:17">
      <c r="A3" s="31" t="s">
        <v>120</v>
      </c>
      <c r="B3" s="31"/>
      <c r="C3" s="31"/>
      <c r="D3" s="31"/>
      <c r="E3" s="40">
        <v>45.5</v>
      </c>
      <c r="F3" s="31"/>
    </row>
    <row r="4" spans="1:17">
      <c r="A4" s="31" t="s">
        <v>117</v>
      </c>
      <c r="B4" s="31"/>
      <c r="C4" s="31"/>
      <c r="D4" s="31"/>
      <c r="E4" s="76">
        <f>E1/25.4/1.047/3.4377</f>
        <v>6.9458492424537305E-2</v>
      </c>
      <c r="F4" s="31"/>
    </row>
    <row r="5" spans="1:17" ht="15.75" thickBot="1">
      <c r="A5" s="31"/>
      <c r="B5" s="31"/>
      <c r="C5" s="31"/>
      <c r="D5" s="31"/>
      <c r="E5" s="31"/>
      <c r="F5" s="31"/>
    </row>
    <row r="6" spans="1:17">
      <c r="A6" s="92" t="s">
        <v>1</v>
      </c>
      <c r="B6" s="93" t="s">
        <v>0</v>
      </c>
      <c r="C6" s="94" t="s">
        <v>153</v>
      </c>
      <c r="D6" s="91" t="s">
        <v>165</v>
      </c>
      <c r="E6" s="261" t="s">
        <v>2</v>
      </c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3"/>
    </row>
    <row r="7" spans="1:17" ht="15.75" thickBot="1">
      <c r="A7" s="54" t="s">
        <v>150</v>
      </c>
      <c r="B7" s="53" t="s">
        <v>151</v>
      </c>
      <c r="C7" s="77" t="s">
        <v>154</v>
      </c>
      <c r="D7" s="84" t="s">
        <v>166</v>
      </c>
      <c r="E7" s="65" t="s">
        <v>138</v>
      </c>
      <c r="F7" s="50" t="s">
        <v>148</v>
      </c>
      <c r="G7" s="50" t="s">
        <v>139</v>
      </c>
      <c r="H7" s="50" t="s">
        <v>140</v>
      </c>
      <c r="I7" s="50" t="s">
        <v>141</v>
      </c>
      <c r="J7" s="50" t="s">
        <v>142</v>
      </c>
      <c r="K7" s="50" t="s">
        <v>143</v>
      </c>
      <c r="L7" s="50" t="s">
        <v>144</v>
      </c>
      <c r="M7" s="50" t="s">
        <v>145</v>
      </c>
      <c r="N7" s="50" t="s">
        <v>146</v>
      </c>
      <c r="O7" s="52" t="s">
        <v>147</v>
      </c>
      <c r="P7" s="69" t="s">
        <v>155</v>
      </c>
      <c r="Q7" s="78" t="s">
        <v>156</v>
      </c>
    </row>
    <row r="8" spans="1:17">
      <c r="A8" s="55">
        <v>5</v>
      </c>
      <c r="B8" s="56">
        <f t="shared" ref="B8:B27" si="0">$E$1/$E$2*A8</f>
        <v>0.34722222222222221</v>
      </c>
      <c r="C8" s="81">
        <f t="shared" ref="C8:C27" si="1">B8*10</f>
        <v>3.4722222222222223</v>
      </c>
      <c r="D8" s="88">
        <f>$E$3/A8*10</f>
        <v>91</v>
      </c>
      <c r="E8" s="85">
        <f t="shared" ref="E8:E27" si="2">$E$3/B8</f>
        <v>131.04</v>
      </c>
      <c r="F8" s="59">
        <f t="shared" ref="F8:F27" si="3">10/B8</f>
        <v>28.8</v>
      </c>
      <c r="G8" s="59">
        <f t="shared" ref="G8:G27" si="4">20/B8</f>
        <v>57.6</v>
      </c>
      <c r="H8" s="59">
        <f t="shared" ref="H8:H27" si="5">30/B8</f>
        <v>86.4</v>
      </c>
      <c r="I8" s="59">
        <f t="shared" ref="I8:I27" si="6">40/B8</f>
        <v>115.2</v>
      </c>
      <c r="J8" s="59">
        <f t="shared" ref="J8:J27" si="7">50/B8</f>
        <v>144</v>
      </c>
      <c r="K8" s="59">
        <f t="shared" ref="K8:K27" si="8">60/B8</f>
        <v>172.8</v>
      </c>
      <c r="L8" s="59">
        <f t="shared" ref="L8:L27" si="9">70/B8</f>
        <v>201.6</v>
      </c>
      <c r="M8" s="59">
        <f t="shared" ref="M8:M27" si="10">80/B8</f>
        <v>230.4</v>
      </c>
      <c r="N8" s="59">
        <f t="shared" ref="N8:N27" si="11">90/B8</f>
        <v>259.2</v>
      </c>
      <c r="O8" s="66">
        <f t="shared" ref="O8:O27" si="12">100/B8</f>
        <v>288</v>
      </c>
      <c r="P8" s="66">
        <f t="shared" ref="P8:P27" si="13">125/B8</f>
        <v>360</v>
      </c>
      <c r="Q8" s="60">
        <f t="shared" ref="Q8:Q27" si="14">150/B8</f>
        <v>432</v>
      </c>
    </row>
    <row r="9" spans="1:17">
      <c r="A9" s="46">
        <v>10</v>
      </c>
      <c r="B9" s="57">
        <f t="shared" si="0"/>
        <v>0.69444444444444442</v>
      </c>
      <c r="C9" s="82">
        <f t="shared" si="1"/>
        <v>6.9444444444444446</v>
      </c>
      <c r="D9" s="89">
        <f t="shared" ref="D9:D27" si="15">$E$3/A9*10</f>
        <v>45.5</v>
      </c>
      <c r="E9" s="86">
        <f t="shared" si="2"/>
        <v>65.52</v>
      </c>
      <c r="F9" s="61">
        <f t="shared" si="3"/>
        <v>14.4</v>
      </c>
      <c r="G9" s="61">
        <f t="shared" si="4"/>
        <v>28.8</v>
      </c>
      <c r="H9" s="61">
        <f t="shared" si="5"/>
        <v>43.2</v>
      </c>
      <c r="I9" s="61">
        <f t="shared" si="6"/>
        <v>57.6</v>
      </c>
      <c r="J9" s="61">
        <f t="shared" si="7"/>
        <v>72</v>
      </c>
      <c r="K9" s="61">
        <f t="shared" si="8"/>
        <v>86.4</v>
      </c>
      <c r="L9" s="61">
        <f t="shared" si="9"/>
        <v>100.8</v>
      </c>
      <c r="M9" s="61">
        <f t="shared" si="10"/>
        <v>115.2</v>
      </c>
      <c r="N9" s="61">
        <f t="shared" si="11"/>
        <v>129.6</v>
      </c>
      <c r="O9" s="67">
        <f t="shared" si="12"/>
        <v>144</v>
      </c>
      <c r="P9" s="66">
        <f t="shared" si="13"/>
        <v>180</v>
      </c>
      <c r="Q9" s="60">
        <f t="shared" si="14"/>
        <v>216</v>
      </c>
    </row>
    <row r="10" spans="1:17">
      <c r="A10" s="46">
        <v>15</v>
      </c>
      <c r="B10" s="57">
        <f t="shared" si="0"/>
        <v>1.0416666666666667</v>
      </c>
      <c r="C10" s="82">
        <f t="shared" si="1"/>
        <v>10.416666666666668</v>
      </c>
      <c r="D10" s="89">
        <f t="shared" si="15"/>
        <v>30.333333333333332</v>
      </c>
      <c r="E10" s="86">
        <f t="shared" si="2"/>
        <v>43.68</v>
      </c>
      <c r="F10" s="61">
        <f t="shared" si="3"/>
        <v>9.6</v>
      </c>
      <c r="G10" s="61">
        <f t="shared" si="4"/>
        <v>19.2</v>
      </c>
      <c r="H10" s="61">
        <f t="shared" si="5"/>
        <v>28.799999999999997</v>
      </c>
      <c r="I10" s="61">
        <f t="shared" si="6"/>
        <v>38.4</v>
      </c>
      <c r="J10" s="61">
        <f t="shared" si="7"/>
        <v>48</v>
      </c>
      <c r="K10" s="61">
        <f t="shared" si="8"/>
        <v>57.599999999999994</v>
      </c>
      <c r="L10" s="61">
        <f t="shared" si="9"/>
        <v>67.199999999999989</v>
      </c>
      <c r="M10" s="61">
        <f t="shared" si="10"/>
        <v>76.8</v>
      </c>
      <c r="N10" s="61">
        <f t="shared" si="11"/>
        <v>86.399999999999991</v>
      </c>
      <c r="O10" s="67">
        <f t="shared" si="12"/>
        <v>96</v>
      </c>
      <c r="P10" s="66">
        <f t="shared" si="13"/>
        <v>119.99999999999999</v>
      </c>
      <c r="Q10" s="60">
        <f t="shared" si="14"/>
        <v>144</v>
      </c>
    </row>
    <row r="11" spans="1:17">
      <c r="A11" s="46">
        <v>20</v>
      </c>
      <c r="B11" s="57">
        <f t="shared" si="0"/>
        <v>1.3888888888888888</v>
      </c>
      <c r="C11" s="82">
        <f t="shared" si="1"/>
        <v>13.888888888888889</v>
      </c>
      <c r="D11" s="89">
        <f t="shared" si="15"/>
        <v>22.75</v>
      </c>
      <c r="E11" s="86">
        <f t="shared" si="2"/>
        <v>32.76</v>
      </c>
      <c r="F11" s="61">
        <f t="shared" si="3"/>
        <v>7.2</v>
      </c>
      <c r="G11" s="61">
        <f t="shared" si="4"/>
        <v>14.4</v>
      </c>
      <c r="H11" s="61">
        <f t="shared" si="5"/>
        <v>21.6</v>
      </c>
      <c r="I11" s="61">
        <f t="shared" si="6"/>
        <v>28.8</v>
      </c>
      <c r="J11" s="61">
        <f t="shared" si="7"/>
        <v>36</v>
      </c>
      <c r="K11" s="61">
        <f t="shared" si="8"/>
        <v>43.2</v>
      </c>
      <c r="L11" s="61">
        <f t="shared" si="9"/>
        <v>50.4</v>
      </c>
      <c r="M11" s="61">
        <f t="shared" si="10"/>
        <v>57.6</v>
      </c>
      <c r="N11" s="61">
        <f t="shared" si="11"/>
        <v>64.8</v>
      </c>
      <c r="O11" s="67">
        <f t="shared" si="12"/>
        <v>72</v>
      </c>
      <c r="P11" s="66">
        <f t="shared" si="13"/>
        <v>90</v>
      </c>
      <c r="Q11" s="60">
        <f t="shared" si="14"/>
        <v>108</v>
      </c>
    </row>
    <row r="12" spans="1:17">
      <c r="A12" s="46">
        <v>25</v>
      </c>
      <c r="B12" s="57">
        <f t="shared" si="0"/>
        <v>1.7361111111111112</v>
      </c>
      <c r="C12" s="82">
        <f t="shared" si="1"/>
        <v>17.361111111111111</v>
      </c>
      <c r="D12" s="89">
        <f t="shared" si="15"/>
        <v>18.2</v>
      </c>
      <c r="E12" s="86">
        <f t="shared" si="2"/>
        <v>26.207999999999998</v>
      </c>
      <c r="F12" s="61">
        <f t="shared" si="3"/>
        <v>5.76</v>
      </c>
      <c r="G12" s="61">
        <f t="shared" si="4"/>
        <v>11.52</v>
      </c>
      <c r="H12" s="61">
        <f t="shared" si="5"/>
        <v>17.28</v>
      </c>
      <c r="I12" s="61">
        <f t="shared" si="6"/>
        <v>23.04</v>
      </c>
      <c r="J12" s="61">
        <f t="shared" si="7"/>
        <v>28.8</v>
      </c>
      <c r="K12" s="61">
        <f t="shared" si="8"/>
        <v>34.56</v>
      </c>
      <c r="L12" s="61">
        <f t="shared" si="9"/>
        <v>40.32</v>
      </c>
      <c r="M12" s="61">
        <f t="shared" si="10"/>
        <v>46.08</v>
      </c>
      <c r="N12" s="61">
        <f t="shared" si="11"/>
        <v>51.839999999999996</v>
      </c>
      <c r="O12" s="67">
        <f t="shared" si="12"/>
        <v>57.6</v>
      </c>
      <c r="P12" s="66">
        <f t="shared" si="13"/>
        <v>72</v>
      </c>
      <c r="Q12" s="60">
        <f t="shared" si="14"/>
        <v>86.399999999999991</v>
      </c>
    </row>
    <row r="13" spans="1:17">
      <c r="A13" s="46">
        <v>30</v>
      </c>
      <c r="B13" s="57">
        <f t="shared" si="0"/>
        <v>2.0833333333333335</v>
      </c>
      <c r="C13" s="82">
        <f t="shared" si="1"/>
        <v>20.833333333333336</v>
      </c>
      <c r="D13" s="89">
        <f t="shared" si="15"/>
        <v>15.166666666666666</v>
      </c>
      <c r="E13" s="86">
        <f t="shared" si="2"/>
        <v>21.84</v>
      </c>
      <c r="F13" s="61">
        <f t="shared" si="3"/>
        <v>4.8</v>
      </c>
      <c r="G13" s="61">
        <f t="shared" si="4"/>
        <v>9.6</v>
      </c>
      <c r="H13" s="61">
        <f t="shared" si="5"/>
        <v>14.399999999999999</v>
      </c>
      <c r="I13" s="61">
        <f t="shared" si="6"/>
        <v>19.2</v>
      </c>
      <c r="J13" s="61">
        <f t="shared" si="7"/>
        <v>24</v>
      </c>
      <c r="K13" s="61">
        <f t="shared" si="8"/>
        <v>28.799999999999997</v>
      </c>
      <c r="L13" s="61">
        <f t="shared" si="9"/>
        <v>33.599999999999994</v>
      </c>
      <c r="M13" s="61">
        <f t="shared" si="10"/>
        <v>38.4</v>
      </c>
      <c r="N13" s="61">
        <f t="shared" si="11"/>
        <v>43.199999999999996</v>
      </c>
      <c r="O13" s="67">
        <f t="shared" si="12"/>
        <v>48</v>
      </c>
      <c r="P13" s="66">
        <f t="shared" si="13"/>
        <v>59.999999999999993</v>
      </c>
      <c r="Q13" s="60">
        <f t="shared" si="14"/>
        <v>72</v>
      </c>
    </row>
    <row r="14" spans="1:17">
      <c r="A14" s="46">
        <v>35</v>
      </c>
      <c r="B14" s="57">
        <f t="shared" si="0"/>
        <v>2.4305555555555558</v>
      </c>
      <c r="C14" s="82">
        <f t="shared" si="1"/>
        <v>24.305555555555557</v>
      </c>
      <c r="D14" s="89">
        <f t="shared" si="15"/>
        <v>13</v>
      </c>
      <c r="E14" s="86">
        <f t="shared" si="2"/>
        <v>18.72</v>
      </c>
      <c r="F14" s="61">
        <f t="shared" si="3"/>
        <v>4.1142857142857139</v>
      </c>
      <c r="G14" s="61">
        <f t="shared" si="4"/>
        <v>8.2285714285714278</v>
      </c>
      <c r="H14" s="61">
        <f t="shared" si="5"/>
        <v>12.342857142857142</v>
      </c>
      <c r="I14" s="61">
        <f t="shared" si="6"/>
        <v>16.457142857142856</v>
      </c>
      <c r="J14" s="61">
        <f t="shared" si="7"/>
        <v>20.571428571428569</v>
      </c>
      <c r="K14" s="61">
        <f t="shared" si="8"/>
        <v>24.685714285714283</v>
      </c>
      <c r="L14" s="61">
        <f t="shared" si="9"/>
        <v>28.799999999999997</v>
      </c>
      <c r="M14" s="61">
        <f t="shared" si="10"/>
        <v>32.914285714285711</v>
      </c>
      <c r="N14" s="61">
        <f t="shared" si="11"/>
        <v>37.028571428571425</v>
      </c>
      <c r="O14" s="67">
        <f t="shared" si="12"/>
        <v>41.142857142857139</v>
      </c>
      <c r="P14" s="66">
        <f t="shared" si="13"/>
        <v>51.428571428571423</v>
      </c>
      <c r="Q14" s="60">
        <f t="shared" si="14"/>
        <v>61.714285714285708</v>
      </c>
    </row>
    <row r="15" spans="1:17">
      <c r="A15" s="46">
        <v>40</v>
      </c>
      <c r="B15" s="57">
        <f t="shared" si="0"/>
        <v>2.7777777777777777</v>
      </c>
      <c r="C15" s="82">
        <f t="shared" si="1"/>
        <v>27.777777777777779</v>
      </c>
      <c r="D15" s="89">
        <f t="shared" si="15"/>
        <v>11.375</v>
      </c>
      <c r="E15" s="86">
        <f t="shared" si="2"/>
        <v>16.38</v>
      </c>
      <c r="F15" s="61">
        <f t="shared" si="3"/>
        <v>3.6</v>
      </c>
      <c r="G15" s="61">
        <f t="shared" si="4"/>
        <v>7.2</v>
      </c>
      <c r="H15" s="61">
        <f t="shared" si="5"/>
        <v>10.8</v>
      </c>
      <c r="I15" s="61">
        <f t="shared" si="6"/>
        <v>14.4</v>
      </c>
      <c r="J15" s="61">
        <f t="shared" si="7"/>
        <v>18</v>
      </c>
      <c r="K15" s="61">
        <f t="shared" si="8"/>
        <v>21.6</v>
      </c>
      <c r="L15" s="61">
        <f t="shared" si="9"/>
        <v>25.2</v>
      </c>
      <c r="M15" s="61">
        <f t="shared" si="10"/>
        <v>28.8</v>
      </c>
      <c r="N15" s="61">
        <f t="shared" si="11"/>
        <v>32.4</v>
      </c>
      <c r="O15" s="67">
        <f t="shared" si="12"/>
        <v>36</v>
      </c>
      <c r="P15" s="66">
        <f t="shared" si="13"/>
        <v>45</v>
      </c>
      <c r="Q15" s="60">
        <f t="shared" si="14"/>
        <v>54</v>
      </c>
    </row>
    <row r="16" spans="1:17">
      <c r="A16" s="46">
        <v>45</v>
      </c>
      <c r="B16" s="57">
        <f t="shared" si="0"/>
        <v>3.125</v>
      </c>
      <c r="C16" s="82">
        <f t="shared" si="1"/>
        <v>31.25</v>
      </c>
      <c r="D16" s="89">
        <f t="shared" si="15"/>
        <v>10.111111111111111</v>
      </c>
      <c r="E16" s="86">
        <f t="shared" si="2"/>
        <v>14.56</v>
      </c>
      <c r="F16" s="61">
        <f t="shared" si="3"/>
        <v>3.2</v>
      </c>
      <c r="G16" s="61">
        <f t="shared" si="4"/>
        <v>6.4</v>
      </c>
      <c r="H16" s="61">
        <f t="shared" si="5"/>
        <v>9.6</v>
      </c>
      <c r="I16" s="61">
        <f t="shared" si="6"/>
        <v>12.8</v>
      </c>
      <c r="J16" s="61">
        <f t="shared" si="7"/>
        <v>16</v>
      </c>
      <c r="K16" s="61">
        <f t="shared" si="8"/>
        <v>19.2</v>
      </c>
      <c r="L16" s="61">
        <f t="shared" si="9"/>
        <v>22.4</v>
      </c>
      <c r="M16" s="61">
        <f t="shared" si="10"/>
        <v>25.6</v>
      </c>
      <c r="N16" s="61">
        <f t="shared" si="11"/>
        <v>28.8</v>
      </c>
      <c r="O16" s="67">
        <f t="shared" si="12"/>
        <v>32</v>
      </c>
      <c r="P16" s="66">
        <f t="shared" si="13"/>
        <v>40</v>
      </c>
      <c r="Q16" s="60">
        <f t="shared" si="14"/>
        <v>48</v>
      </c>
    </row>
    <row r="17" spans="1:17">
      <c r="A17" s="46">
        <v>50</v>
      </c>
      <c r="B17" s="57">
        <f t="shared" si="0"/>
        <v>3.4722222222222223</v>
      </c>
      <c r="C17" s="82">
        <f t="shared" si="1"/>
        <v>34.722222222222221</v>
      </c>
      <c r="D17" s="89">
        <f t="shared" si="15"/>
        <v>9.1</v>
      </c>
      <c r="E17" s="86">
        <f t="shared" si="2"/>
        <v>13.103999999999999</v>
      </c>
      <c r="F17" s="61">
        <f t="shared" si="3"/>
        <v>2.88</v>
      </c>
      <c r="G17" s="61">
        <f t="shared" si="4"/>
        <v>5.76</v>
      </c>
      <c r="H17" s="61">
        <f t="shared" si="5"/>
        <v>8.64</v>
      </c>
      <c r="I17" s="61">
        <f t="shared" si="6"/>
        <v>11.52</v>
      </c>
      <c r="J17" s="61">
        <f t="shared" si="7"/>
        <v>14.4</v>
      </c>
      <c r="K17" s="61">
        <f t="shared" si="8"/>
        <v>17.28</v>
      </c>
      <c r="L17" s="61">
        <f t="shared" si="9"/>
        <v>20.16</v>
      </c>
      <c r="M17" s="61">
        <f t="shared" si="10"/>
        <v>23.04</v>
      </c>
      <c r="N17" s="61">
        <f t="shared" si="11"/>
        <v>25.919999999999998</v>
      </c>
      <c r="O17" s="67">
        <f t="shared" si="12"/>
        <v>28.8</v>
      </c>
      <c r="P17" s="66">
        <f t="shared" si="13"/>
        <v>36</v>
      </c>
      <c r="Q17" s="60">
        <f t="shared" si="14"/>
        <v>43.199999999999996</v>
      </c>
    </row>
    <row r="18" spans="1:17">
      <c r="A18" s="46">
        <v>55</v>
      </c>
      <c r="B18" s="57">
        <f t="shared" si="0"/>
        <v>3.8194444444444446</v>
      </c>
      <c r="C18" s="82">
        <f t="shared" si="1"/>
        <v>38.194444444444443</v>
      </c>
      <c r="D18" s="89">
        <f t="shared" si="15"/>
        <v>8.2727272727272734</v>
      </c>
      <c r="E18" s="86">
        <f t="shared" si="2"/>
        <v>11.912727272727272</v>
      </c>
      <c r="F18" s="61">
        <f t="shared" si="3"/>
        <v>2.6181818181818182</v>
      </c>
      <c r="G18" s="61">
        <f t="shared" si="4"/>
        <v>5.2363636363636363</v>
      </c>
      <c r="H18" s="61">
        <f t="shared" si="5"/>
        <v>7.8545454545454545</v>
      </c>
      <c r="I18" s="61">
        <f t="shared" si="6"/>
        <v>10.472727272727273</v>
      </c>
      <c r="J18" s="61">
        <f t="shared" si="7"/>
        <v>13.09090909090909</v>
      </c>
      <c r="K18" s="61">
        <f t="shared" si="8"/>
        <v>15.709090909090909</v>
      </c>
      <c r="L18" s="61">
        <f t="shared" si="9"/>
        <v>18.327272727272728</v>
      </c>
      <c r="M18" s="61">
        <f t="shared" si="10"/>
        <v>20.945454545454545</v>
      </c>
      <c r="N18" s="61">
        <f t="shared" si="11"/>
        <v>23.563636363636363</v>
      </c>
      <c r="O18" s="67">
        <f t="shared" si="12"/>
        <v>26.18181818181818</v>
      </c>
      <c r="P18" s="66">
        <f t="shared" si="13"/>
        <v>32.727272727272727</v>
      </c>
      <c r="Q18" s="60">
        <f t="shared" si="14"/>
        <v>39.272727272727273</v>
      </c>
    </row>
    <row r="19" spans="1:17">
      <c r="A19" s="46">
        <v>60</v>
      </c>
      <c r="B19" s="57">
        <f t="shared" si="0"/>
        <v>4.166666666666667</v>
      </c>
      <c r="C19" s="82">
        <f t="shared" si="1"/>
        <v>41.666666666666671</v>
      </c>
      <c r="D19" s="89">
        <f t="shared" si="15"/>
        <v>7.583333333333333</v>
      </c>
      <c r="E19" s="86">
        <f t="shared" si="2"/>
        <v>10.92</v>
      </c>
      <c r="F19" s="61">
        <f t="shared" si="3"/>
        <v>2.4</v>
      </c>
      <c r="G19" s="61">
        <f t="shared" si="4"/>
        <v>4.8</v>
      </c>
      <c r="H19" s="61">
        <f t="shared" si="5"/>
        <v>7.1999999999999993</v>
      </c>
      <c r="I19" s="61">
        <f t="shared" si="6"/>
        <v>9.6</v>
      </c>
      <c r="J19" s="61">
        <f t="shared" si="7"/>
        <v>12</v>
      </c>
      <c r="K19" s="61">
        <f t="shared" si="8"/>
        <v>14.399999999999999</v>
      </c>
      <c r="L19" s="61">
        <f t="shared" si="9"/>
        <v>16.799999999999997</v>
      </c>
      <c r="M19" s="61">
        <f t="shared" si="10"/>
        <v>19.2</v>
      </c>
      <c r="N19" s="61">
        <f t="shared" si="11"/>
        <v>21.599999999999998</v>
      </c>
      <c r="O19" s="67">
        <f t="shared" si="12"/>
        <v>24</v>
      </c>
      <c r="P19" s="66">
        <f t="shared" si="13"/>
        <v>29.999999999999996</v>
      </c>
      <c r="Q19" s="60">
        <f t="shared" si="14"/>
        <v>36</v>
      </c>
    </row>
    <row r="20" spans="1:17">
      <c r="A20" s="46">
        <v>65</v>
      </c>
      <c r="B20" s="57">
        <f t="shared" si="0"/>
        <v>4.5138888888888893</v>
      </c>
      <c r="C20" s="82">
        <f t="shared" si="1"/>
        <v>45.138888888888893</v>
      </c>
      <c r="D20" s="89">
        <f t="shared" si="15"/>
        <v>7</v>
      </c>
      <c r="E20" s="86">
        <f t="shared" si="2"/>
        <v>10.079999999999998</v>
      </c>
      <c r="F20" s="61">
        <f t="shared" si="3"/>
        <v>2.2153846153846151</v>
      </c>
      <c r="G20" s="61">
        <f t="shared" si="4"/>
        <v>4.4307692307692301</v>
      </c>
      <c r="H20" s="61">
        <f t="shared" si="5"/>
        <v>6.6461538461538456</v>
      </c>
      <c r="I20" s="61">
        <f t="shared" si="6"/>
        <v>8.8615384615384603</v>
      </c>
      <c r="J20" s="61">
        <f t="shared" si="7"/>
        <v>11.076923076923077</v>
      </c>
      <c r="K20" s="61">
        <f t="shared" si="8"/>
        <v>13.292307692307691</v>
      </c>
      <c r="L20" s="61">
        <f t="shared" si="9"/>
        <v>15.507692307692306</v>
      </c>
      <c r="M20" s="61">
        <f t="shared" si="10"/>
        <v>17.723076923076921</v>
      </c>
      <c r="N20" s="61">
        <f t="shared" si="11"/>
        <v>19.938461538461535</v>
      </c>
      <c r="O20" s="67">
        <f t="shared" si="12"/>
        <v>22.153846153846153</v>
      </c>
      <c r="P20" s="66">
        <f t="shared" si="13"/>
        <v>27.69230769230769</v>
      </c>
      <c r="Q20" s="60">
        <f t="shared" si="14"/>
        <v>33.230769230769226</v>
      </c>
    </row>
    <row r="21" spans="1:17">
      <c r="A21" s="46">
        <v>70</v>
      </c>
      <c r="B21" s="57">
        <f t="shared" si="0"/>
        <v>4.8611111111111116</v>
      </c>
      <c r="C21" s="82">
        <f t="shared" si="1"/>
        <v>48.611111111111114</v>
      </c>
      <c r="D21" s="89">
        <f t="shared" si="15"/>
        <v>6.5</v>
      </c>
      <c r="E21" s="86">
        <f t="shared" si="2"/>
        <v>9.36</v>
      </c>
      <c r="F21" s="61">
        <f t="shared" si="3"/>
        <v>2.0571428571428569</v>
      </c>
      <c r="G21" s="61">
        <f t="shared" si="4"/>
        <v>4.1142857142857139</v>
      </c>
      <c r="H21" s="61">
        <f t="shared" si="5"/>
        <v>6.1714285714285708</v>
      </c>
      <c r="I21" s="61">
        <f t="shared" si="6"/>
        <v>8.2285714285714278</v>
      </c>
      <c r="J21" s="61">
        <f t="shared" si="7"/>
        <v>10.285714285714285</v>
      </c>
      <c r="K21" s="61">
        <f t="shared" si="8"/>
        <v>12.342857142857142</v>
      </c>
      <c r="L21" s="61">
        <f t="shared" si="9"/>
        <v>14.399999999999999</v>
      </c>
      <c r="M21" s="61">
        <f t="shared" si="10"/>
        <v>16.457142857142856</v>
      </c>
      <c r="N21" s="61">
        <f t="shared" si="11"/>
        <v>18.514285714285712</v>
      </c>
      <c r="O21" s="67">
        <f t="shared" si="12"/>
        <v>20.571428571428569</v>
      </c>
      <c r="P21" s="66">
        <f t="shared" si="13"/>
        <v>25.714285714285712</v>
      </c>
      <c r="Q21" s="60">
        <f t="shared" si="14"/>
        <v>30.857142857142854</v>
      </c>
    </row>
    <row r="22" spans="1:17">
      <c r="A22" s="46">
        <v>75</v>
      </c>
      <c r="B22" s="57">
        <f t="shared" si="0"/>
        <v>5.2083333333333339</v>
      </c>
      <c r="C22" s="82">
        <f t="shared" si="1"/>
        <v>52.083333333333343</v>
      </c>
      <c r="D22" s="89">
        <f t="shared" si="15"/>
        <v>6.0666666666666664</v>
      </c>
      <c r="E22" s="86">
        <f t="shared" si="2"/>
        <v>8.7359999999999989</v>
      </c>
      <c r="F22" s="61">
        <f t="shared" si="3"/>
        <v>1.9199999999999997</v>
      </c>
      <c r="G22" s="61">
        <f t="shared" si="4"/>
        <v>3.8399999999999994</v>
      </c>
      <c r="H22" s="61">
        <f t="shared" si="5"/>
        <v>5.76</v>
      </c>
      <c r="I22" s="61">
        <f t="shared" si="6"/>
        <v>7.6799999999999988</v>
      </c>
      <c r="J22" s="61">
        <f t="shared" si="7"/>
        <v>9.6</v>
      </c>
      <c r="K22" s="61">
        <f t="shared" si="8"/>
        <v>11.52</v>
      </c>
      <c r="L22" s="61">
        <f t="shared" si="9"/>
        <v>13.439999999999998</v>
      </c>
      <c r="M22" s="61">
        <f t="shared" si="10"/>
        <v>15.359999999999998</v>
      </c>
      <c r="N22" s="61">
        <f t="shared" si="11"/>
        <v>17.279999999999998</v>
      </c>
      <c r="O22" s="67">
        <f t="shared" si="12"/>
        <v>19.2</v>
      </c>
      <c r="P22" s="66">
        <f t="shared" si="13"/>
        <v>23.999999999999996</v>
      </c>
      <c r="Q22" s="60">
        <f t="shared" si="14"/>
        <v>28.799999999999997</v>
      </c>
    </row>
    <row r="23" spans="1:17">
      <c r="A23" s="46">
        <v>80</v>
      </c>
      <c r="B23" s="57">
        <f t="shared" si="0"/>
        <v>5.5555555555555554</v>
      </c>
      <c r="C23" s="82">
        <f t="shared" si="1"/>
        <v>55.555555555555557</v>
      </c>
      <c r="D23" s="89">
        <f t="shared" si="15"/>
        <v>5.6875</v>
      </c>
      <c r="E23" s="86">
        <f t="shared" si="2"/>
        <v>8.19</v>
      </c>
      <c r="F23" s="61">
        <f t="shared" si="3"/>
        <v>1.8</v>
      </c>
      <c r="G23" s="61">
        <f t="shared" si="4"/>
        <v>3.6</v>
      </c>
      <c r="H23" s="61">
        <f t="shared" si="5"/>
        <v>5.4</v>
      </c>
      <c r="I23" s="61">
        <f t="shared" si="6"/>
        <v>7.2</v>
      </c>
      <c r="J23" s="61">
        <f t="shared" si="7"/>
        <v>9</v>
      </c>
      <c r="K23" s="61">
        <f t="shared" si="8"/>
        <v>10.8</v>
      </c>
      <c r="L23" s="61">
        <f t="shared" si="9"/>
        <v>12.6</v>
      </c>
      <c r="M23" s="61">
        <f t="shared" si="10"/>
        <v>14.4</v>
      </c>
      <c r="N23" s="61">
        <f t="shared" si="11"/>
        <v>16.2</v>
      </c>
      <c r="O23" s="67">
        <f t="shared" si="12"/>
        <v>18</v>
      </c>
      <c r="P23" s="66">
        <f t="shared" si="13"/>
        <v>22.5</v>
      </c>
      <c r="Q23" s="60">
        <f t="shared" si="14"/>
        <v>27</v>
      </c>
    </row>
    <row r="24" spans="1:17">
      <c r="A24" s="46">
        <v>85</v>
      </c>
      <c r="B24" s="57">
        <f t="shared" si="0"/>
        <v>5.9027777777777777</v>
      </c>
      <c r="C24" s="82">
        <f t="shared" si="1"/>
        <v>59.027777777777779</v>
      </c>
      <c r="D24" s="89">
        <f t="shared" si="15"/>
        <v>5.3529411764705879</v>
      </c>
      <c r="E24" s="86">
        <f t="shared" si="2"/>
        <v>7.7082352941176469</v>
      </c>
      <c r="F24" s="61">
        <f t="shared" si="3"/>
        <v>1.6941176470588235</v>
      </c>
      <c r="G24" s="61">
        <f t="shared" si="4"/>
        <v>3.388235294117647</v>
      </c>
      <c r="H24" s="61">
        <f t="shared" si="5"/>
        <v>5.0823529411764703</v>
      </c>
      <c r="I24" s="61">
        <f t="shared" si="6"/>
        <v>6.776470588235294</v>
      </c>
      <c r="J24" s="61">
        <f t="shared" si="7"/>
        <v>8.4705882352941178</v>
      </c>
      <c r="K24" s="61">
        <f t="shared" si="8"/>
        <v>10.164705882352941</v>
      </c>
      <c r="L24" s="61">
        <f t="shared" si="9"/>
        <v>11.858823529411765</v>
      </c>
      <c r="M24" s="61">
        <f t="shared" si="10"/>
        <v>13.552941176470588</v>
      </c>
      <c r="N24" s="61">
        <f t="shared" si="11"/>
        <v>15.247058823529413</v>
      </c>
      <c r="O24" s="67">
        <f t="shared" si="12"/>
        <v>16.941176470588236</v>
      </c>
      <c r="P24" s="66">
        <f t="shared" si="13"/>
        <v>21.176470588235293</v>
      </c>
      <c r="Q24" s="60">
        <f t="shared" si="14"/>
        <v>25.411764705882355</v>
      </c>
    </row>
    <row r="25" spans="1:17">
      <c r="A25" s="46">
        <v>90</v>
      </c>
      <c r="B25" s="57">
        <f t="shared" si="0"/>
        <v>6.25</v>
      </c>
      <c r="C25" s="82">
        <f t="shared" si="1"/>
        <v>62.5</v>
      </c>
      <c r="D25" s="89">
        <f t="shared" si="15"/>
        <v>5.0555555555555554</v>
      </c>
      <c r="E25" s="86">
        <f t="shared" si="2"/>
        <v>7.28</v>
      </c>
      <c r="F25" s="61">
        <f t="shared" si="3"/>
        <v>1.6</v>
      </c>
      <c r="G25" s="61">
        <f t="shared" si="4"/>
        <v>3.2</v>
      </c>
      <c r="H25" s="61">
        <f t="shared" si="5"/>
        <v>4.8</v>
      </c>
      <c r="I25" s="61">
        <f t="shared" si="6"/>
        <v>6.4</v>
      </c>
      <c r="J25" s="61">
        <f t="shared" si="7"/>
        <v>8</v>
      </c>
      <c r="K25" s="61">
        <f t="shared" si="8"/>
        <v>9.6</v>
      </c>
      <c r="L25" s="61">
        <f t="shared" si="9"/>
        <v>11.2</v>
      </c>
      <c r="M25" s="61">
        <f t="shared" si="10"/>
        <v>12.8</v>
      </c>
      <c r="N25" s="61">
        <f t="shared" si="11"/>
        <v>14.4</v>
      </c>
      <c r="O25" s="67">
        <f t="shared" si="12"/>
        <v>16</v>
      </c>
      <c r="P25" s="66">
        <f t="shared" si="13"/>
        <v>20</v>
      </c>
      <c r="Q25" s="60">
        <f t="shared" si="14"/>
        <v>24</v>
      </c>
    </row>
    <row r="26" spans="1:17">
      <c r="A26" s="46">
        <v>95</v>
      </c>
      <c r="B26" s="57">
        <f t="shared" si="0"/>
        <v>6.5972222222222223</v>
      </c>
      <c r="C26" s="82">
        <f t="shared" si="1"/>
        <v>65.972222222222229</v>
      </c>
      <c r="D26" s="89">
        <f t="shared" si="15"/>
        <v>4.7894736842105265</v>
      </c>
      <c r="E26" s="86">
        <f t="shared" si="2"/>
        <v>6.8968421052631577</v>
      </c>
      <c r="F26" s="61">
        <f t="shared" si="3"/>
        <v>1.5157894736842106</v>
      </c>
      <c r="G26" s="61">
        <f t="shared" si="4"/>
        <v>3.0315789473684212</v>
      </c>
      <c r="H26" s="61">
        <f t="shared" si="5"/>
        <v>4.5473684210526315</v>
      </c>
      <c r="I26" s="61">
        <f t="shared" si="6"/>
        <v>6.0631578947368423</v>
      </c>
      <c r="J26" s="61">
        <f t="shared" si="7"/>
        <v>7.5789473684210522</v>
      </c>
      <c r="K26" s="61">
        <f t="shared" si="8"/>
        <v>9.094736842105263</v>
      </c>
      <c r="L26" s="61">
        <f t="shared" si="9"/>
        <v>10.610526315789473</v>
      </c>
      <c r="M26" s="61">
        <f t="shared" si="10"/>
        <v>12.126315789473685</v>
      </c>
      <c r="N26" s="61">
        <f t="shared" si="11"/>
        <v>13.642105263157895</v>
      </c>
      <c r="O26" s="67">
        <f t="shared" si="12"/>
        <v>15.157894736842104</v>
      </c>
      <c r="P26" s="66">
        <f t="shared" si="13"/>
        <v>18.94736842105263</v>
      </c>
      <c r="Q26" s="60">
        <f t="shared" si="14"/>
        <v>22.736842105263158</v>
      </c>
    </row>
    <row r="27" spans="1:17" ht="15.75" thickBot="1">
      <c r="A27" s="49">
        <v>100</v>
      </c>
      <c r="B27" s="58">
        <f t="shared" si="0"/>
        <v>6.9444444444444446</v>
      </c>
      <c r="C27" s="83">
        <f t="shared" si="1"/>
        <v>69.444444444444443</v>
      </c>
      <c r="D27" s="90">
        <f t="shared" si="15"/>
        <v>4.55</v>
      </c>
      <c r="E27" s="87">
        <f t="shared" si="2"/>
        <v>6.5519999999999996</v>
      </c>
      <c r="F27" s="62">
        <f t="shared" si="3"/>
        <v>1.44</v>
      </c>
      <c r="G27" s="62">
        <f t="shared" si="4"/>
        <v>2.88</v>
      </c>
      <c r="H27" s="62">
        <f t="shared" si="5"/>
        <v>4.32</v>
      </c>
      <c r="I27" s="62">
        <f t="shared" si="6"/>
        <v>5.76</v>
      </c>
      <c r="J27" s="62">
        <f t="shared" si="7"/>
        <v>7.2</v>
      </c>
      <c r="K27" s="62">
        <f t="shared" si="8"/>
        <v>8.64</v>
      </c>
      <c r="L27" s="62">
        <f t="shared" si="9"/>
        <v>10.08</v>
      </c>
      <c r="M27" s="62">
        <f t="shared" si="10"/>
        <v>11.52</v>
      </c>
      <c r="N27" s="62">
        <f t="shared" si="11"/>
        <v>12.959999999999999</v>
      </c>
      <c r="O27" s="68">
        <f t="shared" si="12"/>
        <v>14.4</v>
      </c>
      <c r="P27" s="79">
        <f t="shared" si="13"/>
        <v>18</v>
      </c>
      <c r="Q27" s="80">
        <f t="shared" si="14"/>
        <v>21.599999999999998</v>
      </c>
    </row>
  </sheetData>
  <mergeCells count="1">
    <mergeCell ref="E6:Q6"/>
  </mergeCells>
  <pageMargins left="0.46" right="0.42" top="0.47" bottom="0.51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F4" sqref="F4"/>
    </sheetView>
  </sheetViews>
  <sheetFormatPr defaultRowHeight="15"/>
  <sheetData>
    <row r="1" spans="1:15">
      <c r="A1" s="31" t="s">
        <v>108</v>
      </c>
      <c r="B1" s="31"/>
      <c r="C1" s="31"/>
      <c r="D1" s="31"/>
      <c r="E1" s="31"/>
      <c r="F1" s="40">
        <v>6.35</v>
      </c>
      <c r="G1" s="31"/>
    </row>
    <row r="2" spans="1:15">
      <c r="A2" s="31" t="s">
        <v>109</v>
      </c>
      <c r="B2" s="31"/>
      <c r="C2" s="31"/>
      <c r="D2" s="31"/>
      <c r="E2" s="31"/>
      <c r="F2" s="40">
        <v>91.44</v>
      </c>
      <c r="G2" s="31"/>
    </row>
    <row r="3" spans="1:15">
      <c r="A3" s="31" t="s">
        <v>120</v>
      </c>
      <c r="B3" s="31"/>
      <c r="C3" s="31"/>
      <c r="D3" s="31"/>
      <c r="E3" s="31"/>
      <c r="F3" s="40">
        <v>45.5</v>
      </c>
      <c r="G3" s="31"/>
    </row>
    <row r="4" spans="1:15">
      <c r="A4" s="31" t="s">
        <v>117</v>
      </c>
      <c r="B4" s="31"/>
      <c r="C4" s="31"/>
      <c r="D4" s="31"/>
      <c r="E4" s="31"/>
      <c r="F4" s="76">
        <f>F1/25.4/1.047/3.4377</f>
        <v>6.9458492424537305E-2</v>
      </c>
      <c r="G4" s="31"/>
    </row>
    <row r="5" spans="1:15" ht="15.75" thickBot="1">
      <c r="A5" s="31"/>
      <c r="B5" s="31"/>
      <c r="C5" s="31"/>
      <c r="D5" s="31"/>
      <c r="E5" s="31"/>
      <c r="F5" s="31"/>
      <c r="G5" s="31"/>
    </row>
    <row r="6" spans="1:15" ht="15.75" thickBot="1">
      <c r="A6" s="92" t="s">
        <v>1</v>
      </c>
      <c r="B6" s="93" t="s">
        <v>0</v>
      </c>
      <c r="C6" s="264" t="s">
        <v>167</v>
      </c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6"/>
    </row>
    <row r="7" spans="1:15" ht="15.75" thickBot="1">
      <c r="A7" s="54" t="s">
        <v>150</v>
      </c>
      <c r="B7" s="53" t="s">
        <v>151</v>
      </c>
      <c r="C7" s="105" t="s">
        <v>138</v>
      </c>
      <c r="D7" s="106" t="s">
        <v>148</v>
      </c>
      <c r="E7" s="106" t="s">
        <v>139</v>
      </c>
      <c r="F7" s="106" t="s">
        <v>140</v>
      </c>
      <c r="G7" s="106" t="s">
        <v>141</v>
      </c>
      <c r="H7" s="106" t="s">
        <v>142</v>
      </c>
      <c r="I7" s="106" t="s">
        <v>143</v>
      </c>
      <c r="J7" s="106" t="s">
        <v>144</v>
      </c>
      <c r="K7" s="106" t="s">
        <v>145</v>
      </c>
      <c r="L7" s="106" t="s">
        <v>146</v>
      </c>
      <c r="M7" s="106" t="s">
        <v>147</v>
      </c>
      <c r="N7" s="106" t="s">
        <v>155</v>
      </c>
      <c r="O7" s="107" t="s">
        <v>156</v>
      </c>
    </row>
    <row r="8" spans="1:15">
      <c r="A8" s="55">
        <v>5</v>
      </c>
      <c r="B8" s="81">
        <f t="shared" ref="B8:B27" si="0">$F$1/$F$2*A8</f>
        <v>0.34722222222222221</v>
      </c>
      <c r="C8" s="100">
        <f>$F$3/$A8</f>
        <v>9.1</v>
      </c>
      <c r="D8" s="101">
        <f>10/A8</f>
        <v>2</v>
      </c>
      <c r="E8" s="101">
        <f>20/A8</f>
        <v>4</v>
      </c>
      <c r="F8" s="101">
        <f>30/A8</f>
        <v>6</v>
      </c>
      <c r="G8" s="101">
        <f>40/$A8</f>
        <v>8</v>
      </c>
      <c r="H8" s="101">
        <f>50/$A8</f>
        <v>10</v>
      </c>
      <c r="I8" s="101">
        <f>60/$A8</f>
        <v>12</v>
      </c>
      <c r="J8" s="101">
        <f>70/$A8</f>
        <v>14</v>
      </c>
      <c r="K8" s="101">
        <f>80/$A8</f>
        <v>16</v>
      </c>
      <c r="L8" s="101">
        <f>90/$A8</f>
        <v>18</v>
      </c>
      <c r="M8" s="101">
        <f>100/$A8</f>
        <v>20</v>
      </c>
      <c r="N8" s="101">
        <f>125/$A8</f>
        <v>25</v>
      </c>
      <c r="O8" s="102">
        <f>150/$A8</f>
        <v>30</v>
      </c>
    </row>
    <row r="9" spans="1:15">
      <c r="A9" s="46">
        <v>10</v>
      </c>
      <c r="B9" s="82">
        <f t="shared" si="0"/>
        <v>0.69444444444444442</v>
      </c>
      <c r="C9" s="57">
        <f t="shared" ref="C9:C27" si="1">$F$3/$A9</f>
        <v>4.55</v>
      </c>
      <c r="D9" s="61">
        <f t="shared" ref="D9:D27" si="2">10/A9</f>
        <v>1</v>
      </c>
      <c r="E9" s="61">
        <f t="shared" ref="E9:E27" si="3">20/A9</f>
        <v>2</v>
      </c>
      <c r="F9" s="61">
        <f t="shared" ref="F9:F27" si="4">30/A9</f>
        <v>3</v>
      </c>
      <c r="G9" s="61">
        <f t="shared" ref="G9:G27" si="5">40/$A9</f>
        <v>4</v>
      </c>
      <c r="H9" s="61">
        <f t="shared" ref="H9:H27" si="6">50/$A9</f>
        <v>5</v>
      </c>
      <c r="I9" s="61">
        <f t="shared" ref="I9:I27" si="7">60/$A9</f>
        <v>6</v>
      </c>
      <c r="J9" s="61">
        <f t="shared" ref="J9:J27" si="8">70/$A9</f>
        <v>7</v>
      </c>
      <c r="K9" s="61">
        <f t="shared" ref="K9:K27" si="9">80/$A9</f>
        <v>8</v>
      </c>
      <c r="L9" s="61">
        <f t="shared" ref="L9:L27" si="10">90/$A9</f>
        <v>9</v>
      </c>
      <c r="M9" s="61">
        <f t="shared" ref="M9:M27" si="11">100/$A9</f>
        <v>10</v>
      </c>
      <c r="N9" s="61">
        <f t="shared" ref="N9:N27" si="12">125/$A9</f>
        <v>12.5</v>
      </c>
      <c r="O9" s="103">
        <f t="shared" ref="O9:O27" si="13">150/$A9</f>
        <v>15</v>
      </c>
    </row>
    <row r="10" spans="1:15">
      <c r="A10" s="46">
        <v>15</v>
      </c>
      <c r="B10" s="82">
        <f t="shared" si="0"/>
        <v>1.0416666666666667</v>
      </c>
      <c r="C10" s="57">
        <f t="shared" si="1"/>
        <v>3.0333333333333332</v>
      </c>
      <c r="D10" s="61">
        <f t="shared" si="2"/>
        <v>0.66666666666666663</v>
      </c>
      <c r="E10" s="61">
        <f t="shared" si="3"/>
        <v>1.3333333333333333</v>
      </c>
      <c r="F10" s="61">
        <f t="shared" si="4"/>
        <v>2</v>
      </c>
      <c r="G10" s="61">
        <f t="shared" si="5"/>
        <v>2.6666666666666665</v>
      </c>
      <c r="H10" s="61">
        <f t="shared" si="6"/>
        <v>3.3333333333333335</v>
      </c>
      <c r="I10" s="61">
        <f t="shared" si="7"/>
        <v>4</v>
      </c>
      <c r="J10" s="61">
        <f t="shared" si="8"/>
        <v>4.666666666666667</v>
      </c>
      <c r="K10" s="61">
        <f t="shared" si="9"/>
        <v>5.333333333333333</v>
      </c>
      <c r="L10" s="61">
        <f t="shared" si="10"/>
        <v>6</v>
      </c>
      <c r="M10" s="61">
        <f t="shared" si="11"/>
        <v>6.666666666666667</v>
      </c>
      <c r="N10" s="61">
        <f t="shared" si="12"/>
        <v>8.3333333333333339</v>
      </c>
      <c r="O10" s="103">
        <f t="shared" si="13"/>
        <v>10</v>
      </c>
    </row>
    <row r="11" spans="1:15">
      <c r="A11" s="46">
        <v>20</v>
      </c>
      <c r="B11" s="82">
        <f t="shared" si="0"/>
        <v>1.3888888888888888</v>
      </c>
      <c r="C11" s="57">
        <f t="shared" si="1"/>
        <v>2.2749999999999999</v>
      </c>
      <c r="D11" s="61">
        <f t="shared" si="2"/>
        <v>0.5</v>
      </c>
      <c r="E11" s="61">
        <f t="shared" si="3"/>
        <v>1</v>
      </c>
      <c r="F11" s="61">
        <f t="shared" si="4"/>
        <v>1.5</v>
      </c>
      <c r="G11" s="61">
        <f t="shared" si="5"/>
        <v>2</v>
      </c>
      <c r="H11" s="61">
        <f t="shared" si="6"/>
        <v>2.5</v>
      </c>
      <c r="I11" s="61">
        <f t="shared" si="7"/>
        <v>3</v>
      </c>
      <c r="J11" s="61">
        <f t="shared" si="8"/>
        <v>3.5</v>
      </c>
      <c r="K11" s="61">
        <f t="shared" si="9"/>
        <v>4</v>
      </c>
      <c r="L11" s="61">
        <f t="shared" si="10"/>
        <v>4.5</v>
      </c>
      <c r="M11" s="61">
        <f t="shared" si="11"/>
        <v>5</v>
      </c>
      <c r="N11" s="61">
        <f t="shared" si="12"/>
        <v>6.25</v>
      </c>
      <c r="O11" s="103">
        <f t="shared" si="13"/>
        <v>7.5</v>
      </c>
    </row>
    <row r="12" spans="1:15">
      <c r="A12" s="46">
        <v>25</v>
      </c>
      <c r="B12" s="82">
        <f t="shared" si="0"/>
        <v>1.7361111111111112</v>
      </c>
      <c r="C12" s="57">
        <f t="shared" si="1"/>
        <v>1.82</v>
      </c>
      <c r="D12" s="61">
        <f t="shared" si="2"/>
        <v>0.4</v>
      </c>
      <c r="E12" s="61">
        <f t="shared" si="3"/>
        <v>0.8</v>
      </c>
      <c r="F12" s="61">
        <f t="shared" si="4"/>
        <v>1.2</v>
      </c>
      <c r="G12" s="61">
        <f t="shared" si="5"/>
        <v>1.6</v>
      </c>
      <c r="H12" s="61">
        <f t="shared" si="6"/>
        <v>2</v>
      </c>
      <c r="I12" s="61">
        <f t="shared" si="7"/>
        <v>2.4</v>
      </c>
      <c r="J12" s="61">
        <f t="shared" si="8"/>
        <v>2.8</v>
      </c>
      <c r="K12" s="61">
        <f t="shared" si="9"/>
        <v>3.2</v>
      </c>
      <c r="L12" s="61">
        <f t="shared" si="10"/>
        <v>3.6</v>
      </c>
      <c r="M12" s="61">
        <f t="shared" si="11"/>
        <v>4</v>
      </c>
      <c r="N12" s="61">
        <f t="shared" si="12"/>
        <v>5</v>
      </c>
      <c r="O12" s="103">
        <f t="shared" si="13"/>
        <v>6</v>
      </c>
    </row>
    <row r="13" spans="1:15">
      <c r="A13" s="46">
        <v>30</v>
      </c>
      <c r="B13" s="82">
        <f t="shared" si="0"/>
        <v>2.0833333333333335</v>
      </c>
      <c r="C13" s="57">
        <f t="shared" si="1"/>
        <v>1.5166666666666666</v>
      </c>
      <c r="D13" s="61">
        <f t="shared" si="2"/>
        <v>0.33333333333333331</v>
      </c>
      <c r="E13" s="61">
        <f t="shared" si="3"/>
        <v>0.66666666666666663</v>
      </c>
      <c r="F13" s="61">
        <f t="shared" si="4"/>
        <v>1</v>
      </c>
      <c r="G13" s="61">
        <f t="shared" si="5"/>
        <v>1.3333333333333333</v>
      </c>
      <c r="H13" s="61">
        <f t="shared" si="6"/>
        <v>1.6666666666666667</v>
      </c>
      <c r="I13" s="61">
        <f t="shared" si="7"/>
        <v>2</v>
      </c>
      <c r="J13" s="61">
        <f t="shared" si="8"/>
        <v>2.3333333333333335</v>
      </c>
      <c r="K13" s="61">
        <f t="shared" si="9"/>
        <v>2.6666666666666665</v>
      </c>
      <c r="L13" s="61">
        <f t="shared" si="10"/>
        <v>3</v>
      </c>
      <c r="M13" s="61">
        <f t="shared" si="11"/>
        <v>3.3333333333333335</v>
      </c>
      <c r="N13" s="61">
        <f t="shared" si="12"/>
        <v>4.166666666666667</v>
      </c>
      <c r="O13" s="103">
        <f t="shared" si="13"/>
        <v>5</v>
      </c>
    </row>
    <row r="14" spans="1:15">
      <c r="A14" s="46">
        <v>35</v>
      </c>
      <c r="B14" s="82">
        <f t="shared" si="0"/>
        <v>2.4305555555555558</v>
      </c>
      <c r="C14" s="57">
        <f t="shared" si="1"/>
        <v>1.3</v>
      </c>
      <c r="D14" s="61">
        <f t="shared" si="2"/>
        <v>0.2857142857142857</v>
      </c>
      <c r="E14" s="61">
        <f t="shared" si="3"/>
        <v>0.5714285714285714</v>
      </c>
      <c r="F14" s="61">
        <f t="shared" si="4"/>
        <v>0.8571428571428571</v>
      </c>
      <c r="G14" s="61">
        <f t="shared" si="5"/>
        <v>1.1428571428571428</v>
      </c>
      <c r="H14" s="61">
        <f t="shared" si="6"/>
        <v>1.4285714285714286</v>
      </c>
      <c r="I14" s="61">
        <f t="shared" si="7"/>
        <v>1.7142857142857142</v>
      </c>
      <c r="J14" s="61">
        <f t="shared" si="8"/>
        <v>2</v>
      </c>
      <c r="K14" s="61">
        <f t="shared" si="9"/>
        <v>2.2857142857142856</v>
      </c>
      <c r="L14" s="61">
        <f t="shared" si="10"/>
        <v>2.5714285714285716</v>
      </c>
      <c r="M14" s="61">
        <f t="shared" si="11"/>
        <v>2.8571428571428572</v>
      </c>
      <c r="N14" s="61">
        <f t="shared" si="12"/>
        <v>3.5714285714285716</v>
      </c>
      <c r="O14" s="103">
        <f t="shared" si="13"/>
        <v>4.2857142857142856</v>
      </c>
    </row>
    <row r="15" spans="1:15">
      <c r="A15" s="46">
        <v>40</v>
      </c>
      <c r="B15" s="82">
        <f t="shared" si="0"/>
        <v>2.7777777777777777</v>
      </c>
      <c r="C15" s="57">
        <f t="shared" si="1"/>
        <v>1.1375</v>
      </c>
      <c r="D15" s="61">
        <f t="shared" si="2"/>
        <v>0.25</v>
      </c>
      <c r="E15" s="61">
        <f t="shared" si="3"/>
        <v>0.5</v>
      </c>
      <c r="F15" s="61">
        <f t="shared" si="4"/>
        <v>0.75</v>
      </c>
      <c r="G15" s="61">
        <f t="shared" si="5"/>
        <v>1</v>
      </c>
      <c r="H15" s="61">
        <f t="shared" si="6"/>
        <v>1.25</v>
      </c>
      <c r="I15" s="61">
        <f t="shared" si="7"/>
        <v>1.5</v>
      </c>
      <c r="J15" s="61">
        <f t="shared" si="8"/>
        <v>1.75</v>
      </c>
      <c r="K15" s="61">
        <f t="shared" si="9"/>
        <v>2</v>
      </c>
      <c r="L15" s="61">
        <f t="shared" si="10"/>
        <v>2.25</v>
      </c>
      <c r="M15" s="61">
        <f t="shared" si="11"/>
        <v>2.5</v>
      </c>
      <c r="N15" s="61">
        <f t="shared" si="12"/>
        <v>3.125</v>
      </c>
      <c r="O15" s="103">
        <f t="shared" si="13"/>
        <v>3.75</v>
      </c>
    </row>
    <row r="16" spans="1:15">
      <c r="A16" s="46">
        <v>45</v>
      </c>
      <c r="B16" s="82">
        <f t="shared" si="0"/>
        <v>3.125</v>
      </c>
      <c r="C16" s="57">
        <f t="shared" si="1"/>
        <v>1.0111111111111111</v>
      </c>
      <c r="D16" s="61">
        <f t="shared" si="2"/>
        <v>0.22222222222222221</v>
      </c>
      <c r="E16" s="61">
        <f t="shared" si="3"/>
        <v>0.44444444444444442</v>
      </c>
      <c r="F16" s="61">
        <f t="shared" si="4"/>
        <v>0.66666666666666663</v>
      </c>
      <c r="G16" s="61">
        <f t="shared" si="5"/>
        <v>0.88888888888888884</v>
      </c>
      <c r="H16" s="61">
        <f t="shared" si="6"/>
        <v>1.1111111111111112</v>
      </c>
      <c r="I16" s="61">
        <f t="shared" si="7"/>
        <v>1.3333333333333333</v>
      </c>
      <c r="J16" s="61">
        <f t="shared" si="8"/>
        <v>1.5555555555555556</v>
      </c>
      <c r="K16" s="61">
        <f t="shared" si="9"/>
        <v>1.7777777777777777</v>
      </c>
      <c r="L16" s="61">
        <f t="shared" si="10"/>
        <v>2</v>
      </c>
      <c r="M16" s="61">
        <f t="shared" si="11"/>
        <v>2.2222222222222223</v>
      </c>
      <c r="N16" s="61">
        <f t="shared" si="12"/>
        <v>2.7777777777777777</v>
      </c>
      <c r="O16" s="103">
        <f t="shared" si="13"/>
        <v>3.3333333333333335</v>
      </c>
    </row>
    <row r="17" spans="1:15">
      <c r="A17" s="46">
        <v>50</v>
      </c>
      <c r="B17" s="82">
        <f t="shared" si="0"/>
        <v>3.4722222222222223</v>
      </c>
      <c r="C17" s="57">
        <f t="shared" si="1"/>
        <v>0.91</v>
      </c>
      <c r="D17" s="61">
        <f t="shared" si="2"/>
        <v>0.2</v>
      </c>
      <c r="E17" s="61">
        <f t="shared" si="3"/>
        <v>0.4</v>
      </c>
      <c r="F17" s="61">
        <f t="shared" si="4"/>
        <v>0.6</v>
      </c>
      <c r="G17" s="61">
        <f t="shared" si="5"/>
        <v>0.8</v>
      </c>
      <c r="H17" s="61">
        <f t="shared" si="6"/>
        <v>1</v>
      </c>
      <c r="I17" s="61">
        <f t="shared" si="7"/>
        <v>1.2</v>
      </c>
      <c r="J17" s="61">
        <f t="shared" si="8"/>
        <v>1.4</v>
      </c>
      <c r="K17" s="61">
        <f t="shared" si="9"/>
        <v>1.6</v>
      </c>
      <c r="L17" s="61">
        <f t="shared" si="10"/>
        <v>1.8</v>
      </c>
      <c r="M17" s="61">
        <f t="shared" si="11"/>
        <v>2</v>
      </c>
      <c r="N17" s="61">
        <f t="shared" si="12"/>
        <v>2.5</v>
      </c>
      <c r="O17" s="103">
        <f t="shared" si="13"/>
        <v>3</v>
      </c>
    </row>
    <row r="18" spans="1:15">
      <c r="A18" s="46">
        <v>55</v>
      </c>
      <c r="B18" s="82">
        <f t="shared" si="0"/>
        <v>3.8194444444444446</v>
      </c>
      <c r="C18" s="57">
        <f t="shared" si="1"/>
        <v>0.82727272727272727</v>
      </c>
      <c r="D18" s="61">
        <f t="shared" si="2"/>
        <v>0.18181818181818182</v>
      </c>
      <c r="E18" s="61">
        <f t="shared" si="3"/>
        <v>0.36363636363636365</v>
      </c>
      <c r="F18" s="61">
        <f t="shared" si="4"/>
        <v>0.54545454545454541</v>
      </c>
      <c r="G18" s="61">
        <f t="shared" si="5"/>
        <v>0.72727272727272729</v>
      </c>
      <c r="H18" s="61">
        <f t="shared" si="6"/>
        <v>0.90909090909090906</v>
      </c>
      <c r="I18" s="61">
        <f t="shared" si="7"/>
        <v>1.0909090909090908</v>
      </c>
      <c r="J18" s="61">
        <f t="shared" si="8"/>
        <v>1.2727272727272727</v>
      </c>
      <c r="K18" s="61">
        <f t="shared" si="9"/>
        <v>1.4545454545454546</v>
      </c>
      <c r="L18" s="61">
        <f t="shared" si="10"/>
        <v>1.6363636363636365</v>
      </c>
      <c r="M18" s="61">
        <f t="shared" si="11"/>
        <v>1.8181818181818181</v>
      </c>
      <c r="N18" s="61">
        <f t="shared" si="12"/>
        <v>2.2727272727272729</v>
      </c>
      <c r="O18" s="103">
        <f t="shared" si="13"/>
        <v>2.7272727272727271</v>
      </c>
    </row>
    <row r="19" spans="1:15">
      <c r="A19" s="46">
        <v>60</v>
      </c>
      <c r="B19" s="82">
        <f t="shared" si="0"/>
        <v>4.166666666666667</v>
      </c>
      <c r="C19" s="57">
        <f t="shared" si="1"/>
        <v>0.7583333333333333</v>
      </c>
      <c r="D19" s="61">
        <f t="shared" si="2"/>
        <v>0.16666666666666666</v>
      </c>
      <c r="E19" s="61">
        <f t="shared" si="3"/>
        <v>0.33333333333333331</v>
      </c>
      <c r="F19" s="61">
        <f t="shared" si="4"/>
        <v>0.5</v>
      </c>
      <c r="G19" s="61">
        <f t="shared" si="5"/>
        <v>0.66666666666666663</v>
      </c>
      <c r="H19" s="61">
        <f t="shared" si="6"/>
        <v>0.83333333333333337</v>
      </c>
      <c r="I19" s="61">
        <f t="shared" si="7"/>
        <v>1</v>
      </c>
      <c r="J19" s="61">
        <f t="shared" si="8"/>
        <v>1.1666666666666667</v>
      </c>
      <c r="K19" s="61">
        <f t="shared" si="9"/>
        <v>1.3333333333333333</v>
      </c>
      <c r="L19" s="61">
        <f t="shared" si="10"/>
        <v>1.5</v>
      </c>
      <c r="M19" s="61">
        <f t="shared" si="11"/>
        <v>1.6666666666666667</v>
      </c>
      <c r="N19" s="61">
        <f t="shared" si="12"/>
        <v>2.0833333333333335</v>
      </c>
      <c r="O19" s="103">
        <f t="shared" si="13"/>
        <v>2.5</v>
      </c>
    </row>
    <row r="20" spans="1:15">
      <c r="A20" s="46">
        <v>65</v>
      </c>
      <c r="B20" s="82">
        <f t="shared" si="0"/>
        <v>4.5138888888888893</v>
      </c>
      <c r="C20" s="57">
        <f t="shared" si="1"/>
        <v>0.7</v>
      </c>
      <c r="D20" s="61">
        <f t="shared" si="2"/>
        <v>0.15384615384615385</v>
      </c>
      <c r="E20" s="61">
        <f t="shared" si="3"/>
        <v>0.30769230769230771</v>
      </c>
      <c r="F20" s="61">
        <f t="shared" si="4"/>
        <v>0.46153846153846156</v>
      </c>
      <c r="G20" s="61">
        <f t="shared" si="5"/>
        <v>0.61538461538461542</v>
      </c>
      <c r="H20" s="61">
        <f t="shared" si="6"/>
        <v>0.76923076923076927</v>
      </c>
      <c r="I20" s="61">
        <f t="shared" si="7"/>
        <v>0.92307692307692313</v>
      </c>
      <c r="J20" s="61">
        <f t="shared" si="8"/>
        <v>1.0769230769230769</v>
      </c>
      <c r="K20" s="61">
        <f t="shared" si="9"/>
        <v>1.2307692307692308</v>
      </c>
      <c r="L20" s="61">
        <f t="shared" si="10"/>
        <v>1.3846153846153846</v>
      </c>
      <c r="M20" s="61">
        <f t="shared" si="11"/>
        <v>1.5384615384615385</v>
      </c>
      <c r="N20" s="61">
        <f t="shared" si="12"/>
        <v>1.9230769230769231</v>
      </c>
      <c r="O20" s="103">
        <f t="shared" si="13"/>
        <v>2.3076923076923075</v>
      </c>
    </row>
    <row r="21" spans="1:15">
      <c r="A21" s="46">
        <v>70</v>
      </c>
      <c r="B21" s="82">
        <f t="shared" si="0"/>
        <v>4.8611111111111116</v>
      </c>
      <c r="C21" s="57">
        <f t="shared" si="1"/>
        <v>0.65</v>
      </c>
      <c r="D21" s="61">
        <f t="shared" si="2"/>
        <v>0.14285714285714285</v>
      </c>
      <c r="E21" s="61">
        <f t="shared" si="3"/>
        <v>0.2857142857142857</v>
      </c>
      <c r="F21" s="61">
        <f t="shared" si="4"/>
        <v>0.42857142857142855</v>
      </c>
      <c r="G21" s="61">
        <f t="shared" si="5"/>
        <v>0.5714285714285714</v>
      </c>
      <c r="H21" s="61">
        <f t="shared" si="6"/>
        <v>0.7142857142857143</v>
      </c>
      <c r="I21" s="61">
        <f t="shared" si="7"/>
        <v>0.8571428571428571</v>
      </c>
      <c r="J21" s="61">
        <f t="shared" si="8"/>
        <v>1</v>
      </c>
      <c r="K21" s="61">
        <f t="shared" si="9"/>
        <v>1.1428571428571428</v>
      </c>
      <c r="L21" s="61">
        <f t="shared" si="10"/>
        <v>1.2857142857142858</v>
      </c>
      <c r="M21" s="61">
        <f t="shared" si="11"/>
        <v>1.4285714285714286</v>
      </c>
      <c r="N21" s="61">
        <f t="shared" si="12"/>
        <v>1.7857142857142858</v>
      </c>
      <c r="O21" s="103">
        <f t="shared" si="13"/>
        <v>2.1428571428571428</v>
      </c>
    </row>
    <row r="22" spans="1:15">
      <c r="A22" s="46">
        <v>75</v>
      </c>
      <c r="B22" s="82">
        <f t="shared" si="0"/>
        <v>5.2083333333333339</v>
      </c>
      <c r="C22" s="57">
        <f t="shared" si="1"/>
        <v>0.60666666666666669</v>
      </c>
      <c r="D22" s="61">
        <f t="shared" si="2"/>
        <v>0.13333333333333333</v>
      </c>
      <c r="E22" s="61">
        <f t="shared" si="3"/>
        <v>0.26666666666666666</v>
      </c>
      <c r="F22" s="61">
        <f t="shared" si="4"/>
        <v>0.4</v>
      </c>
      <c r="G22" s="61">
        <f t="shared" si="5"/>
        <v>0.53333333333333333</v>
      </c>
      <c r="H22" s="61">
        <f t="shared" si="6"/>
        <v>0.66666666666666663</v>
      </c>
      <c r="I22" s="61">
        <f t="shared" si="7"/>
        <v>0.8</v>
      </c>
      <c r="J22" s="61">
        <f t="shared" si="8"/>
        <v>0.93333333333333335</v>
      </c>
      <c r="K22" s="61">
        <f t="shared" si="9"/>
        <v>1.0666666666666667</v>
      </c>
      <c r="L22" s="61">
        <f t="shared" si="10"/>
        <v>1.2</v>
      </c>
      <c r="M22" s="61">
        <f t="shared" si="11"/>
        <v>1.3333333333333333</v>
      </c>
      <c r="N22" s="61">
        <f t="shared" si="12"/>
        <v>1.6666666666666667</v>
      </c>
      <c r="O22" s="103">
        <f t="shared" si="13"/>
        <v>2</v>
      </c>
    </row>
    <row r="23" spans="1:15">
      <c r="A23" s="46">
        <v>80</v>
      </c>
      <c r="B23" s="82">
        <f t="shared" si="0"/>
        <v>5.5555555555555554</v>
      </c>
      <c r="C23" s="57">
        <f t="shared" si="1"/>
        <v>0.56874999999999998</v>
      </c>
      <c r="D23" s="61">
        <f t="shared" si="2"/>
        <v>0.125</v>
      </c>
      <c r="E23" s="61">
        <f t="shared" si="3"/>
        <v>0.25</v>
      </c>
      <c r="F23" s="61">
        <f t="shared" si="4"/>
        <v>0.375</v>
      </c>
      <c r="G23" s="61">
        <f t="shared" si="5"/>
        <v>0.5</v>
      </c>
      <c r="H23" s="61">
        <f t="shared" si="6"/>
        <v>0.625</v>
      </c>
      <c r="I23" s="61">
        <f t="shared" si="7"/>
        <v>0.75</v>
      </c>
      <c r="J23" s="61">
        <f t="shared" si="8"/>
        <v>0.875</v>
      </c>
      <c r="K23" s="61">
        <f t="shared" si="9"/>
        <v>1</v>
      </c>
      <c r="L23" s="61">
        <f t="shared" si="10"/>
        <v>1.125</v>
      </c>
      <c r="M23" s="61">
        <f t="shared" si="11"/>
        <v>1.25</v>
      </c>
      <c r="N23" s="61">
        <f t="shared" si="12"/>
        <v>1.5625</v>
      </c>
      <c r="O23" s="103">
        <f t="shared" si="13"/>
        <v>1.875</v>
      </c>
    </row>
    <row r="24" spans="1:15">
      <c r="A24" s="46">
        <v>85</v>
      </c>
      <c r="B24" s="82">
        <f t="shared" si="0"/>
        <v>5.9027777777777777</v>
      </c>
      <c r="C24" s="57">
        <f t="shared" si="1"/>
        <v>0.53529411764705881</v>
      </c>
      <c r="D24" s="61">
        <f t="shared" si="2"/>
        <v>0.11764705882352941</v>
      </c>
      <c r="E24" s="61">
        <f t="shared" si="3"/>
        <v>0.23529411764705882</v>
      </c>
      <c r="F24" s="61">
        <f t="shared" si="4"/>
        <v>0.35294117647058826</v>
      </c>
      <c r="G24" s="61">
        <f t="shared" si="5"/>
        <v>0.47058823529411764</v>
      </c>
      <c r="H24" s="61">
        <f t="shared" si="6"/>
        <v>0.58823529411764708</v>
      </c>
      <c r="I24" s="61">
        <f t="shared" si="7"/>
        <v>0.70588235294117652</v>
      </c>
      <c r="J24" s="61">
        <f t="shared" si="8"/>
        <v>0.82352941176470584</v>
      </c>
      <c r="K24" s="61">
        <f t="shared" si="9"/>
        <v>0.94117647058823528</v>
      </c>
      <c r="L24" s="61">
        <f t="shared" si="10"/>
        <v>1.0588235294117647</v>
      </c>
      <c r="M24" s="61">
        <f t="shared" si="11"/>
        <v>1.1764705882352942</v>
      </c>
      <c r="N24" s="61">
        <f t="shared" si="12"/>
        <v>1.4705882352941178</v>
      </c>
      <c r="O24" s="103">
        <f t="shared" si="13"/>
        <v>1.7647058823529411</v>
      </c>
    </row>
    <row r="25" spans="1:15">
      <c r="A25" s="46">
        <v>90</v>
      </c>
      <c r="B25" s="82">
        <f t="shared" si="0"/>
        <v>6.25</v>
      </c>
      <c r="C25" s="57">
        <f t="shared" si="1"/>
        <v>0.50555555555555554</v>
      </c>
      <c r="D25" s="61">
        <f t="shared" si="2"/>
        <v>0.1111111111111111</v>
      </c>
      <c r="E25" s="61">
        <f t="shared" si="3"/>
        <v>0.22222222222222221</v>
      </c>
      <c r="F25" s="61">
        <f t="shared" si="4"/>
        <v>0.33333333333333331</v>
      </c>
      <c r="G25" s="61">
        <f t="shared" si="5"/>
        <v>0.44444444444444442</v>
      </c>
      <c r="H25" s="61">
        <f t="shared" si="6"/>
        <v>0.55555555555555558</v>
      </c>
      <c r="I25" s="61">
        <f t="shared" si="7"/>
        <v>0.66666666666666663</v>
      </c>
      <c r="J25" s="61">
        <f t="shared" si="8"/>
        <v>0.77777777777777779</v>
      </c>
      <c r="K25" s="61">
        <f t="shared" si="9"/>
        <v>0.88888888888888884</v>
      </c>
      <c r="L25" s="61">
        <f t="shared" si="10"/>
        <v>1</v>
      </c>
      <c r="M25" s="61">
        <f t="shared" si="11"/>
        <v>1.1111111111111112</v>
      </c>
      <c r="N25" s="61">
        <f t="shared" si="12"/>
        <v>1.3888888888888888</v>
      </c>
      <c r="O25" s="103">
        <f t="shared" si="13"/>
        <v>1.6666666666666667</v>
      </c>
    </row>
    <row r="26" spans="1:15">
      <c r="A26" s="46">
        <v>95</v>
      </c>
      <c r="B26" s="82">
        <f t="shared" si="0"/>
        <v>6.5972222222222223</v>
      </c>
      <c r="C26" s="57">
        <f t="shared" si="1"/>
        <v>0.47894736842105262</v>
      </c>
      <c r="D26" s="61">
        <f t="shared" si="2"/>
        <v>0.10526315789473684</v>
      </c>
      <c r="E26" s="61">
        <f t="shared" si="3"/>
        <v>0.21052631578947367</v>
      </c>
      <c r="F26" s="61">
        <f t="shared" si="4"/>
        <v>0.31578947368421051</v>
      </c>
      <c r="G26" s="61">
        <f t="shared" si="5"/>
        <v>0.42105263157894735</v>
      </c>
      <c r="H26" s="61">
        <f t="shared" si="6"/>
        <v>0.52631578947368418</v>
      </c>
      <c r="I26" s="61">
        <f t="shared" si="7"/>
        <v>0.63157894736842102</v>
      </c>
      <c r="J26" s="61">
        <f t="shared" si="8"/>
        <v>0.73684210526315785</v>
      </c>
      <c r="K26" s="61">
        <f t="shared" si="9"/>
        <v>0.84210526315789469</v>
      </c>
      <c r="L26" s="61">
        <f t="shared" si="10"/>
        <v>0.94736842105263153</v>
      </c>
      <c r="M26" s="61">
        <f t="shared" si="11"/>
        <v>1.0526315789473684</v>
      </c>
      <c r="N26" s="61">
        <f t="shared" si="12"/>
        <v>1.3157894736842106</v>
      </c>
      <c r="O26" s="103">
        <f t="shared" si="13"/>
        <v>1.5789473684210527</v>
      </c>
    </row>
    <row r="27" spans="1:15" ht="15.75" thickBot="1">
      <c r="A27" s="49">
        <v>100</v>
      </c>
      <c r="B27" s="83">
        <f t="shared" si="0"/>
        <v>6.9444444444444446</v>
      </c>
      <c r="C27" s="58">
        <f t="shared" si="1"/>
        <v>0.45500000000000002</v>
      </c>
      <c r="D27" s="62">
        <f t="shared" si="2"/>
        <v>0.1</v>
      </c>
      <c r="E27" s="62">
        <f t="shared" si="3"/>
        <v>0.2</v>
      </c>
      <c r="F27" s="62">
        <f t="shared" si="4"/>
        <v>0.3</v>
      </c>
      <c r="G27" s="62">
        <f t="shared" si="5"/>
        <v>0.4</v>
      </c>
      <c r="H27" s="62">
        <f t="shared" si="6"/>
        <v>0.5</v>
      </c>
      <c r="I27" s="62">
        <f t="shared" si="7"/>
        <v>0.6</v>
      </c>
      <c r="J27" s="62">
        <f t="shared" si="8"/>
        <v>0.7</v>
      </c>
      <c r="K27" s="62">
        <f t="shared" si="9"/>
        <v>0.8</v>
      </c>
      <c r="L27" s="62">
        <f t="shared" si="10"/>
        <v>0.9</v>
      </c>
      <c r="M27" s="62">
        <f t="shared" si="11"/>
        <v>1</v>
      </c>
      <c r="N27" s="62">
        <f t="shared" si="12"/>
        <v>1.25</v>
      </c>
      <c r="O27" s="104">
        <f t="shared" si="13"/>
        <v>1.5</v>
      </c>
    </row>
  </sheetData>
  <mergeCells count="1">
    <mergeCell ref="C6:O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7"/>
  <sheetViews>
    <sheetView tabSelected="1" topLeftCell="C1" workbookViewId="0">
      <selection activeCell="D24" sqref="D24"/>
    </sheetView>
  </sheetViews>
  <sheetFormatPr defaultRowHeight="15"/>
  <cols>
    <col min="1" max="1" width="11.85546875" customWidth="1"/>
    <col min="2" max="2" width="12" bestFit="1" customWidth="1"/>
    <col min="3" max="3" width="9.5703125" customWidth="1"/>
    <col min="4" max="4" width="10.5703125" customWidth="1"/>
    <col min="5" max="5" width="3.7109375" customWidth="1"/>
    <col min="6" max="6" width="8.85546875" customWidth="1"/>
    <col min="7" max="7" width="9.85546875" customWidth="1"/>
    <col min="8" max="8" width="12.5703125" customWidth="1"/>
    <col min="9" max="9" width="12" customWidth="1"/>
    <col min="10" max="10" width="1.85546875" customWidth="1"/>
    <col min="11" max="11" width="3.28515625" customWidth="1"/>
    <col min="21" max="21" width="3.5703125" customWidth="1"/>
  </cols>
  <sheetData>
    <row r="1" spans="1:20" ht="11.25" customHeight="1" thickBot="1">
      <c r="A1" s="31"/>
      <c r="B1" s="31"/>
      <c r="C1" s="31"/>
      <c r="D1" s="31"/>
      <c r="E1" s="31"/>
      <c r="F1" s="31"/>
      <c r="G1" s="31"/>
      <c r="H1" s="31"/>
      <c r="I1" s="31"/>
      <c r="J1" s="31"/>
    </row>
    <row r="2" spans="1:20" ht="15.75" thickBot="1">
      <c r="A2" s="269" t="s">
        <v>131</v>
      </c>
      <c r="B2" s="269"/>
      <c r="C2" s="269"/>
      <c r="D2" s="269"/>
      <c r="E2" s="31"/>
      <c r="F2" s="269" t="s">
        <v>128</v>
      </c>
      <c r="G2" s="269"/>
      <c r="H2" s="269"/>
      <c r="I2" s="269"/>
      <c r="J2" s="31"/>
      <c r="L2" s="270" t="s">
        <v>137</v>
      </c>
      <c r="M2" s="271"/>
      <c r="N2" s="271"/>
      <c r="O2" s="271"/>
      <c r="P2" s="271"/>
      <c r="Q2" s="272"/>
      <c r="R2" s="267" t="s">
        <v>152</v>
      </c>
      <c r="S2" s="268"/>
      <c r="T2" s="72">
        <f>D15</f>
        <v>45.5</v>
      </c>
    </row>
    <row r="3" spans="1:20" ht="15.75" thickBot="1">
      <c r="A3" s="31" t="s">
        <v>112</v>
      </c>
      <c r="B3" s="31"/>
      <c r="C3" s="31"/>
      <c r="D3" s="43">
        <f>1/4</f>
        <v>0.25</v>
      </c>
      <c r="E3" s="31"/>
      <c r="F3" s="32" t="s">
        <v>160</v>
      </c>
      <c r="G3" s="32"/>
      <c r="H3" s="31">
        <v>2.54</v>
      </c>
      <c r="I3" s="31" t="s">
        <v>151</v>
      </c>
      <c r="J3" s="31"/>
      <c r="L3" s="70" t="s">
        <v>2</v>
      </c>
      <c r="M3" s="71" t="s">
        <v>136</v>
      </c>
      <c r="N3" s="71" t="s">
        <v>149</v>
      </c>
      <c r="O3" s="70" t="s">
        <v>2</v>
      </c>
      <c r="P3" s="71" t="s">
        <v>136</v>
      </c>
      <c r="Q3" s="95" t="s">
        <v>149</v>
      </c>
      <c r="R3" s="71" t="s">
        <v>2</v>
      </c>
      <c r="S3" s="71" t="s">
        <v>136</v>
      </c>
      <c r="T3" s="95" t="s">
        <v>149</v>
      </c>
    </row>
    <row r="4" spans="1:20">
      <c r="A4" s="31" t="s">
        <v>108</v>
      </c>
      <c r="B4" s="31"/>
      <c r="C4" s="31"/>
      <c r="D4" s="31">
        <f>D3*25.4</f>
        <v>6.35</v>
      </c>
      <c r="E4" s="31"/>
      <c r="F4" s="32" t="s">
        <v>161</v>
      </c>
      <c r="G4" s="32"/>
      <c r="H4" s="31">
        <f>1/H3</f>
        <v>0.39370078740157477</v>
      </c>
      <c r="I4" s="31" t="s">
        <v>157</v>
      </c>
      <c r="J4" s="31"/>
      <c r="L4" s="55">
        <v>1</v>
      </c>
      <c r="M4" s="96">
        <f>L4*$D$10</f>
        <v>6.9458492424537305E-2</v>
      </c>
      <c r="N4" s="97">
        <f t="shared" ref="N4:N37" si="0">$D$15/M4</f>
        <v>655.06748579999999</v>
      </c>
      <c r="O4" s="55">
        <v>35</v>
      </c>
      <c r="P4" s="96">
        <f>O4*$D$10</f>
        <v>2.4310472348588057</v>
      </c>
      <c r="Q4" s="98">
        <f t="shared" ref="Q4:Q37" si="1">$D$15/P4</f>
        <v>18.716213880000002</v>
      </c>
      <c r="R4" s="99">
        <v>69</v>
      </c>
      <c r="S4" s="96">
        <f>R4*$D$10</f>
        <v>4.7926359772930738</v>
      </c>
      <c r="T4" s="98">
        <f t="shared" ref="T4:T37" si="2">$D$15/S4</f>
        <v>9.4937316782608701</v>
      </c>
    </row>
    <row r="5" spans="1:20">
      <c r="A5" s="31" t="s">
        <v>109</v>
      </c>
      <c r="B5" s="31"/>
      <c r="C5" s="31"/>
      <c r="D5" s="38">
        <v>91.44</v>
      </c>
      <c r="E5" s="31"/>
      <c r="F5" s="32" t="s">
        <v>162</v>
      </c>
      <c r="G5" s="32"/>
      <c r="H5" s="31">
        <v>1.0469999999999999</v>
      </c>
      <c r="I5" s="31" t="s">
        <v>158</v>
      </c>
      <c r="J5" s="31"/>
      <c r="L5" s="46">
        <v>2</v>
      </c>
      <c r="M5" s="47">
        <f t="shared" ref="M5:M6" si="3">L5*$D$10</f>
        <v>0.13891698484907461</v>
      </c>
      <c r="N5" s="63">
        <f t="shared" si="0"/>
        <v>327.53374289999999</v>
      </c>
      <c r="O5" s="46">
        <v>36</v>
      </c>
      <c r="P5" s="47">
        <f t="shared" ref="P5:P6" si="4">O5*$D$10</f>
        <v>2.5005057272833429</v>
      </c>
      <c r="Q5" s="48">
        <f t="shared" si="1"/>
        <v>18.196319050000003</v>
      </c>
      <c r="R5" s="64">
        <v>70</v>
      </c>
      <c r="S5" s="47">
        <f t="shared" ref="S5:S6" si="5">R5*$D$10</f>
        <v>4.8620944697176114</v>
      </c>
      <c r="T5" s="48">
        <f t="shared" si="2"/>
        <v>9.3581069400000008</v>
      </c>
    </row>
    <row r="6" spans="1:20">
      <c r="A6" s="32" t="s">
        <v>111</v>
      </c>
      <c r="B6" s="31"/>
      <c r="C6" s="31"/>
      <c r="D6" s="31">
        <f>D4/D5/1000</f>
        <v>6.9444444444444444E-5</v>
      </c>
      <c r="E6" s="31"/>
      <c r="F6" s="32" t="s">
        <v>163</v>
      </c>
      <c r="G6" s="31"/>
      <c r="H6" s="31">
        <f>H5*H9</f>
        <v>3.5992718999999997</v>
      </c>
      <c r="I6" s="31" t="s">
        <v>158</v>
      </c>
      <c r="J6" s="31"/>
      <c r="L6" s="46">
        <v>3</v>
      </c>
      <c r="M6" s="47">
        <f t="shared" si="3"/>
        <v>0.20837547727361191</v>
      </c>
      <c r="N6" s="63">
        <f t="shared" si="0"/>
        <v>218.3558286</v>
      </c>
      <c r="O6" s="46">
        <v>37</v>
      </c>
      <c r="P6" s="47">
        <f t="shared" si="4"/>
        <v>2.5699642197078805</v>
      </c>
      <c r="Q6" s="48">
        <f t="shared" si="1"/>
        <v>17.704526643243241</v>
      </c>
      <c r="R6" s="64">
        <v>71</v>
      </c>
      <c r="S6" s="47">
        <f t="shared" si="5"/>
        <v>4.931552962142149</v>
      </c>
      <c r="T6" s="48">
        <f t="shared" si="2"/>
        <v>9.2263026169014086</v>
      </c>
    </row>
    <row r="7" spans="1:20">
      <c r="A7" s="32" t="s">
        <v>110</v>
      </c>
      <c r="B7" s="31"/>
      <c r="C7" s="31"/>
      <c r="D7" s="31">
        <f>ATAN(D6)*180/PI()</f>
        <v>3.9788735709013036E-3</v>
      </c>
      <c r="E7" s="31"/>
      <c r="F7" s="32" t="s">
        <v>164</v>
      </c>
      <c r="G7" s="32"/>
      <c r="H7" s="31">
        <f>1/H5</f>
        <v>0.95510983763132762</v>
      </c>
      <c r="I7" s="31" t="s">
        <v>159</v>
      </c>
      <c r="J7" s="31"/>
      <c r="L7" s="46">
        <v>4</v>
      </c>
      <c r="M7" s="47">
        <f t="shared" ref="M7:M37" si="6">L7*$D$10</f>
        <v>0.27783396969814922</v>
      </c>
      <c r="N7" s="63">
        <f t="shared" si="0"/>
        <v>163.76687145</v>
      </c>
      <c r="O7" s="46">
        <v>38</v>
      </c>
      <c r="P7" s="47">
        <f t="shared" ref="P7:P37" si="7">O7*$D$10</f>
        <v>2.6394227121324176</v>
      </c>
      <c r="Q7" s="48">
        <f t="shared" si="1"/>
        <v>17.238618047368423</v>
      </c>
      <c r="R7" s="64">
        <v>72</v>
      </c>
      <c r="S7" s="47">
        <f t="shared" ref="S7:S37" si="8">R7*$D$10</f>
        <v>5.0010114545666857</v>
      </c>
      <c r="T7" s="48">
        <f t="shared" si="2"/>
        <v>9.0981595250000016</v>
      </c>
    </row>
    <row r="8" spans="1:20">
      <c r="A8" s="31" t="s">
        <v>123</v>
      </c>
      <c r="B8" s="31"/>
      <c r="C8" s="31"/>
      <c r="D8" s="31">
        <f>D4/D5</f>
        <v>6.9444444444444448E-2</v>
      </c>
      <c r="E8" s="31"/>
      <c r="F8" s="32" t="s">
        <v>164</v>
      </c>
      <c r="G8" s="31"/>
      <c r="H8" s="31">
        <f>1/H5/H9</f>
        <v>0.27783396969814922</v>
      </c>
      <c r="I8" s="31" t="s">
        <v>136</v>
      </c>
      <c r="J8" s="31"/>
      <c r="L8" s="46">
        <v>5</v>
      </c>
      <c r="M8" s="47">
        <f t="shared" si="6"/>
        <v>0.3472924621226865</v>
      </c>
      <c r="N8" s="63">
        <f t="shared" si="0"/>
        <v>131.01349716000001</v>
      </c>
      <c r="O8" s="46">
        <v>39</v>
      </c>
      <c r="P8" s="47">
        <f t="shared" si="7"/>
        <v>2.7088812045569548</v>
      </c>
      <c r="Q8" s="48">
        <f t="shared" si="1"/>
        <v>16.796602200000002</v>
      </c>
      <c r="R8" s="64">
        <v>73</v>
      </c>
      <c r="S8" s="47">
        <f t="shared" si="8"/>
        <v>5.0704699469912233</v>
      </c>
      <c r="T8" s="48">
        <f t="shared" si="2"/>
        <v>8.9735272027397261</v>
      </c>
    </row>
    <row r="9" spans="1:20">
      <c r="A9" s="31" t="s">
        <v>116</v>
      </c>
      <c r="B9" s="31"/>
      <c r="C9" s="31"/>
      <c r="D9" s="31">
        <f>D3/H5</f>
        <v>0.2387774594078319</v>
      </c>
      <c r="E9" s="31"/>
      <c r="F9" s="32" t="s">
        <v>163</v>
      </c>
      <c r="G9" s="32"/>
      <c r="H9" s="31">
        <v>3.4377</v>
      </c>
      <c r="I9" s="31" t="s">
        <v>159</v>
      </c>
      <c r="J9" s="31"/>
      <c r="L9" s="46">
        <v>6</v>
      </c>
      <c r="M9" s="47">
        <f t="shared" si="6"/>
        <v>0.41675095454722383</v>
      </c>
      <c r="N9" s="63">
        <f t="shared" si="0"/>
        <v>109.1779143</v>
      </c>
      <c r="O9" s="46">
        <v>40</v>
      </c>
      <c r="P9" s="47">
        <f t="shared" si="7"/>
        <v>2.778339696981492</v>
      </c>
      <c r="Q9" s="48">
        <f t="shared" si="1"/>
        <v>16.376687145000002</v>
      </c>
      <c r="R9" s="64">
        <v>74</v>
      </c>
      <c r="S9" s="47">
        <f t="shared" si="8"/>
        <v>5.1399284394157609</v>
      </c>
      <c r="T9" s="48">
        <f t="shared" si="2"/>
        <v>8.8522633216216207</v>
      </c>
    </row>
    <row r="10" spans="1:20">
      <c r="A10" s="31" t="s">
        <v>117</v>
      </c>
      <c r="B10" s="31"/>
      <c r="C10" s="31"/>
      <c r="D10" s="31">
        <f>D9/H9</f>
        <v>6.9458492424537305E-2</v>
      </c>
      <c r="E10" s="31"/>
      <c r="F10" s="32" t="s">
        <v>162</v>
      </c>
      <c r="G10" s="32"/>
      <c r="H10" s="31">
        <f>1/H9</f>
        <v>0.29089216627396225</v>
      </c>
      <c r="I10" s="31" t="s">
        <v>136</v>
      </c>
      <c r="J10" s="31"/>
      <c r="L10" s="46">
        <v>7</v>
      </c>
      <c r="M10" s="47">
        <f t="shared" si="6"/>
        <v>0.48620944697176116</v>
      </c>
      <c r="N10" s="63">
        <f t="shared" si="0"/>
        <v>93.581069400000004</v>
      </c>
      <c r="O10" s="46">
        <v>41</v>
      </c>
      <c r="P10" s="47">
        <f t="shared" si="7"/>
        <v>2.8477981894060296</v>
      </c>
      <c r="Q10" s="48">
        <f t="shared" si="1"/>
        <v>15.977255751219513</v>
      </c>
      <c r="R10" s="64">
        <v>75</v>
      </c>
      <c r="S10" s="47">
        <f t="shared" si="8"/>
        <v>5.2093869318402977</v>
      </c>
      <c r="T10" s="48">
        <f t="shared" si="2"/>
        <v>8.7342331440000009</v>
      </c>
    </row>
    <row r="11" spans="1:20" ht="15.75" thickBot="1">
      <c r="A11" s="31"/>
      <c r="B11" s="31"/>
      <c r="C11" s="31"/>
      <c r="D11" s="31"/>
      <c r="E11" s="31"/>
      <c r="F11" s="31"/>
      <c r="G11" s="31"/>
      <c r="H11" s="31"/>
      <c r="I11" s="31"/>
      <c r="J11" s="31"/>
      <c r="L11" s="46">
        <v>8</v>
      </c>
      <c r="M11" s="47">
        <f t="shared" si="6"/>
        <v>0.55566793939629844</v>
      </c>
      <c r="N11" s="63">
        <f t="shared" si="0"/>
        <v>81.883435724999998</v>
      </c>
      <c r="O11" s="46">
        <v>42</v>
      </c>
      <c r="P11" s="47">
        <f t="shared" si="7"/>
        <v>2.9172566818305667</v>
      </c>
      <c r="Q11" s="48">
        <f t="shared" si="1"/>
        <v>15.596844900000001</v>
      </c>
      <c r="R11" s="64">
        <v>76</v>
      </c>
      <c r="S11" s="47">
        <f t="shared" si="8"/>
        <v>5.2788454242648353</v>
      </c>
      <c r="T11" s="48">
        <f t="shared" si="2"/>
        <v>8.6193090236842114</v>
      </c>
    </row>
    <row r="12" spans="1:20" ht="15.75" thickBot="1">
      <c r="A12" s="31"/>
      <c r="B12" s="31"/>
      <c r="C12" s="31"/>
      <c r="D12" s="31"/>
      <c r="E12" s="31"/>
      <c r="F12" s="73" t="s">
        <v>127</v>
      </c>
      <c r="G12" s="74" t="s">
        <v>124</v>
      </c>
      <c r="H12" s="74" t="s">
        <v>125</v>
      </c>
      <c r="I12" s="75" t="s">
        <v>126</v>
      </c>
      <c r="J12" s="31"/>
      <c r="L12" s="46">
        <v>9</v>
      </c>
      <c r="M12" s="47">
        <f t="shared" si="6"/>
        <v>0.62512643182083572</v>
      </c>
      <c r="N12" s="63">
        <f t="shared" si="0"/>
        <v>72.785276200000013</v>
      </c>
      <c r="O12" s="46">
        <v>43</v>
      </c>
      <c r="P12" s="47">
        <f t="shared" si="7"/>
        <v>2.9867151742551039</v>
      </c>
      <c r="Q12" s="48">
        <f t="shared" si="1"/>
        <v>15.234127576744187</v>
      </c>
      <c r="R12" s="64">
        <v>77</v>
      </c>
      <c r="S12" s="47">
        <f t="shared" si="8"/>
        <v>5.3483039166893729</v>
      </c>
      <c r="T12" s="48">
        <f t="shared" si="2"/>
        <v>8.5073699454545455</v>
      </c>
    </row>
    <row r="13" spans="1:20" ht="15.75" thickBot="1">
      <c r="A13" s="42" t="s">
        <v>129</v>
      </c>
      <c r="B13" s="42"/>
      <c r="C13" s="42"/>
      <c r="D13" s="42"/>
      <c r="E13" s="33"/>
      <c r="F13" s="24">
        <v>10</v>
      </c>
      <c r="G13" s="20">
        <f t="shared" ref="G13:G31" si="9">IF($D$16=0,$D$15,$D$15-$D$16*F13)</f>
        <v>45.5</v>
      </c>
      <c r="H13" s="22">
        <f>G13/F13</f>
        <v>4.55</v>
      </c>
      <c r="I13" s="25">
        <f t="shared" ref="I13:I30" si="10">H13/$D$10</f>
        <v>65.506748579999993</v>
      </c>
      <c r="J13" s="31"/>
      <c r="L13" s="46">
        <v>10</v>
      </c>
      <c r="M13" s="47">
        <f t="shared" si="6"/>
        <v>0.69458492424537299</v>
      </c>
      <c r="N13" s="63">
        <f t="shared" si="0"/>
        <v>65.506748580000007</v>
      </c>
      <c r="O13" s="46">
        <v>44</v>
      </c>
      <c r="P13" s="47">
        <f t="shared" si="7"/>
        <v>3.0561736666796415</v>
      </c>
      <c r="Q13" s="48">
        <f t="shared" si="1"/>
        <v>14.887897404545454</v>
      </c>
      <c r="R13" s="64">
        <v>78</v>
      </c>
      <c r="S13" s="47">
        <f t="shared" si="8"/>
        <v>5.4177624091139096</v>
      </c>
      <c r="T13" s="48">
        <f t="shared" si="2"/>
        <v>8.3983011000000012</v>
      </c>
    </row>
    <row r="14" spans="1:20">
      <c r="A14" s="31" t="s">
        <v>121</v>
      </c>
      <c r="B14" s="31"/>
      <c r="C14" s="31"/>
      <c r="D14" s="41">
        <v>0</v>
      </c>
      <c r="E14" s="34"/>
      <c r="F14" s="26">
        <v>15</v>
      </c>
      <c r="G14" s="21">
        <f t="shared" si="9"/>
        <v>45.5</v>
      </c>
      <c r="H14" s="23">
        <f t="shared" ref="H14:H30" si="11">G14/F14</f>
        <v>3.0333333333333332</v>
      </c>
      <c r="I14" s="27">
        <f t="shared" si="10"/>
        <v>43.671165719999998</v>
      </c>
      <c r="J14" s="31"/>
      <c r="L14" s="46">
        <v>11</v>
      </c>
      <c r="M14" s="47">
        <f t="shared" si="6"/>
        <v>0.76404341666991038</v>
      </c>
      <c r="N14" s="63">
        <f t="shared" si="0"/>
        <v>59.551589618181815</v>
      </c>
      <c r="O14" s="46">
        <v>45</v>
      </c>
      <c r="P14" s="47">
        <f t="shared" si="7"/>
        <v>3.1256321591041787</v>
      </c>
      <c r="Q14" s="48">
        <f t="shared" si="1"/>
        <v>14.55705524</v>
      </c>
      <c r="R14" s="64">
        <v>79</v>
      </c>
      <c r="S14" s="47">
        <f t="shared" si="8"/>
        <v>5.4872209015384472</v>
      </c>
      <c r="T14" s="48">
        <f t="shared" si="2"/>
        <v>8.291993491139241</v>
      </c>
    </row>
    <row r="15" spans="1:20">
      <c r="A15" s="31" t="s">
        <v>120</v>
      </c>
      <c r="B15" s="31"/>
      <c r="C15" s="31"/>
      <c r="D15" s="40">
        <v>45.5</v>
      </c>
      <c r="E15" s="31"/>
      <c r="F15" s="26">
        <v>20</v>
      </c>
      <c r="G15" s="21">
        <f t="shared" si="9"/>
        <v>45.5</v>
      </c>
      <c r="H15" s="23">
        <f t="shared" si="11"/>
        <v>2.2749999999999999</v>
      </c>
      <c r="I15" s="27">
        <f t="shared" si="10"/>
        <v>32.753374289999996</v>
      </c>
      <c r="J15" s="31"/>
      <c r="L15" s="46">
        <v>12</v>
      </c>
      <c r="M15" s="47">
        <f t="shared" si="6"/>
        <v>0.83350190909444766</v>
      </c>
      <c r="N15" s="63">
        <f t="shared" si="0"/>
        <v>54.588957149999999</v>
      </c>
      <c r="O15" s="46">
        <v>46</v>
      </c>
      <c r="P15" s="47">
        <f t="shared" si="7"/>
        <v>3.1950906515287159</v>
      </c>
      <c r="Q15" s="48">
        <f t="shared" si="1"/>
        <v>14.240597517391306</v>
      </c>
      <c r="R15" s="64">
        <v>80</v>
      </c>
      <c r="S15" s="47">
        <f t="shared" si="8"/>
        <v>5.5566793939629839</v>
      </c>
      <c r="T15" s="48">
        <f t="shared" si="2"/>
        <v>8.1883435725000009</v>
      </c>
    </row>
    <row r="16" spans="1:20">
      <c r="A16" s="31" t="s">
        <v>122</v>
      </c>
      <c r="B16" s="31"/>
      <c r="C16" s="31"/>
      <c r="D16" s="31">
        <f>IF(D14=0,0,D15/D14)</f>
        <v>0</v>
      </c>
      <c r="E16" s="31"/>
      <c r="F16" s="26">
        <v>25</v>
      </c>
      <c r="G16" s="21">
        <f t="shared" si="9"/>
        <v>45.5</v>
      </c>
      <c r="H16" s="23">
        <f t="shared" si="11"/>
        <v>1.82</v>
      </c>
      <c r="I16" s="27">
        <f t="shared" si="10"/>
        <v>26.202699432000003</v>
      </c>
      <c r="J16" s="31"/>
      <c r="L16" s="46">
        <v>13</v>
      </c>
      <c r="M16" s="47">
        <f t="shared" si="6"/>
        <v>0.90296040151898493</v>
      </c>
      <c r="N16" s="63">
        <f t="shared" si="0"/>
        <v>50.3898066</v>
      </c>
      <c r="O16" s="46">
        <v>47</v>
      </c>
      <c r="P16" s="47">
        <f t="shared" si="7"/>
        <v>3.2645491439532535</v>
      </c>
      <c r="Q16" s="48">
        <f t="shared" si="1"/>
        <v>13.937606080851063</v>
      </c>
      <c r="R16" s="64">
        <v>81</v>
      </c>
      <c r="S16" s="47">
        <f t="shared" si="8"/>
        <v>5.6261378863875215</v>
      </c>
      <c r="T16" s="48">
        <f t="shared" si="2"/>
        <v>8.0872529111111113</v>
      </c>
    </row>
    <row r="17" spans="1:20">
      <c r="A17" s="31" t="s">
        <v>113</v>
      </c>
      <c r="B17" s="31"/>
      <c r="C17" s="31"/>
      <c r="D17" s="39">
        <v>50</v>
      </c>
      <c r="E17" s="34"/>
      <c r="F17" s="26">
        <v>30</v>
      </c>
      <c r="G17" s="21">
        <f t="shared" si="9"/>
        <v>45.5</v>
      </c>
      <c r="H17" s="23">
        <f t="shared" si="11"/>
        <v>1.5166666666666666</v>
      </c>
      <c r="I17" s="27">
        <f t="shared" si="10"/>
        <v>21.835582859999999</v>
      </c>
      <c r="J17" s="31"/>
      <c r="L17" s="46">
        <v>14</v>
      </c>
      <c r="M17" s="47">
        <f t="shared" si="6"/>
        <v>0.97241889394352232</v>
      </c>
      <c r="N17" s="63">
        <f t="shared" si="0"/>
        <v>46.790534700000002</v>
      </c>
      <c r="O17" s="46">
        <v>48</v>
      </c>
      <c r="P17" s="47">
        <f t="shared" si="7"/>
        <v>3.3340076363777906</v>
      </c>
      <c r="Q17" s="48">
        <f t="shared" si="1"/>
        <v>13.6472392875</v>
      </c>
      <c r="R17" s="64">
        <v>82</v>
      </c>
      <c r="S17" s="47">
        <f t="shared" si="8"/>
        <v>5.6955963788120592</v>
      </c>
      <c r="T17" s="48">
        <f t="shared" si="2"/>
        <v>7.9886278756097564</v>
      </c>
    </row>
    <row r="18" spans="1:20">
      <c r="A18" s="31"/>
      <c r="B18" s="31"/>
      <c r="C18" s="31"/>
      <c r="D18" s="31"/>
      <c r="E18" s="35"/>
      <c r="F18" s="26">
        <v>35</v>
      </c>
      <c r="G18" s="21">
        <f t="shared" si="9"/>
        <v>45.5</v>
      </c>
      <c r="H18" s="23">
        <f t="shared" si="11"/>
        <v>1.3</v>
      </c>
      <c r="I18" s="27">
        <f t="shared" si="10"/>
        <v>18.716213880000002</v>
      </c>
      <c r="J18" s="31"/>
      <c r="L18" s="46">
        <v>15</v>
      </c>
      <c r="M18" s="47">
        <f t="shared" si="6"/>
        <v>1.0418773863680595</v>
      </c>
      <c r="N18" s="63">
        <f t="shared" si="0"/>
        <v>43.671165720000005</v>
      </c>
      <c r="O18" s="46">
        <v>49</v>
      </c>
      <c r="P18" s="47">
        <f t="shared" si="7"/>
        <v>3.4034661288023278</v>
      </c>
      <c r="Q18" s="48">
        <f t="shared" si="1"/>
        <v>13.368724200000001</v>
      </c>
      <c r="R18" s="64">
        <v>83</v>
      </c>
      <c r="S18" s="47">
        <f t="shared" si="8"/>
        <v>5.7650548712365959</v>
      </c>
      <c r="T18" s="48">
        <f t="shared" si="2"/>
        <v>7.8923793469879531</v>
      </c>
    </row>
    <row r="19" spans="1:20" ht="15.75" thickBot="1">
      <c r="A19" s="42" t="s">
        <v>130</v>
      </c>
      <c r="B19" s="42"/>
      <c r="C19" s="42"/>
      <c r="D19" s="42"/>
      <c r="E19" s="36"/>
      <c r="F19" s="26">
        <v>40</v>
      </c>
      <c r="G19" s="21">
        <f t="shared" si="9"/>
        <v>45.5</v>
      </c>
      <c r="H19" s="23">
        <f t="shared" si="11"/>
        <v>1.1375</v>
      </c>
      <c r="I19" s="27">
        <f t="shared" si="10"/>
        <v>16.376687144999998</v>
      </c>
      <c r="J19" s="31"/>
      <c r="L19" s="46">
        <v>16</v>
      </c>
      <c r="M19" s="47">
        <f t="shared" si="6"/>
        <v>1.1113358787925969</v>
      </c>
      <c r="N19" s="63">
        <f t="shared" si="0"/>
        <v>40.941717862499999</v>
      </c>
      <c r="O19" s="46">
        <v>50</v>
      </c>
      <c r="P19" s="47">
        <f t="shared" si="7"/>
        <v>3.4729246212268654</v>
      </c>
      <c r="Q19" s="48">
        <f t="shared" si="1"/>
        <v>13.101349716</v>
      </c>
      <c r="R19" s="64">
        <v>84</v>
      </c>
      <c r="S19" s="47">
        <f t="shared" si="8"/>
        <v>5.8345133636611335</v>
      </c>
      <c r="T19" s="48">
        <f t="shared" si="2"/>
        <v>7.7984224500000003</v>
      </c>
    </row>
    <row r="20" spans="1:20">
      <c r="A20" s="31" t="s">
        <v>114</v>
      </c>
      <c r="B20" s="31"/>
      <c r="C20" s="31"/>
      <c r="D20" s="35">
        <f>IF(D16=0,D15,D15-D16*D17)</f>
        <v>45.5</v>
      </c>
      <c r="E20" s="36"/>
      <c r="F20" s="26">
        <v>45</v>
      </c>
      <c r="G20" s="21">
        <f t="shared" si="9"/>
        <v>45.5</v>
      </c>
      <c r="H20" s="23">
        <f t="shared" si="11"/>
        <v>1.0111111111111111</v>
      </c>
      <c r="I20" s="27">
        <f t="shared" si="10"/>
        <v>14.55705524</v>
      </c>
      <c r="J20" s="31"/>
      <c r="L20" s="46">
        <v>17</v>
      </c>
      <c r="M20" s="47">
        <f t="shared" si="6"/>
        <v>1.1807943712171343</v>
      </c>
      <c r="N20" s="63">
        <f t="shared" si="0"/>
        <v>38.533381517647058</v>
      </c>
      <c r="O20" s="46">
        <v>51</v>
      </c>
      <c r="P20" s="47">
        <f t="shared" si="7"/>
        <v>3.5423831136514026</v>
      </c>
      <c r="Q20" s="48">
        <f t="shared" si="1"/>
        <v>12.844460505882353</v>
      </c>
      <c r="R20" s="64">
        <v>85</v>
      </c>
      <c r="S20" s="47">
        <f t="shared" si="8"/>
        <v>5.9039718560856711</v>
      </c>
      <c r="T20" s="48">
        <f t="shared" si="2"/>
        <v>7.7066763035294121</v>
      </c>
    </row>
    <row r="21" spans="1:20">
      <c r="A21" s="31" t="s">
        <v>112</v>
      </c>
      <c r="B21" s="31"/>
      <c r="C21" s="31"/>
      <c r="D21" s="36">
        <f>D3/D5*D17</f>
        <v>0.13670166229221348</v>
      </c>
      <c r="E21" s="31"/>
      <c r="F21" s="26">
        <v>50</v>
      </c>
      <c r="G21" s="21">
        <f t="shared" si="9"/>
        <v>45.5</v>
      </c>
      <c r="H21" s="23">
        <f t="shared" si="11"/>
        <v>0.91</v>
      </c>
      <c r="I21" s="27">
        <f t="shared" si="10"/>
        <v>13.101349716000001</v>
      </c>
      <c r="J21" s="31"/>
      <c r="L21" s="46">
        <v>18</v>
      </c>
      <c r="M21" s="47">
        <f t="shared" si="6"/>
        <v>1.2502528636416714</v>
      </c>
      <c r="N21" s="63">
        <f t="shared" si="0"/>
        <v>36.392638100000006</v>
      </c>
      <c r="O21" s="46">
        <v>52</v>
      </c>
      <c r="P21" s="47">
        <f t="shared" si="7"/>
        <v>3.6118416060759397</v>
      </c>
      <c r="Q21" s="48">
        <f t="shared" si="1"/>
        <v>12.59745165</v>
      </c>
      <c r="R21" s="64">
        <v>86</v>
      </c>
      <c r="S21" s="47">
        <f t="shared" si="8"/>
        <v>5.9734303485102078</v>
      </c>
      <c r="T21" s="48">
        <f t="shared" si="2"/>
        <v>7.6170637883720937</v>
      </c>
    </row>
    <row r="22" spans="1:20">
      <c r="A22" s="31" t="s">
        <v>108</v>
      </c>
      <c r="B22" s="31"/>
      <c r="C22" s="31"/>
      <c r="D22" s="36">
        <f>D4/D5*D17</f>
        <v>3.4722222222222223</v>
      </c>
      <c r="E22" s="31"/>
      <c r="F22" s="26">
        <v>55</v>
      </c>
      <c r="G22" s="21">
        <f t="shared" si="9"/>
        <v>45.5</v>
      </c>
      <c r="H22" s="23">
        <f t="shared" si="11"/>
        <v>0.82727272727272727</v>
      </c>
      <c r="I22" s="27">
        <f t="shared" si="10"/>
        <v>11.910317923636365</v>
      </c>
      <c r="J22" s="31"/>
      <c r="L22" s="46">
        <v>19</v>
      </c>
      <c r="M22" s="47">
        <f t="shared" si="6"/>
        <v>1.3197113560662088</v>
      </c>
      <c r="N22" s="63">
        <f t="shared" si="0"/>
        <v>34.477236094736845</v>
      </c>
      <c r="O22" s="46">
        <v>53</v>
      </c>
      <c r="P22" s="47">
        <f t="shared" si="7"/>
        <v>3.6813000985004773</v>
      </c>
      <c r="Q22" s="48">
        <f t="shared" si="1"/>
        <v>12.359763883018868</v>
      </c>
      <c r="R22" s="64">
        <v>87</v>
      </c>
      <c r="S22" s="47">
        <f t="shared" si="8"/>
        <v>6.0428888409347454</v>
      </c>
      <c r="T22" s="48">
        <f t="shared" si="2"/>
        <v>7.5295113310344828</v>
      </c>
    </row>
    <row r="23" spans="1:20">
      <c r="A23" s="31" t="s">
        <v>115</v>
      </c>
      <c r="B23" s="31"/>
      <c r="C23" s="31"/>
      <c r="D23" s="31">
        <f>D20/D22</f>
        <v>13.103999999999999</v>
      </c>
      <c r="E23" s="31"/>
      <c r="F23" s="26">
        <v>60</v>
      </c>
      <c r="G23" s="21">
        <f t="shared" si="9"/>
        <v>45.5</v>
      </c>
      <c r="H23" s="23">
        <f t="shared" si="11"/>
        <v>0.7583333333333333</v>
      </c>
      <c r="I23" s="27">
        <f t="shared" si="10"/>
        <v>10.917791429999999</v>
      </c>
      <c r="J23" s="31"/>
      <c r="L23" s="46">
        <v>20</v>
      </c>
      <c r="M23" s="47">
        <f t="shared" si="6"/>
        <v>1.389169848490746</v>
      </c>
      <c r="N23" s="63">
        <f t="shared" si="0"/>
        <v>32.753374290000004</v>
      </c>
      <c r="O23" s="46">
        <v>54</v>
      </c>
      <c r="P23" s="47">
        <f t="shared" si="7"/>
        <v>3.7507585909250145</v>
      </c>
      <c r="Q23" s="48">
        <f t="shared" si="1"/>
        <v>12.130879366666667</v>
      </c>
      <c r="R23" s="64">
        <v>88</v>
      </c>
      <c r="S23" s="47">
        <f t="shared" si="8"/>
        <v>6.112347333359283</v>
      </c>
      <c r="T23" s="48">
        <f t="shared" si="2"/>
        <v>7.4439487022727269</v>
      </c>
    </row>
    <row r="24" spans="1:20">
      <c r="A24" s="31" t="s">
        <v>119</v>
      </c>
      <c r="B24" s="31"/>
      <c r="C24" s="31"/>
      <c r="D24" s="37">
        <f>D20/D17</f>
        <v>0.91</v>
      </c>
      <c r="E24" s="31"/>
      <c r="F24" s="26">
        <v>65</v>
      </c>
      <c r="G24" s="21">
        <f t="shared" si="9"/>
        <v>45.5</v>
      </c>
      <c r="H24" s="23">
        <f t="shared" si="11"/>
        <v>0.7</v>
      </c>
      <c r="I24" s="27">
        <f t="shared" si="10"/>
        <v>10.07796132</v>
      </c>
      <c r="J24" s="31"/>
      <c r="L24" s="46">
        <v>21</v>
      </c>
      <c r="M24" s="47">
        <f t="shared" si="6"/>
        <v>1.4586283409152834</v>
      </c>
      <c r="N24" s="63">
        <f t="shared" si="0"/>
        <v>31.193689800000001</v>
      </c>
      <c r="O24" s="46">
        <v>55</v>
      </c>
      <c r="P24" s="47">
        <f t="shared" si="7"/>
        <v>3.8202170833495517</v>
      </c>
      <c r="Q24" s="48">
        <f t="shared" si="1"/>
        <v>11.910317923636365</v>
      </c>
      <c r="R24" s="64">
        <v>89</v>
      </c>
      <c r="S24" s="47">
        <f t="shared" si="8"/>
        <v>6.1818058257838198</v>
      </c>
      <c r="T24" s="48">
        <f t="shared" si="2"/>
        <v>7.3603088292134835</v>
      </c>
    </row>
    <row r="25" spans="1:20">
      <c r="A25" s="31" t="s">
        <v>118</v>
      </c>
      <c r="B25" s="31"/>
      <c r="C25" s="31"/>
      <c r="D25" s="31">
        <f>D24*H9</f>
        <v>3.1283069999999999</v>
      </c>
      <c r="E25" s="31"/>
      <c r="F25" s="26">
        <v>70</v>
      </c>
      <c r="G25" s="21">
        <f t="shared" si="9"/>
        <v>45.5</v>
      </c>
      <c r="H25" s="23">
        <f t="shared" si="11"/>
        <v>0.65</v>
      </c>
      <c r="I25" s="27">
        <f t="shared" si="10"/>
        <v>9.3581069400000008</v>
      </c>
      <c r="J25" s="31"/>
      <c r="L25" s="46">
        <v>22</v>
      </c>
      <c r="M25" s="47">
        <f t="shared" si="6"/>
        <v>1.5280868333398208</v>
      </c>
      <c r="N25" s="63">
        <f t="shared" si="0"/>
        <v>29.775794809090907</v>
      </c>
      <c r="O25" s="46">
        <v>56</v>
      </c>
      <c r="P25" s="47">
        <f t="shared" si="7"/>
        <v>3.8896755757740893</v>
      </c>
      <c r="Q25" s="48">
        <f t="shared" si="1"/>
        <v>11.697633675000001</v>
      </c>
      <c r="R25" s="64">
        <v>90</v>
      </c>
      <c r="S25" s="47">
        <f t="shared" si="8"/>
        <v>6.2512643182083574</v>
      </c>
      <c r="T25" s="48">
        <f t="shared" si="2"/>
        <v>7.2785276200000002</v>
      </c>
    </row>
    <row r="26" spans="1:20">
      <c r="A26" s="31"/>
      <c r="B26" s="31"/>
      <c r="C26" s="31"/>
      <c r="D26" s="31"/>
      <c r="E26" s="31"/>
      <c r="F26" s="26">
        <v>75</v>
      </c>
      <c r="G26" s="21">
        <f t="shared" si="9"/>
        <v>45.5</v>
      </c>
      <c r="H26" s="23">
        <f t="shared" si="11"/>
        <v>0.60666666666666669</v>
      </c>
      <c r="I26" s="27">
        <f t="shared" si="10"/>
        <v>8.7342331440000009</v>
      </c>
      <c r="J26" s="31"/>
      <c r="L26" s="46">
        <v>23</v>
      </c>
      <c r="M26" s="47">
        <f t="shared" si="6"/>
        <v>1.5975453257643579</v>
      </c>
      <c r="N26" s="63">
        <f t="shared" si="0"/>
        <v>28.481195034782612</v>
      </c>
      <c r="O26" s="46">
        <v>57</v>
      </c>
      <c r="P26" s="47">
        <f t="shared" si="7"/>
        <v>3.9591340681986265</v>
      </c>
      <c r="Q26" s="48">
        <f t="shared" si="1"/>
        <v>11.492412031578947</v>
      </c>
      <c r="R26" s="64">
        <v>91</v>
      </c>
      <c r="S26" s="47">
        <f t="shared" si="8"/>
        <v>6.320722810632895</v>
      </c>
      <c r="T26" s="48">
        <f t="shared" si="2"/>
        <v>7.1985438000000004</v>
      </c>
    </row>
    <row r="27" spans="1:20" ht="15.75" thickBot="1">
      <c r="A27" s="44" t="s">
        <v>132</v>
      </c>
      <c r="B27" s="45"/>
      <c r="C27" s="45"/>
      <c r="D27" s="45"/>
      <c r="E27" s="31"/>
      <c r="F27" s="26">
        <v>80</v>
      </c>
      <c r="G27" s="21">
        <f t="shared" si="9"/>
        <v>45.5</v>
      </c>
      <c r="H27" s="23">
        <f t="shared" si="11"/>
        <v>0.56874999999999998</v>
      </c>
      <c r="I27" s="27">
        <f t="shared" si="10"/>
        <v>8.1883435724999991</v>
      </c>
      <c r="J27" s="31"/>
      <c r="L27" s="46">
        <v>24</v>
      </c>
      <c r="M27" s="47">
        <f t="shared" si="6"/>
        <v>1.6670038181888953</v>
      </c>
      <c r="N27" s="63">
        <f t="shared" si="0"/>
        <v>27.294478574999999</v>
      </c>
      <c r="O27" s="46">
        <v>58</v>
      </c>
      <c r="P27" s="47">
        <f t="shared" si="7"/>
        <v>4.0285925606231636</v>
      </c>
      <c r="Q27" s="48">
        <f t="shared" si="1"/>
        <v>11.294266996551725</v>
      </c>
      <c r="R27" s="64">
        <v>92</v>
      </c>
      <c r="S27" s="47">
        <f t="shared" si="8"/>
        <v>6.3901813030574317</v>
      </c>
      <c r="T27" s="48">
        <f t="shared" si="2"/>
        <v>7.120298758695653</v>
      </c>
    </row>
    <row r="28" spans="1:20">
      <c r="A28" s="31" t="s">
        <v>133</v>
      </c>
      <c r="B28" s="31"/>
      <c r="C28" s="31"/>
      <c r="D28" s="31"/>
      <c r="E28" s="31"/>
      <c r="F28" s="26">
        <v>85</v>
      </c>
      <c r="G28" s="21">
        <f t="shared" si="9"/>
        <v>45.5</v>
      </c>
      <c r="H28" s="23">
        <f t="shared" si="11"/>
        <v>0.53529411764705881</v>
      </c>
      <c r="I28" s="27">
        <f t="shared" si="10"/>
        <v>7.7066763035294121</v>
      </c>
      <c r="J28" s="31"/>
      <c r="L28" s="46">
        <v>25</v>
      </c>
      <c r="M28" s="47">
        <f t="shared" si="6"/>
        <v>1.7364623106134327</v>
      </c>
      <c r="N28" s="63">
        <f t="shared" si="0"/>
        <v>26.202699431999999</v>
      </c>
      <c r="O28" s="46">
        <v>59</v>
      </c>
      <c r="P28" s="47">
        <f t="shared" si="7"/>
        <v>4.0980510530477012</v>
      </c>
      <c r="Q28" s="48">
        <f t="shared" si="1"/>
        <v>11.102838742372882</v>
      </c>
      <c r="R28" s="64">
        <v>93</v>
      </c>
      <c r="S28" s="47">
        <f t="shared" si="8"/>
        <v>6.4596397954819693</v>
      </c>
      <c r="T28" s="48">
        <f t="shared" si="2"/>
        <v>7.0437364064516128</v>
      </c>
    </row>
    <row r="29" spans="1:20">
      <c r="A29" s="31"/>
      <c r="B29" s="31"/>
      <c r="C29" s="31"/>
      <c r="D29" s="31"/>
      <c r="E29" s="31"/>
      <c r="F29" s="26">
        <v>90</v>
      </c>
      <c r="G29" s="21">
        <f t="shared" si="9"/>
        <v>45.5</v>
      </c>
      <c r="H29" s="23">
        <f t="shared" si="11"/>
        <v>0.50555555555555554</v>
      </c>
      <c r="I29" s="27">
        <f t="shared" si="10"/>
        <v>7.2785276200000002</v>
      </c>
      <c r="J29" s="31"/>
      <c r="L29" s="46">
        <v>26</v>
      </c>
      <c r="M29" s="47">
        <f t="shared" si="6"/>
        <v>1.8059208030379699</v>
      </c>
      <c r="N29" s="63">
        <f t="shared" si="0"/>
        <v>25.1949033</v>
      </c>
      <c r="O29" s="46">
        <v>60</v>
      </c>
      <c r="P29" s="47">
        <f t="shared" si="7"/>
        <v>4.167509545472238</v>
      </c>
      <c r="Q29" s="48">
        <f t="shared" si="1"/>
        <v>10.917791430000001</v>
      </c>
      <c r="R29" s="64">
        <v>94</v>
      </c>
      <c r="S29" s="47">
        <f t="shared" si="8"/>
        <v>6.5290982879065069</v>
      </c>
      <c r="T29" s="48">
        <f t="shared" si="2"/>
        <v>6.9688030404255317</v>
      </c>
    </row>
    <row r="30" spans="1:20" ht="15.75" thickBot="1">
      <c r="A30" s="44" t="s">
        <v>134</v>
      </c>
      <c r="B30" s="45"/>
      <c r="C30" s="45"/>
      <c r="D30" s="45"/>
      <c r="E30" s="31"/>
      <c r="F30" s="26">
        <v>95</v>
      </c>
      <c r="G30" s="21">
        <f t="shared" si="9"/>
        <v>45.5</v>
      </c>
      <c r="H30" s="23">
        <f t="shared" si="11"/>
        <v>0.47894736842105262</v>
      </c>
      <c r="I30" s="27">
        <f t="shared" si="10"/>
        <v>6.8954472189473686</v>
      </c>
      <c r="J30" s="31"/>
      <c r="L30" s="46">
        <v>27</v>
      </c>
      <c r="M30" s="47">
        <f t="shared" si="6"/>
        <v>1.8753792954625073</v>
      </c>
      <c r="N30" s="63">
        <f t="shared" si="0"/>
        <v>24.261758733333334</v>
      </c>
      <c r="O30" s="46">
        <v>61</v>
      </c>
      <c r="P30" s="47">
        <f t="shared" si="7"/>
        <v>4.2369680378967756</v>
      </c>
      <c r="Q30" s="48">
        <f t="shared" si="1"/>
        <v>10.738811242622951</v>
      </c>
      <c r="R30" s="64">
        <v>95</v>
      </c>
      <c r="S30" s="47">
        <f t="shared" si="8"/>
        <v>6.5985567803310436</v>
      </c>
      <c r="T30" s="48">
        <f t="shared" si="2"/>
        <v>6.8954472189473686</v>
      </c>
    </row>
    <row r="31" spans="1:20" ht="15.75" thickBot="1">
      <c r="A31" s="31" t="s">
        <v>135</v>
      </c>
      <c r="B31" s="31"/>
      <c r="C31" s="31"/>
      <c r="D31" s="31"/>
      <c r="E31" s="31"/>
      <c r="F31" s="28">
        <v>100</v>
      </c>
      <c r="G31" s="19">
        <f t="shared" si="9"/>
        <v>45.5</v>
      </c>
      <c r="H31" s="29">
        <f>G31/F31</f>
        <v>0.45500000000000002</v>
      </c>
      <c r="I31" s="30">
        <f>H31/$D$10</f>
        <v>6.5506748580000007</v>
      </c>
      <c r="J31" s="31"/>
      <c r="L31" s="46">
        <v>28</v>
      </c>
      <c r="M31" s="47">
        <f t="shared" si="6"/>
        <v>1.9448377878870446</v>
      </c>
      <c r="N31" s="63">
        <f t="shared" si="0"/>
        <v>23.395267350000001</v>
      </c>
      <c r="O31" s="46">
        <v>62</v>
      </c>
      <c r="P31" s="47">
        <f t="shared" si="7"/>
        <v>4.3064265303213132</v>
      </c>
      <c r="Q31" s="48">
        <f t="shared" si="1"/>
        <v>10.565604609677418</v>
      </c>
      <c r="R31" s="64">
        <v>96</v>
      </c>
      <c r="S31" s="47">
        <f t="shared" si="8"/>
        <v>6.6680152727555813</v>
      </c>
      <c r="T31" s="48">
        <f t="shared" si="2"/>
        <v>6.8236196437499999</v>
      </c>
    </row>
    <row r="32" spans="1:20">
      <c r="A32" s="31"/>
      <c r="B32" s="31"/>
      <c r="C32" s="31"/>
      <c r="D32" s="31"/>
      <c r="E32" s="31"/>
      <c r="F32" s="31"/>
      <c r="G32" s="31"/>
      <c r="H32" s="31"/>
      <c r="I32" s="31"/>
      <c r="L32" s="46">
        <v>29</v>
      </c>
      <c r="M32" s="47">
        <f t="shared" si="6"/>
        <v>2.0142962803115818</v>
      </c>
      <c r="N32" s="63">
        <f t="shared" si="0"/>
        <v>22.58853399310345</v>
      </c>
      <c r="O32" s="46">
        <v>63</v>
      </c>
      <c r="P32" s="47">
        <f t="shared" si="7"/>
        <v>4.3758850227458499</v>
      </c>
      <c r="Q32" s="48">
        <f t="shared" si="1"/>
        <v>10.397896600000001</v>
      </c>
      <c r="R32" s="64">
        <v>97</v>
      </c>
      <c r="S32" s="47">
        <f t="shared" si="8"/>
        <v>6.7374737651801189</v>
      </c>
      <c r="T32" s="48">
        <f t="shared" si="2"/>
        <v>6.7532730494845357</v>
      </c>
    </row>
    <row r="33" spans="12:20">
      <c r="L33" s="46">
        <v>30</v>
      </c>
      <c r="M33" s="47">
        <f t="shared" si="6"/>
        <v>2.083754772736119</v>
      </c>
      <c r="N33" s="63">
        <f t="shared" si="0"/>
        <v>21.835582860000002</v>
      </c>
      <c r="O33" s="46">
        <v>64</v>
      </c>
      <c r="P33" s="47">
        <f t="shared" si="7"/>
        <v>4.4453435151703875</v>
      </c>
      <c r="Q33" s="48">
        <f t="shared" si="1"/>
        <v>10.235429465625</v>
      </c>
      <c r="R33" s="64">
        <v>98</v>
      </c>
      <c r="S33" s="47">
        <f t="shared" si="8"/>
        <v>6.8069322576046556</v>
      </c>
      <c r="T33" s="48">
        <f t="shared" si="2"/>
        <v>6.6843621000000004</v>
      </c>
    </row>
    <row r="34" spans="12:20">
      <c r="L34" s="46">
        <v>31</v>
      </c>
      <c r="M34" s="47">
        <f t="shared" si="6"/>
        <v>2.1532132651606566</v>
      </c>
      <c r="N34" s="63">
        <f t="shared" si="0"/>
        <v>21.131209219354837</v>
      </c>
      <c r="O34" s="46">
        <v>65</v>
      </c>
      <c r="P34" s="47">
        <f t="shared" si="7"/>
        <v>4.5148020075949251</v>
      </c>
      <c r="Q34" s="48">
        <f t="shared" si="1"/>
        <v>10.07796132</v>
      </c>
      <c r="R34" s="64">
        <v>99</v>
      </c>
      <c r="S34" s="47">
        <f t="shared" si="8"/>
        <v>6.8763907500291932</v>
      </c>
      <c r="T34" s="48">
        <f t="shared" si="2"/>
        <v>6.6168432909090908</v>
      </c>
    </row>
    <row r="35" spans="12:20">
      <c r="L35" s="46">
        <v>32</v>
      </c>
      <c r="M35" s="47">
        <f t="shared" si="6"/>
        <v>2.2226717575851938</v>
      </c>
      <c r="N35" s="63">
        <f t="shared" si="0"/>
        <v>20.47085893125</v>
      </c>
      <c r="O35" s="46">
        <v>66</v>
      </c>
      <c r="P35" s="47">
        <f t="shared" si="7"/>
        <v>4.5842605000194618</v>
      </c>
      <c r="Q35" s="48">
        <f t="shared" si="1"/>
        <v>9.9252649363636376</v>
      </c>
      <c r="R35" s="64">
        <v>100</v>
      </c>
      <c r="S35" s="47">
        <f t="shared" si="8"/>
        <v>6.9458492424537308</v>
      </c>
      <c r="T35" s="48">
        <f t="shared" si="2"/>
        <v>6.5506748579999998</v>
      </c>
    </row>
    <row r="36" spans="12:20">
      <c r="L36" s="46">
        <v>33</v>
      </c>
      <c r="M36" s="47">
        <f t="shared" si="6"/>
        <v>2.2921302500097309</v>
      </c>
      <c r="N36" s="63">
        <f t="shared" si="0"/>
        <v>19.850529872727275</v>
      </c>
      <c r="O36" s="46">
        <v>67</v>
      </c>
      <c r="P36" s="47">
        <f t="shared" si="7"/>
        <v>4.6537189924439994</v>
      </c>
      <c r="Q36" s="48">
        <f t="shared" si="1"/>
        <v>9.7771266537313437</v>
      </c>
      <c r="R36" s="64">
        <v>101</v>
      </c>
      <c r="S36" s="47">
        <f t="shared" si="8"/>
        <v>7.0153077348782675</v>
      </c>
      <c r="T36" s="48">
        <f t="shared" si="2"/>
        <v>6.4858166910891093</v>
      </c>
    </row>
    <row r="37" spans="12:20" ht="15.75" thickBot="1">
      <c r="L37" s="49">
        <v>34</v>
      </c>
      <c r="M37" s="50">
        <f t="shared" si="6"/>
        <v>2.3615887424342685</v>
      </c>
      <c r="N37" s="52">
        <f t="shared" si="0"/>
        <v>19.266690758823529</v>
      </c>
      <c r="O37" s="49">
        <v>68</v>
      </c>
      <c r="P37" s="50">
        <f t="shared" si="7"/>
        <v>4.7231774848685371</v>
      </c>
      <c r="Q37" s="51">
        <f t="shared" si="1"/>
        <v>9.6333453794117645</v>
      </c>
      <c r="R37" s="65">
        <v>102</v>
      </c>
      <c r="S37" s="50">
        <f t="shared" si="8"/>
        <v>7.0847662273028051</v>
      </c>
      <c r="T37" s="51">
        <f t="shared" si="2"/>
        <v>6.4222302529411763</v>
      </c>
    </row>
  </sheetData>
  <mergeCells count="4">
    <mergeCell ref="R2:S2"/>
    <mergeCell ref="F2:I2"/>
    <mergeCell ref="A2:D2"/>
    <mergeCell ref="L2:Q2"/>
  </mergeCells>
  <pageMargins left="0.43" right="0.4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6"/>
  <sheetViews>
    <sheetView workbookViewId="0">
      <selection activeCell="A40" sqref="A40"/>
    </sheetView>
  </sheetViews>
  <sheetFormatPr defaultRowHeight="15"/>
  <cols>
    <col min="1" max="1" width="27.42578125" customWidth="1"/>
    <col min="2" max="2" width="13.5703125" customWidth="1"/>
    <col min="3" max="3" width="11.5703125" customWidth="1"/>
    <col min="4" max="4" width="21.28515625" customWidth="1"/>
  </cols>
  <sheetData>
    <row r="1" spans="1:4" ht="15" customHeight="1">
      <c r="A1" s="10" t="s">
        <v>3</v>
      </c>
      <c r="B1" s="11" t="s">
        <v>4</v>
      </c>
      <c r="C1" s="11" t="s">
        <v>5</v>
      </c>
      <c r="D1" s="12" t="s">
        <v>6</v>
      </c>
    </row>
    <row r="2" spans="1:4" ht="15" customHeight="1">
      <c r="A2" s="4" t="s">
        <v>107</v>
      </c>
      <c r="B2" s="1">
        <v>1.0920000000000001</v>
      </c>
      <c r="C2" s="1">
        <v>16.850000000000001</v>
      </c>
      <c r="D2" s="7">
        <v>7.6829999999999996E-2</v>
      </c>
    </row>
    <row r="3" spans="1:4" ht="15" customHeight="1">
      <c r="A3" s="4" t="s">
        <v>106</v>
      </c>
      <c r="B3" s="1">
        <v>0.76500000000000001</v>
      </c>
      <c r="C3" s="1">
        <v>11.8</v>
      </c>
      <c r="D3" s="7">
        <v>5.3809999999999997E-2</v>
      </c>
    </row>
    <row r="4" spans="1:4" ht="15" customHeight="1">
      <c r="A4" s="4" t="s">
        <v>105</v>
      </c>
      <c r="B4" s="1">
        <v>0.748</v>
      </c>
      <c r="C4" s="1">
        <v>11.54</v>
      </c>
      <c r="D4" s="7">
        <v>5.262E-2</v>
      </c>
    </row>
    <row r="5" spans="1:4" ht="15" customHeight="1">
      <c r="A5" s="4" t="s">
        <v>104</v>
      </c>
      <c r="B5" s="1">
        <v>0.73</v>
      </c>
      <c r="C5" s="1">
        <v>11.27</v>
      </c>
      <c r="D5" s="7">
        <v>5.1389999999999998E-2</v>
      </c>
    </row>
    <row r="6" spans="1:4" ht="15" customHeight="1">
      <c r="A6" s="4" t="s">
        <v>103</v>
      </c>
      <c r="B6" s="1">
        <v>0.69899999999999995</v>
      </c>
      <c r="C6" s="1">
        <v>10.79</v>
      </c>
      <c r="D6" s="7">
        <v>4.9200000000000001E-2</v>
      </c>
    </row>
    <row r="7" spans="1:4" ht="15" customHeight="1">
      <c r="A7" s="4" t="s">
        <v>102</v>
      </c>
      <c r="B7" s="1">
        <v>0.69899999999999995</v>
      </c>
      <c r="C7" s="1">
        <v>10.78</v>
      </c>
      <c r="D7" s="7">
        <v>4.9160000000000002E-2</v>
      </c>
    </row>
    <row r="8" spans="1:4" ht="15" customHeight="1">
      <c r="A8" s="4" t="s">
        <v>101</v>
      </c>
      <c r="B8" s="1">
        <v>0.69699999999999995</v>
      </c>
      <c r="C8" s="1">
        <v>10.75</v>
      </c>
      <c r="D8" s="7">
        <v>4.9020000000000001E-2</v>
      </c>
    </row>
    <row r="9" spans="1:4" ht="15" customHeight="1">
      <c r="A9" s="4" t="s">
        <v>100</v>
      </c>
      <c r="B9" s="1">
        <v>0.68700000000000006</v>
      </c>
      <c r="C9" s="1">
        <v>10.6</v>
      </c>
      <c r="D9" s="7">
        <v>4.8329999999999998E-2</v>
      </c>
    </row>
    <row r="10" spans="1:4" ht="15" customHeight="1">
      <c r="A10" s="4" t="s">
        <v>99</v>
      </c>
      <c r="B10" s="1">
        <v>0.68</v>
      </c>
      <c r="C10" s="1">
        <v>10.5</v>
      </c>
      <c r="D10" s="7">
        <v>4.7879999999999999E-2</v>
      </c>
    </row>
    <row r="11" spans="1:4" ht="15" customHeight="1">
      <c r="A11" s="4" t="s">
        <v>98</v>
      </c>
      <c r="B11" s="1">
        <v>0.67900000000000005</v>
      </c>
      <c r="C11" s="1">
        <v>10.48</v>
      </c>
      <c r="D11" s="7">
        <v>4.7789999999999999E-2</v>
      </c>
    </row>
    <row r="12" spans="1:4" ht="15" customHeight="1">
      <c r="A12" s="4" t="s">
        <v>97</v>
      </c>
      <c r="B12" s="1">
        <v>0.67700000000000005</v>
      </c>
      <c r="C12" s="1">
        <v>10.45</v>
      </c>
      <c r="D12" s="7">
        <v>4.7649999999999998E-2</v>
      </c>
    </row>
    <row r="13" spans="1:4" ht="15" customHeight="1">
      <c r="A13" s="4" t="s">
        <v>96</v>
      </c>
      <c r="B13" s="1">
        <v>0.67300000000000004</v>
      </c>
      <c r="C13" s="1">
        <v>10.39</v>
      </c>
      <c r="D13" s="7">
        <v>4.7379999999999999E-2</v>
      </c>
    </row>
    <row r="14" spans="1:4" ht="15" customHeight="1">
      <c r="A14" s="4" t="s">
        <v>95</v>
      </c>
      <c r="B14" s="1">
        <v>0.67100000000000004</v>
      </c>
      <c r="C14" s="1">
        <v>10.35</v>
      </c>
      <c r="D14" s="7">
        <v>4.7190000000000003E-2</v>
      </c>
    </row>
    <row r="15" spans="1:4" ht="15" customHeight="1">
      <c r="A15" s="4" t="s">
        <v>94</v>
      </c>
      <c r="B15" s="1">
        <v>0.64</v>
      </c>
      <c r="C15" s="1">
        <v>9.8800000000000008</v>
      </c>
      <c r="D15" s="7">
        <v>4.505E-2</v>
      </c>
    </row>
    <row r="16" spans="1:4" ht="15" customHeight="1">
      <c r="A16" s="4" t="s">
        <v>93</v>
      </c>
      <c r="B16" s="1">
        <v>0.63500000000000001</v>
      </c>
      <c r="C16" s="1">
        <v>9.8000000000000007</v>
      </c>
      <c r="D16" s="7">
        <v>4.4690000000000001E-2</v>
      </c>
    </row>
    <row r="17" spans="1:4" ht="15" customHeight="1">
      <c r="A17" s="4" t="s">
        <v>92</v>
      </c>
      <c r="B17" s="1">
        <v>0.625</v>
      </c>
      <c r="C17" s="1">
        <v>9.65</v>
      </c>
      <c r="D17" s="7">
        <v>4.3999999999999997E-2</v>
      </c>
    </row>
    <row r="18" spans="1:4" ht="15" customHeight="1">
      <c r="A18" s="4" t="s">
        <v>91</v>
      </c>
      <c r="B18" s="1">
        <v>0.60799999999999998</v>
      </c>
      <c r="C18" s="1">
        <v>9.3800000000000008</v>
      </c>
      <c r="D18" s="7">
        <v>4.2770000000000002E-2</v>
      </c>
    </row>
    <row r="19" spans="1:4" ht="15" customHeight="1">
      <c r="A19" s="4" t="s">
        <v>90</v>
      </c>
      <c r="B19" s="1">
        <v>0.60599999999999998</v>
      </c>
      <c r="C19" s="1">
        <v>9.35</v>
      </c>
      <c r="D19" s="7">
        <v>4.2639999999999997E-2</v>
      </c>
    </row>
    <row r="20" spans="1:4" ht="15" customHeight="1">
      <c r="A20" s="4" t="s">
        <v>87</v>
      </c>
      <c r="B20" s="1">
        <v>0.57499999999999996</v>
      </c>
      <c r="C20" s="1">
        <v>8.8699999999999992</v>
      </c>
      <c r="D20" s="7">
        <v>4.045E-2</v>
      </c>
    </row>
    <row r="21" spans="1:4" ht="15" customHeight="1">
      <c r="A21" s="4" t="s">
        <v>88</v>
      </c>
      <c r="B21" s="1">
        <v>0.57499999999999996</v>
      </c>
      <c r="C21" s="1">
        <v>8.8699999999999992</v>
      </c>
      <c r="D21" s="7">
        <v>4.045E-2</v>
      </c>
    </row>
    <row r="22" spans="1:4" ht="15" customHeight="1">
      <c r="A22" s="4" t="s">
        <v>89</v>
      </c>
      <c r="B22" s="1">
        <v>0.57499999999999996</v>
      </c>
      <c r="C22" s="1">
        <v>8.8699999999999992</v>
      </c>
      <c r="D22" s="7">
        <v>4.045E-2</v>
      </c>
    </row>
    <row r="23" spans="1:4" ht="15" customHeight="1">
      <c r="A23" s="4" t="s">
        <v>86</v>
      </c>
      <c r="B23" s="1">
        <v>0.56999999999999995</v>
      </c>
      <c r="C23" s="1">
        <v>8.8000000000000007</v>
      </c>
      <c r="D23" s="7">
        <v>4.0129999999999999E-2</v>
      </c>
    </row>
    <row r="24" spans="1:4" ht="15" customHeight="1">
      <c r="A24" s="4" t="s">
        <v>85</v>
      </c>
      <c r="B24" s="1">
        <v>0.56899999999999995</v>
      </c>
      <c r="C24" s="1">
        <v>8.7799999999999994</v>
      </c>
      <c r="D24" s="7">
        <v>4.0039999999999999E-2</v>
      </c>
    </row>
    <row r="25" spans="1:4" ht="15" customHeight="1">
      <c r="A25" s="4" t="s">
        <v>84</v>
      </c>
      <c r="B25" s="1">
        <v>0.56799999999999995</v>
      </c>
      <c r="C25" s="1">
        <v>8.76</v>
      </c>
      <c r="D25" s="7">
        <v>3.9940000000000003E-2</v>
      </c>
    </row>
    <row r="26" spans="1:4" ht="15" customHeight="1">
      <c r="A26" s="4" t="s">
        <v>83</v>
      </c>
      <c r="B26" s="1">
        <v>0.56499999999999995</v>
      </c>
      <c r="C26" s="1">
        <v>8.7200000000000006</v>
      </c>
      <c r="D26" s="7">
        <v>3.9759999999999997E-2</v>
      </c>
    </row>
    <row r="27" spans="1:4" ht="15" customHeight="1">
      <c r="A27" s="4" t="s">
        <v>82</v>
      </c>
      <c r="B27" s="1">
        <v>0.56399999999999995</v>
      </c>
      <c r="C27" s="1">
        <v>8.6999999999999993</v>
      </c>
      <c r="D27" s="7">
        <v>3.9669999999999997E-2</v>
      </c>
    </row>
    <row r="28" spans="1:4" ht="15" customHeight="1">
      <c r="A28" s="4" t="s">
        <v>81</v>
      </c>
      <c r="B28" s="1">
        <v>0.56200000000000006</v>
      </c>
      <c r="C28" s="1">
        <v>8.68</v>
      </c>
      <c r="D28" s="7">
        <v>3.9579999999999997E-2</v>
      </c>
    </row>
    <row r="29" spans="1:4" ht="15" customHeight="1">
      <c r="A29" s="4" t="s">
        <v>80</v>
      </c>
      <c r="B29" s="1">
        <v>0.56100000000000005</v>
      </c>
      <c r="C29" s="1">
        <v>8.66</v>
      </c>
      <c r="D29" s="7">
        <v>3.9489999999999997E-2</v>
      </c>
    </row>
    <row r="30" spans="1:4" ht="15" customHeight="1">
      <c r="A30" s="4" t="s">
        <v>79</v>
      </c>
      <c r="B30" s="1">
        <v>0.55700000000000005</v>
      </c>
      <c r="C30" s="1">
        <v>8.6</v>
      </c>
      <c r="D30" s="7">
        <v>3.9219999999999998E-2</v>
      </c>
    </row>
    <row r="31" spans="1:4" ht="15" customHeight="1">
      <c r="A31" s="4" t="s">
        <v>78</v>
      </c>
      <c r="B31" s="1">
        <v>0.55000000000000004</v>
      </c>
      <c r="C31" s="1">
        <v>8.48</v>
      </c>
      <c r="D31" s="7">
        <v>3.8670000000000003E-2</v>
      </c>
    </row>
    <row r="32" spans="1:4" ht="15" customHeight="1">
      <c r="A32" s="4" t="s">
        <v>77</v>
      </c>
      <c r="B32" s="1">
        <v>0.54800000000000004</v>
      </c>
      <c r="C32" s="1">
        <v>8.4499999999999993</v>
      </c>
      <c r="D32" s="7">
        <v>3.8530000000000002E-2</v>
      </c>
    </row>
    <row r="33" spans="1:4" ht="15" customHeight="1">
      <c r="A33" s="4" t="s">
        <v>70</v>
      </c>
      <c r="B33" s="1">
        <v>0.54400000000000004</v>
      </c>
      <c r="C33" s="1">
        <v>8.4</v>
      </c>
      <c r="D33" s="7">
        <v>3.8300000000000001E-2</v>
      </c>
    </row>
    <row r="34" spans="1:4" ht="15" customHeight="1">
      <c r="A34" s="4" t="s">
        <v>76</v>
      </c>
      <c r="B34" s="1">
        <v>0.54100000000000004</v>
      </c>
      <c r="C34" s="1">
        <v>8.35</v>
      </c>
      <c r="D34" s="7">
        <v>3.8080000000000003E-2</v>
      </c>
    </row>
    <row r="35" spans="1:4" ht="15" customHeight="1">
      <c r="A35" s="4" t="s">
        <v>43</v>
      </c>
      <c r="B35" s="1">
        <v>0.53800000000000003</v>
      </c>
      <c r="C35" s="1">
        <v>8.31</v>
      </c>
      <c r="D35" s="7">
        <v>3.789E-2</v>
      </c>
    </row>
    <row r="36" spans="1:4" ht="15" customHeight="1">
      <c r="A36" s="4" t="s">
        <v>75</v>
      </c>
      <c r="B36" s="1">
        <v>0.53800000000000003</v>
      </c>
      <c r="C36" s="1">
        <v>8.31</v>
      </c>
      <c r="D36" s="7">
        <v>3.789E-2</v>
      </c>
    </row>
    <row r="37" spans="1:4" ht="15" customHeight="1">
      <c r="A37" s="4" t="s">
        <v>74</v>
      </c>
      <c r="B37" s="1">
        <v>0.53800000000000003</v>
      </c>
      <c r="C37" s="1">
        <v>8.3000000000000007</v>
      </c>
      <c r="D37" s="7">
        <v>3.7850000000000002E-2</v>
      </c>
    </row>
    <row r="38" spans="1:4" ht="15" customHeight="1">
      <c r="A38" s="4" t="s">
        <v>73</v>
      </c>
      <c r="B38" s="1">
        <v>0.53500000000000003</v>
      </c>
      <c r="C38" s="1">
        <v>8.26</v>
      </c>
      <c r="D38" s="7">
        <v>3.7659999999999999E-2</v>
      </c>
    </row>
    <row r="39" spans="1:4" ht="15" customHeight="1">
      <c r="A39" s="4" t="s">
        <v>72</v>
      </c>
      <c r="B39" s="1">
        <v>0.53500000000000003</v>
      </c>
      <c r="C39" s="1">
        <v>8.25</v>
      </c>
      <c r="D39" s="7">
        <v>3.7620000000000001E-2</v>
      </c>
    </row>
    <row r="40" spans="1:4" ht="15" customHeight="1">
      <c r="A40" s="4" t="s">
        <v>71</v>
      </c>
      <c r="B40" s="1">
        <v>0.53400000000000003</v>
      </c>
      <c r="C40" s="1">
        <v>8.24</v>
      </c>
      <c r="D40" s="7">
        <v>3.7569999999999999E-2</v>
      </c>
    </row>
    <row r="41" spans="1:4" ht="15" customHeight="1">
      <c r="A41" s="4" t="s">
        <v>69</v>
      </c>
      <c r="B41" s="1">
        <v>0.53100000000000003</v>
      </c>
      <c r="C41" s="1">
        <v>8.1999999999999993</v>
      </c>
      <c r="D41" s="7">
        <v>3.739E-2</v>
      </c>
    </row>
    <row r="42" spans="1:4" ht="15" customHeight="1">
      <c r="A42" s="4" t="s">
        <v>70</v>
      </c>
      <c r="B42" s="1">
        <v>0.53100000000000003</v>
      </c>
      <c r="C42" s="1">
        <v>8.1999999999999993</v>
      </c>
      <c r="D42" s="7">
        <v>3.739E-2</v>
      </c>
    </row>
    <row r="43" spans="1:4" ht="15" customHeight="1">
      <c r="A43" s="4" t="s">
        <v>68</v>
      </c>
      <c r="B43" s="1">
        <v>0.53</v>
      </c>
      <c r="C43" s="1">
        <v>8.18</v>
      </c>
      <c r="D43" s="7">
        <v>3.73E-2</v>
      </c>
    </row>
    <row r="44" spans="1:4" ht="15" customHeight="1">
      <c r="A44" s="4" t="s">
        <v>67</v>
      </c>
      <c r="B44" s="1">
        <v>0.52800000000000002</v>
      </c>
      <c r="C44" s="1">
        <v>8.15</v>
      </c>
      <c r="D44" s="7">
        <v>3.7159999999999999E-2</v>
      </c>
    </row>
    <row r="45" spans="1:4" ht="15" customHeight="1">
      <c r="A45" s="4" t="s">
        <v>66</v>
      </c>
      <c r="B45" s="1">
        <v>0.52700000000000002</v>
      </c>
      <c r="C45" s="1">
        <v>8.14</v>
      </c>
      <c r="D45" s="7">
        <v>3.712E-2</v>
      </c>
    </row>
    <row r="46" spans="1:4" ht="15" customHeight="1">
      <c r="A46" s="4" t="s">
        <v>65</v>
      </c>
      <c r="B46" s="1">
        <v>0.52600000000000002</v>
      </c>
      <c r="C46" s="1">
        <v>8.1199999999999992</v>
      </c>
      <c r="D46" s="7">
        <v>3.703E-2</v>
      </c>
    </row>
    <row r="47" spans="1:4" ht="15" customHeight="1">
      <c r="A47" s="4" t="s">
        <v>63</v>
      </c>
      <c r="B47" s="1">
        <v>0.52500000000000002</v>
      </c>
      <c r="C47" s="1">
        <v>8.1</v>
      </c>
      <c r="D47" s="7">
        <v>3.6940000000000001E-2</v>
      </c>
    </row>
    <row r="48" spans="1:4" ht="15" customHeight="1">
      <c r="A48" s="4" t="s">
        <v>34</v>
      </c>
      <c r="B48" s="1">
        <v>0.52500000000000002</v>
      </c>
      <c r="C48" s="1">
        <v>8.1</v>
      </c>
      <c r="D48" s="7">
        <v>3.6940000000000001E-2</v>
      </c>
    </row>
    <row r="49" spans="1:4" ht="15" customHeight="1">
      <c r="A49" s="4" t="s">
        <v>64</v>
      </c>
      <c r="B49" s="1">
        <v>0.52500000000000002</v>
      </c>
      <c r="C49" s="1">
        <v>8.1</v>
      </c>
      <c r="D49" s="7">
        <v>3.6940000000000001E-2</v>
      </c>
    </row>
    <row r="50" spans="1:4" ht="15" customHeight="1">
      <c r="A50" s="4" t="s">
        <v>61</v>
      </c>
      <c r="B50" s="1">
        <v>0.52400000000000002</v>
      </c>
      <c r="C50" s="1">
        <v>8.09</v>
      </c>
      <c r="D50" s="7">
        <v>3.6889999999999999E-2</v>
      </c>
    </row>
    <row r="51" spans="1:4" ht="15" customHeight="1">
      <c r="A51" s="4" t="s">
        <v>62</v>
      </c>
      <c r="B51" s="1">
        <v>0.52400000000000002</v>
      </c>
      <c r="C51" s="1">
        <v>8.09</v>
      </c>
      <c r="D51" s="7">
        <v>3.6889999999999999E-2</v>
      </c>
    </row>
    <row r="52" spans="1:4" ht="15" customHeight="1">
      <c r="A52" s="4" t="s">
        <v>60</v>
      </c>
      <c r="B52" s="1">
        <v>0.52300000000000002</v>
      </c>
      <c r="C52" s="1">
        <v>8.07</v>
      </c>
      <c r="D52" s="7">
        <v>3.6799999999999999E-2</v>
      </c>
    </row>
    <row r="53" spans="1:4" ht="15" customHeight="1">
      <c r="A53" s="4" t="s">
        <v>58</v>
      </c>
      <c r="B53" s="1">
        <v>0.52200000000000002</v>
      </c>
      <c r="C53" s="1">
        <v>8.0500000000000007</v>
      </c>
      <c r="D53" s="7">
        <v>3.671E-2</v>
      </c>
    </row>
    <row r="54" spans="1:4" ht="15" customHeight="1">
      <c r="A54" s="4" t="s">
        <v>59</v>
      </c>
      <c r="B54" s="1">
        <v>0.52200000000000002</v>
      </c>
      <c r="C54" s="1">
        <v>8.0500000000000007</v>
      </c>
      <c r="D54" s="7">
        <v>3.671E-2</v>
      </c>
    </row>
    <row r="55" spans="1:4" ht="15" customHeight="1">
      <c r="A55" s="4" t="s">
        <v>56</v>
      </c>
      <c r="B55" s="1">
        <v>0.52</v>
      </c>
      <c r="C55" s="1">
        <v>8.02</v>
      </c>
      <c r="D55" s="7">
        <v>3.6569999999999998E-2</v>
      </c>
    </row>
    <row r="56" spans="1:4" ht="15" customHeight="1">
      <c r="A56" s="4" t="s">
        <v>57</v>
      </c>
      <c r="B56" s="1">
        <v>0.52</v>
      </c>
      <c r="C56" s="1">
        <v>8.02</v>
      </c>
      <c r="D56" s="7">
        <v>3.6569999999999998E-2</v>
      </c>
    </row>
    <row r="57" spans="1:4" ht="15" customHeight="1">
      <c r="A57" s="4" t="s">
        <v>53</v>
      </c>
      <c r="B57" s="1">
        <v>0.51800000000000002</v>
      </c>
      <c r="C57" s="1">
        <v>8</v>
      </c>
      <c r="D57" s="7">
        <v>3.6479999999999999E-2</v>
      </c>
    </row>
    <row r="58" spans="1:4" ht="15" customHeight="1">
      <c r="A58" s="4" t="s">
        <v>54</v>
      </c>
      <c r="B58" s="1">
        <v>0.51800000000000002</v>
      </c>
      <c r="C58" s="1">
        <v>8</v>
      </c>
      <c r="D58" s="7">
        <v>3.6479999999999999E-2</v>
      </c>
    </row>
    <row r="59" spans="1:4" ht="15" customHeight="1">
      <c r="A59" s="4" t="s">
        <v>55</v>
      </c>
      <c r="B59" s="1">
        <v>0.51800000000000002</v>
      </c>
      <c r="C59" s="1">
        <v>8</v>
      </c>
      <c r="D59" s="7">
        <v>3.6479999999999999E-2</v>
      </c>
    </row>
    <row r="60" spans="1:4" ht="15" customHeight="1">
      <c r="A60" s="4" t="s">
        <v>52</v>
      </c>
      <c r="B60" s="1">
        <v>0.51500000000000001</v>
      </c>
      <c r="C60" s="1">
        <v>7.95</v>
      </c>
      <c r="D60" s="7">
        <v>3.6249999999999998E-2</v>
      </c>
    </row>
    <row r="61" spans="1:4" ht="15" customHeight="1">
      <c r="A61" s="4" t="s">
        <v>51</v>
      </c>
      <c r="B61" s="1">
        <v>0.51300000000000001</v>
      </c>
      <c r="C61" s="1">
        <v>7.91</v>
      </c>
      <c r="D61" s="7">
        <v>3.6069999999999998E-2</v>
      </c>
    </row>
    <row r="62" spans="1:4" ht="15" customHeight="1">
      <c r="A62" s="16" t="s">
        <v>45</v>
      </c>
      <c r="B62" s="17">
        <v>0.51200000000000001</v>
      </c>
      <c r="C62" s="17">
        <v>7.9</v>
      </c>
      <c r="D62" s="18">
        <v>3.6020000000000003E-2</v>
      </c>
    </row>
    <row r="63" spans="1:4" ht="15" customHeight="1">
      <c r="A63" s="16" t="s">
        <v>46</v>
      </c>
      <c r="B63" s="17">
        <v>0.51200000000000001</v>
      </c>
      <c r="C63" s="17">
        <v>7.9</v>
      </c>
      <c r="D63" s="18">
        <v>3.6020000000000003E-2</v>
      </c>
    </row>
    <row r="64" spans="1:4" ht="15" customHeight="1">
      <c r="A64" s="16" t="s">
        <v>47</v>
      </c>
      <c r="B64" s="17">
        <v>0.51200000000000001</v>
      </c>
      <c r="C64" s="17">
        <v>7.9</v>
      </c>
      <c r="D64" s="18">
        <v>3.6020000000000003E-2</v>
      </c>
    </row>
    <row r="65" spans="1:4" ht="15" customHeight="1">
      <c r="A65" s="16" t="s">
        <v>48</v>
      </c>
      <c r="B65" s="17">
        <v>0.51200000000000001</v>
      </c>
      <c r="C65" s="17">
        <v>7.9</v>
      </c>
      <c r="D65" s="18">
        <v>3.6020000000000003E-2</v>
      </c>
    </row>
    <row r="66" spans="1:4" ht="15" customHeight="1">
      <c r="A66" s="16" t="s">
        <v>49</v>
      </c>
      <c r="B66" s="17">
        <v>0.51200000000000001</v>
      </c>
      <c r="C66" s="17">
        <v>7.9</v>
      </c>
      <c r="D66" s="18">
        <v>3.6020000000000003E-2</v>
      </c>
    </row>
    <row r="67" spans="1:4" ht="15" customHeight="1">
      <c r="A67" s="4" t="s">
        <v>50</v>
      </c>
      <c r="B67" s="1">
        <v>0.51200000000000001</v>
      </c>
      <c r="C67" s="1">
        <v>7.9</v>
      </c>
      <c r="D67" s="7">
        <v>3.6020000000000003E-2</v>
      </c>
    </row>
    <row r="68" spans="1:4" ht="15" customHeight="1">
      <c r="A68" s="4" t="s">
        <v>44</v>
      </c>
      <c r="B68" s="1">
        <v>0.50900000000000001</v>
      </c>
      <c r="C68" s="1">
        <v>7.86</v>
      </c>
      <c r="D68" s="7">
        <v>3.5839999999999997E-2</v>
      </c>
    </row>
    <row r="69" spans="1:4" ht="15" customHeight="1">
      <c r="A69" s="4" t="s">
        <v>43</v>
      </c>
      <c r="B69" s="1">
        <v>0.50600000000000001</v>
      </c>
      <c r="C69" s="1">
        <v>7.81</v>
      </c>
      <c r="D69" s="7">
        <v>3.5610000000000003E-2</v>
      </c>
    </row>
    <row r="70" spans="1:4" ht="15" customHeight="1">
      <c r="A70" s="4" t="s">
        <v>42</v>
      </c>
      <c r="B70" s="1">
        <v>0.501</v>
      </c>
      <c r="C70" s="1">
        <v>7.73</v>
      </c>
      <c r="D70" s="7">
        <v>3.5249999999999997E-2</v>
      </c>
    </row>
    <row r="71" spans="1:4" ht="15" customHeight="1">
      <c r="A71" s="4" t="s">
        <v>40</v>
      </c>
      <c r="B71" s="1">
        <v>0.499</v>
      </c>
      <c r="C71" s="1">
        <v>7.7</v>
      </c>
      <c r="D71" s="7">
        <v>3.5110000000000002E-2</v>
      </c>
    </row>
    <row r="72" spans="1:4" ht="15" customHeight="1">
      <c r="A72" s="4" t="s">
        <v>41</v>
      </c>
      <c r="B72" s="1">
        <v>0.499</v>
      </c>
      <c r="C72" s="1">
        <v>7.7</v>
      </c>
      <c r="D72" s="7">
        <v>3.5110000000000002E-2</v>
      </c>
    </row>
    <row r="73" spans="1:4" ht="15" customHeight="1">
      <c r="A73" s="4" t="s">
        <v>39</v>
      </c>
      <c r="B73" s="1">
        <v>0.497</v>
      </c>
      <c r="C73" s="1">
        <v>7.67</v>
      </c>
      <c r="D73" s="7">
        <v>3.4970000000000001E-2</v>
      </c>
    </row>
    <row r="74" spans="1:4" ht="15" customHeight="1">
      <c r="A74" s="4" t="s">
        <v>38</v>
      </c>
      <c r="B74" s="1">
        <v>0.496</v>
      </c>
      <c r="C74" s="1">
        <v>7.66</v>
      </c>
      <c r="D74" s="7">
        <v>3.4930000000000003E-2</v>
      </c>
    </row>
    <row r="75" spans="1:4" ht="15" customHeight="1">
      <c r="A75" s="4" t="s">
        <v>36</v>
      </c>
      <c r="B75" s="1">
        <v>0.49199999999999999</v>
      </c>
      <c r="C75" s="1">
        <v>7.6</v>
      </c>
      <c r="D75" s="7">
        <v>3.4660000000000003E-2</v>
      </c>
    </row>
    <row r="76" spans="1:4" ht="15" customHeight="1">
      <c r="A76" s="4" t="s">
        <v>37</v>
      </c>
      <c r="B76" s="1">
        <v>0.49199999999999999</v>
      </c>
      <c r="C76" s="1">
        <v>7.6</v>
      </c>
      <c r="D76" s="7">
        <v>3.4660000000000003E-2</v>
      </c>
    </row>
    <row r="77" spans="1:4" ht="15" customHeight="1">
      <c r="A77" s="4" t="s">
        <v>35</v>
      </c>
      <c r="B77" s="1">
        <v>0.48899999999999999</v>
      </c>
      <c r="C77" s="1">
        <v>7.55</v>
      </c>
      <c r="D77" s="7">
        <v>3.4430000000000002E-2</v>
      </c>
    </row>
    <row r="78" spans="1:4" ht="15" customHeight="1">
      <c r="A78" s="4" t="s">
        <v>34</v>
      </c>
      <c r="B78" s="1">
        <v>0.48899999999999999</v>
      </c>
      <c r="C78" s="1">
        <v>7.54</v>
      </c>
      <c r="D78" s="7">
        <v>3.4380000000000001E-2</v>
      </c>
    </row>
    <row r="79" spans="1:4" ht="15" customHeight="1">
      <c r="A79" s="4" t="s">
        <v>33</v>
      </c>
      <c r="B79" s="1">
        <v>0.48799999999999999</v>
      </c>
      <c r="C79" s="1">
        <v>7.53</v>
      </c>
      <c r="D79" s="7">
        <v>3.4340000000000002E-2</v>
      </c>
    </row>
    <row r="80" spans="1:4" ht="15" customHeight="1">
      <c r="A80" s="4" t="s">
        <v>32</v>
      </c>
      <c r="B80" s="1">
        <v>0.48699999999999999</v>
      </c>
      <c r="C80" s="1">
        <v>7.52</v>
      </c>
      <c r="D80" s="7">
        <v>3.4290000000000001E-2</v>
      </c>
    </row>
    <row r="81" spans="1:4" ht="15" customHeight="1">
      <c r="A81" s="4" t="s">
        <v>30</v>
      </c>
      <c r="B81" s="1">
        <v>0.48599999999999999</v>
      </c>
      <c r="C81" s="1">
        <v>7.5</v>
      </c>
      <c r="D81" s="7">
        <v>3.4200000000000001E-2</v>
      </c>
    </row>
    <row r="82" spans="1:4" ht="15" customHeight="1">
      <c r="A82" s="4" t="s">
        <v>31</v>
      </c>
      <c r="B82" s="1">
        <v>0.48599999999999999</v>
      </c>
      <c r="C82" s="1">
        <v>7.5</v>
      </c>
      <c r="D82" s="7">
        <v>3.4200000000000001E-2</v>
      </c>
    </row>
    <row r="83" spans="1:4" ht="15" customHeight="1">
      <c r="A83" s="4" t="s">
        <v>28</v>
      </c>
      <c r="B83" s="1">
        <v>0.48299999999999998</v>
      </c>
      <c r="C83" s="1">
        <v>7.45</v>
      </c>
      <c r="D83" s="7">
        <v>3.397E-2</v>
      </c>
    </row>
    <row r="84" spans="1:4" ht="15" customHeight="1">
      <c r="A84" s="4" t="s">
        <v>29</v>
      </c>
      <c r="B84" s="1">
        <v>0.48299999999999998</v>
      </c>
      <c r="C84" s="1">
        <v>7.45</v>
      </c>
      <c r="D84" s="7">
        <v>3.397E-2</v>
      </c>
    </row>
    <row r="85" spans="1:4" ht="15" customHeight="1">
      <c r="A85" s="4" t="s">
        <v>26</v>
      </c>
      <c r="B85" s="1">
        <v>0.48099999999999998</v>
      </c>
      <c r="C85" s="1">
        <v>7.42</v>
      </c>
      <c r="D85" s="7">
        <v>3.3829999999999999E-2</v>
      </c>
    </row>
    <row r="86" spans="1:4" ht="15" customHeight="1">
      <c r="A86" s="4" t="s">
        <v>27</v>
      </c>
      <c r="B86" s="1">
        <v>0.48099999999999998</v>
      </c>
      <c r="C86" s="1">
        <v>7.42</v>
      </c>
      <c r="D86" s="7">
        <v>3.3829999999999999E-2</v>
      </c>
    </row>
    <row r="87" spans="1:4" ht="15" customHeight="1">
      <c r="A87" s="5" t="s">
        <v>25</v>
      </c>
      <c r="B87" s="2">
        <v>0.48</v>
      </c>
      <c r="C87" s="2">
        <v>7.4</v>
      </c>
      <c r="D87" s="8">
        <v>3.3739999999999999E-2</v>
      </c>
    </row>
    <row r="88" spans="1:4" ht="15" customHeight="1">
      <c r="A88" s="4" t="s">
        <v>23</v>
      </c>
      <c r="B88" s="1">
        <v>0.47599999999999998</v>
      </c>
      <c r="C88" s="1">
        <v>7.35</v>
      </c>
      <c r="D88" s="7">
        <v>3.3520000000000001E-2</v>
      </c>
    </row>
    <row r="89" spans="1:4" ht="15" customHeight="1">
      <c r="A89" s="4" t="s">
        <v>24</v>
      </c>
      <c r="B89" s="1">
        <v>0.47599999999999998</v>
      </c>
      <c r="C89" s="1">
        <v>7.35</v>
      </c>
      <c r="D89" s="7">
        <v>3.3520000000000001E-2</v>
      </c>
    </row>
    <row r="90" spans="1:4" ht="15" customHeight="1">
      <c r="A90" s="4" t="s">
        <v>22</v>
      </c>
      <c r="B90" s="1">
        <v>0.47599999999999998</v>
      </c>
      <c r="C90" s="1">
        <v>7.34</v>
      </c>
      <c r="D90" s="7">
        <v>3.347E-2</v>
      </c>
    </row>
    <row r="91" spans="1:4" ht="15" customHeight="1">
      <c r="A91" s="4" t="s">
        <v>21</v>
      </c>
      <c r="B91" s="1">
        <v>0.47499999999999998</v>
      </c>
      <c r="C91" s="1">
        <v>7.33</v>
      </c>
      <c r="D91" s="7">
        <v>3.3419999999999998E-2</v>
      </c>
    </row>
    <row r="92" spans="1:4" ht="15" customHeight="1">
      <c r="A92" s="6" t="s">
        <v>19</v>
      </c>
      <c r="B92" s="3">
        <v>0.47</v>
      </c>
      <c r="C92" s="3">
        <v>7.25</v>
      </c>
      <c r="D92" s="9">
        <v>3.3059999999999999E-2</v>
      </c>
    </row>
    <row r="93" spans="1:4" ht="15" customHeight="1">
      <c r="A93" s="6" t="s">
        <v>20</v>
      </c>
      <c r="B93" s="3">
        <v>0.47</v>
      </c>
      <c r="C93" s="3">
        <v>7.25</v>
      </c>
      <c r="D93" s="9">
        <v>3.3059999999999999E-2</v>
      </c>
    </row>
    <row r="94" spans="1:4" ht="15" customHeight="1">
      <c r="A94" s="4" t="s">
        <v>18</v>
      </c>
      <c r="B94" s="1">
        <v>0.46899999999999997</v>
      </c>
      <c r="C94" s="1">
        <v>7.24</v>
      </c>
      <c r="D94" s="7">
        <v>3.3009999999999998E-2</v>
      </c>
    </row>
    <row r="95" spans="1:4" ht="15" customHeight="1">
      <c r="A95" s="4" t="s">
        <v>17</v>
      </c>
      <c r="B95" s="1">
        <v>0.46800000000000003</v>
      </c>
      <c r="C95" s="1">
        <v>7.22</v>
      </c>
      <c r="D95" s="7">
        <v>3.2919999999999998E-2</v>
      </c>
    </row>
    <row r="96" spans="1:4" ht="15" customHeight="1">
      <c r="A96" s="4" t="s">
        <v>16</v>
      </c>
      <c r="B96" s="1">
        <v>0.46700000000000003</v>
      </c>
      <c r="C96" s="1">
        <v>7.2</v>
      </c>
      <c r="D96" s="7">
        <v>3.2829999999999998E-2</v>
      </c>
    </row>
    <row r="97" spans="1:4" ht="15" customHeight="1">
      <c r="A97" s="4" t="s">
        <v>15</v>
      </c>
      <c r="B97" s="1">
        <v>0.46500000000000002</v>
      </c>
      <c r="C97" s="1">
        <v>7.17</v>
      </c>
      <c r="D97" s="7">
        <v>3.2689999999999997E-2</v>
      </c>
    </row>
    <row r="98" spans="1:4" ht="15" customHeight="1">
      <c r="A98" s="4" t="s">
        <v>12</v>
      </c>
      <c r="B98" s="1">
        <v>0.46</v>
      </c>
      <c r="C98" s="1">
        <v>7.1</v>
      </c>
      <c r="D98" s="7">
        <v>3.2379999999999999E-2</v>
      </c>
    </row>
    <row r="99" spans="1:4" ht="15" customHeight="1">
      <c r="A99" s="5" t="s">
        <v>13</v>
      </c>
      <c r="B99" s="2">
        <v>0.46</v>
      </c>
      <c r="C99" s="2">
        <v>7.1</v>
      </c>
      <c r="D99" s="8">
        <v>3.2379999999999999E-2</v>
      </c>
    </row>
    <row r="100" spans="1:4" ht="15" customHeight="1">
      <c r="A100" s="4" t="s">
        <v>14</v>
      </c>
      <c r="B100" s="1">
        <v>0.46</v>
      </c>
      <c r="C100" s="1">
        <v>7.1</v>
      </c>
      <c r="D100" s="7">
        <v>3.2379999999999999E-2</v>
      </c>
    </row>
    <row r="101" spans="1:4" ht="15" customHeight="1">
      <c r="A101" s="4" t="s">
        <v>11</v>
      </c>
      <c r="B101" s="1">
        <v>0.45400000000000001</v>
      </c>
      <c r="C101" s="1">
        <v>7</v>
      </c>
      <c r="D101" s="7">
        <v>3.1919999999999997E-2</v>
      </c>
    </row>
    <row r="102" spans="1:4" ht="15" customHeight="1">
      <c r="A102" s="4" t="s">
        <v>10</v>
      </c>
      <c r="B102" s="1">
        <v>0.45400000000000001</v>
      </c>
      <c r="C102" s="1">
        <v>7</v>
      </c>
      <c r="D102" s="7">
        <v>3.1919999999999997E-2</v>
      </c>
    </row>
    <row r="103" spans="1:4" ht="15" customHeight="1">
      <c r="A103" s="4" t="s">
        <v>10</v>
      </c>
      <c r="B103" s="1">
        <v>0.45</v>
      </c>
      <c r="C103" s="1">
        <v>6.95</v>
      </c>
      <c r="D103" s="7">
        <v>3.1690000000000003E-2</v>
      </c>
    </row>
    <row r="104" spans="1:4" ht="15" customHeight="1">
      <c r="A104" s="4" t="s">
        <v>9</v>
      </c>
      <c r="B104" s="1">
        <v>0.42099999999999999</v>
      </c>
      <c r="C104" s="1">
        <v>6.5</v>
      </c>
      <c r="D104" s="7">
        <v>2.964E-2</v>
      </c>
    </row>
    <row r="105" spans="1:4" ht="15" customHeight="1">
      <c r="A105" s="4" t="s">
        <v>8</v>
      </c>
      <c r="B105" s="1">
        <v>0.373</v>
      </c>
      <c r="C105" s="1">
        <v>5.75</v>
      </c>
      <c r="D105" s="7">
        <v>2.622E-2</v>
      </c>
    </row>
    <row r="106" spans="1:4" ht="15" customHeight="1">
      <c r="A106" s="13" t="s">
        <v>7</v>
      </c>
      <c r="B106" s="14">
        <v>0.36399999999999999</v>
      </c>
      <c r="C106" s="14">
        <v>5.62</v>
      </c>
      <c r="D106" s="15">
        <v>2.563E-2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E25" sqref="E25"/>
    </sheetView>
  </sheetViews>
  <sheetFormatPr defaultRowHeight="15"/>
  <cols>
    <col min="3" max="3" width="8" customWidth="1"/>
    <col min="5" max="5" width="8.7109375" customWidth="1"/>
  </cols>
  <sheetData>
    <row r="1" spans="1:13" ht="15.75" thickBot="1">
      <c r="A1" s="273" t="s">
        <v>168</v>
      </c>
      <c r="B1" s="273"/>
      <c r="C1" s="273"/>
      <c r="D1" s="273"/>
      <c r="E1" s="273"/>
      <c r="F1" s="273"/>
      <c r="G1" s="108"/>
      <c r="H1" s="109" t="s">
        <v>169</v>
      </c>
      <c r="I1" s="109"/>
      <c r="J1" s="109"/>
      <c r="K1" s="109"/>
      <c r="L1" s="110" t="s">
        <v>170</v>
      </c>
      <c r="M1" s="111" t="s">
        <v>171</v>
      </c>
    </row>
    <row r="2" spans="1:13">
      <c r="A2" s="112" t="s">
        <v>172</v>
      </c>
      <c r="B2" s="20">
        <v>66.5</v>
      </c>
      <c r="C2" s="113" t="s">
        <v>173</v>
      </c>
      <c r="D2" s="96">
        <v>424</v>
      </c>
      <c r="E2" s="114" t="s">
        <v>174</v>
      </c>
      <c r="F2" s="47">
        <v>155</v>
      </c>
      <c r="G2" s="115"/>
      <c r="H2" s="134" t="s">
        <v>175</v>
      </c>
      <c r="L2" s="135">
        <f>E10/2+E14/2+30</f>
        <v>40</v>
      </c>
      <c r="M2" s="20">
        <f>E11/2+E14/2+24</f>
        <v>40</v>
      </c>
    </row>
    <row r="3" spans="1:13">
      <c r="A3" s="116" t="s">
        <v>176</v>
      </c>
      <c r="B3" s="21">
        <v>50</v>
      </c>
      <c r="C3" s="114" t="s">
        <v>177</v>
      </c>
      <c r="D3" s="47">
        <v>164</v>
      </c>
      <c r="E3" s="113" t="s">
        <v>178</v>
      </c>
      <c r="F3" s="96">
        <v>41.2</v>
      </c>
      <c r="G3" s="115"/>
      <c r="H3" t="s">
        <v>179</v>
      </c>
      <c r="L3" s="117">
        <f>E12+E13</f>
        <v>11</v>
      </c>
      <c r="M3" s="21"/>
    </row>
    <row r="4" spans="1:13">
      <c r="A4" s="116" t="s">
        <v>180</v>
      </c>
      <c r="B4" s="21">
        <v>430</v>
      </c>
      <c r="C4" s="114" t="s">
        <v>181</v>
      </c>
      <c r="D4" s="47">
        <v>55</v>
      </c>
      <c r="E4" s="114" t="s">
        <v>182</v>
      </c>
      <c r="F4" s="47">
        <v>60</v>
      </c>
      <c r="G4" s="115"/>
      <c r="H4" s="134" t="s">
        <v>183</v>
      </c>
      <c r="L4" s="136">
        <f>L3+G25</f>
        <v>45.5</v>
      </c>
      <c r="M4" s="21">
        <f>L3+H25+B25/2</f>
        <v>45.7</v>
      </c>
    </row>
    <row r="5" spans="1:13">
      <c r="A5" s="116" t="s">
        <v>184</v>
      </c>
      <c r="B5" s="118">
        <f>B2/2</f>
        <v>33.25</v>
      </c>
      <c r="C5" s="114" t="s">
        <v>185</v>
      </c>
      <c r="D5" s="47">
        <v>75</v>
      </c>
      <c r="E5" s="117" t="s">
        <v>186</v>
      </c>
      <c r="F5" s="47">
        <f>D3-D4-D5</f>
        <v>34</v>
      </c>
      <c r="G5" s="115"/>
      <c r="H5" s="119" t="s">
        <v>187</v>
      </c>
      <c r="I5" s="120"/>
      <c r="L5" s="47">
        <f>(E15+E16-10)-F6</f>
        <v>-34</v>
      </c>
      <c r="M5" s="121"/>
    </row>
    <row r="6" spans="1:13">
      <c r="A6" s="116" t="s">
        <v>188</v>
      </c>
      <c r="B6" s="21" t="s">
        <v>189</v>
      </c>
      <c r="C6" s="114" t="s">
        <v>190</v>
      </c>
      <c r="D6" s="47">
        <v>105</v>
      </c>
      <c r="E6" s="117" t="s">
        <v>191</v>
      </c>
      <c r="F6" s="47">
        <f>F2+D3-D4</f>
        <v>264</v>
      </c>
      <c r="G6" s="115"/>
      <c r="H6" t="s">
        <v>192</v>
      </c>
      <c r="L6" s="47">
        <f>L5-20</f>
        <v>-54</v>
      </c>
      <c r="M6" s="121"/>
    </row>
    <row r="7" spans="1:13">
      <c r="E7" s="120"/>
      <c r="F7" s="120"/>
      <c r="G7" s="122"/>
      <c r="H7" s="123" t="s">
        <v>193</v>
      </c>
      <c r="I7" s="120"/>
      <c r="L7" s="47">
        <f>39-F5</f>
        <v>5</v>
      </c>
    </row>
    <row r="8" spans="1:13">
      <c r="M8" s="121"/>
    </row>
    <row r="9" spans="1:13" ht="15.75" thickBot="1">
      <c r="A9" s="124" t="s">
        <v>194</v>
      </c>
      <c r="B9" s="125"/>
      <c r="C9" s="125"/>
      <c r="D9" s="125"/>
      <c r="E9" s="125"/>
    </row>
    <row r="10" spans="1:13">
      <c r="A10" s="126" t="s">
        <v>195</v>
      </c>
      <c r="E10" s="20">
        <v>13</v>
      </c>
    </row>
    <row r="11" spans="1:13">
      <c r="A11" s="126" t="s">
        <v>196</v>
      </c>
      <c r="E11" s="21">
        <v>25</v>
      </c>
    </row>
    <row r="12" spans="1:13">
      <c r="A12" t="s">
        <v>197</v>
      </c>
      <c r="E12" s="21">
        <v>8</v>
      </c>
    </row>
    <row r="13" spans="1:13">
      <c r="A13" t="s">
        <v>198</v>
      </c>
      <c r="E13" s="21">
        <v>3</v>
      </c>
    </row>
    <row r="14" spans="1:13">
      <c r="A14" s="120" t="s">
        <v>199</v>
      </c>
      <c r="E14" s="21">
        <v>7</v>
      </c>
    </row>
    <row r="15" spans="1:13">
      <c r="A15" s="127" t="s">
        <v>200</v>
      </c>
      <c r="E15" s="47">
        <v>120</v>
      </c>
    </row>
    <row r="16" spans="1:13">
      <c r="A16" s="128" t="s">
        <v>201</v>
      </c>
      <c r="E16" s="47">
        <v>120</v>
      </c>
    </row>
    <row r="17" spans="1:10">
      <c r="A17" s="128" t="s">
        <v>202</v>
      </c>
      <c r="E17" s="47">
        <v>27</v>
      </c>
    </row>
    <row r="18" spans="1:10">
      <c r="A18" s="128" t="s">
        <v>203</v>
      </c>
      <c r="E18" s="47">
        <v>350</v>
      </c>
    </row>
    <row r="23" spans="1:10" ht="15.75" thickBot="1">
      <c r="A23" s="109" t="s">
        <v>204</v>
      </c>
      <c r="B23" s="125"/>
      <c r="C23" s="125"/>
      <c r="D23" s="125"/>
      <c r="E23" s="125"/>
      <c r="F23" s="125"/>
      <c r="G23" s="125"/>
      <c r="H23" s="125"/>
      <c r="I23" s="125"/>
      <c r="J23" s="125"/>
    </row>
    <row r="24" spans="1:10" ht="45.75" thickBot="1">
      <c r="A24" s="129" t="s">
        <v>205</v>
      </c>
      <c r="B24" s="130" t="s">
        <v>206</v>
      </c>
      <c r="C24" s="130" t="s">
        <v>207</v>
      </c>
      <c r="D24" s="130" t="s">
        <v>208</v>
      </c>
      <c r="E24" s="130" t="s">
        <v>209</v>
      </c>
      <c r="F24" s="130" t="s">
        <v>210</v>
      </c>
      <c r="G24" s="130" t="s">
        <v>211</v>
      </c>
      <c r="H24" s="130" t="s">
        <v>212</v>
      </c>
      <c r="I24" s="129" t="s">
        <v>213</v>
      </c>
      <c r="J24" s="129" t="s">
        <v>214</v>
      </c>
    </row>
    <row r="25" spans="1:10">
      <c r="A25" s="113" t="s">
        <v>215</v>
      </c>
      <c r="B25" s="96">
        <v>25.4</v>
      </c>
      <c r="C25" s="96">
        <v>52</v>
      </c>
      <c r="D25" s="131" t="s">
        <v>216</v>
      </c>
      <c r="E25" s="131" t="s">
        <v>217</v>
      </c>
      <c r="F25" s="113">
        <v>35.299999999999997</v>
      </c>
      <c r="G25" s="113">
        <v>34.5</v>
      </c>
      <c r="H25" s="113">
        <v>22</v>
      </c>
      <c r="I25" s="96">
        <v>106</v>
      </c>
      <c r="J25" s="96" t="s">
        <v>218</v>
      </c>
    </row>
    <row r="26" spans="1:10">
      <c r="A26" s="114" t="s">
        <v>219</v>
      </c>
      <c r="B26" s="47">
        <v>25.4</v>
      </c>
      <c r="C26" s="47">
        <v>52</v>
      </c>
      <c r="D26" s="47">
        <v>100</v>
      </c>
      <c r="E26" s="132">
        <v>60</v>
      </c>
      <c r="F26" s="114">
        <v>35.299999999999997</v>
      </c>
      <c r="G26" s="114">
        <v>34.5</v>
      </c>
      <c r="H26" s="114">
        <v>22</v>
      </c>
      <c r="I26" s="47">
        <v>145</v>
      </c>
      <c r="J26" s="47" t="s">
        <v>218</v>
      </c>
    </row>
    <row r="27" spans="1:10">
      <c r="A27" s="114" t="s">
        <v>220</v>
      </c>
      <c r="B27" s="47">
        <v>25.4</v>
      </c>
      <c r="C27" s="47">
        <v>36</v>
      </c>
      <c r="D27" s="131" t="s">
        <v>216</v>
      </c>
      <c r="E27" s="131" t="s">
        <v>217</v>
      </c>
      <c r="F27" s="47">
        <f>C27-2.5-B27/2</f>
        <v>20.8</v>
      </c>
      <c r="G27" s="47"/>
      <c r="H27" s="47"/>
      <c r="I27" s="47">
        <v>88</v>
      </c>
      <c r="J27" s="114" t="s">
        <v>221</v>
      </c>
    </row>
    <row r="28" spans="1:10">
      <c r="A28" s="114" t="s">
        <v>222</v>
      </c>
      <c r="B28" s="47">
        <v>25.4</v>
      </c>
      <c r="C28" s="21">
        <v>52</v>
      </c>
      <c r="D28" s="131" t="s">
        <v>216</v>
      </c>
      <c r="E28" s="131" t="s">
        <v>217</v>
      </c>
      <c r="F28" s="114">
        <v>35.299999999999997</v>
      </c>
      <c r="G28" s="114">
        <v>34.5</v>
      </c>
      <c r="H28" s="114">
        <v>22</v>
      </c>
      <c r="I28" s="116"/>
      <c r="J28" s="47" t="s">
        <v>218</v>
      </c>
    </row>
    <row r="29" spans="1:10">
      <c r="A29" s="133" t="s">
        <v>223</v>
      </c>
      <c r="B29" s="47">
        <v>25.4</v>
      </c>
      <c r="C29" s="47">
        <v>52</v>
      </c>
      <c r="D29" s="47">
        <v>100</v>
      </c>
      <c r="E29" s="132">
        <v>39</v>
      </c>
      <c r="F29" s="114">
        <f>C29-4-B29/2</f>
        <v>35.299999999999997</v>
      </c>
      <c r="G29" s="114">
        <v>34.5</v>
      </c>
      <c r="H29" s="114">
        <v>22</v>
      </c>
      <c r="I29" s="47">
        <v>120</v>
      </c>
      <c r="J29" s="47" t="s">
        <v>218</v>
      </c>
    </row>
  </sheetData>
  <mergeCells count="1">
    <mergeCell ref="A1:F1"/>
  </mergeCells>
  <pageMargins left="0.3" right="0.32" top="0.74803149606299213" bottom="0.74803149606299213" header="0.31496062992125984" footer="0.31496062992125984"/>
  <pageSetup paperSize="9" orientation="landscape" copies="0" r:id="rId1"/>
  <legacyDrawing r:id="rId2"/>
  <oleObjects>
    <oleObject progId="Photoshop.Image.10" shapeId="1025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AM39"/>
  <sheetViews>
    <sheetView workbookViewId="0">
      <selection activeCell="B38" sqref="A38:XFD38"/>
    </sheetView>
  </sheetViews>
  <sheetFormatPr defaultRowHeight="15"/>
  <cols>
    <col min="1" max="1" width="1.28515625" customWidth="1"/>
    <col min="2" max="2" width="3.7109375" style="138" customWidth="1"/>
    <col min="3" max="3" width="3.7109375" style="137" customWidth="1"/>
    <col min="4" max="4" width="4.7109375" style="137" customWidth="1"/>
    <col min="5" max="35" width="3.7109375" style="137" customWidth="1"/>
    <col min="36" max="39" width="3.7109375" customWidth="1"/>
  </cols>
  <sheetData>
    <row r="1" spans="1:39" ht="9" customHeight="1" thickBot="1">
      <c r="B1" s="241" t="s">
        <v>224</v>
      </c>
      <c r="C1" s="242"/>
      <c r="D1" s="275" t="s">
        <v>230</v>
      </c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60" t="s">
        <v>227</v>
      </c>
      <c r="AE1" s="242"/>
      <c r="AF1" s="242"/>
      <c r="AG1" s="242"/>
      <c r="AH1" s="242"/>
      <c r="AI1" s="242"/>
      <c r="AJ1" s="242"/>
      <c r="AK1" s="242"/>
      <c r="AL1" s="242"/>
      <c r="AM1" s="242"/>
    </row>
    <row r="2" spans="1:39" ht="15.75" thickBot="1">
      <c r="B2" s="231">
        <v>45.5</v>
      </c>
      <c r="C2" s="232">
        <v>10</v>
      </c>
      <c r="D2" s="233">
        <v>12.5</v>
      </c>
      <c r="E2" s="233">
        <v>15</v>
      </c>
      <c r="F2" s="234">
        <v>17.5</v>
      </c>
      <c r="G2" s="235">
        <v>20</v>
      </c>
      <c r="H2" s="233">
        <v>22.5</v>
      </c>
      <c r="I2" s="233">
        <v>25</v>
      </c>
      <c r="J2" s="233">
        <v>27.5</v>
      </c>
      <c r="K2" s="236">
        <v>30</v>
      </c>
      <c r="L2" s="237">
        <v>32.5</v>
      </c>
      <c r="M2" s="236">
        <v>35</v>
      </c>
      <c r="N2" s="237">
        <v>37.5</v>
      </c>
      <c r="O2" s="236">
        <v>40</v>
      </c>
      <c r="P2" s="237">
        <v>42.5</v>
      </c>
      <c r="Q2" s="236">
        <v>45</v>
      </c>
      <c r="R2" s="237">
        <v>47.5</v>
      </c>
      <c r="S2" s="238">
        <v>50</v>
      </c>
      <c r="T2" s="239">
        <v>52.5</v>
      </c>
      <c r="U2" s="236">
        <v>55</v>
      </c>
      <c r="V2" s="237">
        <v>57.5</v>
      </c>
      <c r="W2" s="236">
        <v>60</v>
      </c>
      <c r="X2" s="233">
        <v>62.5</v>
      </c>
      <c r="Y2" s="233">
        <v>65</v>
      </c>
      <c r="Z2" s="233">
        <v>67.5</v>
      </c>
      <c r="AA2" s="233">
        <v>70</v>
      </c>
      <c r="AB2" s="233">
        <v>72.5</v>
      </c>
      <c r="AC2" s="240">
        <v>75</v>
      </c>
      <c r="AD2" s="232">
        <v>77.5</v>
      </c>
      <c r="AE2" s="233">
        <v>80</v>
      </c>
      <c r="AF2" s="233">
        <v>82.5</v>
      </c>
      <c r="AG2" s="233">
        <v>85</v>
      </c>
      <c r="AH2" s="233">
        <v>87.5</v>
      </c>
      <c r="AI2" s="233">
        <v>90</v>
      </c>
      <c r="AJ2" s="204">
        <v>92.5</v>
      </c>
      <c r="AK2" s="204">
        <v>95</v>
      </c>
      <c r="AL2" s="204">
        <v>97.5</v>
      </c>
      <c r="AM2" s="211">
        <v>100</v>
      </c>
    </row>
    <row r="3" spans="1:39">
      <c r="A3" s="274" t="s">
        <v>231</v>
      </c>
      <c r="B3" s="212">
        <v>10</v>
      </c>
      <c r="C3" s="139"/>
      <c r="D3" s="140">
        <f t="shared" ref="D3:AI10" si="0">$B$2-$B$2/$B3*D$2</f>
        <v>-11.375</v>
      </c>
      <c r="E3" s="140">
        <f t="shared" si="0"/>
        <v>-22.75</v>
      </c>
      <c r="F3" s="141">
        <f t="shared" si="0"/>
        <v>-34.125</v>
      </c>
      <c r="G3" s="142">
        <f t="shared" si="0"/>
        <v>-45.5</v>
      </c>
      <c r="H3" s="140">
        <f t="shared" si="0"/>
        <v>-56.875</v>
      </c>
      <c r="I3" s="140">
        <f t="shared" si="0"/>
        <v>-68.25</v>
      </c>
      <c r="J3" s="140">
        <f t="shared" si="0"/>
        <v>-79.625</v>
      </c>
      <c r="K3" s="143">
        <f t="shared" si="0"/>
        <v>-91</v>
      </c>
      <c r="L3" s="162">
        <f t="shared" si="0"/>
        <v>-102.375</v>
      </c>
      <c r="M3" s="162">
        <f t="shared" si="0"/>
        <v>-113.75</v>
      </c>
      <c r="N3" s="162">
        <f t="shared" si="0"/>
        <v>-125.125</v>
      </c>
      <c r="O3" s="162">
        <f t="shared" si="0"/>
        <v>-136.5</v>
      </c>
      <c r="P3" s="162">
        <f t="shared" si="0"/>
        <v>-147.875</v>
      </c>
      <c r="Q3" s="162">
        <f t="shared" si="0"/>
        <v>-159.25</v>
      </c>
      <c r="R3" s="162">
        <f t="shared" si="0"/>
        <v>-170.625</v>
      </c>
      <c r="S3" s="169">
        <f t="shared" si="0"/>
        <v>-182</v>
      </c>
      <c r="T3" s="173">
        <f t="shared" si="0"/>
        <v>-193.375</v>
      </c>
      <c r="U3" s="162">
        <f t="shared" si="0"/>
        <v>-204.75</v>
      </c>
      <c r="V3" s="162">
        <f t="shared" si="0"/>
        <v>-216.125</v>
      </c>
      <c r="W3" s="162">
        <f t="shared" si="0"/>
        <v>-227.5</v>
      </c>
      <c r="X3" s="163">
        <f t="shared" si="0"/>
        <v>-238.875</v>
      </c>
      <c r="Y3" s="163">
        <f t="shared" si="0"/>
        <v>-250.25</v>
      </c>
      <c r="Z3" s="163">
        <f t="shared" si="0"/>
        <v>-261.625</v>
      </c>
      <c r="AA3" s="163">
        <f t="shared" si="0"/>
        <v>-273</v>
      </c>
      <c r="AB3" s="163">
        <f t="shared" si="0"/>
        <v>-284.375</v>
      </c>
      <c r="AC3" s="192">
        <f t="shared" si="0"/>
        <v>-295.75</v>
      </c>
      <c r="AD3" s="188">
        <f t="shared" si="0"/>
        <v>-307.125</v>
      </c>
      <c r="AE3" s="163">
        <f t="shared" si="0"/>
        <v>-318.5</v>
      </c>
      <c r="AF3" s="163">
        <f t="shared" si="0"/>
        <v>-329.875</v>
      </c>
      <c r="AG3" s="163">
        <f t="shared" si="0"/>
        <v>-341.25</v>
      </c>
      <c r="AH3" s="163">
        <f t="shared" si="0"/>
        <v>-352.625</v>
      </c>
      <c r="AI3" s="163">
        <f t="shared" si="0"/>
        <v>-364</v>
      </c>
      <c r="AJ3" s="163">
        <f t="shared" ref="AJ3:AM17" si="1">$B$2-$B$2/$B3*AJ$2</f>
        <v>-375.375</v>
      </c>
      <c r="AK3" s="163">
        <f t="shared" si="1"/>
        <v>-386.75</v>
      </c>
      <c r="AL3" s="163">
        <f t="shared" si="1"/>
        <v>-398.125</v>
      </c>
      <c r="AM3" s="192">
        <f t="shared" si="1"/>
        <v>-409.5</v>
      </c>
    </row>
    <row r="4" spans="1:39">
      <c r="A4" s="274"/>
      <c r="B4" s="213">
        <v>12.5</v>
      </c>
      <c r="C4" s="144">
        <f>$B$2-$B$2/$B4*C$2</f>
        <v>9.1000000000000014</v>
      </c>
      <c r="D4" s="145"/>
      <c r="E4" s="145">
        <f t="shared" si="0"/>
        <v>-9.1000000000000014</v>
      </c>
      <c r="F4" s="146">
        <f t="shared" si="0"/>
        <v>-18.200000000000003</v>
      </c>
      <c r="G4" s="147">
        <f t="shared" si="0"/>
        <v>-27.299999999999997</v>
      </c>
      <c r="H4" s="145">
        <f t="shared" si="0"/>
        <v>-36.400000000000006</v>
      </c>
      <c r="I4" s="145">
        <f t="shared" si="0"/>
        <v>-45.5</v>
      </c>
      <c r="J4" s="145">
        <f t="shared" si="0"/>
        <v>-54.600000000000009</v>
      </c>
      <c r="K4" s="148">
        <f t="shared" si="0"/>
        <v>-63.7</v>
      </c>
      <c r="L4" s="148">
        <f t="shared" si="0"/>
        <v>-72.8</v>
      </c>
      <c r="M4" s="148">
        <f t="shared" si="0"/>
        <v>-81.900000000000006</v>
      </c>
      <c r="N4" s="148">
        <f t="shared" si="0"/>
        <v>-91</v>
      </c>
      <c r="O4" s="164">
        <f t="shared" si="0"/>
        <v>-100.1</v>
      </c>
      <c r="P4" s="164">
        <f t="shared" si="0"/>
        <v>-109.20000000000002</v>
      </c>
      <c r="Q4" s="164">
        <f t="shared" si="0"/>
        <v>-118.30000000000001</v>
      </c>
      <c r="R4" s="164">
        <f t="shared" si="0"/>
        <v>-127.4</v>
      </c>
      <c r="S4" s="170">
        <f t="shared" si="0"/>
        <v>-136.5</v>
      </c>
      <c r="T4" s="174">
        <f t="shared" si="0"/>
        <v>-145.6</v>
      </c>
      <c r="U4" s="164">
        <f t="shared" si="0"/>
        <v>-154.70000000000002</v>
      </c>
      <c r="V4" s="164">
        <f t="shared" si="0"/>
        <v>-163.80000000000001</v>
      </c>
      <c r="W4" s="164">
        <f t="shared" si="0"/>
        <v>-172.9</v>
      </c>
      <c r="X4" s="165">
        <f t="shared" si="0"/>
        <v>-182</v>
      </c>
      <c r="Y4" s="165">
        <f t="shared" si="0"/>
        <v>-191.1</v>
      </c>
      <c r="Z4" s="165">
        <f t="shared" si="0"/>
        <v>-200.20000000000002</v>
      </c>
      <c r="AA4" s="165">
        <f t="shared" si="0"/>
        <v>-209.3</v>
      </c>
      <c r="AB4" s="165">
        <f t="shared" si="0"/>
        <v>-218.40000000000003</v>
      </c>
      <c r="AC4" s="193">
        <f t="shared" si="0"/>
        <v>-227.5</v>
      </c>
      <c r="AD4" s="189">
        <f t="shared" si="0"/>
        <v>-236.60000000000002</v>
      </c>
      <c r="AE4" s="165">
        <f t="shared" si="0"/>
        <v>-245.7</v>
      </c>
      <c r="AF4" s="165">
        <f t="shared" si="0"/>
        <v>-254.8</v>
      </c>
      <c r="AG4" s="165">
        <f t="shared" si="0"/>
        <v>-263.90000000000003</v>
      </c>
      <c r="AH4" s="165">
        <f t="shared" si="0"/>
        <v>-273</v>
      </c>
      <c r="AI4" s="165">
        <f t="shared" si="0"/>
        <v>-282.10000000000002</v>
      </c>
      <c r="AJ4" s="165">
        <f t="shared" si="1"/>
        <v>-291.2</v>
      </c>
      <c r="AK4" s="165">
        <f t="shared" si="1"/>
        <v>-300.3</v>
      </c>
      <c r="AL4" s="165">
        <f t="shared" si="1"/>
        <v>-309.40000000000003</v>
      </c>
      <c r="AM4" s="193">
        <f t="shared" si="1"/>
        <v>-318.5</v>
      </c>
    </row>
    <row r="5" spans="1:39">
      <c r="A5" s="274"/>
      <c r="B5" s="213">
        <v>15</v>
      </c>
      <c r="C5" s="144">
        <f>$B$2-$B$2/$B5*C$2</f>
        <v>15.166666666666668</v>
      </c>
      <c r="D5" s="145">
        <f t="shared" si="0"/>
        <v>7.5833333333333357</v>
      </c>
      <c r="E5" s="145"/>
      <c r="F5" s="146">
        <f t="shared" si="0"/>
        <v>-7.5833333333333286</v>
      </c>
      <c r="G5" s="147">
        <f t="shared" si="0"/>
        <v>-15.166666666666664</v>
      </c>
      <c r="H5" s="145">
        <f t="shared" si="0"/>
        <v>-22.75</v>
      </c>
      <c r="I5" s="145">
        <f t="shared" si="0"/>
        <v>-30.333333333333329</v>
      </c>
      <c r="J5" s="145">
        <f t="shared" si="0"/>
        <v>-37.916666666666657</v>
      </c>
      <c r="K5" s="148">
        <f t="shared" si="0"/>
        <v>-45.5</v>
      </c>
      <c r="L5" s="148">
        <f t="shared" si="0"/>
        <v>-53.083333333333329</v>
      </c>
      <c r="M5" s="148">
        <f t="shared" si="0"/>
        <v>-60.666666666666657</v>
      </c>
      <c r="N5" s="148">
        <f t="shared" si="0"/>
        <v>-68.25</v>
      </c>
      <c r="O5" s="148">
        <f t="shared" si="0"/>
        <v>-75.833333333333329</v>
      </c>
      <c r="P5" s="148">
        <f t="shared" si="0"/>
        <v>-83.416666666666657</v>
      </c>
      <c r="Q5" s="148">
        <f t="shared" si="0"/>
        <v>-91</v>
      </c>
      <c r="R5" s="148">
        <f t="shared" si="0"/>
        <v>-98.583333333333314</v>
      </c>
      <c r="S5" s="170">
        <f t="shared" si="0"/>
        <v>-106.16666666666666</v>
      </c>
      <c r="T5" s="174">
        <f t="shared" si="0"/>
        <v>-113.75</v>
      </c>
      <c r="U5" s="164">
        <f t="shared" si="0"/>
        <v>-121.33333333333331</v>
      </c>
      <c r="V5" s="164">
        <f t="shared" si="0"/>
        <v>-128.91666666666666</v>
      </c>
      <c r="W5" s="164">
        <f t="shared" si="0"/>
        <v>-136.5</v>
      </c>
      <c r="X5" s="165">
        <f t="shared" si="0"/>
        <v>-144.08333333333331</v>
      </c>
      <c r="Y5" s="165">
        <f t="shared" si="0"/>
        <v>-151.66666666666666</v>
      </c>
      <c r="Z5" s="165">
        <f t="shared" si="0"/>
        <v>-159.25</v>
      </c>
      <c r="AA5" s="165">
        <f t="shared" si="0"/>
        <v>-166.83333333333331</v>
      </c>
      <c r="AB5" s="165">
        <f t="shared" si="0"/>
        <v>-174.41666666666666</v>
      </c>
      <c r="AC5" s="193">
        <f t="shared" si="0"/>
        <v>-182</v>
      </c>
      <c r="AD5" s="189">
        <f t="shared" si="0"/>
        <v>-189.58333333333331</v>
      </c>
      <c r="AE5" s="165">
        <f t="shared" si="0"/>
        <v>-197.16666666666666</v>
      </c>
      <c r="AF5" s="165">
        <f t="shared" si="0"/>
        <v>-204.75</v>
      </c>
      <c r="AG5" s="165">
        <f t="shared" si="0"/>
        <v>-212.33333333333331</v>
      </c>
      <c r="AH5" s="165">
        <f t="shared" si="0"/>
        <v>-219.91666666666663</v>
      </c>
      <c r="AI5" s="165">
        <f t="shared" si="0"/>
        <v>-227.5</v>
      </c>
      <c r="AJ5" s="165">
        <f t="shared" si="1"/>
        <v>-235.08333333333331</v>
      </c>
      <c r="AK5" s="165">
        <f t="shared" si="1"/>
        <v>-242.66666666666663</v>
      </c>
      <c r="AL5" s="165">
        <f t="shared" si="1"/>
        <v>-250.25</v>
      </c>
      <c r="AM5" s="193">
        <f t="shared" si="1"/>
        <v>-257.83333333333331</v>
      </c>
    </row>
    <row r="6" spans="1:39" ht="15.75" thickBot="1">
      <c r="A6" s="274"/>
      <c r="B6" s="214">
        <v>17.5</v>
      </c>
      <c r="C6" s="149">
        <f>$B$2-$B$2/$B6*C$2</f>
        <v>19.5</v>
      </c>
      <c r="D6" s="150">
        <f t="shared" si="0"/>
        <v>13</v>
      </c>
      <c r="E6" s="150">
        <f t="shared" si="0"/>
        <v>6.5</v>
      </c>
      <c r="F6" s="151"/>
      <c r="G6" s="152">
        <f t="shared" si="0"/>
        <v>-6.5</v>
      </c>
      <c r="H6" s="150">
        <f t="shared" si="0"/>
        <v>-13</v>
      </c>
      <c r="I6" s="150">
        <f t="shared" si="0"/>
        <v>-19.5</v>
      </c>
      <c r="J6" s="150">
        <f t="shared" si="0"/>
        <v>-26</v>
      </c>
      <c r="K6" s="153">
        <f t="shared" si="0"/>
        <v>-32.5</v>
      </c>
      <c r="L6" s="153">
        <f t="shared" si="0"/>
        <v>-39</v>
      </c>
      <c r="M6" s="153">
        <f t="shared" si="0"/>
        <v>-45.5</v>
      </c>
      <c r="N6" s="153">
        <f t="shared" si="0"/>
        <v>-52</v>
      </c>
      <c r="O6" s="153">
        <f t="shared" si="0"/>
        <v>-58.5</v>
      </c>
      <c r="P6" s="153">
        <f t="shared" si="0"/>
        <v>-65</v>
      </c>
      <c r="Q6" s="153">
        <f t="shared" si="0"/>
        <v>-71.5</v>
      </c>
      <c r="R6" s="153">
        <f t="shared" si="0"/>
        <v>-78</v>
      </c>
      <c r="S6" s="171">
        <f t="shared" si="0"/>
        <v>-84.5</v>
      </c>
      <c r="T6" s="175">
        <f t="shared" si="0"/>
        <v>-91</v>
      </c>
      <c r="U6" s="153">
        <f t="shared" si="0"/>
        <v>-97.5</v>
      </c>
      <c r="V6" s="166">
        <f t="shared" si="0"/>
        <v>-104</v>
      </c>
      <c r="W6" s="166">
        <f t="shared" si="0"/>
        <v>-110.5</v>
      </c>
      <c r="X6" s="167">
        <f t="shared" si="0"/>
        <v>-117</v>
      </c>
      <c r="Y6" s="167">
        <f t="shared" si="0"/>
        <v>-123.5</v>
      </c>
      <c r="Z6" s="167">
        <f t="shared" si="0"/>
        <v>-130</v>
      </c>
      <c r="AA6" s="167">
        <f t="shared" si="0"/>
        <v>-136.5</v>
      </c>
      <c r="AB6" s="167">
        <f t="shared" si="0"/>
        <v>-143</v>
      </c>
      <c r="AC6" s="194">
        <f t="shared" si="0"/>
        <v>-149.5</v>
      </c>
      <c r="AD6" s="190">
        <f t="shared" si="0"/>
        <v>-156</v>
      </c>
      <c r="AE6" s="167">
        <f t="shared" si="0"/>
        <v>-162.5</v>
      </c>
      <c r="AF6" s="167">
        <f t="shared" si="0"/>
        <v>-169</v>
      </c>
      <c r="AG6" s="167">
        <f t="shared" si="0"/>
        <v>-175.5</v>
      </c>
      <c r="AH6" s="167">
        <f t="shared" si="0"/>
        <v>-182</v>
      </c>
      <c r="AI6" s="167">
        <f t="shared" si="0"/>
        <v>-188.5</v>
      </c>
      <c r="AJ6" s="167">
        <f t="shared" si="1"/>
        <v>-195</v>
      </c>
      <c r="AK6" s="167">
        <f t="shared" si="1"/>
        <v>-201.5</v>
      </c>
      <c r="AL6" s="167">
        <f t="shared" si="1"/>
        <v>-208</v>
      </c>
      <c r="AM6" s="194">
        <f t="shared" si="1"/>
        <v>-214.5</v>
      </c>
    </row>
    <row r="7" spans="1:39">
      <c r="A7" s="274"/>
      <c r="B7" s="215">
        <v>20</v>
      </c>
      <c r="C7" s="154">
        <f t="shared" ref="C7:R34" si="2">$B$2-$B$2/$B7*C$2</f>
        <v>22.75</v>
      </c>
      <c r="D7" s="155">
        <f t="shared" si="0"/>
        <v>17.0625</v>
      </c>
      <c r="E7" s="155">
        <f t="shared" si="0"/>
        <v>11.375</v>
      </c>
      <c r="F7" s="156">
        <f t="shared" si="0"/>
        <v>5.6875</v>
      </c>
      <c r="G7" s="157"/>
      <c r="H7" s="155">
        <f t="shared" si="0"/>
        <v>-5.6875</v>
      </c>
      <c r="I7" s="155">
        <f t="shared" si="0"/>
        <v>-11.375</v>
      </c>
      <c r="J7" s="155">
        <f t="shared" si="0"/>
        <v>-17.0625</v>
      </c>
      <c r="K7" s="158">
        <f t="shared" si="0"/>
        <v>-22.75</v>
      </c>
      <c r="L7" s="158">
        <f t="shared" si="0"/>
        <v>-28.4375</v>
      </c>
      <c r="M7" s="158">
        <f t="shared" si="0"/>
        <v>-34.125</v>
      </c>
      <c r="N7" s="158">
        <f t="shared" si="0"/>
        <v>-39.8125</v>
      </c>
      <c r="O7" s="158">
        <f t="shared" si="0"/>
        <v>-45.5</v>
      </c>
      <c r="P7" s="158">
        <f t="shared" si="0"/>
        <v>-51.1875</v>
      </c>
      <c r="Q7" s="158">
        <f t="shared" si="0"/>
        <v>-56.875</v>
      </c>
      <c r="R7" s="158">
        <f t="shared" si="0"/>
        <v>-62.5625</v>
      </c>
      <c r="S7" s="172">
        <f t="shared" si="0"/>
        <v>-68.25</v>
      </c>
      <c r="T7" s="176">
        <f t="shared" si="0"/>
        <v>-73.9375</v>
      </c>
      <c r="U7" s="158">
        <f t="shared" si="0"/>
        <v>-79.625</v>
      </c>
      <c r="V7" s="158">
        <f t="shared" si="0"/>
        <v>-85.3125</v>
      </c>
      <c r="W7" s="158">
        <f t="shared" si="0"/>
        <v>-91</v>
      </c>
      <c r="X7" s="155">
        <f t="shared" si="0"/>
        <v>-96.6875</v>
      </c>
      <c r="Y7" s="168">
        <f t="shared" si="0"/>
        <v>-102.375</v>
      </c>
      <c r="Z7" s="168">
        <f t="shared" si="0"/>
        <v>-108.0625</v>
      </c>
      <c r="AA7" s="168">
        <f t="shared" si="0"/>
        <v>-113.75</v>
      </c>
      <c r="AB7" s="168">
        <f t="shared" si="0"/>
        <v>-119.4375</v>
      </c>
      <c r="AC7" s="195">
        <f t="shared" si="0"/>
        <v>-125.125</v>
      </c>
      <c r="AD7" s="191">
        <f t="shared" si="0"/>
        <v>-130.8125</v>
      </c>
      <c r="AE7" s="168">
        <f t="shared" si="0"/>
        <v>-136.5</v>
      </c>
      <c r="AF7" s="168">
        <f t="shared" si="0"/>
        <v>-142.1875</v>
      </c>
      <c r="AG7" s="168">
        <f t="shared" si="0"/>
        <v>-147.875</v>
      </c>
      <c r="AH7" s="168">
        <f t="shared" si="0"/>
        <v>-153.5625</v>
      </c>
      <c r="AI7" s="168">
        <f t="shared" si="0"/>
        <v>-159.25</v>
      </c>
      <c r="AJ7" s="168">
        <f t="shared" si="1"/>
        <v>-164.9375</v>
      </c>
      <c r="AK7" s="168">
        <f t="shared" si="1"/>
        <v>-170.625</v>
      </c>
      <c r="AL7" s="168">
        <f t="shared" si="1"/>
        <v>-176.3125</v>
      </c>
      <c r="AM7" s="195">
        <f t="shared" si="1"/>
        <v>-182</v>
      </c>
    </row>
    <row r="8" spans="1:39">
      <c r="A8" s="274"/>
      <c r="B8" s="213">
        <v>22.5</v>
      </c>
      <c r="C8" s="144">
        <f t="shared" si="2"/>
        <v>25.277777777777779</v>
      </c>
      <c r="D8" s="145">
        <f t="shared" si="0"/>
        <v>20.222222222222221</v>
      </c>
      <c r="E8" s="145">
        <f t="shared" si="0"/>
        <v>15.166666666666668</v>
      </c>
      <c r="F8" s="146">
        <f t="shared" si="0"/>
        <v>10.111111111111114</v>
      </c>
      <c r="G8" s="147">
        <f t="shared" si="0"/>
        <v>5.0555555555555571</v>
      </c>
      <c r="H8" s="145"/>
      <c r="I8" s="145">
        <f t="shared" si="0"/>
        <v>-5.0555555555555571</v>
      </c>
      <c r="J8" s="145">
        <f t="shared" si="0"/>
        <v>-10.111111111111107</v>
      </c>
      <c r="K8" s="148">
        <f t="shared" si="0"/>
        <v>-15.166666666666664</v>
      </c>
      <c r="L8" s="148">
        <f t="shared" si="0"/>
        <v>-20.222222222222214</v>
      </c>
      <c r="M8" s="148">
        <f t="shared" si="0"/>
        <v>-25.277777777777771</v>
      </c>
      <c r="N8" s="148">
        <f t="shared" si="0"/>
        <v>-30.333333333333329</v>
      </c>
      <c r="O8" s="148">
        <f t="shared" si="0"/>
        <v>-35.388888888888886</v>
      </c>
      <c r="P8" s="148">
        <f t="shared" si="0"/>
        <v>-40.444444444444443</v>
      </c>
      <c r="Q8" s="148">
        <f t="shared" si="0"/>
        <v>-45.5</v>
      </c>
      <c r="R8" s="148">
        <f t="shared" si="0"/>
        <v>-50.555555555555557</v>
      </c>
      <c r="S8" s="160">
        <f t="shared" si="0"/>
        <v>-55.611111111111114</v>
      </c>
      <c r="T8" s="161">
        <f t="shared" si="0"/>
        <v>-60.666666666666657</v>
      </c>
      <c r="U8" s="148">
        <f t="shared" si="0"/>
        <v>-65.722222222222214</v>
      </c>
      <c r="V8" s="148">
        <f t="shared" si="0"/>
        <v>-70.777777777777771</v>
      </c>
      <c r="W8" s="148">
        <f t="shared" si="0"/>
        <v>-75.833333333333329</v>
      </c>
      <c r="X8" s="145">
        <f t="shared" si="0"/>
        <v>-80.888888888888886</v>
      </c>
      <c r="Y8" s="145">
        <f t="shared" si="0"/>
        <v>-85.944444444444429</v>
      </c>
      <c r="Z8" s="145">
        <f t="shared" si="0"/>
        <v>-91</v>
      </c>
      <c r="AA8" s="145">
        <f t="shared" si="0"/>
        <v>-96.055555555555543</v>
      </c>
      <c r="AB8" s="165">
        <f t="shared" si="0"/>
        <v>-101.11111111111111</v>
      </c>
      <c r="AC8" s="193">
        <f t="shared" si="0"/>
        <v>-106.16666666666666</v>
      </c>
      <c r="AD8" s="189">
        <f t="shared" si="0"/>
        <v>-111.22222222222223</v>
      </c>
      <c r="AE8" s="165">
        <f t="shared" si="0"/>
        <v>-116.27777777777777</v>
      </c>
      <c r="AF8" s="165">
        <f t="shared" si="0"/>
        <v>-121.33333333333331</v>
      </c>
      <c r="AG8" s="165">
        <f t="shared" si="0"/>
        <v>-126.38888888888889</v>
      </c>
      <c r="AH8" s="165">
        <f t="shared" si="0"/>
        <v>-131.44444444444443</v>
      </c>
      <c r="AI8" s="165">
        <f t="shared" si="0"/>
        <v>-136.5</v>
      </c>
      <c r="AJ8" s="165">
        <f t="shared" si="1"/>
        <v>-141.55555555555554</v>
      </c>
      <c r="AK8" s="165">
        <f t="shared" si="1"/>
        <v>-146.61111111111111</v>
      </c>
      <c r="AL8" s="165">
        <f t="shared" si="1"/>
        <v>-151.66666666666666</v>
      </c>
      <c r="AM8" s="193">
        <f t="shared" si="1"/>
        <v>-156.72222222222223</v>
      </c>
    </row>
    <row r="9" spans="1:39">
      <c r="A9" s="274"/>
      <c r="B9" s="213">
        <v>25</v>
      </c>
      <c r="C9" s="144">
        <f t="shared" si="2"/>
        <v>27.3</v>
      </c>
      <c r="D9" s="145">
        <f t="shared" si="0"/>
        <v>22.75</v>
      </c>
      <c r="E9" s="145">
        <f t="shared" si="0"/>
        <v>18.2</v>
      </c>
      <c r="F9" s="146">
        <f t="shared" si="0"/>
        <v>13.649999999999999</v>
      </c>
      <c r="G9" s="147">
        <f t="shared" si="0"/>
        <v>9.1000000000000014</v>
      </c>
      <c r="H9" s="145">
        <f t="shared" si="0"/>
        <v>4.5499999999999972</v>
      </c>
      <c r="I9" s="145"/>
      <c r="J9" s="145">
        <f t="shared" si="0"/>
        <v>-4.5500000000000043</v>
      </c>
      <c r="K9" s="148">
        <f t="shared" si="0"/>
        <v>-9.1000000000000014</v>
      </c>
      <c r="L9" s="148">
        <f t="shared" si="0"/>
        <v>-13.649999999999999</v>
      </c>
      <c r="M9" s="148">
        <f t="shared" si="0"/>
        <v>-18.200000000000003</v>
      </c>
      <c r="N9" s="148">
        <f t="shared" si="0"/>
        <v>-22.75</v>
      </c>
      <c r="O9" s="148">
        <f t="shared" si="0"/>
        <v>-27.299999999999997</v>
      </c>
      <c r="P9" s="148">
        <f t="shared" si="0"/>
        <v>-31.850000000000009</v>
      </c>
      <c r="Q9" s="148">
        <f t="shared" si="0"/>
        <v>-36.400000000000006</v>
      </c>
      <c r="R9" s="148">
        <f t="shared" si="0"/>
        <v>-40.950000000000003</v>
      </c>
      <c r="S9" s="160">
        <f t="shared" si="0"/>
        <v>-45.5</v>
      </c>
      <c r="T9" s="161">
        <f t="shared" si="0"/>
        <v>-50.05</v>
      </c>
      <c r="U9" s="148">
        <f t="shared" si="0"/>
        <v>-54.600000000000009</v>
      </c>
      <c r="V9" s="148">
        <f t="shared" si="0"/>
        <v>-59.150000000000006</v>
      </c>
      <c r="W9" s="148">
        <f t="shared" si="0"/>
        <v>-63.7</v>
      </c>
      <c r="X9" s="145">
        <f t="shared" si="0"/>
        <v>-68.25</v>
      </c>
      <c r="Y9" s="145">
        <f t="shared" si="0"/>
        <v>-72.8</v>
      </c>
      <c r="Z9" s="145">
        <f t="shared" si="0"/>
        <v>-77.350000000000009</v>
      </c>
      <c r="AA9" s="145">
        <f t="shared" si="0"/>
        <v>-81.900000000000006</v>
      </c>
      <c r="AB9" s="145">
        <f t="shared" si="0"/>
        <v>-86.450000000000017</v>
      </c>
      <c r="AC9" s="196">
        <f t="shared" si="0"/>
        <v>-91</v>
      </c>
      <c r="AD9" s="144">
        <f t="shared" si="0"/>
        <v>-95.550000000000011</v>
      </c>
      <c r="AE9" s="165">
        <f t="shared" si="0"/>
        <v>-100.1</v>
      </c>
      <c r="AF9" s="165">
        <f t="shared" si="0"/>
        <v>-104.65</v>
      </c>
      <c r="AG9" s="165">
        <f t="shared" si="0"/>
        <v>-109.20000000000002</v>
      </c>
      <c r="AH9" s="165">
        <f t="shared" si="0"/>
        <v>-113.75</v>
      </c>
      <c r="AI9" s="165">
        <f t="shared" si="0"/>
        <v>-118.30000000000001</v>
      </c>
      <c r="AJ9" s="165">
        <f t="shared" si="1"/>
        <v>-122.85</v>
      </c>
      <c r="AK9" s="165">
        <f t="shared" si="1"/>
        <v>-127.4</v>
      </c>
      <c r="AL9" s="165">
        <f t="shared" si="1"/>
        <v>-131.95000000000002</v>
      </c>
      <c r="AM9" s="193">
        <f t="shared" si="1"/>
        <v>-136.5</v>
      </c>
    </row>
    <row r="10" spans="1:39">
      <c r="A10" s="274"/>
      <c r="B10" s="213">
        <v>27.5</v>
      </c>
      <c r="C10" s="144">
        <f t="shared" si="2"/>
        <v>28.954545454545453</v>
      </c>
      <c r="D10" s="145">
        <f t="shared" si="0"/>
        <v>24.818181818181817</v>
      </c>
      <c r="E10" s="145">
        <f t="shared" si="0"/>
        <v>20.681818181818183</v>
      </c>
      <c r="F10" s="146">
        <f t="shared" si="0"/>
        <v>16.545454545454547</v>
      </c>
      <c r="G10" s="147">
        <f t="shared" si="0"/>
        <v>12.409090909090907</v>
      </c>
      <c r="H10" s="145">
        <f t="shared" si="0"/>
        <v>8.2727272727272734</v>
      </c>
      <c r="I10" s="145">
        <f t="shared" si="0"/>
        <v>4.1363636363636331</v>
      </c>
      <c r="J10" s="145"/>
      <c r="K10" s="148">
        <f t="shared" si="0"/>
        <v>-4.1363636363636331</v>
      </c>
      <c r="L10" s="148">
        <f t="shared" si="0"/>
        <v>-8.2727272727272734</v>
      </c>
      <c r="M10" s="148">
        <f t="shared" si="0"/>
        <v>-12.409090909090907</v>
      </c>
      <c r="N10" s="148">
        <f t="shared" si="0"/>
        <v>-16.545454545454547</v>
      </c>
      <c r="O10" s="148">
        <f t="shared" si="0"/>
        <v>-20.681818181818187</v>
      </c>
      <c r="P10" s="148">
        <f t="shared" si="0"/>
        <v>-24.818181818181813</v>
      </c>
      <c r="Q10" s="148">
        <f t="shared" si="0"/>
        <v>-28.954545454545453</v>
      </c>
      <c r="R10" s="148">
        <f t="shared" si="0"/>
        <v>-33.090909090909093</v>
      </c>
      <c r="S10" s="160">
        <f t="shared" si="0"/>
        <v>-37.227272727272734</v>
      </c>
      <c r="T10" s="161">
        <f t="shared" si="0"/>
        <v>-41.36363636363636</v>
      </c>
      <c r="U10" s="148">
        <f t="shared" si="0"/>
        <v>-45.5</v>
      </c>
      <c r="V10" s="148">
        <f t="shared" si="0"/>
        <v>-49.63636363636364</v>
      </c>
      <c r="W10" s="148">
        <f t="shared" si="0"/>
        <v>-53.772727272727266</v>
      </c>
      <c r="X10" s="145">
        <f t="shared" si="0"/>
        <v>-57.909090909090907</v>
      </c>
      <c r="Y10" s="145">
        <f t="shared" si="0"/>
        <v>-62.045454545454547</v>
      </c>
      <c r="Z10" s="145">
        <f t="shared" si="0"/>
        <v>-66.181818181818187</v>
      </c>
      <c r="AA10" s="145">
        <f t="shared" si="0"/>
        <v>-70.318181818181813</v>
      </c>
      <c r="AB10" s="145">
        <f t="shared" si="0"/>
        <v>-74.454545454545453</v>
      </c>
      <c r="AC10" s="196">
        <f t="shared" si="0"/>
        <v>-78.590909090909093</v>
      </c>
      <c r="AD10" s="144">
        <f t="shared" si="0"/>
        <v>-82.72727272727272</v>
      </c>
      <c r="AE10" s="145">
        <f t="shared" si="0"/>
        <v>-86.863636363636374</v>
      </c>
      <c r="AF10" s="145">
        <f t="shared" si="0"/>
        <v>-91</v>
      </c>
      <c r="AG10" s="145">
        <f t="shared" si="0"/>
        <v>-95.136363636363626</v>
      </c>
      <c r="AH10" s="145">
        <f t="shared" si="0"/>
        <v>-99.27272727272728</v>
      </c>
      <c r="AI10" s="165">
        <f t="shared" ref="D10:AI18" si="3">$B$2-$B$2/$B10*AI$2</f>
        <v>-103.40909090909091</v>
      </c>
      <c r="AJ10" s="165">
        <f t="shared" si="1"/>
        <v>-107.54545454545453</v>
      </c>
      <c r="AK10" s="165">
        <f t="shared" si="1"/>
        <v>-111.68181818181819</v>
      </c>
      <c r="AL10" s="165">
        <f t="shared" si="1"/>
        <v>-115.81818181818181</v>
      </c>
      <c r="AM10" s="193">
        <f t="shared" si="1"/>
        <v>-119.95454545454547</v>
      </c>
    </row>
    <row r="11" spans="1:39">
      <c r="A11" s="274"/>
      <c r="B11" s="216">
        <v>30</v>
      </c>
      <c r="C11" s="159">
        <f t="shared" si="2"/>
        <v>30.333333333333336</v>
      </c>
      <c r="D11" s="148">
        <f t="shared" si="3"/>
        <v>26.541666666666668</v>
      </c>
      <c r="E11" s="148">
        <f t="shared" si="3"/>
        <v>22.75</v>
      </c>
      <c r="F11" s="160">
        <f t="shared" si="3"/>
        <v>18.958333333333336</v>
      </c>
      <c r="G11" s="161">
        <f t="shared" si="3"/>
        <v>15.166666666666668</v>
      </c>
      <c r="H11" s="148">
        <f t="shared" si="3"/>
        <v>11.375</v>
      </c>
      <c r="I11" s="148">
        <f t="shared" si="3"/>
        <v>7.5833333333333357</v>
      </c>
      <c r="J11" s="148">
        <f t="shared" si="3"/>
        <v>3.7916666666666714</v>
      </c>
      <c r="K11" s="148"/>
      <c r="L11" s="148">
        <f t="shared" si="3"/>
        <v>-3.7916666666666643</v>
      </c>
      <c r="M11" s="148">
        <f t="shared" si="3"/>
        <v>-7.5833333333333286</v>
      </c>
      <c r="N11" s="148">
        <f t="shared" si="3"/>
        <v>-11.375</v>
      </c>
      <c r="O11" s="148">
        <f t="shared" si="3"/>
        <v>-15.166666666666664</v>
      </c>
      <c r="P11" s="148">
        <f t="shared" si="3"/>
        <v>-18.958333333333329</v>
      </c>
      <c r="Q11" s="148">
        <f t="shared" si="3"/>
        <v>-22.75</v>
      </c>
      <c r="R11" s="148">
        <f t="shared" si="3"/>
        <v>-26.541666666666657</v>
      </c>
      <c r="S11" s="160">
        <f t="shared" si="3"/>
        <v>-30.333333333333329</v>
      </c>
      <c r="T11" s="161">
        <f t="shared" si="3"/>
        <v>-34.125</v>
      </c>
      <c r="U11" s="148">
        <f t="shared" si="3"/>
        <v>-37.916666666666657</v>
      </c>
      <c r="V11" s="148">
        <f t="shared" si="3"/>
        <v>-41.708333333333329</v>
      </c>
      <c r="W11" s="148">
        <f t="shared" si="3"/>
        <v>-45.5</v>
      </c>
      <c r="X11" s="148">
        <f t="shared" si="3"/>
        <v>-49.291666666666657</v>
      </c>
      <c r="Y11" s="148">
        <f t="shared" si="3"/>
        <v>-53.083333333333329</v>
      </c>
      <c r="Z11" s="148">
        <f t="shared" si="3"/>
        <v>-56.875</v>
      </c>
      <c r="AA11" s="148">
        <f t="shared" si="3"/>
        <v>-60.666666666666657</v>
      </c>
      <c r="AB11" s="148">
        <f t="shared" si="3"/>
        <v>-64.458333333333329</v>
      </c>
      <c r="AC11" s="197">
        <f t="shared" si="3"/>
        <v>-68.25</v>
      </c>
      <c r="AD11" s="159">
        <f t="shared" si="3"/>
        <v>-72.041666666666657</v>
      </c>
      <c r="AE11" s="148">
        <f t="shared" si="3"/>
        <v>-75.833333333333329</v>
      </c>
      <c r="AF11" s="148">
        <f t="shared" si="3"/>
        <v>-79.625</v>
      </c>
      <c r="AG11" s="148">
        <f t="shared" si="3"/>
        <v>-83.416666666666657</v>
      </c>
      <c r="AH11" s="148">
        <f t="shared" si="3"/>
        <v>-87.208333333333314</v>
      </c>
      <c r="AI11" s="148">
        <f t="shared" si="3"/>
        <v>-91</v>
      </c>
      <c r="AJ11" s="148">
        <f t="shared" si="1"/>
        <v>-94.791666666666657</v>
      </c>
      <c r="AK11" s="148">
        <f t="shared" si="1"/>
        <v>-98.583333333333314</v>
      </c>
      <c r="AL11" s="164">
        <f t="shared" si="1"/>
        <v>-102.375</v>
      </c>
      <c r="AM11" s="217">
        <f t="shared" si="1"/>
        <v>-106.16666666666666</v>
      </c>
    </row>
    <row r="12" spans="1:39">
      <c r="A12" s="274"/>
      <c r="B12" s="218">
        <v>32.5</v>
      </c>
      <c r="C12" s="159">
        <f t="shared" si="2"/>
        <v>31.5</v>
      </c>
      <c r="D12" s="148">
        <f t="shared" si="3"/>
        <v>28</v>
      </c>
      <c r="E12" s="148">
        <f t="shared" si="3"/>
        <v>24.5</v>
      </c>
      <c r="F12" s="160">
        <f t="shared" si="3"/>
        <v>21</v>
      </c>
      <c r="G12" s="161">
        <f t="shared" si="3"/>
        <v>17.5</v>
      </c>
      <c r="H12" s="148">
        <f t="shared" si="3"/>
        <v>14.000000000000004</v>
      </c>
      <c r="I12" s="148">
        <f t="shared" si="3"/>
        <v>10.5</v>
      </c>
      <c r="J12" s="148">
        <f t="shared" si="3"/>
        <v>7</v>
      </c>
      <c r="K12" s="148">
        <f t="shared" si="3"/>
        <v>3.5</v>
      </c>
      <c r="L12" s="148"/>
      <c r="M12" s="148">
        <f t="shared" si="3"/>
        <v>-3.5</v>
      </c>
      <c r="N12" s="148">
        <f t="shared" si="3"/>
        <v>-7</v>
      </c>
      <c r="O12" s="148">
        <f t="shared" si="3"/>
        <v>-10.5</v>
      </c>
      <c r="P12" s="148">
        <f t="shared" si="3"/>
        <v>-13.999999999999993</v>
      </c>
      <c r="Q12" s="148">
        <f t="shared" si="3"/>
        <v>-17.499999999999993</v>
      </c>
      <c r="R12" s="148">
        <f t="shared" si="3"/>
        <v>-21</v>
      </c>
      <c r="S12" s="160">
        <f t="shared" si="3"/>
        <v>-24.5</v>
      </c>
      <c r="T12" s="161">
        <f t="shared" si="3"/>
        <v>-28</v>
      </c>
      <c r="U12" s="148">
        <f t="shared" si="3"/>
        <v>-31.5</v>
      </c>
      <c r="V12" s="148">
        <f t="shared" si="3"/>
        <v>-35</v>
      </c>
      <c r="W12" s="148">
        <f t="shared" si="3"/>
        <v>-38.5</v>
      </c>
      <c r="X12" s="148">
        <f t="shared" si="3"/>
        <v>-42</v>
      </c>
      <c r="Y12" s="148">
        <f t="shared" si="3"/>
        <v>-45.5</v>
      </c>
      <c r="Z12" s="148">
        <f t="shared" si="3"/>
        <v>-49</v>
      </c>
      <c r="AA12" s="148">
        <f t="shared" si="3"/>
        <v>-52.5</v>
      </c>
      <c r="AB12" s="148">
        <f t="shared" si="3"/>
        <v>-56</v>
      </c>
      <c r="AC12" s="197">
        <f t="shared" si="3"/>
        <v>-59.5</v>
      </c>
      <c r="AD12" s="159">
        <f t="shared" si="3"/>
        <v>-63</v>
      </c>
      <c r="AE12" s="148">
        <f t="shared" si="3"/>
        <v>-66.5</v>
      </c>
      <c r="AF12" s="148">
        <f t="shared" si="3"/>
        <v>-69.999999999999986</v>
      </c>
      <c r="AG12" s="148">
        <f t="shared" si="3"/>
        <v>-73.499999999999986</v>
      </c>
      <c r="AH12" s="148">
        <f t="shared" si="3"/>
        <v>-76.999999999999986</v>
      </c>
      <c r="AI12" s="148">
        <f t="shared" si="3"/>
        <v>-80.499999999999986</v>
      </c>
      <c r="AJ12" s="148">
        <f t="shared" si="1"/>
        <v>-84</v>
      </c>
      <c r="AK12" s="148">
        <f t="shared" si="1"/>
        <v>-87.5</v>
      </c>
      <c r="AL12" s="148">
        <f t="shared" si="1"/>
        <v>-91</v>
      </c>
      <c r="AM12" s="197">
        <f t="shared" si="1"/>
        <v>-94.5</v>
      </c>
    </row>
    <row r="13" spans="1:39">
      <c r="A13" s="274"/>
      <c r="B13" s="216">
        <v>35</v>
      </c>
      <c r="C13" s="159">
        <f t="shared" si="2"/>
        <v>32.5</v>
      </c>
      <c r="D13" s="148">
        <f t="shared" si="3"/>
        <v>29.25</v>
      </c>
      <c r="E13" s="148">
        <f t="shared" si="3"/>
        <v>26</v>
      </c>
      <c r="F13" s="160">
        <f t="shared" si="3"/>
        <v>22.75</v>
      </c>
      <c r="G13" s="161">
        <f t="shared" si="3"/>
        <v>19.5</v>
      </c>
      <c r="H13" s="148">
        <f t="shared" si="3"/>
        <v>16.25</v>
      </c>
      <c r="I13" s="148">
        <f t="shared" si="3"/>
        <v>13</v>
      </c>
      <c r="J13" s="148">
        <f t="shared" si="3"/>
        <v>9.75</v>
      </c>
      <c r="K13" s="148">
        <f t="shared" si="3"/>
        <v>6.5</v>
      </c>
      <c r="L13" s="148">
        <f t="shared" si="3"/>
        <v>3.25</v>
      </c>
      <c r="M13" s="148"/>
      <c r="N13" s="148">
        <f t="shared" si="3"/>
        <v>-3.25</v>
      </c>
      <c r="O13" s="148">
        <f t="shared" si="3"/>
        <v>-6.5</v>
      </c>
      <c r="P13" s="148">
        <f t="shared" si="3"/>
        <v>-9.75</v>
      </c>
      <c r="Q13" s="148">
        <f t="shared" si="3"/>
        <v>-13</v>
      </c>
      <c r="R13" s="148">
        <f t="shared" si="3"/>
        <v>-16.25</v>
      </c>
      <c r="S13" s="160">
        <f t="shared" si="3"/>
        <v>-19.5</v>
      </c>
      <c r="T13" s="161">
        <f t="shared" si="3"/>
        <v>-22.75</v>
      </c>
      <c r="U13" s="148">
        <f t="shared" si="3"/>
        <v>-26</v>
      </c>
      <c r="V13" s="148">
        <f t="shared" si="3"/>
        <v>-29.25</v>
      </c>
      <c r="W13" s="148">
        <f t="shared" si="3"/>
        <v>-32.5</v>
      </c>
      <c r="X13" s="148">
        <f t="shared" si="3"/>
        <v>-35.75</v>
      </c>
      <c r="Y13" s="148">
        <f t="shared" si="3"/>
        <v>-39</v>
      </c>
      <c r="Z13" s="148">
        <f t="shared" si="3"/>
        <v>-42.25</v>
      </c>
      <c r="AA13" s="148">
        <f t="shared" si="3"/>
        <v>-45.5</v>
      </c>
      <c r="AB13" s="148">
        <f t="shared" si="3"/>
        <v>-48.75</v>
      </c>
      <c r="AC13" s="197">
        <f t="shared" si="3"/>
        <v>-52</v>
      </c>
      <c r="AD13" s="159">
        <f t="shared" si="3"/>
        <v>-55.25</v>
      </c>
      <c r="AE13" s="148">
        <f t="shared" si="3"/>
        <v>-58.5</v>
      </c>
      <c r="AF13" s="148">
        <f t="shared" si="3"/>
        <v>-61.75</v>
      </c>
      <c r="AG13" s="148">
        <f t="shared" si="3"/>
        <v>-65</v>
      </c>
      <c r="AH13" s="148">
        <f t="shared" si="3"/>
        <v>-68.25</v>
      </c>
      <c r="AI13" s="148">
        <f t="shared" si="3"/>
        <v>-71.5</v>
      </c>
      <c r="AJ13" s="148">
        <f t="shared" si="1"/>
        <v>-74.75</v>
      </c>
      <c r="AK13" s="148">
        <f t="shared" si="1"/>
        <v>-78</v>
      </c>
      <c r="AL13" s="148">
        <f t="shared" si="1"/>
        <v>-81.25</v>
      </c>
      <c r="AM13" s="197">
        <f t="shared" si="1"/>
        <v>-84.5</v>
      </c>
    </row>
    <row r="14" spans="1:39">
      <c r="A14" s="274"/>
      <c r="B14" s="218">
        <v>37.5</v>
      </c>
      <c r="C14" s="159">
        <f t="shared" si="2"/>
        <v>33.366666666666667</v>
      </c>
      <c r="D14" s="148">
        <f t="shared" si="3"/>
        <v>30.333333333333332</v>
      </c>
      <c r="E14" s="148">
        <f t="shared" si="3"/>
        <v>27.3</v>
      </c>
      <c r="F14" s="160">
        <f t="shared" si="3"/>
        <v>24.266666666666666</v>
      </c>
      <c r="G14" s="161">
        <f t="shared" si="3"/>
        <v>21.233333333333334</v>
      </c>
      <c r="H14" s="148">
        <f t="shared" si="3"/>
        <v>18.2</v>
      </c>
      <c r="I14" s="148">
        <f t="shared" si="3"/>
        <v>15.166666666666664</v>
      </c>
      <c r="J14" s="148">
        <f t="shared" si="3"/>
        <v>12.133333333333333</v>
      </c>
      <c r="K14" s="148">
        <f t="shared" si="3"/>
        <v>9.1000000000000014</v>
      </c>
      <c r="L14" s="148">
        <f t="shared" si="3"/>
        <v>6.0666666666666629</v>
      </c>
      <c r="M14" s="148">
        <f t="shared" si="3"/>
        <v>3.0333333333333314</v>
      </c>
      <c r="N14" s="148"/>
      <c r="O14" s="148">
        <f t="shared" si="3"/>
        <v>-3.0333333333333314</v>
      </c>
      <c r="P14" s="148">
        <f t="shared" si="3"/>
        <v>-6.06666666666667</v>
      </c>
      <c r="Q14" s="148">
        <f t="shared" si="3"/>
        <v>-9.1000000000000014</v>
      </c>
      <c r="R14" s="148">
        <f t="shared" si="3"/>
        <v>-12.133333333333333</v>
      </c>
      <c r="S14" s="160">
        <f t="shared" si="3"/>
        <v>-15.166666666666671</v>
      </c>
      <c r="T14" s="161">
        <f t="shared" si="3"/>
        <v>-18.200000000000003</v>
      </c>
      <c r="U14" s="148">
        <f t="shared" si="3"/>
        <v>-21.233333333333334</v>
      </c>
      <c r="V14" s="148">
        <f t="shared" si="3"/>
        <v>-24.266666666666666</v>
      </c>
      <c r="W14" s="148">
        <f t="shared" si="3"/>
        <v>-27.299999999999997</v>
      </c>
      <c r="X14" s="148">
        <f t="shared" si="3"/>
        <v>-30.333333333333343</v>
      </c>
      <c r="Y14" s="148">
        <f t="shared" si="3"/>
        <v>-33.366666666666674</v>
      </c>
      <c r="Z14" s="148">
        <f t="shared" si="3"/>
        <v>-36.400000000000006</v>
      </c>
      <c r="AA14" s="148">
        <f t="shared" si="3"/>
        <v>-39.433333333333337</v>
      </c>
      <c r="AB14" s="148">
        <f t="shared" si="3"/>
        <v>-42.466666666666669</v>
      </c>
      <c r="AC14" s="197">
        <f t="shared" si="3"/>
        <v>-45.5</v>
      </c>
      <c r="AD14" s="159">
        <f t="shared" si="3"/>
        <v>-48.533333333333331</v>
      </c>
      <c r="AE14" s="148">
        <f t="shared" si="3"/>
        <v>-51.566666666666663</v>
      </c>
      <c r="AF14" s="148">
        <f t="shared" si="3"/>
        <v>-54.600000000000009</v>
      </c>
      <c r="AG14" s="148">
        <f t="shared" si="3"/>
        <v>-57.63333333333334</v>
      </c>
      <c r="AH14" s="148">
        <f t="shared" si="3"/>
        <v>-60.666666666666671</v>
      </c>
      <c r="AI14" s="148">
        <f t="shared" si="3"/>
        <v>-63.7</v>
      </c>
      <c r="AJ14" s="148">
        <f t="shared" si="1"/>
        <v>-66.733333333333334</v>
      </c>
      <c r="AK14" s="148">
        <f t="shared" si="1"/>
        <v>-69.766666666666666</v>
      </c>
      <c r="AL14" s="148">
        <f t="shared" si="1"/>
        <v>-72.8</v>
      </c>
      <c r="AM14" s="197">
        <f t="shared" si="1"/>
        <v>-75.833333333333343</v>
      </c>
    </row>
    <row r="15" spans="1:39">
      <c r="A15" s="274"/>
      <c r="B15" s="216">
        <v>40</v>
      </c>
      <c r="C15" s="159">
        <f t="shared" si="2"/>
        <v>34.125</v>
      </c>
      <c r="D15" s="148">
        <f t="shared" si="3"/>
        <v>31.28125</v>
      </c>
      <c r="E15" s="148">
        <f t="shared" si="3"/>
        <v>28.4375</v>
      </c>
      <c r="F15" s="160">
        <f t="shared" si="3"/>
        <v>25.59375</v>
      </c>
      <c r="G15" s="161">
        <f t="shared" si="3"/>
        <v>22.75</v>
      </c>
      <c r="H15" s="148">
        <f t="shared" si="3"/>
        <v>19.90625</v>
      </c>
      <c r="I15" s="148">
        <f t="shared" si="3"/>
        <v>17.0625</v>
      </c>
      <c r="J15" s="148">
        <f t="shared" si="3"/>
        <v>14.21875</v>
      </c>
      <c r="K15" s="148">
        <f t="shared" si="3"/>
        <v>11.375</v>
      </c>
      <c r="L15" s="148">
        <f t="shared" si="3"/>
        <v>8.53125</v>
      </c>
      <c r="M15" s="148">
        <f t="shared" si="3"/>
        <v>5.6875</v>
      </c>
      <c r="N15" s="148">
        <f t="shared" si="3"/>
        <v>2.84375</v>
      </c>
      <c r="O15" s="148"/>
      <c r="P15" s="148">
        <f t="shared" si="3"/>
        <v>-2.84375</v>
      </c>
      <c r="Q15" s="148">
        <f t="shared" si="3"/>
        <v>-5.6875</v>
      </c>
      <c r="R15" s="148">
        <f t="shared" si="3"/>
        <v>-8.53125</v>
      </c>
      <c r="S15" s="160">
        <f t="shared" si="3"/>
        <v>-11.375</v>
      </c>
      <c r="T15" s="161">
        <f t="shared" si="3"/>
        <v>-14.21875</v>
      </c>
      <c r="U15" s="148">
        <f t="shared" si="3"/>
        <v>-17.0625</v>
      </c>
      <c r="V15" s="148">
        <f t="shared" si="3"/>
        <v>-19.90625</v>
      </c>
      <c r="W15" s="148">
        <f t="shared" si="3"/>
        <v>-22.75</v>
      </c>
      <c r="X15" s="148">
        <f t="shared" si="3"/>
        <v>-25.59375</v>
      </c>
      <c r="Y15" s="148">
        <f t="shared" si="3"/>
        <v>-28.4375</v>
      </c>
      <c r="Z15" s="148">
        <f t="shared" si="3"/>
        <v>-31.28125</v>
      </c>
      <c r="AA15" s="148">
        <f t="shared" si="3"/>
        <v>-34.125</v>
      </c>
      <c r="AB15" s="148">
        <f t="shared" si="3"/>
        <v>-36.96875</v>
      </c>
      <c r="AC15" s="197">
        <f t="shared" si="3"/>
        <v>-39.8125</v>
      </c>
      <c r="AD15" s="159">
        <f t="shared" si="3"/>
        <v>-42.65625</v>
      </c>
      <c r="AE15" s="148">
        <f t="shared" si="3"/>
        <v>-45.5</v>
      </c>
      <c r="AF15" s="148">
        <f t="shared" si="3"/>
        <v>-48.34375</v>
      </c>
      <c r="AG15" s="148">
        <f t="shared" si="3"/>
        <v>-51.1875</v>
      </c>
      <c r="AH15" s="148">
        <f t="shared" si="3"/>
        <v>-54.03125</v>
      </c>
      <c r="AI15" s="148">
        <f t="shared" si="3"/>
        <v>-56.875</v>
      </c>
      <c r="AJ15" s="148">
        <f t="shared" si="1"/>
        <v>-59.71875</v>
      </c>
      <c r="AK15" s="148">
        <f t="shared" si="1"/>
        <v>-62.5625</v>
      </c>
      <c r="AL15" s="148">
        <f t="shared" si="1"/>
        <v>-65.40625</v>
      </c>
      <c r="AM15" s="197">
        <f t="shared" si="1"/>
        <v>-68.25</v>
      </c>
    </row>
    <row r="16" spans="1:39">
      <c r="A16" s="274"/>
      <c r="B16" s="218">
        <v>42.5</v>
      </c>
      <c r="C16" s="159">
        <f t="shared" si="2"/>
        <v>34.794117647058826</v>
      </c>
      <c r="D16" s="148">
        <f t="shared" si="3"/>
        <v>32.117647058823529</v>
      </c>
      <c r="E16" s="148">
        <f t="shared" si="3"/>
        <v>29.441176470588236</v>
      </c>
      <c r="F16" s="160">
        <f t="shared" si="3"/>
        <v>26.764705882352942</v>
      </c>
      <c r="G16" s="161">
        <f t="shared" si="3"/>
        <v>24.088235294117649</v>
      </c>
      <c r="H16" s="148">
        <f t="shared" si="3"/>
        <v>21.411764705882355</v>
      </c>
      <c r="I16" s="148">
        <f t="shared" si="3"/>
        <v>18.735294117647058</v>
      </c>
      <c r="J16" s="148">
        <f t="shared" si="3"/>
        <v>16.058823529411764</v>
      </c>
      <c r="K16" s="148">
        <f t="shared" si="3"/>
        <v>13.382352941176471</v>
      </c>
      <c r="L16" s="148">
        <f t="shared" si="3"/>
        <v>10.705882352941174</v>
      </c>
      <c r="M16" s="148">
        <f t="shared" si="3"/>
        <v>8.029411764705884</v>
      </c>
      <c r="N16" s="148">
        <f t="shared" si="3"/>
        <v>5.352941176470587</v>
      </c>
      <c r="O16" s="148">
        <f t="shared" si="3"/>
        <v>2.676470588235297</v>
      </c>
      <c r="P16" s="148"/>
      <c r="Q16" s="148">
        <f t="shared" si="3"/>
        <v>-2.6764705882352899</v>
      </c>
      <c r="R16" s="148">
        <f t="shared" si="3"/>
        <v>-5.352941176470587</v>
      </c>
      <c r="S16" s="160">
        <f t="shared" si="3"/>
        <v>-8.029411764705884</v>
      </c>
      <c r="T16" s="161">
        <f t="shared" si="3"/>
        <v>-10.705882352941174</v>
      </c>
      <c r="U16" s="148">
        <f t="shared" si="3"/>
        <v>-13.382352941176471</v>
      </c>
      <c r="V16" s="148">
        <f t="shared" si="3"/>
        <v>-16.058823529411761</v>
      </c>
      <c r="W16" s="148">
        <f t="shared" si="3"/>
        <v>-18.735294117647058</v>
      </c>
      <c r="X16" s="148">
        <f t="shared" si="3"/>
        <v>-21.411764705882348</v>
      </c>
      <c r="Y16" s="148">
        <f t="shared" si="3"/>
        <v>-24.088235294117652</v>
      </c>
      <c r="Z16" s="148">
        <f t="shared" si="3"/>
        <v>-26.764705882352942</v>
      </c>
      <c r="AA16" s="148">
        <f t="shared" si="3"/>
        <v>-29.441176470588232</v>
      </c>
      <c r="AB16" s="148">
        <f t="shared" si="3"/>
        <v>-32.117647058823522</v>
      </c>
      <c r="AC16" s="197">
        <f t="shared" si="3"/>
        <v>-34.794117647058826</v>
      </c>
      <c r="AD16" s="159">
        <f t="shared" si="3"/>
        <v>-37.470588235294116</v>
      </c>
      <c r="AE16" s="148">
        <f t="shared" si="3"/>
        <v>-40.147058823529406</v>
      </c>
      <c r="AF16" s="148">
        <f t="shared" si="3"/>
        <v>-42.82352941176471</v>
      </c>
      <c r="AG16" s="148">
        <f t="shared" si="3"/>
        <v>-45.5</v>
      </c>
      <c r="AH16" s="148">
        <f t="shared" si="3"/>
        <v>-48.17647058823529</v>
      </c>
      <c r="AI16" s="148">
        <f t="shared" si="3"/>
        <v>-50.85294117647058</v>
      </c>
      <c r="AJ16" s="148">
        <f t="shared" si="1"/>
        <v>-53.529411764705884</v>
      </c>
      <c r="AK16" s="148">
        <f t="shared" si="1"/>
        <v>-56.205882352941174</v>
      </c>
      <c r="AL16" s="148">
        <f t="shared" si="1"/>
        <v>-58.882352941176464</v>
      </c>
      <c r="AM16" s="197">
        <f t="shared" si="1"/>
        <v>-61.558823529411768</v>
      </c>
    </row>
    <row r="17" spans="1:39">
      <c r="A17" s="274"/>
      <c r="B17" s="216">
        <v>45</v>
      </c>
      <c r="C17" s="159">
        <f t="shared" si="2"/>
        <v>35.388888888888886</v>
      </c>
      <c r="D17" s="148">
        <f t="shared" si="3"/>
        <v>32.861111111111114</v>
      </c>
      <c r="E17" s="148">
        <f t="shared" si="3"/>
        <v>30.333333333333336</v>
      </c>
      <c r="F17" s="160">
        <f t="shared" si="3"/>
        <v>27.805555555555557</v>
      </c>
      <c r="G17" s="161">
        <f t="shared" si="3"/>
        <v>25.277777777777779</v>
      </c>
      <c r="H17" s="148">
        <f t="shared" si="3"/>
        <v>22.75</v>
      </c>
      <c r="I17" s="148">
        <f t="shared" si="3"/>
        <v>20.222222222222221</v>
      </c>
      <c r="J17" s="148">
        <f t="shared" si="3"/>
        <v>17.694444444444446</v>
      </c>
      <c r="K17" s="148">
        <f t="shared" si="3"/>
        <v>15.166666666666668</v>
      </c>
      <c r="L17" s="148">
        <f t="shared" si="3"/>
        <v>12.638888888888893</v>
      </c>
      <c r="M17" s="148">
        <f t="shared" si="3"/>
        <v>10.111111111111114</v>
      </c>
      <c r="N17" s="148">
        <f t="shared" si="3"/>
        <v>7.5833333333333357</v>
      </c>
      <c r="O17" s="148">
        <f t="shared" si="3"/>
        <v>5.0555555555555571</v>
      </c>
      <c r="P17" s="148">
        <f t="shared" si="3"/>
        <v>2.5277777777777786</v>
      </c>
      <c r="Q17" s="148"/>
      <c r="R17" s="148">
        <f t="shared" si="3"/>
        <v>-2.5277777777777786</v>
      </c>
      <c r="S17" s="160">
        <f t="shared" si="3"/>
        <v>-5.0555555555555571</v>
      </c>
      <c r="T17" s="161">
        <f t="shared" si="3"/>
        <v>-7.5833333333333286</v>
      </c>
      <c r="U17" s="148">
        <f t="shared" si="3"/>
        <v>-10.111111111111107</v>
      </c>
      <c r="V17" s="148">
        <f t="shared" si="3"/>
        <v>-12.638888888888886</v>
      </c>
      <c r="W17" s="148">
        <f t="shared" si="3"/>
        <v>-15.166666666666664</v>
      </c>
      <c r="X17" s="148">
        <f t="shared" si="3"/>
        <v>-17.694444444444443</v>
      </c>
      <c r="Y17" s="148">
        <f t="shared" si="3"/>
        <v>-20.222222222222214</v>
      </c>
      <c r="Z17" s="148">
        <f t="shared" si="3"/>
        <v>-22.75</v>
      </c>
      <c r="AA17" s="148">
        <f t="shared" si="3"/>
        <v>-25.277777777777771</v>
      </c>
      <c r="AB17" s="148">
        <f t="shared" si="3"/>
        <v>-27.805555555555557</v>
      </c>
      <c r="AC17" s="197">
        <f t="shared" si="3"/>
        <v>-30.333333333333329</v>
      </c>
      <c r="AD17" s="159">
        <f t="shared" si="3"/>
        <v>-32.861111111111114</v>
      </c>
      <c r="AE17" s="148">
        <f t="shared" si="3"/>
        <v>-35.388888888888886</v>
      </c>
      <c r="AF17" s="148">
        <f t="shared" si="3"/>
        <v>-37.916666666666657</v>
      </c>
      <c r="AG17" s="148">
        <f t="shared" si="3"/>
        <v>-40.444444444444443</v>
      </c>
      <c r="AH17" s="148">
        <f t="shared" si="3"/>
        <v>-42.972222222222214</v>
      </c>
      <c r="AI17" s="148">
        <f t="shared" si="3"/>
        <v>-45.5</v>
      </c>
      <c r="AJ17" s="148">
        <f t="shared" si="1"/>
        <v>-48.027777777777771</v>
      </c>
      <c r="AK17" s="148">
        <f t="shared" si="1"/>
        <v>-50.555555555555557</v>
      </c>
      <c r="AL17" s="148">
        <f t="shared" si="1"/>
        <v>-53.083333333333329</v>
      </c>
      <c r="AM17" s="197">
        <f t="shared" si="1"/>
        <v>-55.611111111111114</v>
      </c>
    </row>
    <row r="18" spans="1:39">
      <c r="A18" s="274"/>
      <c r="B18" s="218">
        <v>47.5</v>
      </c>
      <c r="C18" s="159">
        <f t="shared" si="2"/>
        <v>35.921052631578945</v>
      </c>
      <c r="D18" s="148">
        <f t="shared" si="3"/>
        <v>33.526315789473685</v>
      </c>
      <c r="E18" s="148">
        <f t="shared" si="3"/>
        <v>31.131578947368421</v>
      </c>
      <c r="F18" s="160">
        <f t="shared" si="3"/>
        <v>28.736842105263158</v>
      </c>
      <c r="G18" s="161">
        <f t="shared" si="3"/>
        <v>26.342105263157894</v>
      </c>
      <c r="H18" s="148">
        <f t="shared" si="3"/>
        <v>23.947368421052634</v>
      </c>
      <c r="I18" s="148">
        <f t="shared" si="3"/>
        <v>21.55263157894737</v>
      </c>
      <c r="J18" s="148">
        <f t="shared" si="3"/>
        <v>19.157894736842106</v>
      </c>
      <c r="K18" s="148">
        <f t="shared" si="3"/>
        <v>16.763157894736842</v>
      </c>
      <c r="L18" s="148">
        <f t="shared" si="3"/>
        <v>14.368421052631579</v>
      </c>
      <c r="M18" s="148">
        <f t="shared" si="3"/>
        <v>11.973684210526315</v>
      </c>
      <c r="N18" s="148">
        <f t="shared" si="3"/>
        <v>9.5789473684210549</v>
      </c>
      <c r="O18" s="148">
        <f t="shared" si="3"/>
        <v>7.1842105263157876</v>
      </c>
      <c r="P18" s="148">
        <f t="shared" si="3"/>
        <v>4.7894736842105274</v>
      </c>
      <c r="Q18" s="148">
        <f t="shared" si="3"/>
        <v>2.3947368421052673</v>
      </c>
      <c r="R18" s="148"/>
      <c r="S18" s="160">
        <f t="shared" si="3"/>
        <v>-2.3947368421052602</v>
      </c>
      <c r="T18" s="161">
        <f t="shared" si="3"/>
        <v>-4.7894736842105274</v>
      </c>
      <c r="U18" s="148">
        <f t="shared" si="3"/>
        <v>-7.1842105263157876</v>
      </c>
      <c r="V18" s="148">
        <f t="shared" si="3"/>
        <v>-9.5789473684210549</v>
      </c>
      <c r="W18" s="148">
        <f t="shared" si="3"/>
        <v>-11.973684210526315</v>
      </c>
      <c r="X18" s="148">
        <f t="shared" si="3"/>
        <v>-14.368421052631575</v>
      </c>
      <c r="Y18" s="148">
        <f t="shared" si="3"/>
        <v>-16.763157894736842</v>
      </c>
      <c r="Z18" s="148">
        <f t="shared" si="3"/>
        <v>-19.15789473684211</v>
      </c>
      <c r="AA18" s="148">
        <f t="shared" si="3"/>
        <v>-21.55263157894737</v>
      </c>
      <c r="AB18" s="148">
        <f t="shared" si="3"/>
        <v>-23.94736842105263</v>
      </c>
      <c r="AC18" s="197">
        <f t="shared" si="3"/>
        <v>-26.34210526315789</v>
      </c>
      <c r="AD18" s="159">
        <f t="shared" si="3"/>
        <v>-28.73684210526315</v>
      </c>
      <c r="AE18" s="148">
        <f t="shared" si="3"/>
        <v>-31.131578947368425</v>
      </c>
      <c r="AF18" s="148">
        <f t="shared" si="3"/>
        <v>-33.526315789473685</v>
      </c>
      <c r="AG18" s="148">
        <f t="shared" si="3"/>
        <v>-35.921052631578945</v>
      </c>
      <c r="AH18" s="148">
        <f t="shared" ref="AH18:AM34" si="4">$B$2-$B$2/$B18*AH$2</f>
        <v>-38.315789473684205</v>
      </c>
      <c r="AI18" s="148">
        <f t="shared" si="4"/>
        <v>-40.710526315789465</v>
      </c>
      <c r="AJ18" s="148">
        <f t="shared" si="4"/>
        <v>-43.10526315789474</v>
      </c>
      <c r="AK18" s="148">
        <f t="shared" si="4"/>
        <v>-45.5</v>
      </c>
      <c r="AL18" s="148">
        <f t="shared" si="4"/>
        <v>-47.89473684210526</v>
      </c>
      <c r="AM18" s="197">
        <f t="shared" si="4"/>
        <v>-50.28947368421052</v>
      </c>
    </row>
    <row r="19" spans="1:39" ht="15.75" thickBot="1">
      <c r="A19" s="274"/>
      <c r="B19" s="219">
        <v>50</v>
      </c>
      <c r="C19" s="180">
        <f t="shared" si="2"/>
        <v>36.4</v>
      </c>
      <c r="D19" s="181">
        <f t="shared" si="2"/>
        <v>34.125</v>
      </c>
      <c r="E19" s="181">
        <f t="shared" si="2"/>
        <v>31.85</v>
      </c>
      <c r="F19" s="182">
        <f t="shared" si="2"/>
        <v>29.574999999999999</v>
      </c>
      <c r="G19" s="183">
        <f t="shared" si="2"/>
        <v>27.3</v>
      </c>
      <c r="H19" s="181">
        <f t="shared" si="2"/>
        <v>25.024999999999999</v>
      </c>
      <c r="I19" s="181">
        <f t="shared" si="2"/>
        <v>22.75</v>
      </c>
      <c r="J19" s="181">
        <f t="shared" si="2"/>
        <v>20.474999999999998</v>
      </c>
      <c r="K19" s="181">
        <f t="shared" si="2"/>
        <v>18.2</v>
      </c>
      <c r="L19" s="181">
        <f t="shared" si="2"/>
        <v>15.925000000000001</v>
      </c>
      <c r="M19" s="181">
        <f t="shared" si="2"/>
        <v>13.649999999999999</v>
      </c>
      <c r="N19" s="181">
        <f t="shared" si="2"/>
        <v>11.375</v>
      </c>
      <c r="O19" s="181">
        <f t="shared" si="2"/>
        <v>9.1000000000000014</v>
      </c>
      <c r="P19" s="181">
        <f t="shared" si="2"/>
        <v>6.8249999999999957</v>
      </c>
      <c r="Q19" s="181">
        <f t="shared" si="2"/>
        <v>4.5499999999999972</v>
      </c>
      <c r="R19" s="181">
        <f t="shared" si="2"/>
        <v>2.2749999999999986</v>
      </c>
      <c r="S19" s="182"/>
      <c r="T19" s="183">
        <f t="shared" ref="S19:AH35" si="5">$B$2-$B$2/$B19*T$2</f>
        <v>-2.2749999999999986</v>
      </c>
      <c r="U19" s="181">
        <f t="shared" si="5"/>
        <v>-4.5500000000000043</v>
      </c>
      <c r="V19" s="181">
        <f t="shared" si="5"/>
        <v>-6.8250000000000028</v>
      </c>
      <c r="W19" s="181">
        <f t="shared" si="5"/>
        <v>-9.1000000000000014</v>
      </c>
      <c r="X19" s="181">
        <f t="shared" si="5"/>
        <v>-11.375</v>
      </c>
      <c r="Y19" s="181">
        <f t="shared" si="5"/>
        <v>-13.649999999999999</v>
      </c>
      <c r="Z19" s="181">
        <f t="shared" si="5"/>
        <v>-15.925000000000004</v>
      </c>
      <c r="AA19" s="181">
        <f t="shared" si="5"/>
        <v>-18.200000000000003</v>
      </c>
      <c r="AB19" s="181">
        <f t="shared" si="5"/>
        <v>-20.475000000000009</v>
      </c>
      <c r="AC19" s="198">
        <f t="shared" si="5"/>
        <v>-22.75</v>
      </c>
      <c r="AD19" s="180">
        <f t="shared" si="5"/>
        <v>-25.025000000000006</v>
      </c>
      <c r="AE19" s="181">
        <f t="shared" si="5"/>
        <v>-27.299999999999997</v>
      </c>
      <c r="AF19" s="181">
        <f t="shared" si="5"/>
        <v>-29.575000000000003</v>
      </c>
      <c r="AG19" s="181">
        <f t="shared" si="5"/>
        <v>-31.850000000000009</v>
      </c>
      <c r="AH19" s="181">
        <f t="shared" si="5"/>
        <v>-34.125</v>
      </c>
      <c r="AI19" s="181">
        <f t="shared" si="4"/>
        <v>-36.400000000000006</v>
      </c>
      <c r="AJ19" s="181">
        <f t="shared" si="4"/>
        <v>-38.674999999999997</v>
      </c>
      <c r="AK19" s="181">
        <f t="shared" si="4"/>
        <v>-40.950000000000003</v>
      </c>
      <c r="AL19" s="181">
        <f t="shared" si="4"/>
        <v>-43.225000000000009</v>
      </c>
      <c r="AM19" s="198">
        <f t="shared" si="4"/>
        <v>-45.5</v>
      </c>
    </row>
    <row r="20" spans="1:39">
      <c r="A20" s="274"/>
      <c r="B20" s="220">
        <v>52.5</v>
      </c>
      <c r="C20" s="177">
        <f t="shared" si="2"/>
        <v>36.833333333333329</v>
      </c>
      <c r="D20" s="143">
        <f t="shared" si="2"/>
        <v>34.666666666666664</v>
      </c>
      <c r="E20" s="143">
        <f t="shared" si="2"/>
        <v>32.5</v>
      </c>
      <c r="F20" s="178">
        <f t="shared" si="2"/>
        <v>30.333333333333332</v>
      </c>
      <c r="G20" s="179">
        <f t="shared" si="2"/>
        <v>28.166666666666664</v>
      </c>
      <c r="H20" s="143">
        <f t="shared" si="2"/>
        <v>26</v>
      </c>
      <c r="I20" s="143">
        <f t="shared" si="2"/>
        <v>23.833333333333332</v>
      </c>
      <c r="J20" s="143">
        <f t="shared" si="2"/>
        <v>21.666666666666664</v>
      </c>
      <c r="K20" s="143">
        <f t="shared" si="2"/>
        <v>19.5</v>
      </c>
      <c r="L20" s="143">
        <f t="shared" si="2"/>
        <v>17.333333333333332</v>
      </c>
      <c r="M20" s="143">
        <f t="shared" si="2"/>
        <v>15.166666666666664</v>
      </c>
      <c r="N20" s="143">
        <f t="shared" si="2"/>
        <v>13</v>
      </c>
      <c r="O20" s="143">
        <f t="shared" si="2"/>
        <v>10.833333333333329</v>
      </c>
      <c r="P20" s="143">
        <f t="shared" si="2"/>
        <v>8.6666666666666643</v>
      </c>
      <c r="Q20" s="143">
        <f t="shared" si="2"/>
        <v>6.5</v>
      </c>
      <c r="R20" s="143">
        <f t="shared" si="2"/>
        <v>4.3333333333333286</v>
      </c>
      <c r="S20" s="178">
        <f t="shared" si="5"/>
        <v>2.1666666666666643</v>
      </c>
      <c r="T20" s="179"/>
      <c r="U20" s="143">
        <f t="shared" si="5"/>
        <v>-2.1666666666666714</v>
      </c>
      <c r="V20" s="143">
        <f t="shared" si="5"/>
        <v>-4.3333333333333357</v>
      </c>
      <c r="W20" s="143">
        <f t="shared" si="5"/>
        <v>-6.5</v>
      </c>
      <c r="X20" s="143">
        <f t="shared" si="5"/>
        <v>-8.6666666666666714</v>
      </c>
      <c r="Y20" s="143">
        <f t="shared" si="5"/>
        <v>-10.833333333333336</v>
      </c>
      <c r="Z20" s="143">
        <f t="shared" si="5"/>
        <v>-13</v>
      </c>
      <c r="AA20" s="143">
        <f t="shared" si="5"/>
        <v>-15.166666666666671</v>
      </c>
      <c r="AB20" s="143">
        <f t="shared" si="5"/>
        <v>-17.333333333333336</v>
      </c>
      <c r="AC20" s="199">
        <f t="shared" si="5"/>
        <v>-19.5</v>
      </c>
      <c r="AD20" s="177">
        <f t="shared" si="5"/>
        <v>-21.666666666666671</v>
      </c>
      <c r="AE20" s="143">
        <f t="shared" si="5"/>
        <v>-23.833333333333343</v>
      </c>
      <c r="AF20" s="143">
        <f t="shared" si="5"/>
        <v>-26</v>
      </c>
      <c r="AG20" s="143">
        <f t="shared" si="5"/>
        <v>-28.166666666666671</v>
      </c>
      <c r="AH20" s="143">
        <f t="shared" si="5"/>
        <v>-30.333333333333343</v>
      </c>
      <c r="AI20" s="143">
        <f t="shared" si="4"/>
        <v>-32.5</v>
      </c>
      <c r="AJ20" s="143">
        <f t="shared" si="4"/>
        <v>-34.666666666666671</v>
      </c>
      <c r="AK20" s="143">
        <f t="shared" si="4"/>
        <v>-36.833333333333343</v>
      </c>
      <c r="AL20" s="143">
        <f t="shared" si="4"/>
        <v>-39</v>
      </c>
      <c r="AM20" s="199">
        <f t="shared" si="4"/>
        <v>-41.166666666666671</v>
      </c>
    </row>
    <row r="21" spans="1:39">
      <c r="A21" s="274"/>
      <c r="B21" s="216">
        <v>55</v>
      </c>
      <c r="C21" s="159">
        <f t="shared" si="2"/>
        <v>37.227272727272727</v>
      </c>
      <c r="D21" s="148">
        <f t="shared" si="2"/>
        <v>35.159090909090907</v>
      </c>
      <c r="E21" s="148">
        <f t="shared" si="2"/>
        <v>33.090909090909093</v>
      </c>
      <c r="F21" s="160">
        <f t="shared" si="2"/>
        <v>31.022727272727273</v>
      </c>
      <c r="G21" s="161">
        <f t="shared" si="2"/>
        <v>28.954545454545453</v>
      </c>
      <c r="H21" s="148">
        <f t="shared" si="2"/>
        <v>26.886363636363637</v>
      </c>
      <c r="I21" s="148">
        <f t="shared" si="2"/>
        <v>24.818181818181817</v>
      </c>
      <c r="J21" s="148">
        <f t="shared" si="2"/>
        <v>22.75</v>
      </c>
      <c r="K21" s="148">
        <f t="shared" si="2"/>
        <v>20.681818181818183</v>
      </c>
      <c r="L21" s="148">
        <f t="shared" si="2"/>
        <v>18.613636363636363</v>
      </c>
      <c r="M21" s="148">
        <f t="shared" si="2"/>
        <v>16.545454545454547</v>
      </c>
      <c r="N21" s="148">
        <f t="shared" si="2"/>
        <v>14.477272727272727</v>
      </c>
      <c r="O21" s="148">
        <f t="shared" si="2"/>
        <v>12.409090909090907</v>
      </c>
      <c r="P21" s="148">
        <f t="shared" si="2"/>
        <v>10.340909090909093</v>
      </c>
      <c r="Q21" s="148">
        <f t="shared" si="2"/>
        <v>8.2727272727272734</v>
      </c>
      <c r="R21" s="148">
        <f t="shared" si="2"/>
        <v>6.2045454545454533</v>
      </c>
      <c r="S21" s="160">
        <f t="shared" si="5"/>
        <v>4.1363636363636331</v>
      </c>
      <c r="T21" s="161">
        <f t="shared" si="5"/>
        <v>2.0681818181818201</v>
      </c>
      <c r="U21" s="148"/>
      <c r="V21" s="148">
        <f t="shared" si="5"/>
        <v>-2.0681818181818201</v>
      </c>
      <c r="W21" s="148">
        <f t="shared" si="5"/>
        <v>-4.1363636363636331</v>
      </c>
      <c r="X21" s="148">
        <f t="shared" si="5"/>
        <v>-6.2045454545454533</v>
      </c>
      <c r="Y21" s="148">
        <f t="shared" si="5"/>
        <v>-8.2727272727272734</v>
      </c>
      <c r="Z21" s="148">
        <f t="shared" si="5"/>
        <v>-10.340909090909093</v>
      </c>
      <c r="AA21" s="148">
        <f t="shared" si="5"/>
        <v>-12.409090909090907</v>
      </c>
      <c r="AB21" s="148">
        <f t="shared" si="5"/>
        <v>-14.477272727272727</v>
      </c>
      <c r="AC21" s="197">
        <f t="shared" si="5"/>
        <v>-16.545454545454547</v>
      </c>
      <c r="AD21" s="159">
        <f t="shared" si="5"/>
        <v>-18.61363636363636</v>
      </c>
      <c r="AE21" s="148">
        <f t="shared" si="5"/>
        <v>-20.681818181818187</v>
      </c>
      <c r="AF21" s="148">
        <f t="shared" si="5"/>
        <v>-22.75</v>
      </c>
      <c r="AG21" s="148">
        <f t="shared" si="5"/>
        <v>-24.818181818181813</v>
      </c>
      <c r="AH21" s="148">
        <f t="shared" si="5"/>
        <v>-26.88636363636364</v>
      </c>
      <c r="AI21" s="148">
        <f t="shared" si="4"/>
        <v>-28.954545454545453</v>
      </c>
      <c r="AJ21" s="148">
        <f t="shared" si="4"/>
        <v>-31.022727272727266</v>
      </c>
      <c r="AK21" s="148">
        <f t="shared" si="4"/>
        <v>-33.090909090909093</v>
      </c>
      <c r="AL21" s="148">
        <f t="shared" si="4"/>
        <v>-35.159090909090907</v>
      </c>
      <c r="AM21" s="197">
        <f t="shared" si="4"/>
        <v>-37.227272727272734</v>
      </c>
    </row>
    <row r="22" spans="1:39">
      <c r="A22" s="274"/>
      <c r="B22" s="218">
        <v>57.5</v>
      </c>
      <c r="C22" s="159">
        <f t="shared" si="2"/>
        <v>37.586956521739133</v>
      </c>
      <c r="D22" s="148">
        <f t="shared" si="2"/>
        <v>35.608695652173914</v>
      </c>
      <c r="E22" s="148">
        <f t="shared" si="2"/>
        <v>33.630434782608695</v>
      </c>
      <c r="F22" s="160">
        <f t="shared" si="2"/>
        <v>31.652173913043477</v>
      </c>
      <c r="G22" s="161">
        <f t="shared" si="2"/>
        <v>29.673913043478262</v>
      </c>
      <c r="H22" s="148">
        <f t="shared" si="2"/>
        <v>27.695652173913043</v>
      </c>
      <c r="I22" s="148">
        <f t="shared" si="2"/>
        <v>25.717391304347828</v>
      </c>
      <c r="J22" s="148">
        <f t="shared" si="2"/>
        <v>23.739130434782609</v>
      </c>
      <c r="K22" s="148">
        <f t="shared" si="2"/>
        <v>21.760869565217391</v>
      </c>
      <c r="L22" s="148">
        <f t="shared" si="2"/>
        <v>19.782608695652176</v>
      </c>
      <c r="M22" s="148">
        <f t="shared" si="2"/>
        <v>17.804347826086957</v>
      </c>
      <c r="N22" s="148">
        <f t="shared" si="2"/>
        <v>15.826086956521738</v>
      </c>
      <c r="O22" s="148">
        <f t="shared" si="2"/>
        <v>13.847826086956523</v>
      </c>
      <c r="P22" s="148">
        <f t="shared" si="2"/>
        <v>11.869565217391305</v>
      </c>
      <c r="Q22" s="148">
        <f t="shared" si="2"/>
        <v>9.891304347826086</v>
      </c>
      <c r="R22" s="148">
        <f t="shared" si="2"/>
        <v>7.9130434782608674</v>
      </c>
      <c r="S22" s="160">
        <f t="shared" si="5"/>
        <v>5.9347826086956559</v>
      </c>
      <c r="T22" s="161">
        <f t="shared" si="5"/>
        <v>3.9565217391304373</v>
      </c>
      <c r="U22" s="148">
        <f t="shared" si="5"/>
        <v>1.9782608695652186</v>
      </c>
      <c r="V22" s="148"/>
      <c r="W22" s="148">
        <f t="shared" si="5"/>
        <v>-1.9782608695652186</v>
      </c>
      <c r="X22" s="148">
        <f t="shared" si="5"/>
        <v>-3.9565217391304373</v>
      </c>
      <c r="Y22" s="148">
        <f t="shared" si="5"/>
        <v>-5.9347826086956488</v>
      </c>
      <c r="Z22" s="148">
        <f t="shared" si="5"/>
        <v>-7.9130434782608674</v>
      </c>
      <c r="AA22" s="148">
        <f t="shared" si="5"/>
        <v>-9.891304347826086</v>
      </c>
      <c r="AB22" s="148">
        <f t="shared" si="5"/>
        <v>-11.869565217391305</v>
      </c>
      <c r="AC22" s="197">
        <f t="shared" si="5"/>
        <v>-13.847826086956523</v>
      </c>
      <c r="AD22" s="159">
        <f t="shared" si="5"/>
        <v>-15.826086956521735</v>
      </c>
      <c r="AE22" s="148">
        <f t="shared" si="5"/>
        <v>-17.804347826086953</v>
      </c>
      <c r="AF22" s="148">
        <f t="shared" si="5"/>
        <v>-19.782608695652172</v>
      </c>
      <c r="AG22" s="148">
        <f t="shared" si="5"/>
        <v>-21.760869565217391</v>
      </c>
      <c r="AH22" s="148">
        <f t="shared" si="5"/>
        <v>-23.739130434782609</v>
      </c>
      <c r="AI22" s="148">
        <f t="shared" si="4"/>
        <v>-25.717391304347828</v>
      </c>
      <c r="AJ22" s="148">
        <f t="shared" si="4"/>
        <v>-27.695652173913047</v>
      </c>
      <c r="AK22" s="148">
        <f t="shared" si="4"/>
        <v>-29.673913043478265</v>
      </c>
      <c r="AL22" s="148">
        <f t="shared" si="4"/>
        <v>-31.65217391304347</v>
      </c>
      <c r="AM22" s="197">
        <f t="shared" si="4"/>
        <v>-33.630434782608688</v>
      </c>
    </row>
    <row r="23" spans="1:39">
      <c r="A23" s="274"/>
      <c r="B23" s="216">
        <v>60</v>
      </c>
      <c r="C23" s="159">
        <f t="shared" si="2"/>
        <v>37.916666666666664</v>
      </c>
      <c r="D23" s="148">
        <f t="shared" si="2"/>
        <v>36.020833333333336</v>
      </c>
      <c r="E23" s="148">
        <f t="shared" si="2"/>
        <v>34.125</v>
      </c>
      <c r="F23" s="160">
        <f t="shared" si="2"/>
        <v>32.229166666666671</v>
      </c>
      <c r="G23" s="161">
        <f t="shared" si="2"/>
        <v>30.333333333333336</v>
      </c>
      <c r="H23" s="148">
        <f t="shared" si="2"/>
        <v>28.4375</v>
      </c>
      <c r="I23" s="148">
        <f t="shared" si="2"/>
        <v>26.541666666666668</v>
      </c>
      <c r="J23" s="148">
        <f t="shared" si="2"/>
        <v>24.645833333333336</v>
      </c>
      <c r="K23" s="148">
        <f t="shared" si="2"/>
        <v>22.75</v>
      </c>
      <c r="L23" s="148">
        <f t="shared" si="2"/>
        <v>20.854166666666668</v>
      </c>
      <c r="M23" s="148">
        <f t="shared" si="2"/>
        <v>18.958333333333336</v>
      </c>
      <c r="N23" s="148">
        <f t="shared" si="2"/>
        <v>17.0625</v>
      </c>
      <c r="O23" s="148">
        <f t="shared" si="2"/>
        <v>15.166666666666668</v>
      </c>
      <c r="P23" s="148">
        <f t="shared" si="2"/>
        <v>13.270833333333336</v>
      </c>
      <c r="Q23" s="148">
        <f t="shared" si="2"/>
        <v>11.375</v>
      </c>
      <c r="R23" s="148">
        <f t="shared" si="2"/>
        <v>9.4791666666666714</v>
      </c>
      <c r="S23" s="160">
        <f t="shared" si="5"/>
        <v>7.5833333333333357</v>
      </c>
      <c r="T23" s="161">
        <f t="shared" si="5"/>
        <v>5.6875</v>
      </c>
      <c r="U23" s="148">
        <f t="shared" si="5"/>
        <v>3.7916666666666714</v>
      </c>
      <c r="V23" s="148">
        <f t="shared" si="5"/>
        <v>1.8958333333333357</v>
      </c>
      <c r="W23" s="148"/>
      <c r="X23" s="148">
        <f t="shared" si="5"/>
        <v>-1.8958333333333286</v>
      </c>
      <c r="Y23" s="148">
        <f t="shared" si="5"/>
        <v>-3.7916666666666643</v>
      </c>
      <c r="Z23" s="148">
        <f t="shared" si="5"/>
        <v>-5.6875</v>
      </c>
      <c r="AA23" s="148">
        <f t="shared" si="5"/>
        <v>-7.5833333333333286</v>
      </c>
      <c r="AB23" s="148">
        <f t="shared" si="5"/>
        <v>-9.4791666666666643</v>
      </c>
      <c r="AC23" s="197">
        <f t="shared" si="5"/>
        <v>-11.375</v>
      </c>
      <c r="AD23" s="159">
        <f t="shared" si="5"/>
        <v>-13.270833333333329</v>
      </c>
      <c r="AE23" s="148">
        <f t="shared" si="5"/>
        <v>-15.166666666666664</v>
      </c>
      <c r="AF23" s="148">
        <f t="shared" si="5"/>
        <v>-17.0625</v>
      </c>
      <c r="AG23" s="148">
        <f t="shared" si="5"/>
        <v>-18.958333333333329</v>
      </c>
      <c r="AH23" s="148">
        <f t="shared" si="5"/>
        <v>-20.854166666666657</v>
      </c>
      <c r="AI23" s="148">
        <f t="shared" si="4"/>
        <v>-22.75</v>
      </c>
      <c r="AJ23" s="148">
        <f t="shared" si="4"/>
        <v>-24.645833333333329</v>
      </c>
      <c r="AK23" s="148">
        <f t="shared" si="4"/>
        <v>-26.541666666666657</v>
      </c>
      <c r="AL23" s="148">
        <f t="shared" si="4"/>
        <v>-28.4375</v>
      </c>
      <c r="AM23" s="197">
        <f t="shared" si="4"/>
        <v>-30.333333333333329</v>
      </c>
    </row>
    <row r="24" spans="1:39">
      <c r="A24" s="274"/>
      <c r="B24" s="213">
        <v>62.5</v>
      </c>
      <c r="C24" s="144">
        <f t="shared" si="2"/>
        <v>38.22</v>
      </c>
      <c r="D24" s="145">
        <f t="shared" si="2"/>
        <v>36.4</v>
      </c>
      <c r="E24" s="145">
        <f t="shared" si="2"/>
        <v>34.58</v>
      </c>
      <c r="F24" s="146">
        <f t="shared" si="2"/>
        <v>32.76</v>
      </c>
      <c r="G24" s="147">
        <f t="shared" si="2"/>
        <v>30.94</v>
      </c>
      <c r="H24" s="145">
        <f t="shared" si="2"/>
        <v>29.12</v>
      </c>
      <c r="I24" s="145">
        <f t="shared" si="2"/>
        <v>27.3</v>
      </c>
      <c r="J24" s="145">
        <f t="shared" si="2"/>
        <v>25.48</v>
      </c>
      <c r="K24" s="148">
        <f t="shared" si="2"/>
        <v>23.66</v>
      </c>
      <c r="L24" s="148">
        <f t="shared" si="2"/>
        <v>21.84</v>
      </c>
      <c r="M24" s="148">
        <f t="shared" si="2"/>
        <v>20.02</v>
      </c>
      <c r="N24" s="148">
        <f t="shared" si="2"/>
        <v>18.2</v>
      </c>
      <c r="O24" s="148">
        <f t="shared" si="2"/>
        <v>16.380000000000003</v>
      </c>
      <c r="P24" s="148">
        <f t="shared" si="2"/>
        <v>14.560000000000002</v>
      </c>
      <c r="Q24" s="148">
        <f t="shared" si="2"/>
        <v>12.740000000000002</v>
      </c>
      <c r="R24" s="148">
        <f t="shared" si="2"/>
        <v>10.920000000000002</v>
      </c>
      <c r="S24" s="160">
        <f t="shared" si="5"/>
        <v>9.1000000000000014</v>
      </c>
      <c r="T24" s="161">
        <f t="shared" si="5"/>
        <v>7.2800000000000011</v>
      </c>
      <c r="U24" s="148">
        <f t="shared" si="5"/>
        <v>5.4600000000000009</v>
      </c>
      <c r="V24" s="148">
        <f t="shared" si="5"/>
        <v>3.6400000000000006</v>
      </c>
      <c r="W24" s="148">
        <f t="shared" si="5"/>
        <v>1.8200000000000003</v>
      </c>
      <c r="X24" s="145"/>
      <c r="Y24" s="145">
        <f t="shared" si="5"/>
        <v>-1.8200000000000003</v>
      </c>
      <c r="Z24" s="145">
        <f t="shared" si="5"/>
        <v>-3.6400000000000006</v>
      </c>
      <c r="AA24" s="145">
        <f t="shared" si="5"/>
        <v>-5.4600000000000009</v>
      </c>
      <c r="AB24" s="145">
        <f t="shared" si="5"/>
        <v>-7.2800000000000011</v>
      </c>
      <c r="AC24" s="196">
        <f t="shared" si="5"/>
        <v>-9.1000000000000014</v>
      </c>
      <c r="AD24" s="144">
        <f t="shared" si="5"/>
        <v>-10.920000000000002</v>
      </c>
      <c r="AE24" s="145">
        <f t="shared" si="5"/>
        <v>-12.739999999999995</v>
      </c>
      <c r="AF24" s="145">
        <f t="shared" si="5"/>
        <v>-14.559999999999995</v>
      </c>
      <c r="AG24" s="145">
        <f t="shared" si="5"/>
        <v>-16.379999999999995</v>
      </c>
      <c r="AH24" s="145">
        <f t="shared" si="5"/>
        <v>-18.199999999999996</v>
      </c>
      <c r="AI24" s="145">
        <f t="shared" si="4"/>
        <v>-20.019999999999996</v>
      </c>
      <c r="AJ24" s="145">
        <f t="shared" si="4"/>
        <v>-21.840000000000003</v>
      </c>
      <c r="AK24" s="145">
        <f t="shared" si="4"/>
        <v>-23.659999999999997</v>
      </c>
      <c r="AL24" s="145">
        <f t="shared" si="4"/>
        <v>-25.480000000000004</v>
      </c>
      <c r="AM24" s="196">
        <f t="shared" si="4"/>
        <v>-27.299999999999997</v>
      </c>
    </row>
    <row r="25" spans="1:39">
      <c r="A25" s="274"/>
      <c r="B25" s="213">
        <v>65</v>
      </c>
      <c r="C25" s="144">
        <f t="shared" si="2"/>
        <v>38.5</v>
      </c>
      <c r="D25" s="145">
        <f t="shared" si="2"/>
        <v>36.75</v>
      </c>
      <c r="E25" s="145">
        <f t="shared" si="2"/>
        <v>35</v>
      </c>
      <c r="F25" s="146">
        <f t="shared" si="2"/>
        <v>33.25</v>
      </c>
      <c r="G25" s="147">
        <f t="shared" si="2"/>
        <v>31.5</v>
      </c>
      <c r="H25" s="145">
        <f t="shared" si="2"/>
        <v>29.75</v>
      </c>
      <c r="I25" s="145">
        <f t="shared" si="2"/>
        <v>28</v>
      </c>
      <c r="J25" s="145">
        <f t="shared" si="2"/>
        <v>26.25</v>
      </c>
      <c r="K25" s="148">
        <f t="shared" si="2"/>
        <v>24.5</v>
      </c>
      <c r="L25" s="148">
        <f t="shared" si="2"/>
        <v>22.75</v>
      </c>
      <c r="M25" s="148">
        <f t="shared" si="2"/>
        <v>21</v>
      </c>
      <c r="N25" s="148">
        <f t="shared" si="2"/>
        <v>19.25</v>
      </c>
      <c r="O25" s="148">
        <f t="shared" si="2"/>
        <v>17.5</v>
      </c>
      <c r="P25" s="148">
        <f t="shared" si="2"/>
        <v>15.750000000000004</v>
      </c>
      <c r="Q25" s="148">
        <f t="shared" si="2"/>
        <v>14.000000000000004</v>
      </c>
      <c r="R25" s="148">
        <f t="shared" si="2"/>
        <v>12.25</v>
      </c>
      <c r="S25" s="160">
        <f t="shared" si="5"/>
        <v>10.5</v>
      </c>
      <c r="T25" s="161">
        <f t="shared" si="5"/>
        <v>8.75</v>
      </c>
      <c r="U25" s="148">
        <f t="shared" si="5"/>
        <v>7</v>
      </c>
      <c r="V25" s="148">
        <f t="shared" si="5"/>
        <v>5.25</v>
      </c>
      <c r="W25" s="148">
        <f t="shared" si="5"/>
        <v>3.5</v>
      </c>
      <c r="X25" s="145">
        <f t="shared" si="5"/>
        <v>1.75</v>
      </c>
      <c r="Y25" s="145"/>
      <c r="Z25" s="145">
        <f t="shared" si="5"/>
        <v>-1.75</v>
      </c>
      <c r="AA25" s="145">
        <f t="shared" si="5"/>
        <v>-3.5</v>
      </c>
      <c r="AB25" s="145">
        <f t="shared" si="5"/>
        <v>-5.25</v>
      </c>
      <c r="AC25" s="196">
        <f t="shared" si="5"/>
        <v>-7</v>
      </c>
      <c r="AD25" s="144">
        <f t="shared" si="5"/>
        <v>-8.75</v>
      </c>
      <c r="AE25" s="145">
        <f t="shared" si="5"/>
        <v>-10.5</v>
      </c>
      <c r="AF25" s="145">
        <f t="shared" si="5"/>
        <v>-12.249999999999993</v>
      </c>
      <c r="AG25" s="145">
        <f t="shared" si="5"/>
        <v>-13.999999999999993</v>
      </c>
      <c r="AH25" s="145">
        <f t="shared" si="5"/>
        <v>-15.749999999999993</v>
      </c>
      <c r="AI25" s="145">
        <f t="shared" si="4"/>
        <v>-17.499999999999993</v>
      </c>
      <c r="AJ25" s="145">
        <f t="shared" si="4"/>
        <v>-19.25</v>
      </c>
      <c r="AK25" s="145">
        <f t="shared" si="4"/>
        <v>-21</v>
      </c>
      <c r="AL25" s="145">
        <f t="shared" si="4"/>
        <v>-22.75</v>
      </c>
      <c r="AM25" s="196">
        <f t="shared" si="4"/>
        <v>-24.5</v>
      </c>
    </row>
    <row r="26" spans="1:39">
      <c r="A26" s="274"/>
      <c r="B26" s="213">
        <v>67.5</v>
      </c>
      <c r="C26" s="144">
        <f t="shared" si="2"/>
        <v>38.75925925925926</v>
      </c>
      <c r="D26" s="145">
        <f t="shared" si="2"/>
        <v>37.074074074074076</v>
      </c>
      <c r="E26" s="145">
        <f t="shared" si="2"/>
        <v>35.388888888888886</v>
      </c>
      <c r="F26" s="146">
        <f t="shared" si="2"/>
        <v>33.703703703703702</v>
      </c>
      <c r="G26" s="147">
        <f t="shared" si="2"/>
        <v>32.018518518518519</v>
      </c>
      <c r="H26" s="145">
        <f t="shared" si="2"/>
        <v>30.333333333333336</v>
      </c>
      <c r="I26" s="145">
        <f t="shared" si="2"/>
        <v>28.648148148148149</v>
      </c>
      <c r="J26" s="145">
        <f t="shared" si="2"/>
        <v>26.962962962962962</v>
      </c>
      <c r="K26" s="148">
        <f t="shared" si="2"/>
        <v>25.277777777777779</v>
      </c>
      <c r="L26" s="148">
        <f t="shared" si="2"/>
        <v>23.592592592592595</v>
      </c>
      <c r="M26" s="148">
        <f t="shared" si="2"/>
        <v>21.907407407407408</v>
      </c>
      <c r="N26" s="148">
        <f t="shared" si="2"/>
        <v>20.222222222222221</v>
      </c>
      <c r="O26" s="148">
        <f t="shared" si="2"/>
        <v>18.537037037037038</v>
      </c>
      <c r="P26" s="148">
        <f t="shared" si="2"/>
        <v>16.851851851851855</v>
      </c>
      <c r="Q26" s="148">
        <f t="shared" si="2"/>
        <v>15.166666666666668</v>
      </c>
      <c r="R26" s="148">
        <f t="shared" si="2"/>
        <v>13.481481481481481</v>
      </c>
      <c r="S26" s="160">
        <f t="shared" si="5"/>
        <v>11.796296296296298</v>
      </c>
      <c r="T26" s="161">
        <f t="shared" si="5"/>
        <v>10.111111111111114</v>
      </c>
      <c r="U26" s="148">
        <f t="shared" si="5"/>
        <v>8.4259259259259238</v>
      </c>
      <c r="V26" s="148">
        <f t="shared" si="5"/>
        <v>6.7407407407407405</v>
      </c>
      <c r="W26" s="148">
        <f t="shared" si="5"/>
        <v>5.0555555555555571</v>
      </c>
      <c r="X26" s="145">
        <f t="shared" si="5"/>
        <v>3.3703703703703738</v>
      </c>
      <c r="Y26" s="145">
        <f t="shared" si="5"/>
        <v>1.6851851851851904</v>
      </c>
      <c r="Z26" s="145"/>
      <c r="AA26" s="145">
        <f t="shared" si="5"/>
        <v>-1.6851851851851833</v>
      </c>
      <c r="AB26" s="145">
        <f t="shared" si="5"/>
        <v>-3.3703703703703667</v>
      </c>
      <c r="AC26" s="196">
        <f t="shared" si="5"/>
        <v>-5.0555555555555571</v>
      </c>
      <c r="AD26" s="144">
        <f t="shared" si="5"/>
        <v>-6.7407407407407405</v>
      </c>
      <c r="AE26" s="145">
        <f t="shared" si="5"/>
        <v>-8.4259259259259238</v>
      </c>
      <c r="AF26" s="145">
        <f t="shared" si="5"/>
        <v>-10.111111111111107</v>
      </c>
      <c r="AG26" s="145">
        <f t="shared" si="5"/>
        <v>-11.796296296296291</v>
      </c>
      <c r="AH26" s="145">
        <f t="shared" si="5"/>
        <v>-13.481481481481481</v>
      </c>
      <c r="AI26" s="145">
        <f t="shared" si="4"/>
        <v>-15.166666666666664</v>
      </c>
      <c r="AJ26" s="145">
        <f t="shared" si="4"/>
        <v>-16.851851851851848</v>
      </c>
      <c r="AK26" s="145">
        <f t="shared" si="4"/>
        <v>-18.537037037037038</v>
      </c>
      <c r="AL26" s="145">
        <f t="shared" si="4"/>
        <v>-20.222222222222214</v>
      </c>
      <c r="AM26" s="196">
        <f t="shared" si="4"/>
        <v>-21.907407407407405</v>
      </c>
    </row>
    <row r="27" spans="1:39">
      <c r="A27" s="274"/>
      <c r="B27" s="213">
        <v>70</v>
      </c>
      <c r="C27" s="144">
        <f t="shared" si="2"/>
        <v>39</v>
      </c>
      <c r="D27" s="145">
        <f t="shared" si="2"/>
        <v>37.375</v>
      </c>
      <c r="E27" s="145">
        <f t="shared" si="2"/>
        <v>35.75</v>
      </c>
      <c r="F27" s="146">
        <f t="shared" si="2"/>
        <v>34.125</v>
      </c>
      <c r="G27" s="147">
        <f t="shared" si="2"/>
        <v>32.5</v>
      </c>
      <c r="H27" s="145">
        <f t="shared" si="2"/>
        <v>30.875</v>
      </c>
      <c r="I27" s="145">
        <f t="shared" si="2"/>
        <v>29.25</v>
      </c>
      <c r="J27" s="145">
        <f t="shared" si="2"/>
        <v>27.625</v>
      </c>
      <c r="K27" s="148">
        <f t="shared" si="2"/>
        <v>26</v>
      </c>
      <c r="L27" s="148">
        <f t="shared" si="2"/>
        <v>24.375</v>
      </c>
      <c r="M27" s="148">
        <f t="shared" si="2"/>
        <v>22.75</v>
      </c>
      <c r="N27" s="148">
        <f t="shared" si="2"/>
        <v>21.125</v>
      </c>
      <c r="O27" s="148">
        <f t="shared" si="2"/>
        <v>19.5</v>
      </c>
      <c r="P27" s="148">
        <f t="shared" si="2"/>
        <v>17.875</v>
      </c>
      <c r="Q27" s="148">
        <f t="shared" si="2"/>
        <v>16.25</v>
      </c>
      <c r="R27" s="148">
        <f t="shared" si="2"/>
        <v>14.625</v>
      </c>
      <c r="S27" s="160">
        <f t="shared" si="5"/>
        <v>13</v>
      </c>
      <c r="T27" s="161">
        <f t="shared" si="5"/>
        <v>11.375</v>
      </c>
      <c r="U27" s="148">
        <f t="shared" si="5"/>
        <v>9.75</v>
      </c>
      <c r="V27" s="148">
        <f t="shared" si="5"/>
        <v>8.125</v>
      </c>
      <c r="W27" s="148">
        <f t="shared" si="5"/>
        <v>6.5</v>
      </c>
      <c r="X27" s="145">
        <f t="shared" si="5"/>
        <v>4.875</v>
      </c>
      <c r="Y27" s="145">
        <f t="shared" si="5"/>
        <v>3.25</v>
      </c>
      <c r="Z27" s="145">
        <f t="shared" si="5"/>
        <v>1.625</v>
      </c>
      <c r="AA27" s="145"/>
      <c r="AB27" s="145">
        <f t="shared" si="5"/>
        <v>-1.625</v>
      </c>
      <c r="AC27" s="196">
        <f t="shared" si="5"/>
        <v>-3.25</v>
      </c>
      <c r="AD27" s="144">
        <f t="shared" si="5"/>
        <v>-4.875</v>
      </c>
      <c r="AE27" s="145">
        <f t="shared" si="5"/>
        <v>-6.5</v>
      </c>
      <c r="AF27" s="145">
        <f t="shared" si="5"/>
        <v>-8.125</v>
      </c>
      <c r="AG27" s="145">
        <f t="shared" si="5"/>
        <v>-9.75</v>
      </c>
      <c r="AH27" s="145">
        <f t="shared" si="5"/>
        <v>-11.375</v>
      </c>
      <c r="AI27" s="145">
        <f t="shared" si="4"/>
        <v>-13</v>
      </c>
      <c r="AJ27" s="145">
        <f t="shared" si="4"/>
        <v>-14.625</v>
      </c>
      <c r="AK27" s="145">
        <f t="shared" si="4"/>
        <v>-16.25</v>
      </c>
      <c r="AL27" s="145">
        <f t="shared" si="4"/>
        <v>-17.875</v>
      </c>
      <c r="AM27" s="196">
        <f t="shared" si="4"/>
        <v>-19.5</v>
      </c>
    </row>
    <row r="28" spans="1:39">
      <c r="A28" s="274"/>
      <c r="B28" s="213">
        <v>72.5</v>
      </c>
      <c r="C28" s="144">
        <f t="shared" si="2"/>
        <v>39.224137931034484</v>
      </c>
      <c r="D28" s="145">
        <f t="shared" si="2"/>
        <v>37.655172413793103</v>
      </c>
      <c r="E28" s="145">
        <f t="shared" si="2"/>
        <v>36.086206896551722</v>
      </c>
      <c r="F28" s="146">
        <f t="shared" si="2"/>
        <v>34.517241379310342</v>
      </c>
      <c r="G28" s="147">
        <f t="shared" si="2"/>
        <v>32.948275862068968</v>
      </c>
      <c r="H28" s="145">
        <f t="shared" si="2"/>
        <v>31.379310344827587</v>
      </c>
      <c r="I28" s="145">
        <f t="shared" si="2"/>
        <v>29.810344827586206</v>
      </c>
      <c r="J28" s="145">
        <f t="shared" si="2"/>
        <v>28.241379310344826</v>
      </c>
      <c r="K28" s="148">
        <f t="shared" si="2"/>
        <v>26.672413793103448</v>
      </c>
      <c r="L28" s="148">
        <f t="shared" si="2"/>
        <v>25.103448275862068</v>
      </c>
      <c r="M28" s="148">
        <f t="shared" si="2"/>
        <v>23.534482758620687</v>
      </c>
      <c r="N28" s="148">
        <f t="shared" si="2"/>
        <v>21.96551724137931</v>
      </c>
      <c r="O28" s="148">
        <f t="shared" si="2"/>
        <v>20.396551724137929</v>
      </c>
      <c r="P28" s="148">
        <f t="shared" si="2"/>
        <v>18.827586206896552</v>
      </c>
      <c r="Q28" s="148">
        <f t="shared" si="2"/>
        <v>17.258620689655171</v>
      </c>
      <c r="R28" s="148">
        <f t="shared" si="2"/>
        <v>15.68965517241379</v>
      </c>
      <c r="S28" s="160">
        <f t="shared" si="5"/>
        <v>14.120689655172413</v>
      </c>
      <c r="T28" s="161">
        <f t="shared" si="5"/>
        <v>12.551724137931032</v>
      </c>
      <c r="U28" s="148">
        <f t="shared" si="5"/>
        <v>10.982758620689651</v>
      </c>
      <c r="V28" s="148">
        <f t="shared" si="5"/>
        <v>9.4137931034482705</v>
      </c>
      <c r="W28" s="148">
        <f t="shared" si="5"/>
        <v>7.8448275862068968</v>
      </c>
      <c r="X28" s="145">
        <f t="shared" si="5"/>
        <v>6.275862068965516</v>
      </c>
      <c r="Y28" s="145">
        <f t="shared" si="5"/>
        <v>4.7068965517241352</v>
      </c>
      <c r="Z28" s="145">
        <f t="shared" si="5"/>
        <v>3.1379310344827545</v>
      </c>
      <c r="AA28" s="145">
        <f t="shared" si="5"/>
        <v>1.5689655172413737</v>
      </c>
      <c r="AB28" s="145"/>
      <c r="AC28" s="196">
        <f t="shared" si="5"/>
        <v>-1.5689655172413808</v>
      </c>
      <c r="AD28" s="144">
        <f t="shared" si="5"/>
        <v>-3.1379310344827616</v>
      </c>
      <c r="AE28" s="145">
        <f t="shared" si="5"/>
        <v>-4.7068965517241423</v>
      </c>
      <c r="AF28" s="145">
        <f t="shared" si="5"/>
        <v>-6.2758620689655231</v>
      </c>
      <c r="AG28" s="145">
        <f t="shared" si="5"/>
        <v>-7.8448275862068968</v>
      </c>
      <c r="AH28" s="145">
        <f t="shared" si="5"/>
        <v>-9.4137931034482776</v>
      </c>
      <c r="AI28" s="145">
        <f t="shared" si="4"/>
        <v>-10.982758620689658</v>
      </c>
      <c r="AJ28" s="145">
        <f t="shared" si="4"/>
        <v>-12.551724137931039</v>
      </c>
      <c r="AK28" s="145">
        <f t="shared" si="4"/>
        <v>-14.12068965517242</v>
      </c>
      <c r="AL28" s="145">
        <f t="shared" si="4"/>
        <v>-15.689655172413794</v>
      </c>
      <c r="AM28" s="196">
        <f t="shared" si="4"/>
        <v>-17.258620689655174</v>
      </c>
    </row>
    <row r="29" spans="1:39" ht="15.75" thickBot="1">
      <c r="A29" s="274"/>
      <c r="B29" s="221">
        <v>75</v>
      </c>
      <c r="C29" s="184">
        <f t="shared" si="2"/>
        <v>39.433333333333337</v>
      </c>
      <c r="D29" s="185">
        <f t="shared" si="2"/>
        <v>37.916666666666664</v>
      </c>
      <c r="E29" s="185">
        <f t="shared" si="2"/>
        <v>36.4</v>
      </c>
      <c r="F29" s="186">
        <f t="shared" si="2"/>
        <v>34.883333333333333</v>
      </c>
      <c r="G29" s="187">
        <f t="shared" si="2"/>
        <v>33.366666666666667</v>
      </c>
      <c r="H29" s="185">
        <f t="shared" si="2"/>
        <v>31.85</v>
      </c>
      <c r="I29" s="185">
        <f t="shared" si="2"/>
        <v>30.333333333333332</v>
      </c>
      <c r="J29" s="185">
        <f t="shared" si="2"/>
        <v>28.816666666666666</v>
      </c>
      <c r="K29" s="181">
        <f t="shared" si="2"/>
        <v>27.3</v>
      </c>
      <c r="L29" s="181">
        <f t="shared" si="2"/>
        <v>25.783333333333331</v>
      </c>
      <c r="M29" s="181">
        <f t="shared" si="2"/>
        <v>24.266666666666666</v>
      </c>
      <c r="N29" s="181">
        <f t="shared" si="2"/>
        <v>22.75</v>
      </c>
      <c r="O29" s="181">
        <f t="shared" si="2"/>
        <v>21.233333333333334</v>
      </c>
      <c r="P29" s="181">
        <f t="shared" si="2"/>
        <v>19.716666666666665</v>
      </c>
      <c r="Q29" s="181">
        <f t="shared" si="2"/>
        <v>18.2</v>
      </c>
      <c r="R29" s="181">
        <f t="shared" si="2"/>
        <v>16.683333333333334</v>
      </c>
      <c r="S29" s="182">
        <f t="shared" si="5"/>
        <v>15.166666666666664</v>
      </c>
      <c r="T29" s="183">
        <f t="shared" si="5"/>
        <v>13.649999999999999</v>
      </c>
      <c r="U29" s="181">
        <f t="shared" si="5"/>
        <v>12.133333333333333</v>
      </c>
      <c r="V29" s="181">
        <f t="shared" si="5"/>
        <v>10.616666666666667</v>
      </c>
      <c r="W29" s="181">
        <f t="shared" si="5"/>
        <v>9.1000000000000014</v>
      </c>
      <c r="X29" s="185">
        <f t="shared" si="5"/>
        <v>7.5833333333333286</v>
      </c>
      <c r="Y29" s="185">
        <f t="shared" si="5"/>
        <v>6.0666666666666629</v>
      </c>
      <c r="Z29" s="185">
        <f t="shared" si="5"/>
        <v>4.5499999999999972</v>
      </c>
      <c r="AA29" s="185">
        <f t="shared" si="5"/>
        <v>3.0333333333333314</v>
      </c>
      <c r="AB29" s="185">
        <f t="shared" si="5"/>
        <v>1.5166666666666657</v>
      </c>
      <c r="AC29" s="200"/>
      <c r="AD29" s="184">
        <f t="shared" si="5"/>
        <v>-1.5166666666666657</v>
      </c>
      <c r="AE29" s="185">
        <f t="shared" si="5"/>
        <v>-3.0333333333333314</v>
      </c>
      <c r="AF29" s="185">
        <f t="shared" si="5"/>
        <v>-4.5500000000000043</v>
      </c>
      <c r="AG29" s="185">
        <f t="shared" si="5"/>
        <v>-6.06666666666667</v>
      </c>
      <c r="AH29" s="185">
        <f t="shared" si="5"/>
        <v>-7.5833333333333357</v>
      </c>
      <c r="AI29" s="185">
        <f t="shared" si="4"/>
        <v>-9.1000000000000014</v>
      </c>
      <c r="AJ29" s="185">
        <f t="shared" si="4"/>
        <v>-10.616666666666667</v>
      </c>
      <c r="AK29" s="185">
        <f t="shared" si="4"/>
        <v>-12.133333333333333</v>
      </c>
      <c r="AL29" s="185">
        <f t="shared" si="4"/>
        <v>-13.649999999999999</v>
      </c>
      <c r="AM29" s="200">
        <f t="shared" si="4"/>
        <v>-15.166666666666671</v>
      </c>
    </row>
    <row r="30" spans="1:39">
      <c r="A30" s="274"/>
      <c r="B30" s="212">
        <v>77.5</v>
      </c>
      <c r="C30" s="139">
        <f t="shared" si="2"/>
        <v>39.62903225806452</v>
      </c>
      <c r="D30" s="140">
        <f t="shared" si="2"/>
        <v>38.161290322580648</v>
      </c>
      <c r="E30" s="140">
        <f t="shared" si="2"/>
        <v>36.693548387096776</v>
      </c>
      <c r="F30" s="141">
        <f t="shared" si="2"/>
        <v>35.225806451612904</v>
      </c>
      <c r="G30" s="142">
        <f t="shared" si="2"/>
        <v>33.758064516129032</v>
      </c>
      <c r="H30" s="140">
        <f t="shared" si="2"/>
        <v>32.29032258064516</v>
      </c>
      <c r="I30" s="140">
        <f t="shared" si="2"/>
        <v>30.822580645161292</v>
      </c>
      <c r="J30" s="140">
        <f t="shared" si="2"/>
        <v>29.35483870967742</v>
      </c>
      <c r="K30" s="143">
        <f t="shared" si="2"/>
        <v>27.887096774193552</v>
      </c>
      <c r="L30" s="143">
        <f t="shared" si="2"/>
        <v>26.41935483870968</v>
      </c>
      <c r="M30" s="143">
        <f t="shared" si="2"/>
        <v>24.951612903225808</v>
      </c>
      <c r="N30" s="143">
        <f t="shared" si="2"/>
        <v>23.483870967741936</v>
      </c>
      <c r="O30" s="143">
        <f t="shared" si="2"/>
        <v>22.016129032258068</v>
      </c>
      <c r="P30" s="143">
        <f t="shared" si="2"/>
        <v>20.548387096774196</v>
      </c>
      <c r="Q30" s="143">
        <f t="shared" si="2"/>
        <v>19.080645161290324</v>
      </c>
      <c r="R30" s="143">
        <f t="shared" si="2"/>
        <v>17.612903225806456</v>
      </c>
      <c r="S30" s="178">
        <f t="shared" si="5"/>
        <v>16.145161290322584</v>
      </c>
      <c r="T30" s="179">
        <f t="shared" si="5"/>
        <v>14.677419354838712</v>
      </c>
      <c r="U30" s="143">
        <f t="shared" si="5"/>
        <v>13.20967741935484</v>
      </c>
      <c r="V30" s="143">
        <f t="shared" si="5"/>
        <v>11.741935483870968</v>
      </c>
      <c r="W30" s="143">
        <f t="shared" si="5"/>
        <v>10.274193548387103</v>
      </c>
      <c r="X30" s="140">
        <f t="shared" si="5"/>
        <v>8.8064516129032313</v>
      </c>
      <c r="Y30" s="140">
        <f t="shared" si="5"/>
        <v>7.3387096774193594</v>
      </c>
      <c r="Z30" s="140">
        <f t="shared" si="5"/>
        <v>5.8709677419354875</v>
      </c>
      <c r="AA30" s="140">
        <f t="shared" si="5"/>
        <v>4.4032258064516157</v>
      </c>
      <c r="AB30" s="140">
        <f t="shared" si="5"/>
        <v>2.9354838709677438</v>
      </c>
      <c r="AC30" s="201">
        <f t="shared" si="5"/>
        <v>1.4677419354838719</v>
      </c>
      <c r="AD30" s="139"/>
      <c r="AE30" s="140">
        <f t="shared" si="5"/>
        <v>-1.4677419354838648</v>
      </c>
      <c r="AF30" s="140">
        <f t="shared" si="5"/>
        <v>-2.9354838709677367</v>
      </c>
      <c r="AG30" s="140">
        <f t="shared" si="5"/>
        <v>-4.4032258064516085</v>
      </c>
      <c r="AH30" s="140">
        <f t="shared" si="5"/>
        <v>-5.8709677419354804</v>
      </c>
      <c r="AI30" s="140">
        <f t="shared" si="4"/>
        <v>-7.3387096774193523</v>
      </c>
      <c r="AJ30" s="140">
        <f t="shared" si="4"/>
        <v>-8.8064516129032242</v>
      </c>
      <c r="AK30" s="140">
        <f t="shared" si="4"/>
        <v>-10.274193548387089</v>
      </c>
      <c r="AL30" s="140">
        <f t="shared" si="4"/>
        <v>-11.741935483870961</v>
      </c>
      <c r="AM30" s="201">
        <f t="shared" si="4"/>
        <v>-13.209677419354833</v>
      </c>
    </row>
    <row r="31" spans="1:39">
      <c r="A31" s="274"/>
      <c r="B31" s="213">
        <v>80</v>
      </c>
      <c r="C31" s="144">
        <f t="shared" si="2"/>
        <v>39.8125</v>
      </c>
      <c r="D31" s="145">
        <f t="shared" si="2"/>
        <v>38.390625</v>
      </c>
      <c r="E31" s="145">
        <f t="shared" si="2"/>
        <v>36.96875</v>
      </c>
      <c r="F31" s="146">
        <f t="shared" si="2"/>
        <v>35.546875</v>
      </c>
      <c r="G31" s="147">
        <f t="shared" si="2"/>
        <v>34.125</v>
      </c>
      <c r="H31" s="145">
        <f t="shared" si="2"/>
        <v>32.703125</v>
      </c>
      <c r="I31" s="145">
        <f t="shared" si="2"/>
        <v>31.28125</v>
      </c>
      <c r="J31" s="145">
        <f t="shared" si="2"/>
        <v>29.859375</v>
      </c>
      <c r="K31" s="148">
        <f t="shared" si="2"/>
        <v>28.4375</v>
      </c>
      <c r="L31" s="148">
        <f t="shared" si="2"/>
        <v>27.015625</v>
      </c>
      <c r="M31" s="148">
        <f t="shared" si="2"/>
        <v>25.59375</v>
      </c>
      <c r="N31" s="148">
        <f t="shared" si="2"/>
        <v>24.171875</v>
      </c>
      <c r="O31" s="148">
        <f t="shared" si="2"/>
        <v>22.75</v>
      </c>
      <c r="P31" s="148">
        <f t="shared" si="2"/>
        <v>21.328125</v>
      </c>
      <c r="Q31" s="148">
        <f t="shared" si="2"/>
        <v>19.90625</v>
      </c>
      <c r="R31" s="148">
        <f t="shared" si="2"/>
        <v>18.484375</v>
      </c>
      <c r="S31" s="160">
        <f t="shared" si="5"/>
        <v>17.0625</v>
      </c>
      <c r="T31" s="161">
        <f t="shared" si="5"/>
        <v>15.640625</v>
      </c>
      <c r="U31" s="148">
        <f t="shared" si="5"/>
        <v>14.21875</v>
      </c>
      <c r="V31" s="148">
        <f t="shared" si="5"/>
        <v>12.796875</v>
      </c>
      <c r="W31" s="148">
        <f t="shared" si="5"/>
        <v>11.375</v>
      </c>
      <c r="X31" s="145">
        <f t="shared" si="5"/>
        <v>9.953125</v>
      </c>
      <c r="Y31" s="145">
        <f t="shared" si="5"/>
        <v>8.53125</v>
      </c>
      <c r="Z31" s="145">
        <f t="shared" si="5"/>
        <v>7.109375</v>
      </c>
      <c r="AA31" s="145">
        <f t="shared" si="5"/>
        <v>5.6875</v>
      </c>
      <c r="AB31" s="145">
        <f t="shared" si="5"/>
        <v>4.265625</v>
      </c>
      <c r="AC31" s="196">
        <f t="shared" si="5"/>
        <v>2.84375</v>
      </c>
      <c r="AD31" s="144">
        <f t="shared" si="5"/>
        <v>1.421875</v>
      </c>
      <c r="AE31" s="145"/>
      <c r="AF31" s="145">
        <f t="shared" si="5"/>
        <v>-1.421875</v>
      </c>
      <c r="AG31" s="145">
        <f t="shared" si="5"/>
        <v>-2.84375</v>
      </c>
      <c r="AH31" s="145">
        <f t="shared" si="5"/>
        <v>-4.265625</v>
      </c>
      <c r="AI31" s="145">
        <f t="shared" si="4"/>
        <v>-5.6875</v>
      </c>
      <c r="AJ31" s="145">
        <f t="shared" si="4"/>
        <v>-7.109375</v>
      </c>
      <c r="AK31" s="145">
        <f t="shared" si="4"/>
        <v>-8.53125</v>
      </c>
      <c r="AL31" s="145">
        <f t="shared" si="4"/>
        <v>-9.953125</v>
      </c>
      <c r="AM31" s="196">
        <f t="shared" si="4"/>
        <v>-11.375</v>
      </c>
    </row>
    <row r="32" spans="1:39">
      <c r="A32" s="274"/>
      <c r="B32" s="213">
        <v>82.5</v>
      </c>
      <c r="C32" s="144">
        <f t="shared" si="2"/>
        <v>39.984848484848484</v>
      </c>
      <c r="D32" s="145">
        <f t="shared" si="2"/>
        <v>38.606060606060609</v>
      </c>
      <c r="E32" s="145">
        <f t="shared" si="2"/>
        <v>37.227272727272727</v>
      </c>
      <c r="F32" s="146">
        <f t="shared" si="2"/>
        <v>35.848484848484844</v>
      </c>
      <c r="G32" s="147">
        <f t="shared" si="2"/>
        <v>34.469696969696969</v>
      </c>
      <c r="H32" s="145">
        <f t="shared" si="2"/>
        <v>33.090909090909093</v>
      </c>
      <c r="I32" s="145">
        <f t="shared" si="2"/>
        <v>31.712121212121211</v>
      </c>
      <c r="J32" s="145">
        <f t="shared" si="2"/>
        <v>30.333333333333336</v>
      </c>
      <c r="K32" s="148">
        <f t="shared" si="2"/>
        <v>28.954545454545453</v>
      </c>
      <c r="L32" s="148">
        <f t="shared" si="2"/>
        <v>27.575757575757574</v>
      </c>
      <c r="M32" s="148">
        <f t="shared" si="2"/>
        <v>26.196969696969695</v>
      </c>
      <c r="N32" s="148">
        <f t="shared" si="2"/>
        <v>24.818181818181817</v>
      </c>
      <c r="O32" s="148">
        <f t="shared" si="2"/>
        <v>23.439393939393938</v>
      </c>
      <c r="P32" s="148">
        <f t="shared" si="2"/>
        <v>22.060606060606062</v>
      </c>
      <c r="Q32" s="148">
        <f t="shared" si="2"/>
        <v>20.681818181818183</v>
      </c>
      <c r="R32" s="148">
        <f t="shared" si="2"/>
        <v>19.303030303030305</v>
      </c>
      <c r="S32" s="160">
        <f t="shared" si="5"/>
        <v>17.924242424242426</v>
      </c>
      <c r="T32" s="161">
        <f t="shared" si="5"/>
        <v>16.545454545454547</v>
      </c>
      <c r="U32" s="148">
        <f t="shared" si="5"/>
        <v>15.166666666666668</v>
      </c>
      <c r="V32" s="148">
        <f t="shared" si="5"/>
        <v>13.787878787878789</v>
      </c>
      <c r="W32" s="148">
        <f t="shared" si="5"/>
        <v>12.409090909090907</v>
      </c>
      <c r="X32" s="145">
        <f t="shared" si="5"/>
        <v>11.030303030303031</v>
      </c>
      <c r="Y32" s="145">
        <f t="shared" si="5"/>
        <v>9.6515151515151487</v>
      </c>
      <c r="Z32" s="145">
        <f t="shared" si="5"/>
        <v>8.2727272727272734</v>
      </c>
      <c r="AA32" s="145">
        <f t="shared" si="5"/>
        <v>6.8939393939393909</v>
      </c>
      <c r="AB32" s="145">
        <f t="shared" si="5"/>
        <v>5.5151515151515156</v>
      </c>
      <c r="AC32" s="196">
        <f t="shared" si="5"/>
        <v>4.1363636363636331</v>
      </c>
      <c r="AD32" s="144">
        <f t="shared" si="5"/>
        <v>2.7575757575757578</v>
      </c>
      <c r="AE32" s="145">
        <f t="shared" si="5"/>
        <v>1.3787878787878753</v>
      </c>
      <c r="AF32" s="145"/>
      <c r="AG32" s="145">
        <f t="shared" si="5"/>
        <v>-1.3787878787878753</v>
      </c>
      <c r="AH32" s="145">
        <f t="shared" si="5"/>
        <v>-2.7575757575757578</v>
      </c>
      <c r="AI32" s="145">
        <f t="shared" si="4"/>
        <v>-4.1363636363636331</v>
      </c>
      <c r="AJ32" s="145">
        <f t="shared" si="4"/>
        <v>-5.5151515151515156</v>
      </c>
      <c r="AK32" s="145">
        <f t="shared" si="4"/>
        <v>-6.8939393939393909</v>
      </c>
      <c r="AL32" s="145">
        <f t="shared" si="4"/>
        <v>-8.2727272727272734</v>
      </c>
      <c r="AM32" s="196">
        <f t="shared" si="4"/>
        <v>-9.6515151515151487</v>
      </c>
    </row>
    <row r="33" spans="1:39">
      <c r="A33" s="274"/>
      <c r="B33" s="213">
        <v>85</v>
      </c>
      <c r="C33" s="144">
        <f t="shared" si="2"/>
        <v>40.147058823529413</v>
      </c>
      <c r="D33" s="145">
        <f t="shared" si="2"/>
        <v>38.808823529411768</v>
      </c>
      <c r="E33" s="145">
        <f t="shared" si="2"/>
        <v>37.470588235294116</v>
      </c>
      <c r="F33" s="146">
        <f t="shared" si="2"/>
        <v>36.132352941176471</v>
      </c>
      <c r="G33" s="147">
        <f t="shared" si="2"/>
        <v>34.794117647058826</v>
      </c>
      <c r="H33" s="145">
        <f t="shared" si="2"/>
        <v>33.455882352941174</v>
      </c>
      <c r="I33" s="145">
        <f t="shared" si="2"/>
        <v>32.117647058823529</v>
      </c>
      <c r="J33" s="145">
        <f t="shared" si="2"/>
        <v>30.779411764705884</v>
      </c>
      <c r="K33" s="148">
        <f t="shared" si="2"/>
        <v>29.441176470588236</v>
      </c>
      <c r="L33" s="148">
        <f t="shared" si="2"/>
        <v>28.102941176470587</v>
      </c>
      <c r="M33" s="148">
        <f t="shared" si="2"/>
        <v>26.764705882352942</v>
      </c>
      <c r="N33" s="148">
        <f t="shared" si="2"/>
        <v>25.426470588235293</v>
      </c>
      <c r="O33" s="148">
        <f t="shared" si="2"/>
        <v>24.088235294117649</v>
      </c>
      <c r="P33" s="148">
        <f t="shared" si="2"/>
        <v>22.75</v>
      </c>
      <c r="Q33" s="148">
        <f t="shared" si="2"/>
        <v>21.411764705882355</v>
      </c>
      <c r="R33" s="148">
        <f t="shared" si="2"/>
        <v>20.073529411764707</v>
      </c>
      <c r="S33" s="160">
        <f t="shared" si="5"/>
        <v>18.735294117647058</v>
      </c>
      <c r="T33" s="161">
        <f t="shared" si="5"/>
        <v>17.397058823529413</v>
      </c>
      <c r="U33" s="148">
        <f t="shared" si="5"/>
        <v>16.058823529411764</v>
      </c>
      <c r="V33" s="148">
        <f t="shared" si="5"/>
        <v>14.72058823529412</v>
      </c>
      <c r="W33" s="148">
        <f t="shared" si="5"/>
        <v>13.382352941176471</v>
      </c>
      <c r="X33" s="145">
        <f t="shared" si="5"/>
        <v>12.044117647058826</v>
      </c>
      <c r="Y33" s="145">
        <f t="shared" si="5"/>
        <v>10.705882352941174</v>
      </c>
      <c r="Z33" s="145">
        <f t="shared" si="5"/>
        <v>9.367647058823529</v>
      </c>
      <c r="AA33" s="145">
        <f t="shared" si="5"/>
        <v>8.029411764705884</v>
      </c>
      <c r="AB33" s="145">
        <f t="shared" si="5"/>
        <v>6.6911764705882391</v>
      </c>
      <c r="AC33" s="196">
        <f t="shared" si="5"/>
        <v>5.352941176470587</v>
      </c>
      <c r="AD33" s="144">
        <f t="shared" si="5"/>
        <v>4.014705882352942</v>
      </c>
      <c r="AE33" s="145">
        <f t="shared" si="5"/>
        <v>2.676470588235297</v>
      </c>
      <c r="AF33" s="145">
        <f t="shared" si="5"/>
        <v>1.338235294117645</v>
      </c>
      <c r="AG33" s="145"/>
      <c r="AH33" s="145">
        <f t="shared" si="5"/>
        <v>-1.338235294117645</v>
      </c>
      <c r="AI33" s="145">
        <f t="shared" si="4"/>
        <v>-2.6764705882352899</v>
      </c>
      <c r="AJ33" s="145">
        <f t="shared" si="4"/>
        <v>-4.014705882352942</v>
      </c>
      <c r="AK33" s="145">
        <f t="shared" si="4"/>
        <v>-5.352941176470587</v>
      </c>
      <c r="AL33" s="145">
        <f t="shared" si="4"/>
        <v>-6.691176470588232</v>
      </c>
      <c r="AM33" s="196">
        <f t="shared" si="4"/>
        <v>-8.029411764705884</v>
      </c>
    </row>
    <row r="34" spans="1:39">
      <c r="A34" s="274"/>
      <c r="B34" s="213">
        <v>87.5</v>
      </c>
      <c r="C34" s="144">
        <f t="shared" si="2"/>
        <v>40.299999999999997</v>
      </c>
      <c r="D34" s="145">
        <f t="shared" si="2"/>
        <v>39</v>
      </c>
      <c r="E34" s="145">
        <f t="shared" si="2"/>
        <v>37.700000000000003</v>
      </c>
      <c r="F34" s="146">
        <f t="shared" ref="F34:U38" si="6">$B$2-$B$2/$B34*F$2</f>
        <v>36.4</v>
      </c>
      <c r="G34" s="147">
        <f t="shared" si="6"/>
        <v>35.1</v>
      </c>
      <c r="H34" s="145">
        <f t="shared" si="6"/>
        <v>33.799999999999997</v>
      </c>
      <c r="I34" s="145">
        <f t="shared" si="6"/>
        <v>32.5</v>
      </c>
      <c r="J34" s="145">
        <f t="shared" si="6"/>
        <v>31.2</v>
      </c>
      <c r="K34" s="148">
        <f t="shared" si="6"/>
        <v>29.9</v>
      </c>
      <c r="L34" s="148">
        <f t="shared" si="6"/>
        <v>28.599999999999998</v>
      </c>
      <c r="M34" s="148">
        <f t="shared" si="6"/>
        <v>27.3</v>
      </c>
      <c r="N34" s="148">
        <f t="shared" si="6"/>
        <v>26</v>
      </c>
      <c r="O34" s="148">
        <f t="shared" si="6"/>
        <v>24.7</v>
      </c>
      <c r="P34" s="148">
        <f t="shared" si="6"/>
        <v>23.4</v>
      </c>
      <c r="Q34" s="148">
        <f t="shared" si="6"/>
        <v>22.099999999999998</v>
      </c>
      <c r="R34" s="148">
        <f t="shared" si="6"/>
        <v>20.8</v>
      </c>
      <c r="S34" s="160">
        <f t="shared" si="6"/>
        <v>19.5</v>
      </c>
      <c r="T34" s="161">
        <f t="shared" si="6"/>
        <v>18.2</v>
      </c>
      <c r="U34" s="148">
        <f t="shared" si="6"/>
        <v>16.899999999999999</v>
      </c>
      <c r="V34" s="148">
        <f t="shared" si="5"/>
        <v>15.599999999999998</v>
      </c>
      <c r="W34" s="148">
        <f t="shared" si="5"/>
        <v>14.299999999999997</v>
      </c>
      <c r="X34" s="145">
        <f t="shared" si="5"/>
        <v>13</v>
      </c>
      <c r="Y34" s="145">
        <f t="shared" si="5"/>
        <v>11.699999999999996</v>
      </c>
      <c r="Z34" s="145">
        <f t="shared" si="5"/>
        <v>10.399999999999999</v>
      </c>
      <c r="AA34" s="145">
        <f t="shared" si="5"/>
        <v>9.1000000000000014</v>
      </c>
      <c r="AB34" s="145">
        <f t="shared" si="5"/>
        <v>7.7999999999999972</v>
      </c>
      <c r="AC34" s="196">
        <f t="shared" si="5"/>
        <v>6.5</v>
      </c>
      <c r="AD34" s="144">
        <f t="shared" si="5"/>
        <v>5.1999999999999957</v>
      </c>
      <c r="AE34" s="145">
        <f t="shared" si="5"/>
        <v>3.8999999999999986</v>
      </c>
      <c r="AF34" s="145">
        <f t="shared" si="5"/>
        <v>2.6000000000000014</v>
      </c>
      <c r="AG34" s="145">
        <f t="shared" si="5"/>
        <v>1.2999999999999972</v>
      </c>
      <c r="AH34" s="145"/>
      <c r="AI34" s="145">
        <f t="shared" si="4"/>
        <v>-1.3000000000000043</v>
      </c>
      <c r="AJ34" s="145">
        <f t="shared" si="4"/>
        <v>-2.6000000000000014</v>
      </c>
      <c r="AK34" s="145">
        <f t="shared" si="4"/>
        <v>-3.8999999999999986</v>
      </c>
      <c r="AL34" s="145">
        <f t="shared" si="4"/>
        <v>-5.2000000000000028</v>
      </c>
      <c r="AM34" s="196">
        <f t="shared" si="4"/>
        <v>-6.5</v>
      </c>
    </row>
    <row r="35" spans="1:39">
      <c r="A35" s="274"/>
      <c r="B35" s="213">
        <v>90</v>
      </c>
      <c r="C35" s="144">
        <f t="shared" ref="C35:R38" si="7">$B$2-$B$2/$B35*C$2</f>
        <v>40.444444444444443</v>
      </c>
      <c r="D35" s="145">
        <f t="shared" si="7"/>
        <v>39.180555555555557</v>
      </c>
      <c r="E35" s="145">
        <f t="shared" si="7"/>
        <v>37.916666666666664</v>
      </c>
      <c r="F35" s="146">
        <f t="shared" si="7"/>
        <v>36.652777777777779</v>
      </c>
      <c r="G35" s="147">
        <f t="shared" si="7"/>
        <v>35.388888888888886</v>
      </c>
      <c r="H35" s="145">
        <f t="shared" si="7"/>
        <v>34.125</v>
      </c>
      <c r="I35" s="145">
        <f t="shared" si="7"/>
        <v>32.861111111111114</v>
      </c>
      <c r="J35" s="145">
        <f t="shared" si="7"/>
        <v>31.597222222222221</v>
      </c>
      <c r="K35" s="148">
        <f t="shared" si="7"/>
        <v>30.333333333333336</v>
      </c>
      <c r="L35" s="148">
        <f t="shared" si="7"/>
        <v>29.069444444444446</v>
      </c>
      <c r="M35" s="148">
        <f t="shared" si="7"/>
        <v>27.805555555555557</v>
      </c>
      <c r="N35" s="148">
        <f t="shared" si="7"/>
        <v>26.541666666666668</v>
      </c>
      <c r="O35" s="148">
        <f t="shared" si="7"/>
        <v>25.277777777777779</v>
      </c>
      <c r="P35" s="148">
        <f t="shared" si="7"/>
        <v>24.013888888888889</v>
      </c>
      <c r="Q35" s="148">
        <f t="shared" si="7"/>
        <v>22.75</v>
      </c>
      <c r="R35" s="148">
        <f t="shared" si="7"/>
        <v>21.486111111111111</v>
      </c>
      <c r="S35" s="160">
        <f t="shared" si="6"/>
        <v>20.222222222222221</v>
      </c>
      <c r="T35" s="161">
        <f t="shared" si="6"/>
        <v>18.958333333333336</v>
      </c>
      <c r="U35" s="148">
        <f t="shared" si="6"/>
        <v>17.694444444444446</v>
      </c>
      <c r="V35" s="148">
        <f t="shared" si="5"/>
        <v>16.430555555555557</v>
      </c>
      <c r="W35" s="148">
        <f t="shared" si="5"/>
        <v>15.166666666666668</v>
      </c>
      <c r="X35" s="145">
        <f t="shared" ref="X35:AM38" si="8">$B$2-$B$2/$B35*X$2</f>
        <v>13.902777777777779</v>
      </c>
      <c r="Y35" s="145">
        <f t="shared" si="8"/>
        <v>12.638888888888893</v>
      </c>
      <c r="Z35" s="145">
        <f t="shared" si="8"/>
        <v>11.375</v>
      </c>
      <c r="AA35" s="145">
        <f t="shared" si="8"/>
        <v>10.111111111111114</v>
      </c>
      <c r="AB35" s="145">
        <f t="shared" si="8"/>
        <v>8.8472222222222214</v>
      </c>
      <c r="AC35" s="196">
        <f t="shared" si="8"/>
        <v>7.5833333333333357</v>
      </c>
      <c r="AD35" s="144">
        <f t="shared" si="8"/>
        <v>6.3194444444444429</v>
      </c>
      <c r="AE35" s="145">
        <f t="shared" si="8"/>
        <v>5.0555555555555571</v>
      </c>
      <c r="AF35" s="145">
        <f t="shared" si="8"/>
        <v>3.7916666666666714</v>
      </c>
      <c r="AG35" s="145">
        <f t="shared" si="8"/>
        <v>2.5277777777777786</v>
      </c>
      <c r="AH35" s="145">
        <f t="shared" si="8"/>
        <v>1.2638888888888928</v>
      </c>
      <c r="AI35" s="145"/>
      <c r="AJ35" s="145">
        <f t="shared" si="8"/>
        <v>-1.2638888888888857</v>
      </c>
      <c r="AK35" s="145">
        <f t="shared" si="8"/>
        <v>-2.5277777777777786</v>
      </c>
      <c r="AL35" s="145">
        <f t="shared" si="8"/>
        <v>-3.7916666666666643</v>
      </c>
      <c r="AM35" s="196">
        <f t="shared" si="8"/>
        <v>-5.0555555555555571</v>
      </c>
    </row>
    <row r="36" spans="1:39">
      <c r="A36" s="274"/>
      <c r="B36" s="213">
        <v>92.5</v>
      </c>
      <c r="C36" s="144">
        <f t="shared" si="7"/>
        <v>40.581081081081081</v>
      </c>
      <c r="D36" s="145">
        <f t="shared" si="7"/>
        <v>39.351351351351354</v>
      </c>
      <c r="E36" s="145">
        <f t="shared" si="7"/>
        <v>38.121621621621621</v>
      </c>
      <c r="F36" s="146">
        <f t="shared" si="7"/>
        <v>36.891891891891888</v>
      </c>
      <c r="G36" s="147">
        <f t="shared" si="7"/>
        <v>35.662162162162161</v>
      </c>
      <c r="H36" s="145">
        <f t="shared" si="7"/>
        <v>34.432432432432435</v>
      </c>
      <c r="I36" s="145">
        <f t="shared" si="7"/>
        <v>33.202702702702702</v>
      </c>
      <c r="J36" s="145">
        <f t="shared" si="7"/>
        <v>31.972972972972972</v>
      </c>
      <c r="K36" s="148">
        <f t="shared" si="7"/>
        <v>30.743243243243242</v>
      </c>
      <c r="L36" s="148">
        <f t="shared" si="7"/>
        <v>29.513513513513512</v>
      </c>
      <c r="M36" s="148">
        <f t="shared" si="7"/>
        <v>28.283783783783782</v>
      </c>
      <c r="N36" s="148">
        <f t="shared" si="7"/>
        <v>27.054054054054053</v>
      </c>
      <c r="O36" s="148">
        <f t="shared" si="7"/>
        <v>25.824324324324323</v>
      </c>
      <c r="P36" s="148">
        <f t="shared" si="7"/>
        <v>24.594594594594593</v>
      </c>
      <c r="Q36" s="148">
        <f t="shared" si="7"/>
        <v>23.364864864864863</v>
      </c>
      <c r="R36" s="148">
        <f t="shared" si="7"/>
        <v>22.135135135135133</v>
      </c>
      <c r="S36" s="160">
        <f t="shared" si="6"/>
        <v>20.905405405405403</v>
      </c>
      <c r="T36" s="161">
        <f t="shared" si="6"/>
        <v>19.675675675675674</v>
      </c>
      <c r="U36" s="148">
        <f t="shared" si="6"/>
        <v>18.445945945945944</v>
      </c>
      <c r="V36" s="148">
        <f t="shared" ref="V36:AK38" si="9">$B$2-$B$2/$B36*V$2</f>
        <v>17.216216216216214</v>
      </c>
      <c r="W36" s="148">
        <f t="shared" si="9"/>
        <v>15.986486486486484</v>
      </c>
      <c r="X36" s="145">
        <f t="shared" si="9"/>
        <v>14.756756756756754</v>
      </c>
      <c r="Y36" s="145">
        <f t="shared" si="9"/>
        <v>13.527027027027025</v>
      </c>
      <c r="Z36" s="145">
        <f t="shared" si="9"/>
        <v>12.297297297297298</v>
      </c>
      <c r="AA36" s="145">
        <f t="shared" si="9"/>
        <v>11.067567567567565</v>
      </c>
      <c r="AB36" s="145">
        <f t="shared" si="9"/>
        <v>9.8378378378378386</v>
      </c>
      <c r="AC36" s="196">
        <f t="shared" si="9"/>
        <v>8.6081081081081052</v>
      </c>
      <c r="AD36" s="144">
        <f t="shared" si="9"/>
        <v>7.378378378378379</v>
      </c>
      <c r="AE36" s="145">
        <f t="shared" si="9"/>
        <v>6.1486486486486456</v>
      </c>
      <c r="AF36" s="145">
        <f t="shared" si="9"/>
        <v>4.9189189189189193</v>
      </c>
      <c r="AG36" s="145">
        <f t="shared" si="9"/>
        <v>3.6891891891891859</v>
      </c>
      <c r="AH36" s="145">
        <f t="shared" si="9"/>
        <v>2.4594594594594597</v>
      </c>
      <c r="AI36" s="145">
        <f t="shared" si="9"/>
        <v>1.2297297297297263</v>
      </c>
      <c r="AJ36" s="145"/>
      <c r="AK36" s="145">
        <f t="shared" si="9"/>
        <v>-1.2297297297297334</v>
      </c>
      <c r="AL36" s="145">
        <f t="shared" si="8"/>
        <v>-2.4594594594594597</v>
      </c>
      <c r="AM36" s="196">
        <f t="shared" si="8"/>
        <v>-3.689189189189193</v>
      </c>
    </row>
    <row r="37" spans="1:39">
      <c r="A37" s="274"/>
      <c r="B37" s="213">
        <v>95</v>
      </c>
      <c r="C37" s="144">
        <f t="shared" si="7"/>
        <v>40.710526315789473</v>
      </c>
      <c r="D37" s="145">
        <f t="shared" si="7"/>
        <v>39.513157894736842</v>
      </c>
      <c r="E37" s="145">
        <f t="shared" si="7"/>
        <v>38.315789473684212</v>
      </c>
      <c r="F37" s="146">
        <f t="shared" si="7"/>
        <v>37.118421052631575</v>
      </c>
      <c r="G37" s="147">
        <f t="shared" si="7"/>
        <v>35.921052631578945</v>
      </c>
      <c r="H37" s="145">
        <f t="shared" si="7"/>
        <v>34.723684210526315</v>
      </c>
      <c r="I37" s="145">
        <f t="shared" si="7"/>
        <v>33.526315789473685</v>
      </c>
      <c r="J37" s="145">
        <f t="shared" si="7"/>
        <v>32.328947368421055</v>
      </c>
      <c r="K37" s="148">
        <f t="shared" si="7"/>
        <v>31.131578947368421</v>
      </c>
      <c r="L37" s="148">
        <f t="shared" si="7"/>
        <v>29.934210526315788</v>
      </c>
      <c r="M37" s="148">
        <f t="shared" si="7"/>
        <v>28.736842105263158</v>
      </c>
      <c r="N37" s="148">
        <f t="shared" si="7"/>
        <v>27.539473684210527</v>
      </c>
      <c r="O37" s="148">
        <f t="shared" si="7"/>
        <v>26.342105263157894</v>
      </c>
      <c r="P37" s="148">
        <f t="shared" si="7"/>
        <v>25.144736842105264</v>
      </c>
      <c r="Q37" s="148">
        <f t="shared" si="7"/>
        <v>23.947368421052634</v>
      </c>
      <c r="R37" s="148">
        <f t="shared" si="7"/>
        <v>22.75</v>
      </c>
      <c r="S37" s="160">
        <f t="shared" si="6"/>
        <v>21.55263157894737</v>
      </c>
      <c r="T37" s="161">
        <f t="shared" si="6"/>
        <v>20.355263157894736</v>
      </c>
      <c r="U37" s="148">
        <f t="shared" si="6"/>
        <v>19.157894736842106</v>
      </c>
      <c r="V37" s="148">
        <f t="shared" si="9"/>
        <v>17.960526315789473</v>
      </c>
      <c r="W37" s="148">
        <f t="shared" si="9"/>
        <v>16.763157894736842</v>
      </c>
      <c r="X37" s="145">
        <f t="shared" si="9"/>
        <v>15.565789473684212</v>
      </c>
      <c r="Y37" s="145">
        <f t="shared" si="9"/>
        <v>14.368421052631579</v>
      </c>
      <c r="Z37" s="145">
        <f t="shared" si="9"/>
        <v>13.171052631578945</v>
      </c>
      <c r="AA37" s="145">
        <f t="shared" si="9"/>
        <v>11.973684210526315</v>
      </c>
      <c r="AB37" s="145">
        <f t="shared" si="9"/>
        <v>10.776315789473685</v>
      </c>
      <c r="AC37" s="196">
        <f t="shared" si="9"/>
        <v>9.5789473684210549</v>
      </c>
      <c r="AD37" s="144">
        <f t="shared" si="9"/>
        <v>8.3815789473684248</v>
      </c>
      <c r="AE37" s="145">
        <f t="shared" si="9"/>
        <v>7.1842105263157876</v>
      </c>
      <c r="AF37" s="145">
        <f t="shared" si="9"/>
        <v>5.9868421052631575</v>
      </c>
      <c r="AG37" s="145">
        <f t="shared" si="9"/>
        <v>4.7894736842105274</v>
      </c>
      <c r="AH37" s="145">
        <f t="shared" si="9"/>
        <v>3.5921052631578974</v>
      </c>
      <c r="AI37" s="145">
        <f t="shared" si="9"/>
        <v>2.3947368421052673</v>
      </c>
      <c r="AJ37" s="145">
        <f t="shared" si="8"/>
        <v>1.1973684210526301</v>
      </c>
      <c r="AK37" s="145"/>
      <c r="AL37" s="145">
        <f t="shared" si="8"/>
        <v>-1.1973684210526301</v>
      </c>
      <c r="AM37" s="196">
        <f t="shared" si="8"/>
        <v>-2.3947368421052602</v>
      </c>
    </row>
    <row r="38" spans="1:39" ht="15.75" thickBot="1">
      <c r="A38" s="274"/>
      <c r="B38" s="221">
        <v>100</v>
      </c>
      <c r="C38" s="184">
        <f t="shared" si="7"/>
        <v>40.950000000000003</v>
      </c>
      <c r="D38" s="185">
        <f t="shared" si="7"/>
        <v>39.8125</v>
      </c>
      <c r="E38" s="185">
        <f t="shared" si="7"/>
        <v>38.674999999999997</v>
      </c>
      <c r="F38" s="186">
        <f t="shared" si="7"/>
        <v>37.537500000000001</v>
      </c>
      <c r="G38" s="187">
        <f t="shared" si="7"/>
        <v>36.4</v>
      </c>
      <c r="H38" s="185">
        <f t="shared" si="7"/>
        <v>35.262500000000003</v>
      </c>
      <c r="I38" s="185">
        <f t="shared" si="7"/>
        <v>34.125</v>
      </c>
      <c r="J38" s="185">
        <f t="shared" si="7"/>
        <v>32.987499999999997</v>
      </c>
      <c r="K38" s="181">
        <f t="shared" si="7"/>
        <v>31.85</v>
      </c>
      <c r="L38" s="181">
        <f t="shared" si="7"/>
        <v>30.712499999999999</v>
      </c>
      <c r="M38" s="181">
        <f t="shared" si="7"/>
        <v>29.574999999999999</v>
      </c>
      <c r="N38" s="181">
        <f t="shared" si="7"/>
        <v>28.4375</v>
      </c>
      <c r="O38" s="181">
        <f t="shared" si="7"/>
        <v>27.3</v>
      </c>
      <c r="P38" s="181">
        <f t="shared" si="7"/>
        <v>26.162499999999998</v>
      </c>
      <c r="Q38" s="181">
        <f t="shared" si="7"/>
        <v>25.024999999999999</v>
      </c>
      <c r="R38" s="181">
        <f t="shared" si="7"/>
        <v>23.887499999999999</v>
      </c>
      <c r="S38" s="182">
        <f t="shared" si="6"/>
        <v>22.75</v>
      </c>
      <c r="T38" s="183">
        <f t="shared" si="6"/>
        <v>21.612500000000001</v>
      </c>
      <c r="U38" s="181">
        <f t="shared" si="6"/>
        <v>20.474999999999998</v>
      </c>
      <c r="V38" s="181">
        <f t="shared" si="9"/>
        <v>19.337499999999999</v>
      </c>
      <c r="W38" s="181">
        <f t="shared" si="9"/>
        <v>18.2</v>
      </c>
      <c r="X38" s="185">
        <f t="shared" si="9"/>
        <v>17.0625</v>
      </c>
      <c r="Y38" s="185">
        <f t="shared" si="9"/>
        <v>15.925000000000001</v>
      </c>
      <c r="Z38" s="185">
        <f t="shared" si="9"/>
        <v>14.787499999999998</v>
      </c>
      <c r="AA38" s="185">
        <f t="shared" si="9"/>
        <v>13.649999999999999</v>
      </c>
      <c r="AB38" s="185">
        <f t="shared" si="9"/>
        <v>12.512499999999996</v>
      </c>
      <c r="AC38" s="200">
        <f t="shared" si="9"/>
        <v>11.375</v>
      </c>
      <c r="AD38" s="184">
        <f t="shared" si="9"/>
        <v>10.237499999999997</v>
      </c>
      <c r="AE38" s="185">
        <f t="shared" si="9"/>
        <v>9.1000000000000014</v>
      </c>
      <c r="AF38" s="185">
        <f t="shared" si="9"/>
        <v>7.9624999999999986</v>
      </c>
      <c r="AG38" s="185">
        <f t="shared" si="9"/>
        <v>6.8249999999999957</v>
      </c>
      <c r="AH38" s="185">
        <f t="shared" si="9"/>
        <v>5.6875</v>
      </c>
      <c r="AI38" s="185">
        <f t="shared" si="9"/>
        <v>4.5499999999999972</v>
      </c>
      <c r="AJ38" s="185">
        <f t="shared" si="8"/>
        <v>3.4125000000000014</v>
      </c>
      <c r="AK38" s="185">
        <f t="shared" si="8"/>
        <v>2.2749999999999986</v>
      </c>
      <c r="AL38" s="185">
        <f t="shared" si="8"/>
        <v>1.1374999999999957</v>
      </c>
      <c r="AM38" s="200"/>
    </row>
    <row r="39" spans="1:39" ht="15.75" thickBot="1">
      <c r="B39" s="277" t="s">
        <v>232</v>
      </c>
      <c r="C39" s="278">
        <v>45.5</v>
      </c>
      <c r="D39" s="278">
        <v>45.5</v>
      </c>
      <c r="E39" s="278">
        <v>45.5</v>
      </c>
      <c r="F39" s="278">
        <v>45.5</v>
      </c>
      <c r="G39" s="278">
        <v>45.5</v>
      </c>
      <c r="H39" s="278">
        <v>45.5</v>
      </c>
      <c r="I39" s="278">
        <v>45.5</v>
      </c>
      <c r="J39" s="278">
        <v>45.5</v>
      </c>
      <c r="K39" s="278">
        <v>45.5</v>
      </c>
      <c r="L39" s="278">
        <v>45.5</v>
      </c>
      <c r="M39" s="278">
        <v>45.5</v>
      </c>
      <c r="N39" s="278">
        <v>45.5</v>
      </c>
      <c r="O39" s="278">
        <v>45.5</v>
      </c>
      <c r="P39" s="278">
        <v>45.5</v>
      </c>
      <c r="Q39" s="278">
        <v>45.5</v>
      </c>
      <c r="R39" s="278">
        <v>45.5</v>
      </c>
      <c r="S39" s="278">
        <v>45.5</v>
      </c>
      <c r="T39" s="278">
        <v>45.5</v>
      </c>
      <c r="U39" s="278">
        <v>45.5</v>
      </c>
      <c r="V39" s="278">
        <v>45.5</v>
      </c>
      <c r="W39" s="278">
        <v>45.5</v>
      </c>
      <c r="X39" s="278">
        <v>45.5</v>
      </c>
      <c r="Y39" s="278">
        <v>45.5</v>
      </c>
      <c r="Z39" s="278">
        <v>45.5</v>
      </c>
      <c r="AA39" s="278">
        <v>45.5</v>
      </c>
      <c r="AB39" s="278">
        <v>45.5</v>
      </c>
      <c r="AC39" s="278">
        <v>45.5</v>
      </c>
      <c r="AD39" s="278">
        <v>45.5</v>
      </c>
      <c r="AE39" s="278">
        <v>45.5</v>
      </c>
      <c r="AF39" s="278">
        <v>45.5</v>
      </c>
      <c r="AG39" s="278">
        <v>45.5</v>
      </c>
      <c r="AH39" s="278">
        <v>45.5</v>
      </c>
      <c r="AI39" s="278">
        <v>45.5</v>
      </c>
      <c r="AJ39" s="278">
        <v>45.5</v>
      </c>
      <c r="AK39" s="278">
        <v>45.5</v>
      </c>
      <c r="AL39" s="278">
        <v>45.5</v>
      </c>
      <c r="AM39" s="279">
        <v>45.5</v>
      </c>
    </row>
  </sheetData>
  <mergeCells count="2">
    <mergeCell ref="A3:A38"/>
    <mergeCell ref="D1:AC1"/>
  </mergeCells>
  <pageMargins left="0.2" right="0.19" top="0.2" bottom="0.16" header="0.22" footer="0.16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39"/>
  <sheetViews>
    <sheetView workbookViewId="0">
      <selection activeCell="J42" sqref="J42"/>
    </sheetView>
  </sheetViews>
  <sheetFormatPr defaultRowHeight="15"/>
  <cols>
    <col min="1" max="1" width="1.42578125" customWidth="1"/>
    <col min="2" max="6" width="3.7109375" customWidth="1"/>
    <col min="7" max="7" width="3.7109375" style="230" customWidth="1"/>
    <col min="8" max="19" width="3.7109375" customWidth="1"/>
    <col min="20" max="20" width="3.7109375" style="230" customWidth="1"/>
    <col min="21" max="29" width="3.7109375" customWidth="1"/>
    <col min="30" max="30" width="3.7109375" style="230" customWidth="1"/>
    <col min="31" max="39" width="3.7109375" customWidth="1"/>
  </cols>
  <sheetData>
    <row r="1" spans="1:40" ht="7.5" customHeight="1" thickBot="1">
      <c r="A1">
        <f>25.4/4/91.44</f>
        <v>6.9444444444444448E-2</v>
      </c>
      <c r="B1" s="243" t="s">
        <v>225</v>
      </c>
      <c r="C1" s="242"/>
      <c r="D1" s="275" t="s">
        <v>229</v>
      </c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60" t="s">
        <v>227</v>
      </c>
      <c r="AE1" s="242"/>
      <c r="AF1" s="242"/>
      <c r="AG1" s="242"/>
      <c r="AH1" s="242"/>
      <c r="AI1" s="242"/>
      <c r="AJ1" s="242"/>
      <c r="AK1" s="242"/>
      <c r="AL1" s="242"/>
      <c r="AM1" s="242"/>
    </row>
    <row r="2" spans="1:40" ht="15.75" thickBot="1">
      <c r="B2" s="202">
        <v>45.5</v>
      </c>
      <c r="C2" s="203">
        <v>10</v>
      </c>
      <c r="D2" s="204">
        <v>12.5</v>
      </c>
      <c r="E2" s="204">
        <v>15</v>
      </c>
      <c r="F2" s="205">
        <v>17.5</v>
      </c>
      <c r="G2" s="206">
        <v>20</v>
      </c>
      <c r="H2" s="204">
        <v>22.5</v>
      </c>
      <c r="I2" s="204">
        <v>25</v>
      </c>
      <c r="J2" s="204">
        <v>27.5</v>
      </c>
      <c r="K2" s="207">
        <v>30</v>
      </c>
      <c r="L2" s="208">
        <v>32.5</v>
      </c>
      <c r="M2" s="207">
        <v>35</v>
      </c>
      <c r="N2" s="208">
        <v>37.5</v>
      </c>
      <c r="O2" s="207">
        <v>40</v>
      </c>
      <c r="P2" s="208">
        <v>42.5</v>
      </c>
      <c r="Q2" s="207">
        <v>45</v>
      </c>
      <c r="R2" s="208">
        <v>47.5</v>
      </c>
      <c r="S2" s="209">
        <v>50</v>
      </c>
      <c r="T2" s="210">
        <v>52.5</v>
      </c>
      <c r="U2" s="207">
        <v>55</v>
      </c>
      <c r="V2" s="208">
        <v>57.5</v>
      </c>
      <c r="W2" s="207">
        <v>60</v>
      </c>
      <c r="X2" s="204">
        <v>62.5</v>
      </c>
      <c r="Y2" s="204">
        <v>65</v>
      </c>
      <c r="Z2" s="204">
        <v>67.5</v>
      </c>
      <c r="AA2" s="204">
        <v>70</v>
      </c>
      <c r="AB2" s="204">
        <v>72.5</v>
      </c>
      <c r="AC2" s="205">
        <v>75</v>
      </c>
      <c r="AD2" s="206">
        <v>77.5</v>
      </c>
      <c r="AE2" s="204">
        <v>80</v>
      </c>
      <c r="AF2" s="204">
        <v>82.5</v>
      </c>
      <c r="AG2" s="204">
        <v>85</v>
      </c>
      <c r="AH2" s="204">
        <v>87.5</v>
      </c>
      <c r="AI2" s="204">
        <v>90</v>
      </c>
      <c r="AJ2" s="204">
        <v>92.5</v>
      </c>
      <c r="AK2" s="204">
        <v>95</v>
      </c>
      <c r="AL2" s="204">
        <v>97.5</v>
      </c>
      <c r="AM2" s="211">
        <v>100</v>
      </c>
    </row>
    <row r="3" spans="1:40" ht="15" customHeight="1">
      <c r="A3" s="274" t="s">
        <v>228</v>
      </c>
      <c r="B3" s="212">
        <v>10</v>
      </c>
      <c r="C3" s="140"/>
      <c r="D3" s="140">
        <f>($B$2-$B$2/$B3*D$2)/($A$1*D$2)</f>
        <v>-13.103999999999999</v>
      </c>
      <c r="E3" s="140">
        <f t="shared" ref="E3:AM10" si="0">($B$2-$B$2/$B3*E$2)/($A$1*E$2)</f>
        <v>-21.84</v>
      </c>
      <c r="F3" s="141">
        <f t="shared" si="0"/>
        <v>-28.08</v>
      </c>
      <c r="G3" s="142">
        <f t="shared" si="0"/>
        <v>-32.76</v>
      </c>
      <c r="H3" s="140">
        <f t="shared" si="0"/>
        <v>-36.4</v>
      </c>
      <c r="I3" s="140">
        <f t="shared" si="0"/>
        <v>-39.311999999999998</v>
      </c>
      <c r="J3" s="140">
        <f t="shared" si="0"/>
        <v>-41.694545454545455</v>
      </c>
      <c r="K3" s="143">
        <f t="shared" si="0"/>
        <v>-43.68</v>
      </c>
      <c r="L3" s="143">
        <f t="shared" si="0"/>
        <v>-45.36</v>
      </c>
      <c r="M3" s="143">
        <f t="shared" si="0"/>
        <v>-46.8</v>
      </c>
      <c r="N3" s="143">
        <f t="shared" si="0"/>
        <v>-48.047999999999995</v>
      </c>
      <c r="O3" s="143">
        <f t="shared" si="0"/>
        <v>-49.14</v>
      </c>
      <c r="P3" s="143">
        <f t="shared" si="0"/>
        <v>-50.103529411764704</v>
      </c>
      <c r="Q3" s="143">
        <f t="shared" si="0"/>
        <v>-50.96</v>
      </c>
      <c r="R3" s="143">
        <f t="shared" si="0"/>
        <v>-51.726315789473681</v>
      </c>
      <c r="S3" s="178">
        <f t="shared" si="0"/>
        <v>-52.415999999999997</v>
      </c>
      <c r="T3" s="179">
        <f t="shared" si="0"/>
        <v>-53.04</v>
      </c>
      <c r="U3" s="143">
        <f t="shared" si="0"/>
        <v>-53.607272727272722</v>
      </c>
      <c r="V3" s="143">
        <f t="shared" si="0"/>
        <v>-54.125217391304346</v>
      </c>
      <c r="W3" s="143">
        <f t="shared" si="0"/>
        <v>-54.599999999999994</v>
      </c>
      <c r="X3" s="140">
        <f t="shared" si="0"/>
        <v>-55.036799999999999</v>
      </c>
      <c r="Y3" s="140">
        <f t="shared" si="0"/>
        <v>-55.44</v>
      </c>
      <c r="Z3" s="140">
        <f t="shared" si="0"/>
        <v>-55.813333333333333</v>
      </c>
      <c r="AA3" s="140">
        <f t="shared" si="0"/>
        <v>-56.16</v>
      </c>
      <c r="AB3" s="140">
        <f t="shared" si="0"/>
        <v>-56.482758620689651</v>
      </c>
      <c r="AC3" s="141">
        <f t="shared" si="0"/>
        <v>-56.783999999999992</v>
      </c>
      <c r="AD3" s="142">
        <f t="shared" si="0"/>
        <v>-57.0658064516129</v>
      </c>
      <c r="AE3" s="140">
        <f t="shared" si="0"/>
        <v>-57.330000000000005</v>
      </c>
      <c r="AF3" s="140">
        <f t="shared" si="0"/>
        <v>-57.578181818181818</v>
      </c>
      <c r="AG3" s="140">
        <f t="shared" si="0"/>
        <v>-57.811764705882354</v>
      </c>
      <c r="AH3" s="140">
        <f t="shared" si="0"/>
        <v>-58.031999999999996</v>
      </c>
      <c r="AI3" s="140">
        <f t="shared" si="0"/>
        <v>-58.24</v>
      </c>
      <c r="AJ3" s="140">
        <f t="shared" si="0"/>
        <v>-58.436756756756751</v>
      </c>
      <c r="AK3" s="140">
        <f t="shared" si="0"/>
        <v>-58.623157894736842</v>
      </c>
      <c r="AL3" s="140">
        <f t="shared" si="0"/>
        <v>-58.8</v>
      </c>
      <c r="AM3" s="140">
        <f t="shared" si="0"/>
        <v>-58.967999999999996</v>
      </c>
      <c r="AN3" s="140"/>
    </row>
    <row r="4" spans="1:40">
      <c r="A4" s="274"/>
      <c r="B4" s="213">
        <v>12.5</v>
      </c>
      <c r="C4" s="140">
        <f t="shared" ref="C4:R26" si="1">($B$2-$B$2/$B4*C$2)/($A$1*C$2)</f>
        <v>13.104000000000003</v>
      </c>
      <c r="D4" s="140"/>
      <c r="E4" s="140">
        <f t="shared" si="0"/>
        <v>-8.7360000000000007</v>
      </c>
      <c r="F4" s="141">
        <f t="shared" si="0"/>
        <v>-14.976000000000001</v>
      </c>
      <c r="G4" s="142">
        <f t="shared" si="0"/>
        <v>-19.655999999999999</v>
      </c>
      <c r="H4" s="140">
        <f t="shared" si="0"/>
        <v>-23.296000000000003</v>
      </c>
      <c r="I4" s="140">
        <f t="shared" si="0"/>
        <v>-26.207999999999998</v>
      </c>
      <c r="J4" s="140">
        <f t="shared" si="0"/>
        <v>-28.590545454545456</v>
      </c>
      <c r="K4" s="143">
        <f t="shared" si="0"/>
        <v>-30.576000000000001</v>
      </c>
      <c r="L4" s="143">
        <f t="shared" si="0"/>
        <v>-32.255999999999993</v>
      </c>
      <c r="M4" s="143">
        <f t="shared" si="0"/>
        <v>-33.695999999999998</v>
      </c>
      <c r="N4" s="143">
        <f t="shared" si="0"/>
        <v>-34.943999999999996</v>
      </c>
      <c r="O4" s="143">
        <f t="shared" si="0"/>
        <v>-36.036000000000001</v>
      </c>
      <c r="P4" s="143">
        <f t="shared" si="0"/>
        <v>-36.999529411764712</v>
      </c>
      <c r="Q4" s="143">
        <f t="shared" si="0"/>
        <v>-37.856000000000002</v>
      </c>
      <c r="R4" s="143">
        <f t="shared" si="0"/>
        <v>-38.622315789473689</v>
      </c>
      <c r="S4" s="178">
        <f t="shared" si="0"/>
        <v>-39.311999999999998</v>
      </c>
      <c r="T4" s="179">
        <f t="shared" si="0"/>
        <v>-39.936</v>
      </c>
      <c r="U4" s="143">
        <f t="shared" si="0"/>
        <v>-40.50327272727273</v>
      </c>
      <c r="V4" s="143">
        <f t="shared" si="0"/>
        <v>-41.021217391304347</v>
      </c>
      <c r="W4" s="143">
        <f t="shared" si="0"/>
        <v>-41.495999999999995</v>
      </c>
      <c r="X4" s="140">
        <f t="shared" si="0"/>
        <v>-41.9328</v>
      </c>
      <c r="Y4" s="140">
        <f t="shared" si="0"/>
        <v>-42.335999999999999</v>
      </c>
      <c r="Z4" s="140">
        <f t="shared" si="0"/>
        <v>-42.70933333333334</v>
      </c>
      <c r="AA4" s="140">
        <f t="shared" si="0"/>
        <v>-43.055999999999997</v>
      </c>
      <c r="AB4" s="140">
        <f t="shared" si="0"/>
        <v>-43.378758620689659</v>
      </c>
      <c r="AC4" s="141">
        <f t="shared" si="0"/>
        <v>-43.679999999999993</v>
      </c>
      <c r="AD4" s="142">
        <f t="shared" si="0"/>
        <v>-43.961806451612908</v>
      </c>
      <c r="AE4" s="140">
        <f t="shared" si="0"/>
        <v>-44.225999999999999</v>
      </c>
      <c r="AF4" s="140">
        <f t="shared" si="0"/>
        <v>-44.474181818181819</v>
      </c>
      <c r="AG4" s="140">
        <f t="shared" si="0"/>
        <v>-44.707764705882362</v>
      </c>
      <c r="AH4" s="140">
        <f t="shared" si="0"/>
        <v>-44.927999999999997</v>
      </c>
      <c r="AI4" s="140">
        <f t="shared" si="0"/>
        <v>-45.136000000000003</v>
      </c>
      <c r="AJ4" s="140">
        <f t="shared" si="0"/>
        <v>-45.332756756756751</v>
      </c>
      <c r="AK4" s="140">
        <f t="shared" si="0"/>
        <v>-45.519157894736843</v>
      </c>
      <c r="AL4" s="140">
        <f t="shared" si="0"/>
        <v>-45.695999999999998</v>
      </c>
      <c r="AM4" s="140">
        <f t="shared" si="0"/>
        <v>-45.863999999999997</v>
      </c>
    </row>
    <row r="5" spans="1:40">
      <c r="A5" s="274"/>
      <c r="B5" s="213">
        <v>15</v>
      </c>
      <c r="C5" s="140">
        <f t="shared" si="1"/>
        <v>21.840000000000003</v>
      </c>
      <c r="D5" s="140">
        <f t="shared" si="1"/>
        <v>8.7360000000000024</v>
      </c>
      <c r="E5" s="140"/>
      <c r="F5" s="141">
        <f t="shared" si="0"/>
        <v>-6.2399999999999958</v>
      </c>
      <c r="G5" s="142">
        <f t="shared" si="0"/>
        <v>-10.919999999999998</v>
      </c>
      <c r="H5" s="140">
        <f t="shared" si="0"/>
        <v>-14.56</v>
      </c>
      <c r="I5" s="140">
        <f t="shared" si="0"/>
        <v>-17.471999999999998</v>
      </c>
      <c r="J5" s="140">
        <f t="shared" si="0"/>
        <v>-19.854545454545448</v>
      </c>
      <c r="K5" s="143">
        <f t="shared" si="0"/>
        <v>-21.84</v>
      </c>
      <c r="L5" s="143">
        <f t="shared" si="0"/>
        <v>-23.519999999999996</v>
      </c>
      <c r="M5" s="143">
        <f t="shared" si="0"/>
        <v>-24.959999999999994</v>
      </c>
      <c r="N5" s="143">
        <f t="shared" si="0"/>
        <v>-26.207999999999998</v>
      </c>
      <c r="O5" s="143">
        <f t="shared" si="0"/>
        <v>-27.3</v>
      </c>
      <c r="P5" s="143">
        <f t="shared" si="0"/>
        <v>-28.263529411764704</v>
      </c>
      <c r="Q5" s="143">
        <f t="shared" si="0"/>
        <v>-29.12</v>
      </c>
      <c r="R5" s="143">
        <f t="shared" si="0"/>
        <v>-29.886315789473677</v>
      </c>
      <c r="S5" s="178">
        <f t="shared" si="0"/>
        <v>-30.575999999999997</v>
      </c>
      <c r="T5" s="179">
        <f t="shared" si="0"/>
        <v>-31.2</v>
      </c>
      <c r="U5" s="143">
        <f t="shared" si="0"/>
        <v>-31.767272727272722</v>
      </c>
      <c r="V5" s="143">
        <f t="shared" si="0"/>
        <v>-32.285217391304343</v>
      </c>
      <c r="W5" s="143">
        <f t="shared" si="0"/>
        <v>-32.76</v>
      </c>
      <c r="X5" s="140">
        <f t="shared" si="0"/>
        <v>-33.196799999999996</v>
      </c>
      <c r="Y5" s="140">
        <f t="shared" si="0"/>
        <v>-33.599999999999994</v>
      </c>
      <c r="Z5" s="140">
        <f t="shared" si="0"/>
        <v>-33.973333333333336</v>
      </c>
      <c r="AA5" s="140">
        <f t="shared" si="0"/>
        <v>-34.319999999999993</v>
      </c>
      <c r="AB5" s="140">
        <f t="shared" si="0"/>
        <v>-34.642758620689655</v>
      </c>
      <c r="AC5" s="141">
        <f t="shared" si="0"/>
        <v>-34.943999999999996</v>
      </c>
      <c r="AD5" s="142">
        <f t="shared" si="0"/>
        <v>-35.225806451612897</v>
      </c>
      <c r="AE5" s="140">
        <f t="shared" si="0"/>
        <v>-35.49</v>
      </c>
      <c r="AF5" s="140">
        <f t="shared" si="0"/>
        <v>-35.738181818181815</v>
      </c>
      <c r="AG5" s="140">
        <f t="shared" si="0"/>
        <v>-35.97176470588235</v>
      </c>
      <c r="AH5" s="140">
        <f t="shared" si="0"/>
        <v>-36.191999999999993</v>
      </c>
      <c r="AI5" s="140">
        <f t="shared" si="0"/>
        <v>-36.4</v>
      </c>
      <c r="AJ5" s="140">
        <f t="shared" si="0"/>
        <v>-36.596756756756754</v>
      </c>
      <c r="AK5" s="140">
        <f t="shared" si="0"/>
        <v>-36.783157894736839</v>
      </c>
      <c r="AL5" s="140">
        <f t="shared" si="0"/>
        <v>-36.959999999999994</v>
      </c>
      <c r="AM5" s="140">
        <f t="shared" si="0"/>
        <v>-37.127999999999993</v>
      </c>
    </row>
    <row r="6" spans="1:40" s="225" customFormat="1" ht="15.75" thickBot="1">
      <c r="A6" s="274"/>
      <c r="B6" s="221">
        <v>17.5</v>
      </c>
      <c r="C6" s="223">
        <f t="shared" si="1"/>
        <v>28.080000000000002</v>
      </c>
      <c r="D6" s="223">
        <f t="shared" si="1"/>
        <v>14.975999999999999</v>
      </c>
      <c r="E6" s="223">
        <f t="shared" si="0"/>
        <v>6.2399999999999993</v>
      </c>
      <c r="F6" s="226"/>
      <c r="G6" s="228">
        <f t="shared" si="0"/>
        <v>-4.6800000000000006</v>
      </c>
      <c r="H6" s="223">
        <f t="shared" si="0"/>
        <v>-8.32</v>
      </c>
      <c r="I6" s="223">
        <f t="shared" si="0"/>
        <v>-11.231999999999999</v>
      </c>
      <c r="J6" s="223">
        <f t="shared" si="0"/>
        <v>-13.614545454545453</v>
      </c>
      <c r="K6" s="224">
        <f t="shared" si="0"/>
        <v>-15.6</v>
      </c>
      <c r="L6" s="224">
        <f t="shared" si="0"/>
        <v>-17.279999999999998</v>
      </c>
      <c r="M6" s="224">
        <f t="shared" si="0"/>
        <v>-18.72</v>
      </c>
      <c r="N6" s="224">
        <f t="shared" si="0"/>
        <v>-19.967999999999996</v>
      </c>
      <c r="O6" s="224">
        <f t="shared" si="0"/>
        <v>-21.060000000000002</v>
      </c>
      <c r="P6" s="224">
        <f t="shared" si="0"/>
        <v>-22.023529411764706</v>
      </c>
      <c r="Q6" s="224">
        <f t="shared" si="0"/>
        <v>-22.88</v>
      </c>
      <c r="R6" s="224">
        <f t="shared" si="0"/>
        <v>-23.646315789473682</v>
      </c>
      <c r="S6" s="227">
        <f t="shared" si="0"/>
        <v>-24.335999999999999</v>
      </c>
      <c r="T6" s="229">
        <f t="shared" si="0"/>
        <v>-24.959999999999997</v>
      </c>
      <c r="U6" s="224">
        <f t="shared" si="0"/>
        <v>-25.527272727272727</v>
      </c>
      <c r="V6" s="224">
        <f t="shared" si="0"/>
        <v>-26.045217391304345</v>
      </c>
      <c r="W6" s="224">
        <f t="shared" si="0"/>
        <v>-26.52</v>
      </c>
      <c r="X6" s="223">
        <f t="shared" si="0"/>
        <v>-26.956800000000001</v>
      </c>
      <c r="Y6" s="223">
        <f t="shared" si="0"/>
        <v>-27.359999999999996</v>
      </c>
      <c r="Z6" s="223">
        <f t="shared" si="0"/>
        <v>-27.733333333333334</v>
      </c>
      <c r="AA6" s="223">
        <f t="shared" si="0"/>
        <v>-28.08</v>
      </c>
      <c r="AB6" s="223">
        <f t="shared" si="0"/>
        <v>-28.402758620689653</v>
      </c>
      <c r="AC6" s="226">
        <f t="shared" si="0"/>
        <v>-28.703999999999997</v>
      </c>
      <c r="AD6" s="228">
        <f t="shared" si="0"/>
        <v>-28.985806451612902</v>
      </c>
      <c r="AE6" s="223">
        <f t="shared" si="0"/>
        <v>-29.25</v>
      </c>
      <c r="AF6" s="223">
        <f t="shared" si="0"/>
        <v>-29.498181818181816</v>
      </c>
      <c r="AG6" s="223">
        <f t="shared" si="0"/>
        <v>-29.731764705882352</v>
      </c>
      <c r="AH6" s="223">
        <f t="shared" si="0"/>
        <v>-29.951999999999998</v>
      </c>
      <c r="AI6" s="223">
        <f t="shared" si="0"/>
        <v>-30.16</v>
      </c>
      <c r="AJ6" s="223">
        <f t="shared" si="0"/>
        <v>-30.356756756756756</v>
      </c>
      <c r="AK6" s="223">
        <f t="shared" si="0"/>
        <v>-30.54315789473684</v>
      </c>
      <c r="AL6" s="223">
        <f t="shared" si="0"/>
        <v>-30.72</v>
      </c>
      <c r="AM6" s="223">
        <f t="shared" si="0"/>
        <v>-30.887999999999998</v>
      </c>
    </row>
    <row r="7" spans="1:40">
      <c r="A7" s="274"/>
      <c r="B7" s="212">
        <v>20</v>
      </c>
      <c r="C7" s="140">
        <f t="shared" si="1"/>
        <v>32.76</v>
      </c>
      <c r="D7" s="140">
        <f t="shared" si="1"/>
        <v>19.655999999999999</v>
      </c>
      <c r="E7" s="140">
        <f t="shared" si="0"/>
        <v>10.92</v>
      </c>
      <c r="F7" s="141">
        <f t="shared" si="0"/>
        <v>4.68</v>
      </c>
      <c r="G7" s="142"/>
      <c r="H7" s="140">
        <f t="shared" si="0"/>
        <v>-3.64</v>
      </c>
      <c r="I7" s="140">
        <f t="shared" si="0"/>
        <v>-6.5519999999999996</v>
      </c>
      <c r="J7" s="140">
        <f t="shared" si="0"/>
        <v>-8.9345454545454537</v>
      </c>
      <c r="K7" s="143">
        <f t="shared" si="0"/>
        <v>-10.92</v>
      </c>
      <c r="L7" s="143">
        <f t="shared" si="0"/>
        <v>-12.6</v>
      </c>
      <c r="M7" s="143">
        <f t="shared" si="0"/>
        <v>-14.04</v>
      </c>
      <c r="N7" s="143">
        <f t="shared" si="0"/>
        <v>-15.287999999999998</v>
      </c>
      <c r="O7" s="143">
        <f t="shared" si="0"/>
        <v>-16.38</v>
      </c>
      <c r="P7" s="143">
        <f t="shared" si="0"/>
        <v>-17.343529411764706</v>
      </c>
      <c r="Q7" s="143">
        <f t="shared" si="0"/>
        <v>-18.2</v>
      </c>
      <c r="R7" s="143">
        <f t="shared" si="0"/>
        <v>-18.966315789473683</v>
      </c>
      <c r="S7" s="178">
        <f t="shared" si="0"/>
        <v>-19.655999999999999</v>
      </c>
      <c r="T7" s="179">
        <f t="shared" si="0"/>
        <v>-20.279999999999998</v>
      </c>
      <c r="U7" s="143">
        <f t="shared" si="0"/>
        <v>-20.847272727272728</v>
      </c>
      <c r="V7" s="143">
        <f t="shared" si="0"/>
        <v>-21.365217391304345</v>
      </c>
      <c r="W7" s="143">
        <f t="shared" si="0"/>
        <v>-21.84</v>
      </c>
      <c r="X7" s="140">
        <f t="shared" si="0"/>
        <v>-22.276800000000001</v>
      </c>
      <c r="Y7" s="140">
        <f t="shared" si="0"/>
        <v>-22.68</v>
      </c>
      <c r="Z7" s="140">
        <f t="shared" si="0"/>
        <v>-23.053333333333335</v>
      </c>
      <c r="AA7" s="140">
        <f t="shared" si="0"/>
        <v>-23.4</v>
      </c>
      <c r="AB7" s="140">
        <f t="shared" si="0"/>
        <v>-23.722758620689653</v>
      </c>
      <c r="AC7" s="141">
        <f t="shared" si="0"/>
        <v>-24.023999999999997</v>
      </c>
      <c r="AD7" s="142">
        <f t="shared" si="0"/>
        <v>-24.305806451612902</v>
      </c>
      <c r="AE7" s="140">
        <f t="shared" si="0"/>
        <v>-24.57</v>
      </c>
      <c r="AF7" s="140">
        <f t="shared" si="0"/>
        <v>-24.818181818181817</v>
      </c>
      <c r="AG7" s="140">
        <f t="shared" si="0"/>
        <v>-25.051764705882352</v>
      </c>
      <c r="AH7" s="140">
        <f t="shared" si="0"/>
        <v>-25.271999999999998</v>
      </c>
      <c r="AI7" s="140">
        <f t="shared" si="0"/>
        <v>-25.48</v>
      </c>
      <c r="AJ7" s="140">
        <f t="shared" si="0"/>
        <v>-25.676756756756756</v>
      </c>
      <c r="AK7" s="140">
        <f t="shared" si="0"/>
        <v>-25.86315789473684</v>
      </c>
      <c r="AL7" s="140">
        <f t="shared" si="0"/>
        <v>-26.04</v>
      </c>
      <c r="AM7" s="140">
        <f t="shared" si="0"/>
        <v>-26.207999999999998</v>
      </c>
    </row>
    <row r="8" spans="1:40">
      <c r="A8" s="274"/>
      <c r="B8" s="213">
        <v>22.5</v>
      </c>
      <c r="C8" s="140">
        <f t="shared" si="1"/>
        <v>36.400000000000006</v>
      </c>
      <c r="D8" s="140">
        <f t="shared" si="1"/>
        <v>23.295999999999999</v>
      </c>
      <c r="E8" s="140">
        <f t="shared" si="0"/>
        <v>14.56</v>
      </c>
      <c r="F8" s="141">
        <f t="shared" si="0"/>
        <v>8.3200000000000021</v>
      </c>
      <c r="G8" s="142">
        <f t="shared" si="0"/>
        <v>3.6400000000000015</v>
      </c>
      <c r="H8" s="140"/>
      <c r="I8" s="140">
        <f t="shared" si="0"/>
        <v>-2.9120000000000008</v>
      </c>
      <c r="J8" s="140">
        <f t="shared" si="0"/>
        <v>-5.2945454545454522</v>
      </c>
      <c r="K8" s="143">
        <f t="shared" si="0"/>
        <v>-7.2799999999999985</v>
      </c>
      <c r="L8" s="143">
        <f t="shared" si="0"/>
        <v>-8.9599999999999955</v>
      </c>
      <c r="M8" s="143">
        <f t="shared" si="0"/>
        <v>-10.399999999999997</v>
      </c>
      <c r="N8" s="143">
        <f t="shared" si="0"/>
        <v>-11.647999999999996</v>
      </c>
      <c r="O8" s="143">
        <f t="shared" si="0"/>
        <v>-12.739999999999998</v>
      </c>
      <c r="P8" s="143">
        <f t="shared" si="0"/>
        <v>-13.703529411764706</v>
      </c>
      <c r="Q8" s="143">
        <f t="shared" si="0"/>
        <v>-14.56</v>
      </c>
      <c r="R8" s="143">
        <f t="shared" si="0"/>
        <v>-15.326315789473684</v>
      </c>
      <c r="S8" s="178">
        <f t="shared" si="0"/>
        <v>-16.016000000000002</v>
      </c>
      <c r="T8" s="179">
        <f t="shared" si="0"/>
        <v>-16.639999999999997</v>
      </c>
      <c r="U8" s="143">
        <f t="shared" si="0"/>
        <v>-17.207272727272724</v>
      </c>
      <c r="V8" s="143">
        <f t="shared" si="0"/>
        <v>-17.725217391304344</v>
      </c>
      <c r="W8" s="143">
        <f t="shared" si="0"/>
        <v>-18.2</v>
      </c>
      <c r="X8" s="140">
        <f t="shared" si="0"/>
        <v>-18.636800000000001</v>
      </c>
      <c r="Y8" s="140">
        <f t="shared" si="0"/>
        <v>-19.039999999999996</v>
      </c>
      <c r="Z8" s="140">
        <f t="shared" si="0"/>
        <v>-19.413333333333334</v>
      </c>
      <c r="AA8" s="140">
        <f t="shared" si="0"/>
        <v>-19.759999999999994</v>
      </c>
      <c r="AB8" s="140">
        <f t="shared" si="0"/>
        <v>-20.082758620689656</v>
      </c>
      <c r="AC8" s="141">
        <f t="shared" si="0"/>
        <v>-20.383999999999997</v>
      </c>
      <c r="AD8" s="142">
        <f t="shared" si="0"/>
        <v>-20.665806451612905</v>
      </c>
      <c r="AE8" s="140">
        <f t="shared" si="0"/>
        <v>-20.93</v>
      </c>
      <c r="AF8" s="140">
        <f t="shared" si="0"/>
        <v>-21.178181818181812</v>
      </c>
      <c r="AG8" s="140">
        <f t="shared" si="0"/>
        <v>-21.411764705882351</v>
      </c>
      <c r="AH8" s="140">
        <f t="shared" si="0"/>
        <v>-21.631999999999994</v>
      </c>
      <c r="AI8" s="140">
        <f t="shared" si="0"/>
        <v>-21.84</v>
      </c>
      <c r="AJ8" s="140">
        <f t="shared" si="0"/>
        <v>-22.036756756756752</v>
      </c>
      <c r="AK8" s="140">
        <f t="shared" si="0"/>
        <v>-22.223157894736843</v>
      </c>
      <c r="AL8" s="140">
        <f t="shared" si="0"/>
        <v>-22.399999999999995</v>
      </c>
      <c r="AM8" s="140">
        <f t="shared" si="0"/>
        <v>-22.568000000000001</v>
      </c>
    </row>
    <row r="9" spans="1:40">
      <c r="A9" s="274"/>
      <c r="B9" s="213">
        <v>25</v>
      </c>
      <c r="C9" s="140">
        <f t="shared" si="1"/>
        <v>39.312000000000005</v>
      </c>
      <c r="D9" s="140">
        <f t="shared" si="1"/>
        <v>26.207999999999998</v>
      </c>
      <c r="E9" s="140">
        <f t="shared" si="0"/>
        <v>17.471999999999998</v>
      </c>
      <c r="F9" s="141">
        <f t="shared" si="0"/>
        <v>11.231999999999998</v>
      </c>
      <c r="G9" s="142">
        <f t="shared" si="0"/>
        <v>6.5520000000000014</v>
      </c>
      <c r="H9" s="140">
        <f t="shared" si="0"/>
        <v>2.9119999999999981</v>
      </c>
      <c r="I9" s="140"/>
      <c r="J9" s="140">
        <f t="shared" si="0"/>
        <v>-2.3825454545454567</v>
      </c>
      <c r="K9" s="143">
        <f t="shared" si="0"/>
        <v>-4.3680000000000003</v>
      </c>
      <c r="L9" s="143">
        <f t="shared" si="0"/>
        <v>-6.0479999999999992</v>
      </c>
      <c r="M9" s="143">
        <f t="shared" si="0"/>
        <v>-7.4880000000000004</v>
      </c>
      <c r="N9" s="143">
        <f t="shared" si="0"/>
        <v>-8.7359999999999989</v>
      </c>
      <c r="O9" s="143">
        <f t="shared" si="0"/>
        <v>-9.8279999999999994</v>
      </c>
      <c r="P9" s="143">
        <f t="shared" si="0"/>
        <v>-10.791529411764708</v>
      </c>
      <c r="Q9" s="143">
        <f t="shared" si="0"/>
        <v>-11.648000000000001</v>
      </c>
      <c r="R9" s="143">
        <f t="shared" si="0"/>
        <v>-12.414315789473685</v>
      </c>
      <c r="S9" s="178">
        <f t="shared" si="0"/>
        <v>-13.103999999999999</v>
      </c>
      <c r="T9" s="179">
        <f t="shared" si="0"/>
        <v>-13.727999999999998</v>
      </c>
      <c r="U9" s="143">
        <f t="shared" si="0"/>
        <v>-14.295272727272728</v>
      </c>
      <c r="V9" s="143">
        <f t="shared" si="0"/>
        <v>-14.813217391304349</v>
      </c>
      <c r="W9" s="143">
        <f t="shared" si="0"/>
        <v>-15.288</v>
      </c>
      <c r="X9" s="140">
        <f t="shared" si="0"/>
        <v>-15.7248</v>
      </c>
      <c r="Y9" s="140">
        <f t="shared" si="0"/>
        <v>-16.127999999999997</v>
      </c>
      <c r="Z9" s="140">
        <f t="shared" si="0"/>
        <v>-16.501333333333335</v>
      </c>
      <c r="AA9" s="140">
        <f t="shared" si="0"/>
        <v>-16.847999999999999</v>
      </c>
      <c r="AB9" s="140">
        <f t="shared" si="0"/>
        <v>-17.170758620689657</v>
      </c>
      <c r="AC9" s="141">
        <f t="shared" si="0"/>
        <v>-17.471999999999998</v>
      </c>
      <c r="AD9" s="142">
        <f t="shared" si="0"/>
        <v>-17.753806451612906</v>
      </c>
      <c r="AE9" s="140">
        <f t="shared" si="0"/>
        <v>-18.018000000000001</v>
      </c>
      <c r="AF9" s="140">
        <f t="shared" si="0"/>
        <v>-18.266181818181817</v>
      </c>
      <c r="AG9" s="140">
        <f t="shared" si="0"/>
        <v>-18.499764705882356</v>
      </c>
      <c r="AH9" s="140">
        <f t="shared" si="0"/>
        <v>-18.72</v>
      </c>
      <c r="AI9" s="140">
        <f t="shared" si="0"/>
        <v>-18.928000000000001</v>
      </c>
      <c r="AJ9" s="140">
        <f t="shared" si="0"/>
        <v>-19.124756756756753</v>
      </c>
      <c r="AK9" s="140">
        <f t="shared" si="0"/>
        <v>-19.311157894736844</v>
      </c>
      <c r="AL9" s="140">
        <f t="shared" si="0"/>
        <v>-19.488</v>
      </c>
      <c r="AM9" s="140">
        <f t="shared" si="0"/>
        <v>-19.655999999999999</v>
      </c>
    </row>
    <row r="10" spans="1:40">
      <c r="A10" s="274"/>
      <c r="B10" s="213">
        <v>27.5</v>
      </c>
      <c r="C10" s="140">
        <f t="shared" si="1"/>
        <v>41.694545454545455</v>
      </c>
      <c r="D10" s="140">
        <f t="shared" si="1"/>
        <v>28.590545454545452</v>
      </c>
      <c r="E10" s="140">
        <f t="shared" si="0"/>
        <v>19.854545454545455</v>
      </c>
      <c r="F10" s="141">
        <f t="shared" si="0"/>
        <v>13.614545454545453</v>
      </c>
      <c r="G10" s="142">
        <f t="shared" si="0"/>
        <v>8.9345454545454537</v>
      </c>
      <c r="H10" s="140">
        <f t="shared" si="0"/>
        <v>5.2945454545454549</v>
      </c>
      <c r="I10" s="140">
        <f t="shared" si="0"/>
        <v>2.3825454545454527</v>
      </c>
      <c r="J10" s="140"/>
      <c r="K10" s="143">
        <f t="shared" si="0"/>
        <v>-1.9854545454545438</v>
      </c>
      <c r="L10" s="143">
        <f t="shared" si="0"/>
        <v>-3.6654545454545455</v>
      </c>
      <c r="M10" s="143">
        <f t="shared" si="0"/>
        <v>-5.1054545454545437</v>
      </c>
      <c r="N10" s="143">
        <f t="shared" si="0"/>
        <v>-6.3534545454545448</v>
      </c>
      <c r="O10" s="143">
        <f t="shared" ref="O10:AD31" si="2">($B$2-$B$2/$B10*O$2)/($A$1*O$2)</f>
        <v>-7.445454545454548</v>
      </c>
      <c r="P10" s="143">
        <f t="shared" si="2"/>
        <v>-8.4089839572192489</v>
      </c>
      <c r="Q10" s="143">
        <f t="shared" si="2"/>
        <v>-9.2654545454545456</v>
      </c>
      <c r="R10" s="143">
        <f t="shared" si="2"/>
        <v>-10.031770334928231</v>
      </c>
      <c r="S10" s="178">
        <f t="shared" si="2"/>
        <v>-10.721454545454547</v>
      </c>
      <c r="T10" s="179">
        <f t="shared" si="2"/>
        <v>-11.345454545454544</v>
      </c>
      <c r="U10" s="143">
        <f t="shared" si="2"/>
        <v>-11.912727272727272</v>
      </c>
      <c r="V10" s="143">
        <f t="shared" si="2"/>
        <v>-12.430671936758893</v>
      </c>
      <c r="W10" s="143">
        <f t="shared" si="2"/>
        <v>-12.905454545454543</v>
      </c>
      <c r="X10" s="140">
        <f t="shared" si="2"/>
        <v>-13.342254545454546</v>
      </c>
      <c r="Y10" s="140">
        <f t="shared" si="2"/>
        <v>-13.745454545454544</v>
      </c>
      <c r="Z10" s="140">
        <f t="shared" si="2"/>
        <v>-14.118787878787879</v>
      </c>
      <c r="AA10" s="140">
        <f t="shared" si="2"/>
        <v>-14.465454545454543</v>
      </c>
      <c r="AB10" s="140">
        <f t="shared" si="2"/>
        <v>-14.7882131661442</v>
      </c>
      <c r="AC10" s="141">
        <f t="shared" si="2"/>
        <v>-15.089454545454544</v>
      </c>
      <c r="AD10" s="142">
        <f t="shared" si="2"/>
        <v>-15.371260997067447</v>
      </c>
      <c r="AE10" s="140">
        <f t="shared" ref="AE10:AM30" si="3">($B$2-$B$2/$B10*AE$2)/($A$1*AE$2)</f>
        <v>-15.635454545454548</v>
      </c>
      <c r="AF10" s="140">
        <f t="shared" si="3"/>
        <v>-15.883636363636363</v>
      </c>
      <c r="AG10" s="140">
        <f t="shared" si="3"/>
        <v>-16.117219251336898</v>
      </c>
      <c r="AH10" s="140">
        <f t="shared" si="3"/>
        <v>-16.337454545454545</v>
      </c>
      <c r="AI10" s="140">
        <f t="shared" si="3"/>
        <v>-16.545454545454547</v>
      </c>
      <c r="AJ10" s="140">
        <f t="shared" si="3"/>
        <v>-16.742211302211299</v>
      </c>
      <c r="AK10" s="140">
        <f t="shared" si="3"/>
        <v>-16.928612440191387</v>
      </c>
      <c r="AL10" s="140">
        <f t="shared" si="3"/>
        <v>-17.105454545454542</v>
      </c>
      <c r="AM10" s="140">
        <f t="shared" si="3"/>
        <v>-17.273454545454548</v>
      </c>
    </row>
    <row r="11" spans="1:40">
      <c r="A11" s="274"/>
      <c r="B11" s="216">
        <v>30</v>
      </c>
      <c r="C11" s="143">
        <f t="shared" si="1"/>
        <v>43.680000000000007</v>
      </c>
      <c r="D11" s="143">
        <f t="shared" si="1"/>
        <v>30.576000000000001</v>
      </c>
      <c r="E11" s="143">
        <f t="shared" si="1"/>
        <v>21.84</v>
      </c>
      <c r="F11" s="178">
        <f t="shared" si="1"/>
        <v>15.6</v>
      </c>
      <c r="G11" s="179">
        <f t="shared" si="1"/>
        <v>10.920000000000002</v>
      </c>
      <c r="H11" s="143">
        <f t="shared" si="1"/>
        <v>7.28</v>
      </c>
      <c r="I11" s="143">
        <f t="shared" si="1"/>
        <v>4.3680000000000012</v>
      </c>
      <c r="J11" s="143">
        <f t="shared" si="1"/>
        <v>1.9854545454545478</v>
      </c>
      <c r="K11" s="143"/>
      <c r="L11" s="143">
        <f t="shared" si="1"/>
        <v>-1.6799999999999988</v>
      </c>
      <c r="M11" s="143">
        <f t="shared" si="1"/>
        <v>-3.1199999999999979</v>
      </c>
      <c r="N11" s="143">
        <f t="shared" si="1"/>
        <v>-4.3679999999999994</v>
      </c>
      <c r="O11" s="143">
        <f t="shared" si="1"/>
        <v>-5.4599999999999991</v>
      </c>
      <c r="P11" s="143">
        <f t="shared" si="1"/>
        <v>-6.4235294117647044</v>
      </c>
      <c r="Q11" s="143">
        <f t="shared" si="1"/>
        <v>-7.28</v>
      </c>
      <c r="R11" s="143">
        <f t="shared" si="1"/>
        <v>-8.046315789473681</v>
      </c>
      <c r="S11" s="178">
        <f t="shared" si="2"/>
        <v>-8.7359999999999989</v>
      </c>
      <c r="T11" s="179">
        <f t="shared" si="2"/>
        <v>-9.36</v>
      </c>
      <c r="U11" s="143">
        <f t="shared" si="2"/>
        <v>-9.9272727272727241</v>
      </c>
      <c r="V11" s="143">
        <f t="shared" si="2"/>
        <v>-10.445217391304347</v>
      </c>
      <c r="W11" s="143">
        <f t="shared" si="2"/>
        <v>-10.92</v>
      </c>
      <c r="X11" s="143">
        <f t="shared" si="2"/>
        <v>-11.356799999999998</v>
      </c>
      <c r="Y11" s="143">
        <f t="shared" si="2"/>
        <v>-11.759999999999998</v>
      </c>
      <c r="Z11" s="143">
        <f t="shared" si="2"/>
        <v>-12.133333333333333</v>
      </c>
      <c r="AA11" s="143">
        <f t="shared" si="2"/>
        <v>-12.479999999999997</v>
      </c>
      <c r="AB11" s="143">
        <f t="shared" si="2"/>
        <v>-12.802758620689653</v>
      </c>
      <c r="AC11" s="178">
        <f t="shared" si="2"/>
        <v>-13.103999999999999</v>
      </c>
      <c r="AD11" s="179">
        <f t="shared" si="2"/>
        <v>-13.385806451612901</v>
      </c>
      <c r="AE11" s="143">
        <f t="shared" si="3"/>
        <v>-13.65</v>
      </c>
      <c r="AF11" s="143">
        <f t="shared" si="3"/>
        <v>-13.898181818181817</v>
      </c>
      <c r="AG11" s="143">
        <f t="shared" si="3"/>
        <v>-14.131764705882352</v>
      </c>
      <c r="AH11" s="143">
        <f t="shared" si="3"/>
        <v>-14.351999999999997</v>
      </c>
      <c r="AI11" s="143">
        <f t="shared" si="3"/>
        <v>-14.56</v>
      </c>
      <c r="AJ11" s="143">
        <f t="shared" si="3"/>
        <v>-14.756756756756754</v>
      </c>
      <c r="AK11" s="143">
        <f t="shared" si="3"/>
        <v>-14.943157894736839</v>
      </c>
      <c r="AL11" s="143">
        <f t="shared" si="3"/>
        <v>-15.12</v>
      </c>
      <c r="AM11" s="143">
        <f t="shared" si="3"/>
        <v>-15.287999999999998</v>
      </c>
    </row>
    <row r="12" spans="1:40">
      <c r="A12" s="274"/>
      <c r="B12" s="218">
        <v>32.5</v>
      </c>
      <c r="C12" s="143">
        <f t="shared" si="1"/>
        <v>45.36</v>
      </c>
      <c r="D12" s="143">
        <f t="shared" si="1"/>
        <v>32.256</v>
      </c>
      <c r="E12" s="143">
        <f t="shared" si="1"/>
        <v>23.52</v>
      </c>
      <c r="F12" s="178">
        <f t="shared" si="1"/>
        <v>17.279999999999998</v>
      </c>
      <c r="G12" s="179">
        <f t="shared" si="1"/>
        <v>12.6</v>
      </c>
      <c r="H12" s="143">
        <f t="shared" si="1"/>
        <v>8.9600000000000026</v>
      </c>
      <c r="I12" s="143">
        <f t="shared" si="1"/>
        <v>6.048</v>
      </c>
      <c r="J12" s="143">
        <f t="shared" si="1"/>
        <v>3.6654545454545451</v>
      </c>
      <c r="K12" s="143">
        <f t="shared" si="1"/>
        <v>1.68</v>
      </c>
      <c r="L12" s="143"/>
      <c r="M12" s="143">
        <f t="shared" si="1"/>
        <v>-1.44</v>
      </c>
      <c r="N12" s="143">
        <f t="shared" si="1"/>
        <v>-2.6879999999999997</v>
      </c>
      <c r="O12" s="143">
        <f t="shared" si="1"/>
        <v>-3.7800000000000002</v>
      </c>
      <c r="P12" s="143">
        <f t="shared" si="1"/>
        <v>-4.7435294117647038</v>
      </c>
      <c r="Q12" s="143">
        <f t="shared" si="1"/>
        <v>-5.5999999999999979</v>
      </c>
      <c r="R12" s="143">
        <f t="shared" si="1"/>
        <v>-6.3663157894736839</v>
      </c>
      <c r="S12" s="178">
        <f t="shared" si="2"/>
        <v>-7.056</v>
      </c>
      <c r="T12" s="179">
        <f t="shared" si="2"/>
        <v>-7.68</v>
      </c>
      <c r="U12" s="143">
        <f t="shared" si="2"/>
        <v>-8.2472727272727262</v>
      </c>
      <c r="V12" s="143">
        <f t="shared" si="2"/>
        <v>-8.765217391304347</v>
      </c>
      <c r="W12" s="143">
        <f t="shared" si="2"/>
        <v>-9.24</v>
      </c>
      <c r="X12" s="143">
        <f t="shared" si="2"/>
        <v>-9.6768000000000001</v>
      </c>
      <c r="Y12" s="143">
        <f t="shared" si="2"/>
        <v>-10.079999999999998</v>
      </c>
      <c r="Z12" s="143">
        <f t="shared" si="2"/>
        <v>-10.453333333333333</v>
      </c>
      <c r="AA12" s="143">
        <f t="shared" si="2"/>
        <v>-10.799999999999999</v>
      </c>
      <c r="AB12" s="143">
        <f t="shared" si="2"/>
        <v>-11.122758620689655</v>
      </c>
      <c r="AC12" s="178">
        <f t="shared" si="2"/>
        <v>-11.423999999999999</v>
      </c>
      <c r="AD12" s="179">
        <f t="shared" si="2"/>
        <v>-11.705806451612903</v>
      </c>
      <c r="AE12" s="143">
        <f t="shared" si="3"/>
        <v>-11.97</v>
      </c>
      <c r="AF12" s="143">
        <f t="shared" si="3"/>
        <v>-12.218181818181815</v>
      </c>
      <c r="AG12" s="143">
        <f t="shared" si="3"/>
        <v>-12.451764705882351</v>
      </c>
      <c r="AH12" s="143">
        <f t="shared" si="3"/>
        <v>-12.671999999999997</v>
      </c>
      <c r="AI12" s="143">
        <f t="shared" si="3"/>
        <v>-12.879999999999997</v>
      </c>
      <c r="AJ12" s="143">
        <f t="shared" si="3"/>
        <v>-13.076756756756756</v>
      </c>
      <c r="AK12" s="143">
        <f t="shared" si="3"/>
        <v>-13.263157894736842</v>
      </c>
      <c r="AL12" s="143">
        <f t="shared" si="3"/>
        <v>-13.44</v>
      </c>
      <c r="AM12" s="143">
        <f t="shared" si="3"/>
        <v>-13.607999999999999</v>
      </c>
    </row>
    <row r="13" spans="1:40">
      <c r="A13" s="274"/>
      <c r="B13" s="216">
        <v>35</v>
      </c>
      <c r="C13" s="143">
        <f t="shared" si="1"/>
        <v>46.800000000000004</v>
      </c>
      <c r="D13" s="143">
        <f t="shared" si="1"/>
        <v>33.695999999999998</v>
      </c>
      <c r="E13" s="143">
        <f t="shared" si="1"/>
        <v>24.959999999999997</v>
      </c>
      <c r="F13" s="178">
        <f t="shared" si="1"/>
        <v>18.72</v>
      </c>
      <c r="G13" s="179">
        <f t="shared" si="1"/>
        <v>14.040000000000001</v>
      </c>
      <c r="H13" s="143">
        <f t="shared" si="1"/>
        <v>10.4</v>
      </c>
      <c r="I13" s="143">
        <f t="shared" si="1"/>
        <v>7.4879999999999995</v>
      </c>
      <c r="J13" s="143">
        <f t="shared" si="1"/>
        <v>5.1054545454545455</v>
      </c>
      <c r="K13" s="143">
        <f t="shared" si="1"/>
        <v>3.1199999999999997</v>
      </c>
      <c r="L13" s="143">
        <f t="shared" si="1"/>
        <v>1.44</v>
      </c>
      <c r="M13" s="143"/>
      <c r="N13" s="143">
        <f t="shared" si="1"/>
        <v>-1.2479999999999998</v>
      </c>
      <c r="O13" s="143">
        <f t="shared" si="1"/>
        <v>-2.3400000000000003</v>
      </c>
      <c r="P13" s="143">
        <f t="shared" si="1"/>
        <v>-3.303529411764706</v>
      </c>
      <c r="Q13" s="143">
        <f t="shared" si="1"/>
        <v>-4.16</v>
      </c>
      <c r="R13" s="143">
        <f t="shared" si="1"/>
        <v>-4.9263157894736844</v>
      </c>
      <c r="S13" s="178">
        <f t="shared" si="2"/>
        <v>-5.6159999999999997</v>
      </c>
      <c r="T13" s="179">
        <f t="shared" si="2"/>
        <v>-6.2399999999999993</v>
      </c>
      <c r="U13" s="143">
        <f t="shared" si="2"/>
        <v>-6.8072727272727267</v>
      </c>
      <c r="V13" s="143">
        <f t="shared" si="2"/>
        <v>-7.3252173913043475</v>
      </c>
      <c r="W13" s="143">
        <f t="shared" si="2"/>
        <v>-7.8</v>
      </c>
      <c r="X13" s="143">
        <f t="shared" si="2"/>
        <v>-8.2368000000000006</v>
      </c>
      <c r="Y13" s="143">
        <f t="shared" si="2"/>
        <v>-8.6399999999999988</v>
      </c>
      <c r="Z13" s="143">
        <f t="shared" si="2"/>
        <v>-9.0133333333333336</v>
      </c>
      <c r="AA13" s="143">
        <f t="shared" si="2"/>
        <v>-9.36</v>
      </c>
      <c r="AB13" s="143">
        <f t="shared" si="2"/>
        <v>-9.6827586206896541</v>
      </c>
      <c r="AC13" s="178">
        <f t="shared" si="2"/>
        <v>-9.9839999999999982</v>
      </c>
      <c r="AD13" s="179">
        <f t="shared" si="2"/>
        <v>-10.265806451612903</v>
      </c>
      <c r="AE13" s="143">
        <f t="shared" si="3"/>
        <v>-10.530000000000001</v>
      </c>
      <c r="AF13" s="143">
        <f t="shared" si="3"/>
        <v>-10.778181818181817</v>
      </c>
      <c r="AG13" s="143">
        <f t="shared" si="3"/>
        <v>-11.011764705882353</v>
      </c>
      <c r="AH13" s="143">
        <f t="shared" si="3"/>
        <v>-11.231999999999999</v>
      </c>
      <c r="AI13" s="143">
        <f t="shared" si="3"/>
        <v>-11.44</v>
      </c>
      <c r="AJ13" s="143">
        <f t="shared" si="3"/>
        <v>-11.636756756756755</v>
      </c>
      <c r="AK13" s="143">
        <f t="shared" si="3"/>
        <v>-11.823157894736841</v>
      </c>
      <c r="AL13" s="143">
        <f t="shared" si="3"/>
        <v>-11.999999999999998</v>
      </c>
      <c r="AM13" s="143">
        <f t="shared" si="3"/>
        <v>-12.167999999999999</v>
      </c>
    </row>
    <row r="14" spans="1:40">
      <c r="A14" s="274"/>
      <c r="B14" s="218">
        <v>37.5</v>
      </c>
      <c r="C14" s="143">
        <f t="shared" si="1"/>
        <v>48.048000000000002</v>
      </c>
      <c r="D14" s="143">
        <f t="shared" si="1"/>
        <v>34.943999999999996</v>
      </c>
      <c r="E14" s="143">
        <f t="shared" si="1"/>
        <v>26.207999999999998</v>
      </c>
      <c r="F14" s="178">
        <f t="shared" si="1"/>
        <v>19.967999999999996</v>
      </c>
      <c r="G14" s="179">
        <f t="shared" si="1"/>
        <v>15.288000000000002</v>
      </c>
      <c r="H14" s="143">
        <f t="shared" si="1"/>
        <v>11.648</v>
      </c>
      <c r="I14" s="143">
        <f t="shared" si="1"/>
        <v>8.7359999999999989</v>
      </c>
      <c r="J14" s="143">
        <f t="shared" si="1"/>
        <v>6.3534545454545448</v>
      </c>
      <c r="K14" s="143">
        <f t="shared" si="1"/>
        <v>4.3680000000000003</v>
      </c>
      <c r="L14" s="143">
        <f t="shared" si="1"/>
        <v>2.6879999999999979</v>
      </c>
      <c r="M14" s="143">
        <f t="shared" si="1"/>
        <v>1.2479999999999991</v>
      </c>
      <c r="N14" s="143"/>
      <c r="O14" s="143">
        <f t="shared" si="1"/>
        <v>-1.0919999999999994</v>
      </c>
      <c r="P14" s="143">
        <f t="shared" si="1"/>
        <v>-2.0555294117647072</v>
      </c>
      <c r="Q14" s="143">
        <f t="shared" si="1"/>
        <v>-2.9120000000000004</v>
      </c>
      <c r="R14" s="143">
        <f t="shared" si="1"/>
        <v>-3.6783157894736842</v>
      </c>
      <c r="S14" s="178">
        <f t="shared" si="2"/>
        <v>-4.3680000000000012</v>
      </c>
      <c r="T14" s="179">
        <f t="shared" si="2"/>
        <v>-4.9920000000000009</v>
      </c>
      <c r="U14" s="143">
        <f t="shared" si="2"/>
        <v>-5.5592727272727274</v>
      </c>
      <c r="V14" s="143">
        <f t="shared" si="2"/>
        <v>-6.0772173913043472</v>
      </c>
      <c r="W14" s="143">
        <f t="shared" si="2"/>
        <v>-6.5519999999999987</v>
      </c>
      <c r="X14" s="143">
        <f t="shared" si="2"/>
        <v>-6.9888000000000021</v>
      </c>
      <c r="Y14" s="143">
        <f t="shared" si="2"/>
        <v>-7.3920000000000012</v>
      </c>
      <c r="Z14" s="143">
        <f t="shared" si="2"/>
        <v>-7.7653333333333343</v>
      </c>
      <c r="AA14" s="143">
        <f t="shared" si="2"/>
        <v>-8.1120000000000001</v>
      </c>
      <c r="AB14" s="143">
        <f t="shared" si="2"/>
        <v>-8.4347586206896548</v>
      </c>
      <c r="AC14" s="178">
        <f t="shared" si="2"/>
        <v>-8.7359999999999989</v>
      </c>
      <c r="AD14" s="179">
        <f t="shared" si="2"/>
        <v>-9.017806451612902</v>
      </c>
      <c r="AE14" s="143">
        <f t="shared" si="3"/>
        <v>-9.282</v>
      </c>
      <c r="AF14" s="143">
        <f t="shared" si="3"/>
        <v>-9.5301818181818199</v>
      </c>
      <c r="AG14" s="143">
        <f t="shared" si="3"/>
        <v>-9.7637647058823536</v>
      </c>
      <c r="AH14" s="143">
        <f t="shared" si="3"/>
        <v>-9.984</v>
      </c>
      <c r="AI14" s="143">
        <f t="shared" si="3"/>
        <v>-10.192</v>
      </c>
      <c r="AJ14" s="143">
        <f t="shared" si="3"/>
        <v>-10.388756756756756</v>
      </c>
      <c r="AK14" s="143">
        <f t="shared" si="3"/>
        <v>-10.575157894736842</v>
      </c>
      <c r="AL14" s="143">
        <f t="shared" si="3"/>
        <v>-10.751999999999999</v>
      </c>
      <c r="AM14" s="143">
        <f t="shared" si="3"/>
        <v>-10.920000000000002</v>
      </c>
    </row>
    <row r="15" spans="1:40">
      <c r="A15" s="274"/>
      <c r="B15" s="216">
        <v>40</v>
      </c>
      <c r="C15" s="143">
        <f t="shared" si="1"/>
        <v>49.14</v>
      </c>
      <c r="D15" s="143">
        <f t="shared" si="1"/>
        <v>36.036000000000001</v>
      </c>
      <c r="E15" s="143">
        <f t="shared" si="1"/>
        <v>27.299999999999997</v>
      </c>
      <c r="F15" s="178">
        <f t="shared" si="1"/>
        <v>21.06</v>
      </c>
      <c r="G15" s="179">
        <f t="shared" si="1"/>
        <v>16.38</v>
      </c>
      <c r="H15" s="143">
        <f t="shared" si="1"/>
        <v>12.74</v>
      </c>
      <c r="I15" s="143">
        <f t="shared" si="1"/>
        <v>9.8279999999999994</v>
      </c>
      <c r="J15" s="143">
        <f t="shared" si="1"/>
        <v>7.4454545454545453</v>
      </c>
      <c r="K15" s="143">
        <f t="shared" si="1"/>
        <v>5.46</v>
      </c>
      <c r="L15" s="143">
        <f t="shared" si="1"/>
        <v>3.78</v>
      </c>
      <c r="M15" s="143">
        <f t="shared" si="1"/>
        <v>2.34</v>
      </c>
      <c r="N15" s="143">
        <f t="shared" si="1"/>
        <v>1.0919999999999999</v>
      </c>
      <c r="O15" s="143"/>
      <c r="P15" s="143">
        <f t="shared" si="1"/>
        <v>-0.96352941176470586</v>
      </c>
      <c r="Q15" s="143">
        <f t="shared" si="1"/>
        <v>-1.82</v>
      </c>
      <c r="R15" s="143">
        <f t="shared" si="1"/>
        <v>-2.5863157894736841</v>
      </c>
      <c r="S15" s="178">
        <f t="shared" si="2"/>
        <v>-3.2759999999999998</v>
      </c>
      <c r="T15" s="179">
        <f t="shared" si="2"/>
        <v>-3.9</v>
      </c>
      <c r="U15" s="143">
        <f t="shared" si="2"/>
        <v>-4.4672727272727268</v>
      </c>
      <c r="V15" s="143">
        <f t="shared" si="2"/>
        <v>-4.9852173913043476</v>
      </c>
      <c r="W15" s="143">
        <f t="shared" si="2"/>
        <v>-5.46</v>
      </c>
      <c r="X15" s="143">
        <f t="shared" si="2"/>
        <v>-5.8967999999999998</v>
      </c>
      <c r="Y15" s="143">
        <f t="shared" si="2"/>
        <v>-6.3</v>
      </c>
      <c r="Z15" s="143">
        <f t="shared" si="2"/>
        <v>-6.6733333333333329</v>
      </c>
      <c r="AA15" s="143">
        <f t="shared" si="2"/>
        <v>-7.02</v>
      </c>
      <c r="AB15" s="143">
        <f t="shared" si="2"/>
        <v>-7.3427586206896551</v>
      </c>
      <c r="AC15" s="178">
        <f t="shared" si="2"/>
        <v>-7.6439999999999992</v>
      </c>
      <c r="AD15" s="179">
        <f t="shared" si="2"/>
        <v>-7.9258064516129032</v>
      </c>
      <c r="AE15" s="143">
        <f t="shared" si="3"/>
        <v>-8.19</v>
      </c>
      <c r="AF15" s="143">
        <f t="shared" si="3"/>
        <v>-8.4381818181818176</v>
      </c>
      <c r="AG15" s="143">
        <f t="shared" si="3"/>
        <v>-8.671764705882353</v>
      </c>
      <c r="AH15" s="143">
        <f t="shared" si="3"/>
        <v>-8.8919999999999995</v>
      </c>
      <c r="AI15" s="143">
        <f t="shared" si="3"/>
        <v>-9.1</v>
      </c>
      <c r="AJ15" s="143">
        <f t="shared" si="3"/>
        <v>-9.2967567567567553</v>
      </c>
      <c r="AK15" s="143">
        <f t="shared" si="3"/>
        <v>-9.4831578947368413</v>
      </c>
      <c r="AL15" s="143">
        <f t="shared" si="3"/>
        <v>-9.6599999999999984</v>
      </c>
      <c r="AM15" s="143">
        <f t="shared" si="3"/>
        <v>-9.8279999999999994</v>
      </c>
    </row>
    <row r="16" spans="1:40">
      <c r="A16" s="274"/>
      <c r="B16" s="218">
        <v>42.5</v>
      </c>
      <c r="C16" s="143">
        <f t="shared" si="1"/>
        <v>50.103529411764711</v>
      </c>
      <c r="D16" s="143">
        <f t="shared" si="1"/>
        <v>36.999529411764705</v>
      </c>
      <c r="E16" s="143">
        <f t="shared" si="1"/>
        <v>28.263529411764704</v>
      </c>
      <c r="F16" s="178">
        <f t="shared" si="1"/>
        <v>22.023529411764706</v>
      </c>
      <c r="G16" s="179">
        <f t="shared" si="1"/>
        <v>17.343529411764706</v>
      </c>
      <c r="H16" s="143">
        <f t="shared" si="1"/>
        <v>13.703529411764707</v>
      </c>
      <c r="I16" s="143">
        <f t="shared" si="1"/>
        <v>10.791529411764705</v>
      </c>
      <c r="J16" s="143">
        <f t="shared" si="1"/>
        <v>8.4089839572192506</v>
      </c>
      <c r="K16" s="143">
        <f t="shared" si="1"/>
        <v>6.4235294117647053</v>
      </c>
      <c r="L16" s="143">
        <f t="shared" si="1"/>
        <v>4.7435294117647047</v>
      </c>
      <c r="M16" s="143">
        <f t="shared" si="1"/>
        <v>3.303529411764706</v>
      </c>
      <c r="N16" s="143">
        <f t="shared" si="1"/>
        <v>2.0555294117647054</v>
      </c>
      <c r="O16" s="143">
        <f t="shared" si="1"/>
        <v>0.96352941176470697</v>
      </c>
      <c r="P16" s="143"/>
      <c r="Q16" s="143">
        <f t="shared" si="1"/>
        <v>-0.85647058823529276</v>
      </c>
      <c r="R16" s="143">
        <f t="shared" si="1"/>
        <v>-1.6227863777089779</v>
      </c>
      <c r="S16" s="178">
        <f t="shared" si="2"/>
        <v>-2.3124705882352945</v>
      </c>
      <c r="T16" s="179">
        <f t="shared" si="2"/>
        <v>-2.9364705882352933</v>
      </c>
      <c r="U16" s="143">
        <f t="shared" si="2"/>
        <v>-3.5037433155080215</v>
      </c>
      <c r="V16" s="143">
        <f t="shared" si="2"/>
        <v>-4.0216879795396405</v>
      </c>
      <c r="W16" s="143">
        <f t="shared" si="2"/>
        <v>-4.4964705882352938</v>
      </c>
      <c r="X16" s="143">
        <f t="shared" si="2"/>
        <v>-4.9332705882352927</v>
      </c>
      <c r="Y16" s="143">
        <f t="shared" si="2"/>
        <v>-5.3364705882352945</v>
      </c>
      <c r="Z16" s="143">
        <f t="shared" si="2"/>
        <v>-5.7098039215686276</v>
      </c>
      <c r="AA16" s="143">
        <f t="shared" si="2"/>
        <v>-6.0564705882352925</v>
      </c>
      <c r="AB16" s="143">
        <f t="shared" si="2"/>
        <v>-6.379229208924948</v>
      </c>
      <c r="AC16" s="178">
        <f t="shared" si="2"/>
        <v>-6.6804705882352939</v>
      </c>
      <c r="AD16" s="179">
        <f t="shared" si="2"/>
        <v>-6.962277039848197</v>
      </c>
      <c r="AE16" s="143">
        <f t="shared" si="3"/>
        <v>-7.2264705882352933</v>
      </c>
      <c r="AF16" s="143">
        <f t="shared" si="3"/>
        <v>-7.4746524064171123</v>
      </c>
      <c r="AG16" s="143">
        <f t="shared" si="3"/>
        <v>-7.7082352941176469</v>
      </c>
      <c r="AH16" s="143">
        <f t="shared" si="3"/>
        <v>-7.9284705882352933</v>
      </c>
      <c r="AI16" s="143">
        <f t="shared" si="3"/>
        <v>-8.1364705882352926</v>
      </c>
      <c r="AJ16" s="143">
        <f t="shared" si="3"/>
        <v>-8.33322734499205</v>
      </c>
      <c r="AK16" s="143">
        <f t="shared" si="3"/>
        <v>-8.519628482972136</v>
      </c>
      <c r="AL16" s="143">
        <f t="shared" si="3"/>
        <v>-8.6964705882352931</v>
      </c>
      <c r="AM16" s="143">
        <f t="shared" si="3"/>
        <v>-8.8644705882352941</v>
      </c>
    </row>
    <row r="17" spans="1:41">
      <c r="A17" s="274"/>
      <c r="B17" s="216">
        <v>45</v>
      </c>
      <c r="C17" s="143">
        <f t="shared" si="1"/>
        <v>50.959999999999994</v>
      </c>
      <c r="D17" s="143">
        <f t="shared" si="1"/>
        <v>37.856000000000002</v>
      </c>
      <c r="E17" s="143">
        <f t="shared" si="1"/>
        <v>29.12</v>
      </c>
      <c r="F17" s="178">
        <f t="shared" si="1"/>
        <v>22.88</v>
      </c>
      <c r="G17" s="179">
        <f t="shared" si="1"/>
        <v>18.200000000000003</v>
      </c>
      <c r="H17" s="143">
        <f t="shared" si="1"/>
        <v>14.56</v>
      </c>
      <c r="I17" s="143">
        <f t="shared" si="1"/>
        <v>11.648</v>
      </c>
      <c r="J17" s="143">
        <f t="shared" si="1"/>
        <v>9.2654545454545456</v>
      </c>
      <c r="K17" s="143">
        <f t="shared" si="1"/>
        <v>7.28</v>
      </c>
      <c r="L17" s="143">
        <f t="shared" si="1"/>
        <v>5.6000000000000014</v>
      </c>
      <c r="M17" s="143">
        <f t="shared" si="1"/>
        <v>4.160000000000001</v>
      </c>
      <c r="N17" s="143">
        <f t="shared" si="1"/>
        <v>2.9120000000000004</v>
      </c>
      <c r="O17" s="143">
        <f t="shared" si="1"/>
        <v>1.8200000000000007</v>
      </c>
      <c r="P17" s="143">
        <f t="shared" si="1"/>
        <v>0.85647058823529443</v>
      </c>
      <c r="Q17" s="143"/>
      <c r="R17" s="143">
        <f t="shared" si="1"/>
        <v>-0.76631578947368439</v>
      </c>
      <c r="S17" s="178">
        <f t="shared" si="2"/>
        <v>-1.4560000000000004</v>
      </c>
      <c r="T17" s="179">
        <f t="shared" si="2"/>
        <v>-2.0799999999999987</v>
      </c>
      <c r="U17" s="143">
        <f t="shared" si="2"/>
        <v>-2.6472727272727261</v>
      </c>
      <c r="V17" s="143">
        <f t="shared" si="2"/>
        <v>-3.1652173913043469</v>
      </c>
      <c r="W17" s="143">
        <f t="shared" si="2"/>
        <v>-3.6399999999999992</v>
      </c>
      <c r="X17" s="143">
        <f t="shared" si="2"/>
        <v>-4.0767999999999995</v>
      </c>
      <c r="Y17" s="143">
        <f t="shared" si="2"/>
        <v>-4.4799999999999978</v>
      </c>
      <c r="Z17" s="143">
        <f t="shared" si="2"/>
        <v>-4.8533333333333335</v>
      </c>
      <c r="AA17" s="143">
        <f t="shared" si="2"/>
        <v>-5.1999999999999984</v>
      </c>
      <c r="AB17" s="143">
        <f t="shared" si="2"/>
        <v>-5.5227586206896557</v>
      </c>
      <c r="AC17" s="178">
        <f t="shared" si="2"/>
        <v>-5.8239999999999981</v>
      </c>
      <c r="AD17" s="179">
        <f t="shared" si="2"/>
        <v>-6.1058064516129038</v>
      </c>
      <c r="AE17" s="143">
        <f t="shared" si="3"/>
        <v>-6.3699999999999992</v>
      </c>
      <c r="AF17" s="143">
        <f t="shared" si="3"/>
        <v>-6.6181818181818164</v>
      </c>
      <c r="AG17" s="143">
        <f t="shared" si="3"/>
        <v>-6.8517647058823528</v>
      </c>
      <c r="AH17" s="143">
        <f t="shared" si="3"/>
        <v>-7.0719999999999983</v>
      </c>
      <c r="AI17" s="143">
        <f t="shared" si="3"/>
        <v>-7.28</v>
      </c>
      <c r="AJ17" s="143">
        <f t="shared" si="3"/>
        <v>-7.476756756756755</v>
      </c>
      <c r="AK17" s="143">
        <f t="shared" si="3"/>
        <v>-7.6631578947368419</v>
      </c>
      <c r="AL17" s="143">
        <f t="shared" si="3"/>
        <v>-7.839999999999999</v>
      </c>
      <c r="AM17" s="143">
        <f t="shared" si="3"/>
        <v>-8.0080000000000009</v>
      </c>
    </row>
    <row r="18" spans="1:41">
      <c r="A18" s="274"/>
      <c r="B18" s="218">
        <v>47.5</v>
      </c>
      <c r="C18" s="143">
        <f t="shared" si="1"/>
        <v>51.726315789473681</v>
      </c>
      <c r="D18" s="143">
        <f t="shared" si="1"/>
        <v>38.622315789473681</v>
      </c>
      <c r="E18" s="143">
        <f t="shared" si="1"/>
        <v>29.886315789473681</v>
      </c>
      <c r="F18" s="178">
        <f t="shared" si="1"/>
        <v>23.646315789473682</v>
      </c>
      <c r="G18" s="179">
        <f t="shared" si="1"/>
        <v>18.966315789473683</v>
      </c>
      <c r="H18" s="143">
        <f t="shared" si="1"/>
        <v>15.326315789473686</v>
      </c>
      <c r="I18" s="143">
        <f t="shared" si="1"/>
        <v>12.414315789473685</v>
      </c>
      <c r="J18" s="143">
        <f t="shared" si="1"/>
        <v>10.031770334928229</v>
      </c>
      <c r="K18" s="143">
        <f t="shared" si="1"/>
        <v>8.0463157894736845</v>
      </c>
      <c r="L18" s="143">
        <f t="shared" si="1"/>
        <v>6.3663157894736839</v>
      </c>
      <c r="M18" s="143">
        <f t="shared" si="1"/>
        <v>4.9263157894736835</v>
      </c>
      <c r="N18" s="143">
        <f t="shared" si="1"/>
        <v>3.6783157894736846</v>
      </c>
      <c r="O18" s="143">
        <f t="shared" si="1"/>
        <v>2.5863157894736837</v>
      </c>
      <c r="P18" s="143">
        <f t="shared" si="1"/>
        <v>1.6227863777089788</v>
      </c>
      <c r="Q18" s="143">
        <f t="shared" si="1"/>
        <v>0.7663157894736855</v>
      </c>
      <c r="R18" s="143"/>
      <c r="S18" s="178">
        <f t="shared" si="2"/>
        <v>-0.6896842105263149</v>
      </c>
      <c r="T18" s="179">
        <f t="shared" si="2"/>
        <v>-1.313684210526316</v>
      </c>
      <c r="U18" s="143">
        <f t="shared" si="2"/>
        <v>-1.8809569377990425</v>
      </c>
      <c r="V18" s="143">
        <f t="shared" si="2"/>
        <v>-2.3989016018306639</v>
      </c>
      <c r="W18" s="143">
        <f t="shared" si="2"/>
        <v>-2.8736842105263154</v>
      </c>
      <c r="X18" s="143">
        <f t="shared" si="2"/>
        <v>-3.3104842105263148</v>
      </c>
      <c r="Y18" s="143">
        <f t="shared" si="2"/>
        <v>-3.7136842105263157</v>
      </c>
      <c r="Z18" s="143">
        <f t="shared" si="2"/>
        <v>-4.0870175438596501</v>
      </c>
      <c r="AA18" s="143">
        <f t="shared" si="2"/>
        <v>-4.4336842105263159</v>
      </c>
      <c r="AB18" s="143">
        <f t="shared" si="2"/>
        <v>-4.7564428312159706</v>
      </c>
      <c r="AC18" s="178">
        <f t="shared" si="2"/>
        <v>-5.0576842105263147</v>
      </c>
      <c r="AD18" s="179">
        <f t="shared" si="2"/>
        <v>-5.3394906621392177</v>
      </c>
      <c r="AE18" s="143">
        <f t="shared" si="3"/>
        <v>-5.6036842105263167</v>
      </c>
      <c r="AF18" s="143">
        <f t="shared" si="3"/>
        <v>-5.8518660287081339</v>
      </c>
      <c r="AG18" s="143">
        <f t="shared" si="3"/>
        <v>-6.0854489164086685</v>
      </c>
      <c r="AH18" s="143">
        <f t="shared" si="3"/>
        <v>-6.3056842105263149</v>
      </c>
      <c r="AI18" s="143">
        <f t="shared" si="3"/>
        <v>-6.5136842105263142</v>
      </c>
      <c r="AJ18" s="143">
        <f t="shared" si="3"/>
        <v>-6.7104409672830725</v>
      </c>
      <c r="AK18" s="143">
        <f t="shared" si="3"/>
        <v>-6.8968421052631577</v>
      </c>
      <c r="AL18" s="143">
        <f t="shared" si="3"/>
        <v>-7.0736842105263147</v>
      </c>
      <c r="AM18" s="143">
        <f t="shared" si="3"/>
        <v>-7.2416842105263148</v>
      </c>
    </row>
    <row r="19" spans="1:41" s="225" customFormat="1" ht="15.75" thickBot="1">
      <c r="A19" s="274"/>
      <c r="B19" s="219">
        <v>50</v>
      </c>
      <c r="C19" s="224">
        <f t="shared" si="1"/>
        <v>52.415999999999997</v>
      </c>
      <c r="D19" s="224">
        <f t="shared" si="1"/>
        <v>39.311999999999998</v>
      </c>
      <c r="E19" s="224">
        <f t="shared" si="1"/>
        <v>30.576000000000001</v>
      </c>
      <c r="F19" s="227">
        <f t="shared" si="1"/>
        <v>24.335999999999999</v>
      </c>
      <c r="G19" s="229">
        <f t="shared" si="1"/>
        <v>19.656000000000002</v>
      </c>
      <c r="H19" s="224">
        <f t="shared" si="1"/>
        <v>16.015999999999998</v>
      </c>
      <c r="I19" s="224">
        <f t="shared" si="1"/>
        <v>13.103999999999999</v>
      </c>
      <c r="J19" s="224">
        <f t="shared" si="1"/>
        <v>10.721454545454543</v>
      </c>
      <c r="K19" s="224">
        <f t="shared" si="1"/>
        <v>8.7359999999999989</v>
      </c>
      <c r="L19" s="224">
        <f t="shared" si="1"/>
        <v>7.056</v>
      </c>
      <c r="M19" s="224">
        <f t="shared" si="1"/>
        <v>5.6159999999999988</v>
      </c>
      <c r="N19" s="224">
        <f t="shared" si="1"/>
        <v>4.3679999999999994</v>
      </c>
      <c r="O19" s="224">
        <f t="shared" si="1"/>
        <v>3.2760000000000007</v>
      </c>
      <c r="P19" s="224">
        <f t="shared" si="1"/>
        <v>2.3124705882352927</v>
      </c>
      <c r="Q19" s="224">
        <f t="shared" si="1"/>
        <v>1.4559999999999991</v>
      </c>
      <c r="R19" s="224">
        <f t="shared" si="1"/>
        <v>0.68968421052631534</v>
      </c>
      <c r="S19" s="227"/>
      <c r="T19" s="229">
        <f t="shared" si="2"/>
        <v>-0.62399999999999956</v>
      </c>
      <c r="U19" s="224">
        <f t="shared" si="2"/>
        <v>-1.1912727272727284</v>
      </c>
      <c r="V19" s="224">
        <f t="shared" si="2"/>
        <v>-1.7092173913043485</v>
      </c>
      <c r="W19" s="224">
        <f t="shared" si="2"/>
        <v>-2.1840000000000002</v>
      </c>
      <c r="X19" s="224">
        <f t="shared" si="2"/>
        <v>-2.6208</v>
      </c>
      <c r="Y19" s="224">
        <f t="shared" si="2"/>
        <v>-3.0239999999999996</v>
      </c>
      <c r="Z19" s="224">
        <f t="shared" si="2"/>
        <v>-3.3973333333333344</v>
      </c>
      <c r="AA19" s="224">
        <f t="shared" si="2"/>
        <v>-3.7440000000000002</v>
      </c>
      <c r="AB19" s="224">
        <f t="shared" si="2"/>
        <v>-4.0667586206896571</v>
      </c>
      <c r="AC19" s="227">
        <f t="shared" si="2"/>
        <v>-4.3679999999999994</v>
      </c>
      <c r="AD19" s="229">
        <f t="shared" si="2"/>
        <v>-4.6498064516129043</v>
      </c>
      <c r="AE19" s="224">
        <f t="shared" si="3"/>
        <v>-4.9139999999999997</v>
      </c>
      <c r="AF19" s="224">
        <f t="shared" si="3"/>
        <v>-5.1621818181818186</v>
      </c>
      <c r="AG19" s="224">
        <f t="shared" si="3"/>
        <v>-5.3957647058823541</v>
      </c>
      <c r="AH19" s="224">
        <f t="shared" si="3"/>
        <v>-5.6159999999999997</v>
      </c>
      <c r="AI19" s="224">
        <f t="shared" si="3"/>
        <v>-5.8240000000000007</v>
      </c>
      <c r="AJ19" s="224">
        <f t="shared" si="3"/>
        <v>-6.0207567567567555</v>
      </c>
      <c r="AK19" s="224">
        <f t="shared" si="3"/>
        <v>-6.2071578947368424</v>
      </c>
      <c r="AL19" s="224">
        <f t="shared" si="3"/>
        <v>-6.3840000000000003</v>
      </c>
      <c r="AM19" s="224">
        <f t="shared" si="3"/>
        <v>-6.5519999999999996</v>
      </c>
    </row>
    <row r="20" spans="1:41">
      <c r="A20" s="274"/>
      <c r="B20" s="220">
        <v>52.5</v>
      </c>
      <c r="C20" s="143">
        <f t="shared" si="1"/>
        <v>53.039999999999992</v>
      </c>
      <c r="D20" s="143">
        <f t="shared" si="1"/>
        <v>39.935999999999993</v>
      </c>
      <c r="E20" s="143">
        <f t="shared" si="1"/>
        <v>31.2</v>
      </c>
      <c r="F20" s="178">
        <f t="shared" si="1"/>
        <v>24.959999999999997</v>
      </c>
      <c r="G20" s="179">
        <f t="shared" si="1"/>
        <v>20.279999999999998</v>
      </c>
      <c r="H20" s="143">
        <f t="shared" si="1"/>
        <v>16.64</v>
      </c>
      <c r="I20" s="143">
        <f t="shared" si="1"/>
        <v>13.728</v>
      </c>
      <c r="J20" s="143">
        <f t="shared" si="1"/>
        <v>11.345454545454544</v>
      </c>
      <c r="K20" s="143">
        <f t="shared" si="1"/>
        <v>9.36</v>
      </c>
      <c r="L20" s="143">
        <f t="shared" si="1"/>
        <v>7.6799999999999988</v>
      </c>
      <c r="M20" s="143">
        <f t="shared" si="1"/>
        <v>6.2399999999999984</v>
      </c>
      <c r="N20" s="143">
        <f t="shared" si="1"/>
        <v>4.9919999999999991</v>
      </c>
      <c r="O20" s="143">
        <f t="shared" si="1"/>
        <v>3.8999999999999986</v>
      </c>
      <c r="P20" s="143">
        <f t="shared" si="1"/>
        <v>2.9364705882352933</v>
      </c>
      <c r="Q20" s="143">
        <f t="shared" si="1"/>
        <v>2.08</v>
      </c>
      <c r="R20" s="143">
        <f t="shared" si="1"/>
        <v>1.3136842105263142</v>
      </c>
      <c r="S20" s="178">
        <f t="shared" si="2"/>
        <v>0.62399999999999933</v>
      </c>
      <c r="T20" s="179"/>
      <c r="U20" s="143">
        <f t="shared" si="2"/>
        <v>-0.56727272727272848</v>
      </c>
      <c r="V20" s="143">
        <f t="shared" si="2"/>
        <v>-1.0852173913043484</v>
      </c>
      <c r="W20" s="143">
        <f t="shared" si="2"/>
        <v>-1.5599999999999998</v>
      </c>
      <c r="X20" s="143">
        <f t="shared" si="2"/>
        <v>-1.9968000000000012</v>
      </c>
      <c r="Y20" s="143">
        <f t="shared" si="2"/>
        <v>-2.4000000000000004</v>
      </c>
      <c r="Z20" s="143">
        <f t="shared" si="2"/>
        <v>-2.7733333333333334</v>
      </c>
      <c r="AA20" s="143">
        <f t="shared" si="2"/>
        <v>-3.1200000000000006</v>
      </c>
      <c r="AB20" s="143">
        <f t="shared" si="2"/>
        <v>-3.4427586206896557</v>
      </c>
      <c r="AC20" s="178">
        <f t="shared" si="2"/>
        <v>-3.7439999999999998</v>
      </c>
      <c r="AD20" s="179">
        <f t="shared" si="2"/>
        <v>-4.0258064516129037</v>
      </c>
      <c r="AE20" s="143">
        <f t="shared" si="3"/>
        <v>-4.2900000000000018</v>
      </c>
      <c r="AF20" s="143">
        <f t="shared" si="3"/>
        <v>-4.5381818181818181</v>
      </c>
      <c r="AG20" s="143">
        <f t="shared" si="3"/>
        <v>-4.7717647058823536</v>
      </c>
      <c r="AH20" s="143">
        <f t="shared" si="3"/>
        <v>-4.9920000000000009</v>
      </c>
      <c r="AI20" s="143">
        <f t="shared" si="3"/>
        <v>-5.2</v>
      </c>
      <c r="AJ20" s="143">
        <f t="shared" si="3"/>
        <v>-5.3967567567567567</v>
      </c>
      <c r="AK20" s="143">
        <f t="shared" si="3"/>
        <v>-5.5831578947368437</v>
      </c>
      <c r="AL20" s="143">
        <f t="shared" si="3"/>
        <v>-5.76</v>
      </c>
      <c r="AM20" s="143">
        <f t="shared" si="3"/>
        <v>-5.9280000000000008</v>
      </c>
    </row>
    <row r="21" spans="1:41">
      <c r="A21" s="274"/>
      <c r="B21" s="216">
        <v>55</v>
      </c>
      <c r="C21" s="143">
        <f t="shared" si="1"/>
        <v>53.607272727272729</v>
      </c>
      <c r="D21" s="143">
        <f t="shared" si="1"/>
        <v>40.503272727272723</v>
      </c>
      <c r="E21" s="143">
        <f t="shared" si="1"/>
        <v>31.767272727272726</v>
      </c>
      <c r="F21" s="178">
        <f t="shared" si="1"/>
        <v>25.527272727272724</v>
      </c>
      <c r="G21" s="179">
        <f t="shared" si="1"/>
        <v>20.847272727272728</v>
      </c>
      <c r="H21" s="143">
        <f t="shared" si="1"/>
        <v>17.207272727272727</v>
      </c>
      <c r="I21" s="143">
        <f t="shared" si="1"/>
        <v>14.295272727272726</v>
      </c>
      <c r="J21" s="143">
        <f t="shared" si="1"/>
        <v>11.912727272727272</v>
      </c>
      <c r="K21" s="143">
        <f t="shared" si="1"/>
        <v>9.9272727272727277</v>
      </c>
      <c r="L21" s="143">
        <f t="shared" si="1"/>
        <v>8.2472727272727262</v>
      </c>
      <c r="M21" s="143">
        <f t="shared" si="1"/>
        <v>6.8072727272727267</v>
      </c>
      <c r="N21" s="143">
        <f t="shared" si="1"/>
        <v>5.5592727272727265</v>
      </c>
      <c r="O21" s="143">
        <f t="shared" si="1"/>
        <v>4.4672727272727268</v>
      </c>
      <c r="P21" s="143">
        <f t="shared" si="1"/>
        <v>3.5037433155080224</v>
      </c>
      <c r="Q21" s="143">
        <f t="shared" si="1"/>
        <v>2.6472727272727274</v>
      </c>
      <c r="R21" s="143">
        <f t="shared" si="1"/>
        <v>1.8809569377990427</v>
      </c>
      <c r="S21" s="178">
        <f t="shared" si="2"/>
        <v>1.1912727272727264</v>
      </c>
      <c r="T21" s="179">
        <f t="shared" si="2"/>
        <v>0.56727272727272782</v>
      </c>
      <c r="U21" s="143"/>
      <c r="V21" s="143">
        <f t="shared" si="2"/>
        <v>-0.51794466403162098</v>
      </c>
      <c r="W21" s="143">
        <f t="shared" si="2"/>
        <v>-0.9927272727272719</v>
      </c>
      <c r="X21" s="143">
        <f t="shared" si="2"/>
        <v>-1.4295272727272725</v>
      </c>
      <c r="Y21" s="143">
        <f t="shared" si="2"/>
        <v>-1.8327272727272728</v>
      </c>
      <c r="Z21" s="143">
        <f t="shared" si="2"/>
        <v>-2.2060606060606065</v>
      </c>
      <c r="AA21" s="143">
        <f t="shared" si="2"/>
        <v>-2.5527272727272718</v>
      </c>
      <c r="AB21" s="143">
        <f t="shared" si="2"/>
        <v>-2.8754858934169278</v>
      </c>
      <c r="AC21" s="178">
        <f t="shared" si="2"/>
        <v>-3.1767272727272724</v>
      </c>
      <c r="AD21" s="179">
        <f t="shared" si="2"/>
        <v>-3.458533724340175</v>
      </c>
      <c r="AE21" s="143">
        <f t="shared" si="3"/>
        <v>-3.722727272727274</v>
      </c>
      <c r="AF21" s="143">
        <f t="shared" si="3"/>
        <v>-3.9709090909090907</v>
      </c>
      <c r="AG21" s="143">
        <f t="shared" si="3"/>
        <v>-4.2044919786096244</v>
      </c>
      <c r="AH21" s="143">
        <f t="shared" si="3"/>
        <v>-4.4247272727272735</v>
      </c>
      <c r="AI21" s="143">
        <f t="shared" si="3"/>
        <v>-4.6327272727272728</v>
      </c>
      <c r="AJ21" s="143">
        <f t="shared" si="3"/>
        <v>-4.8294840294840284</v>
      </c>
      <c r="AK21" s="143">
        <f t="shared" si="3"/>
        <v>-5.0158851674641154</v>
      </c>
      <c r="AL21" s="143">
        <f t="shared" si="3"/>
        <v>-5.1927272727272715</v>
      </c>
      <c r="AM21" s="143">
        <f t="shared" si="3"/>
        <v>-5.3607272727272735</v>
      </c>
    </row>
    <row r="22" spans="1:41">
      <c r="A22" s="274"/>
      <c r="B22" s="218">
        <v>57.5</v>
      </c>
      <c r="C22" s="143">
        <f t="shared" si="1"/>
        <v>54.125217391304353</v>
      </c>
      <c r="D22" s="143">
        <f t="shared" si="1"/>
        <v>41.021217391304347</v>
      </c>
      <c r="E22" s="143">
        <f t="shared" si="1"/>
        <v>32.285217391304343</v>
      </c>
      <c r="F22" s="178">
        <f t="shared" si="1"/>
        <v>26.045217391304345</v>
      </c>
      <c r="G22" s="179">
        <f t="shared" si="1"/>
        <v>21.365217391304348</v>
      </c>
      <c r="H22" s="143">
        <f t="shared" si="1"/>
        <v>17.725217391304348</v>
      </c>
      <c r="I22" s="143">
        <f t="shared" si="1"/>
        <v>14.813217391304349</v>
      </c>
      <c r="J22" s="143">
        <f t="shared" si="1"/>
        <v>12.430671936758893</v>
      </c>
      <c r="K22" s="143">
        <f t="shared" si="1"/>
        <v>10.445217391304347</v>
      </c>
      <c r="L22" s="143">
        <f t="shared" si="1"/>
        <v>8.765217391304347</v>
      </c>
      <c r="M22" s="143">
        <f t="shared" si="1"/>
        <v>7.3252173913043475</v>
      </c>
      <c r="N22" s="143">
        <f t="shared" si="1"/>
        <v>6.0772173913043472</v>
      </c>
      <c r="O22" s="143">
        <f t="shared" si="1"/>
        <v>4.9852173913043485</v>
      </c>
      <c r="P22" s="143">
        <f t="shared" si="1"/>
        <v>4.0216879795396423</v>
      </c>
      <c r="Q22" s="143">
        <f t="shared" si="1"/>
        <v>3.1652173913043473</v>
      </c>
      <c r="R22" s="143">
        <f t="shared" si="1"/>
        <v>2.398901601830663</v>
      </c>
      <c r="S22" s="178">
        <f t="shared" si="2"/>
        <v>1.7092173913043489</v>
      </c>
      <c r="T22" s="179">
        <f t="shared" si="2"/>
        <v>1.0852173913043484</v>
      </c>
      <c r="U22" s="143">
        <f t="shared" si="2"/>
        <v>0.51794466403162087</v>
      </c>
      <c r="V22" s="143"/>
      <c r="W22" s="143">
        <f t="shared" si="2"/>
        <v>-0.47478260869565242</v>
      </c>
      <c r="X22" s="143">
        <f t="shared" si="2"/>
        <v>-0.91158260869565277</v>
      </c>
      <c r="Y22" s="143">
        <f t="shared" si="2"/>
        <v>-1.3147826086956513</v>
      </c>
      <c r="Z22" s="143">
        <f t="shared" si="2"/>
        <v>-1.6881159420289851</v>
      </c>
      <c r="AA22" s="143">
        <f t="shared" si="2"/>
        <v>-2.034782608695652</v>
      </c>
      <c r="AB22" s="143">
        <f t="shared" si="2"/>
        <v>-2.3575412293853075</v>
      </c>
      <c r="AC22" s="178">
        <f t="shared" si="2"/>
        <v>-2.6587826086956521</v>
      </c>
      <c r="AD22" s="179">
        <f t="shared" si="2"/>
        <v>-2.9405890603085543</v>
      </c>
      <c r="AE22" s="143">
        <f t="shared" si="3"/>
        <v>-3.2047826086956519</v>
      </c>
      <c r="AF22" s="143">
        <f t="shared" si="3"/>
        <v>-3.45296442687747</v>
      </c>
      <c r="AG22" s="143">
        <f t="shared" si="3"/>
        <v>-3.686547314578005</v>
      </c>
      <c r="AH22" s="143">
        <f t="shared" si="3"/>
        <v>-3.9067826086956519</v>
      </c>
      <c r="AI22" s="143">
        <f t="shared" si="3"/>
        <v>-4.114782608695652</v>
      </c>
      <c r="AJ22" s="143">
        <f t="shared" si="3"/>
        <v>-4.3115393654524095</v>
      </c>
      <c r="AK22" s="143">
        <f t="shared" si="3"/>
        <v>-4.4979405034324946</v>
      </c>
      <c r="AL22" s="143">
        <f t="shared" si="3"/>
        <v>-4.6747826086956508</v>
      </c>
      <c r="AM22" s="143">
        <f t="shared" si="3"/>
        <v>-4.8427826086956509</v>
      </c>
      <c r="AO22" s="222">
        <f>25.4/4/91.4</f>
        <v>6.9474835886214434E-2</v>
      </c>
    </row>
    <row r="23" spans="1:41">
      <c r="A23" s="274"/>
      <c r="B23" s="216">
        <v>60</v>
      </c>
      <c r="C23" s="143">
        <f t="shared" si="1"/>
        <v>54.6</v>
      </c>
      <c r="D23" s="143">
        <f t="shared" si="1"/>
        <v>41.496000000000002</v>
      </c>
      <c r="E23" s="143">
        <f t="shared" si="1"/>
        <v>32.76</v>
      </c>
      <c r="F23" s="178">
        <f t="shared" si="1"/>
        <v>26.52</v>
      </c>
      <c r="G23" s="179">
        <f t="shared" si="1"/>
        <v>21.840000000000003</v>
      </c>
      <c r="H23" s="143">
        <f t="shared" si="1"/>
        <v>18.2</v>
      </c>
      <c r="I23" s="143">
        <f t="shared" si="1"/>
        <v>15.288</v>
      </c>
      <c r="J23" s="143">
        <f t="shared" si="1"/>
        <v>12.905454545454546</v>
      </c>
      <c r="K23" s="143">
        <f t="shared" si="1"/>
        <v>10.92</v>
      </c>
      <c r="L23" s="143">
        <f t="shared" si="1"/>
        <v>9.24</v>
      </c>
      <c r="M23" s="143">
        <f t="shared" si="1"/>
        <v>7.8</v>
      </c>
      <c r="N23" s="143">
        <f t="shared" si="1"/>
        <v>6.5519999999999996</v>
      </c>
      <c r="O23" s="143">
        <f t="shared" si="1"/>
        <v>5.4600000000000009</v>
      </c>
      <c r="P23" s="143">
        <f t="shared" si="1"/>
        <v>4.4964705882352947</v>
      </c>
      <c r="Q23" s="143">
        <f t="shared" si="1"/>
        <v>3.64</v>
      </c>
      <c r="R23" s="143">
        <f t="shared" si="1"/>
        <v>2.8736842105263172</v>
      </c>
      <c r="S23" s="178">
        <f t="shared" si="2"/>
        <v>2.1840000000000006</v>
      </c>
      <c r="T23" s="179">
        <f t="shared" si="2"/>
        <v>1.5599999999999998</v>
      </c>
      <c r="U23" s="143">
        <f t="shared" si="2"/>
        <v>0.9927272727272739</v>
      </c>
      <c r="V23" s="143">
        <f t="shared" si="2"/>
        <v>0.47478260869565275</v>
      </c>
      <c r="W23" s="143"/>
      <c r="X23" s="143">
        <f t="shared" si="2"/>
        <v>-0.43679999999999891</v>
      </c>
      <c r="Y23" s="143">
        <f t="shared" si="2"/>
        <v>-0.83999999999999941</v>
      </c>
      <c r="Z23" s="143">
        <f t="shared" si="2"/>
        <v>-1.2133333333333334</v>
      </c>
      <c r="AA23" s="143">
        <f t="shared" si="2"/>
        <v>-1.5599999999999989</v>
      </c>
      <c r="AB23" s="143">
        <f t="shared" si="2"/>
        <v>-1.8827586206896547</v>
      </c>
      <c r="AC23" s="178">
        <f t="shared" si="2"/>
        <v>-2.1839999999999997</v>
      </c>
      <c r="AD23" s="179">
        <f t="shared" si="2"/>
        <v>-2.4658064516129024</v>
      </c>
      <c r="AE23" s="143">
        <f t="shared" si="3"/>
        <v>-2.7299999999999995</v>
      </c>
      <c r="AF23" s="143">
        <f t="shared" si="3"/>
        <v>-2.978181818181818</v>
      </c>
      <c r="AG23" s="143">
        <f t="shared" si="3"/>
        <v>-3.2117647058823522</v>
      </c>
      <c r="AH23" s="143">
        <f t="shared" si="3"/>
        <v>-3.4319999999999982</v>
      </c>
      <c r="AI23" s="143">
        <f t="shared" si="3"/>
        <v>-3.64</v>
      </c>
      <c r="AJ23" s="143">
        <f t="shared" si="3"/>
        <v>-3.8367567567567558</v>
      </c>
      <c r="AK23" s="143">
        <f t="shared" si="3"/>
        <v>-4.0231578947368405</v>
      </c>
      <c r="AL23" s="143">
        <f t="shared" si="3"/>
        <v>-4.1999999999999993</v>
      </c>
      <c r="AM23" s="143">
        <f t="shared" si="3"/>
        <v>-4.3679999999999994</v>
      </c>
    </row>
    <row r="24" spans="1:41">
      <c r="A24" s="274"/>
      <c r="B24" s="213">
        <v>62.5</v>
      </c>
      <c r="C24" s="140">
        <f t="shared" si="1"/>
        <v>55.036799999999999</v>
      </c>
      <c r="D24" s="140">
        <f t="shared" si="1"/>
        <v>41.9328</v>
      </c>
      <c r="E24" s="140">
        <f t="shared" si="1"/>
        <v>33.196799999999996</v>
      </c>
      <c r="F24" s="141">
        <f t="shared" si="1"/>
        <v>26.956799999999994</v>
      </c>
      <c r="G24" s="142">
        <f t="shared" si="1"/>
        <v>22.276800000000001</v>
      </c>
      <c r="H24" s="140">
        <f t="shared" si="1"/>
        <v>18.636800000000001</v>
      </c>
      <c r="I24" s="140">
        <f t="shared" si="1"/>
        <v>15.7248</v>
      </c>
      <c r="J24" s="140">
        <f t="shared" si="1"/>
        <v>13.342254545454544</v>
      </c>
      <c r="K24" s="143">
        <f t="shared" si="1"/>
        <v>11.3568</v>
      </c>
      <c r="L24" s="143">
        <f t="shared" si="1"/>
        <v>9.6767999999999983</v>
      </c>
      <c r="M24" s="143">
        <f t="shared" si="1"/>
        <v>8.2367999999999988</v>
      </c>
      <c r="N24" s="143">
        <f t="shared" si="1"/>
        <v>6.9887999999999986</v>
      </c>
      <c r="O24" s="143">
        <f t="shared" si="1"/>
        <v>5.8968000000000007</v>
      </c>
      <c r="P24" s="143">
        <f t="shared" si="1"/>
        <v>4.9332705882352954</v>
      </c>
      <c r="Q24" s="143">
        <f t="shared" si="1"/>
        <v>4.0768000000000004</v>
      </c>
      <c r="R24" s="143">
        <f t="shared" si="1"/>
        <v>3.3104842105263161</v>
      </c>
      <c r="S24" s="178">
        <f t="shared" si="2"/>
        <v>2.6208000000000005</v>
      </c>
      <c r="T24" s="179">
        <f t="shared" si="2"/>
        <v>1.9968000000000001</v>
      </c>
      <c r="U24" s="143">
        <f t="shared" si="2"/>
        <v>1.429527272727273</v>
      </c>
      <c r="V24" s="143">
        <f t="shared" si="2"/>
        <v>0.91158260869565222</v>
      </c>
      <c r="W24" s="143">
        <f t="shared" si="2"/>
        <v>0.43680000000000002</v>
      </c>
      <c r="X24" s="140"/>
      <c r="Y24" s="140">
        <f t="shared" si="2"/>
        <v>-0.4032</v>
      </c>
      <c r="Z24" s="140">
        <f t="shared" si="2"/>
        <v>-0.77653333333333341</v>
      </c>
      <c r="AA24" s="140">
        <f t="shared" si="2"/>
        <v>-1.1232</v>
      </c>
      <c r="AB24" s="140">
        <f t="shared" si="2"/>
        <v>-1.4459586206896553</v>
      </c>
      <c r="AC24" s="141">
        <f t="shared" si="2"/>
        <v>-1.7472000000000001</v>
      </c>
      <c r="AD24" s="142">
        <f t="shared" si="2"/>
        <v>-2.0290064516129034</v>
      </c>
      <c r="AE24" s="140">
        <f t="shared" si="3"/>
        <v>-2.2931999999999992</v>
      </c>
      <c r="AF24" s="140">
        <f t="shared" si="3"/>
        <v>-2.5413818181818173</v>
      </c>
      <c r="AG24" s="140">
        <f t="shared" si="3"/>
        <v>-2.7749647058823523</v>
      </c>
      <c r="AH24" s="140">
        <f t="shared" si="3"/>
        <v>-2.9951999999999992</v>
      </c>
      <c r="AI24" s="140">
        <f t="shared" si="3"/>
        <v>-3.2031999999999994</v>
      </c>
      <c r="AJ24" s="140">
        <f t="shared" si="3"/>
        <v>-3.3999567567567572</v>
      </c>
      <c r="AK24" s="140">
        <f t="shared" si="3"/>
        <v>-3.5863578947368415</v>
      </c>
      <c r="AL24" s="140">
        <f t="shared" si="3"/>
        <v>-3.7632000000000003</v>
      </c>
      <c r="AM24" s="140">
        <f t="shared" si="3"/>
        <v>-3.9311999999999996</v>
      </c>
    </row>
    <row r="25" spans="1:41">
      <c r="A25" s="274"/>
      <c r="B25" s="213">
        <v>65</v>
      </c>
      <c r="C25" s="140">
        <f t="shared" si="1"/>
        <v>55.440000000000005</v>
      </c>
      <c r="D25" s="140">
        <f t="shared" si="1"/>
        <v>42.335999999999999</v>
      </c>
      <c r="E25" s="140">
        <f t="shared" si="1"/>
        <v>33.599999999999994</v>
      </c>
      <c r="F25" s="141">
        <f t="shared" si="1"/>
        <v>27.359999999999996</v>
      </c>
      <c r="G25" s="142">
        <f t="shared" si="1"/>
        <v>22.68</v>
      </c>
      <c r="H25" s="140">
        <f t="shared" si="1"/>
        <v>19.04</v>
      </c>
      <c r="I25" s="140">
        <f t="shared" si="1"/>
        <v>16.128</v>
      </c>
      <c r="J25" s="140">
        <f t="shared" si="1"/>
        <v>13.745454545454544</v>
      </c>
      <c r="K25" s="143">
        <f t="shared" si="1"/>
        <v>11.76</v>
      </c>
      <c r="L25" s="143">
        <f t="shared" si="1"/>
        <v>10.079999999999998</v>
      </c>
      <c r="M25" s="143">
        <f t="shared" si="1"/>
        <v>8.6399999999999988</v>
      </c>
      <c r="N25" s="143">
        <f t="shared" si="1"/>
        <v>7.3919999999999995</v>
      </c>
      <c r="O25" s="143">
        <f t="shared" si="1"/>
        <v>6.3</v>
      </c>
      <c r="P25" s="143">
        <f t="shared" si="1"/>
        <v>5.3364705882352954</v>
      </c>
      <c r="Q25" s="143">
        <f t="shared" si="1"/>
        <v>4.4800000000000013</v>
      </c>
      <c r="R25" s="143">
        <f t="shared" si="1"/>
        <v>3.7136842105263157</v>
      </c>
      <c r="S25" s="178">
        <f t="shared" si="2"/>
        <v>3.024</v>
      </c>
      <c r="T25" s="179">
        <f t="shared" si="2"/>
        <v>2.4</v>
      </c>
      <c r="U25" s="143">
        <f t="shared" si="2"/>
        <v>1.8327272727272725</v>
      </c>
      <c r="V25" s="143">
        <f t="shared" si="2"/>
        <v>1.314782608695652</v>
      </c>
      <c r="W25" s="143">
        <f t="shared" si="2"/>
        <v>0.84</v>
      </c>
      <c r="X25" s="140">
        <f t="shared" si="2"/>
        <v>0.4032</v>
      </c>
      <c r="Y25" s="140"/>
      <c r="Z25" s="140">
        <f t="shared" si="2"/>
        <v>-0.37333333333333335</v>
      </c>
      <c r="AA25" s="140">
        <f t="shared" si="2"/>
        <v>-0.72</v>
      </c>
      <c r="AB25" s="140">
        <f t="shared" si="2"/>
        <v>-1.0427586206896551</v>
      </c>
      <c r="AC25" s="141">
        <f t="shared" si="2"/>
        <v>-1.3439999999999999</v>
      </c>
      <c r="AD25" s="142">
        <f t="shared" si="2"/>
        <v>-1.6258064516129032</v>
      </c>
      <c r="AE25" s="140">
        <f t="shared" si="3"/>
        <v>-1.8900000000000001</v>
      </c>
      <c r="AF25" s="140">
        <f t="shared" si="3"/>
        <v>-2.1381818181818169</v>
      </c>
      <c r="AG25" s="140">
        <f t="shared" si="3"/>
        <v>-2.3717647058823519</v>
      </c>
      <c r="AH25" s="140">
        <f t="shared" si="3"/>
        <v>-2.5919999999999987</v>
      </c>
      <c r="AI25" s="140">
        <f t="shared" si="3"/>
        <v>-2.7999999999999989</v>
      </c>
      <c r="AJ25" s="140">
        <f t="shared" si="3"/>
        <v>-2.9967567567567563</v>
      </c>
      <c r="AK25" s="140">
        <f t="shared" si="3"/>
        <v>-3.183157894736842</v>
      </c>
      <c r="AL25" s="140">
        <f t="shared" si="3"/>
        <v>-3.36</v>
      </c>
      <c r="AM25" s="140">
        <f t="shared" si="3"/>
        <v>-3.528</v>
      </c>
    </row>
    <row r="26" spans="1:41">
      <c r="A26" s="274"/>
      <c r="B26" s="213">
        <v>67.5</v>
      </c>
      <c r="C26" s="140">
        <f t="shared" si="1"/>
        <v>55.813333333333333</v>
      </c>
      <c r="D26" s="140">
        <f t="shared" ref="D26:S38" si="4">($B$2-$B$2/$B26*D$2)/($A$1*D$2)</f>
        <v>42.709333333333333</v>
      </c>
      <c r="E26" s="140">
        <f t="shared" si="4"/>
        <v>33.973333333333329</v>
      </c>
      <c r="F26" s="141">
        <f t="shared" si="4"/>
        <v>27.733333333333331</v>
      </c>
      <c r="G26" s="142">
        <f t="shared" si="4"/>
        <v>23.053333333333335</v>
      </c>
      <c r="H26" s="140">
        <f t="shared" si="4"/>
        <v>19.413333333333334</v>
      </c>
      <c r="I26" s="140">
        <f t="shared" si="4"/>
        <v>16.501333333333335</v>
      </c>
      <c r="J26" s="140">
        <f t="shared" si="4"/>
        <v>14.118787878787877</v>
      </c>
      <c r="K26" s="143">
        <f t="shared" si="4"/>
        <v>12.133333333333333</v>
      </c>
      <c r="L26" s="143">
        <f t="shared" si="4"/>
        <v>10.453333333333333</v>
      </c>
      <c r="M26" s="143">
        <f t="shared" si="4"/>
        <v>9.0133333333333336</v>
      </c>
      <c r="N26" s="143">
        <f t="shared" si="4"/>
        <v>7.7653333333333325</v>
      </c>
      <c r="O26" s="143">
        <f t="shared" si="4"/>
        <v>6.6733333333333338</v>
      </c>
      <c r="P26" s="143">
        <f t="shared" si="4"/>
        <v>5.7098039215686285</v>
      </c>
      <c r="Q26" s="143">
        <f t="shared" si="4"/>
        <v>4.8533333333333335</v>
      </c>
      <c r="R26" s="143">
        <f t="shared" si="4"/>
        <v>4.0870175438596492</v>
      </c>
      <c r="S26" s="178">
        <f t="shared" si="4"/>
        <v>3.3973333333333335</v>
      </c>
      <c r="T26" s="179">
        <f t="shared" si="2"/>
        <v>2.7733333333333339</v>
      </c>
      <c r="U26" s="143">
        <f t="shared" si="2"/>
        <v>2.2060606060606056</v>
      </c>
      <c r="V26" s="143">
        <f t="shared" si="2"/>
        <v>1.6881159420289853</v>
      </c>
      <c r="W26" s="143">
        <f t="shared" si="2"/>
        <v>1.2133333333333336</v>
      </c>
      <c r="X26" s="140">
        <f t="shared" si="2"/>
        <v>0.77653333333333419</v>
      </c>
      <c r="Y26" s="140">
        <f t="shared" si="2"/>
        <v>0.37333333333333446</v>
      </c>
      <c r="Z26" s="140"/>
      <c r="AA26" s="140">
        <f t="shared" si="2"/>
        <v>-0.34666666666666623</v>
      </c>
      <c r="AB26" s="140">
        <f t="shared" si="2"/>
        <v>-0.66942528735632112</v>
      </c>
      <c r="AC26" s="141">
        <f t="shared" si="2"/>
        <v>-0.9706666666666669</v>
      </c>
      <c r="AD26" s="142">
        <f t="shared" si="2"/>
        <v>-1.2524731182795699</v>
      </c>
      <c r="AE26" s="140">
        <f t="shared" si="3"/>
        <v>-1.5166666666666664</v>
      </c>
      <c r="AF26" s="140">
        <f t="shared" si="3"/>
        <v>-1.764848484848484</v>
      </c>
      <c r="AG26" s="140">
        <f t="shared" si="3"/>
        <v>-1.9984313725490186</v>
      </c>
      <c r="AH26" s="140">
        <f t="shared" si="3"/>
        <v>-2.2186666666666666</v>
      </c>
      <c r="AI26" s="140">
        <f t="shared" si="3"/>
        <v>-2.4266666666666663</v>
      </c>
      <c r="AJ26" s="140">
        <f t="shared" si="3"/>
        <v>-2.6234234234234224</v>
      </c>
      <c r="AK26" s="140">
        <f t="shared" si="3"/>
        <v>-2.8098245614035089</v>
      </c>
      <c r="AL26" s="140">
        <f t="shared" si="3"/>
        <v>-2.986666666666665</v>
      </c>
      <c r="AM26" s="140">
        <f t="shared" si="3"/>
        <v>-3.1546666666666661</v>
      </c>
    </row>
    <row r="27" spans="1:41">
      <c r="A27" s="274"/>
      <c r="B27" s="213">
        <v>70</v>
      </c>
      <c r="C27" s="140">
        <f t="shared" ref="C27:C38" si="5">($B$2-$B$2/$B27*C$2)/($A$1*C$2)</f>
        <v>56.160000000000004</v>
      </c>
      <c r="D27" s="140">
        <f t="shared" si="4"/>
        <v>43.055999999999997</v>
      </c>
      <c r="E27" s="140">
        <f t="shared" si="4"/>
        <v>34.32</v>
      </c>
      <c r="F27" s="141">
        <f t="shared" si="4"/>
        <v>28.08</v>
      </c>
      <c r="G27" s="142">
        <f t="shared" si="4"/>
        <v>23.400000000000002</v>
      </c>
      <c r="H27" s="140">
        <f t="shared" si="4"/>
        <v>19.760000000000002</v>
      </c>
      <c r="I27" s="140">
        <f t="shared" si="4"/>
        <v>16.847999999999999</v>
      </c>
      <c r="J27" s="140">
        <f t="shared" si="4"/>
        <v>14.465454545454545</v>
      </c>
      <c r="K27" s="143">
        <f t="shared" si="4"/>
        <v>12.479999999999999</v>
      </c>
      <c r="L27" s="143">
        <f t="shared" si="4"/>
        <v>10.799999999999999</v>
      </c>
      <c r="M27" s="143">
        <f t="shared" si="4"/>
        <v>9.36</v>
      </c>
      <c r="N27" s="143">
        <f t="shared" si="4"/>
        <v>8.1119999999999983</v>
      </c>
      <c r="O27" s="143">
        <f t="shared" si="4"/>
        <v>7.0200000000000005</v>
      </c>
      <c r="P27" s="143">
        <f t="shared" si="4"/>
        <v>6.0564705882352943</v>
      </c>
      <c r="Q27" s="143">
        <f t="shared" si="4"/>
        <v>5.2</v>
      </c>
      <c r="R27" s="143">
        <f t="shared" si="4"/>
        <v>4.4336842105263159</v>
      </c>
      <c r="S27" s="178">
        <f t="shared" si="4"/>
        <v>3.7439999999999998</v>
      </c>
      <c r="T27" s="179">
        <f t="shared" si="2"/>
        <v>3.1199999999999997</v>
      </c>
      <c r="U27" s="143">
        <f t="shared" si="2"/>
        <v>2.5527272727272727</v>
      </c>
      <c r="V27" s="143">
        <f t="shared" si="2"/>
        <v>2.034782608695652</v>
      </c>
      <c r="W27" s="143">
        <f t="shared" si="2"/>
        <v>1.5599999999999998</v>
      </c>
      <c r="X27" s="140">
        <f t="shared" si="2"/>
        <v>1.1232</v>
      </c>
      <c r="Y27" s="140">
        <f t="shared" si="2"/>
        <v>0.72</v>
      </c>
      <c r="Z27" s="140">
        <f t="shared" si="2"/>
        <v>0.34666666666666668</v>
      </c>
      <c r="AA27" s="140"/>
      <c r="AB27" s="140">
        <f t="shared" si="2"/>
        <v>-0.32275862068965516</v>
      </c>
      <c r="AC27" s="141">
        <f t="shared" si="2"/>
        <v>-0.62399999999999989</v>
      </c>
      <c r="AD27" s="142">
        <f t="shared" si="2"/>
        <v>-0.90580645161290319</v>
      </c>
      <c r="AE27" s="140">
        <f t="shared" si="3"/>
        <v>-1.1700000000000002</v>
      </c>
      <c r="AF27" s="140">
        <f t="shared" si="3"/>
        <v>-1.4181818181818182</v>
      </c>
      <c r="AG27" s="140">
        <f t="shared" si="3"/>
        <v>-1.651764705882353</v>
      </c>
      <c r="AH27" s="140">
        <f t="shared" si="3"/>
        <v>-1.8719999999999999</v>
      </c>
      <c r="AI27" s="140">
        <f t="shared" si="3"/>
        <v>-2.08</v>
      </c>
      <c r="AJ27" s="140">
        <f t="shared" si="3"/>
        <v>-2.2767567567567566</v>
      </c>
      <c r="AK27" s="140">
        <f t="shared" si="3"/>
        <v>-2.4631578947368422</v>
      </c>
      <c r="AL27" s="140">
        <f t="shared" si="3"/>
        <v>-2.6399999999999997</v>
      </c>
      <c r="AM27" s="140">
        <f t="shared" si="3"/>
        <v>-2.8079999999999998</v>
      </c>
    </row>
    <row r="28" spans="1:41">
      <c r="A28" s="274"/>
      <c r="B28" s="213">
        <v>72.5</v>
      </c>
      <c r="C28" s="140">
        <f t="shared" si="5"/>
        <v>56.482758620689658</v>
      </c>
      <c r="D28" s="140">
        <f t="shared" si="4"/>
        <v>43.378758620689652</v>
      </c>
      <c r="E28" s="140">
        <f t="shared" si="4"/>
        <v>34.642758620689648</v>
      </c>
      <c r="F28" s="141">
        <f t="shared" si="4"/>
        <v>28.402758620689649</v>
      </c>
      <c r="G28" s="142">
        <f t="shared" si="4"/>
        <v>23.722758620689657</v>
      </c>
      <c r="H28" s="140">
        <f t="shared" si="4"/>
        <v>20.082758620689656</v>
      </c>
      <c r="I28" s="140">
        <f t="shared" si="4"/>
        <v>17.170758620689654</v>
      </c>
      <c r="J28" s="140">
        <f t="shared" si="4"/>
        <v>14.7882131661442</v>
      </c>
      <c r="K28" s="143">
        <f t="shared" si="4"/>
        <v>12.802758620689655</v>
      </c>
      <c r="L28" s="143">
        <f t="shared" si="4"/>
        <v>11.122758620689654</v>
      </c>
      <c r="M28" s="143">
        <f t="shared" si="4"/>
        <v>9.6827586206896523</v>
      </c>
      <c r="N28" s="143">
        <f t="shared" si="4"/>
        <v>8.4347586206896548</v>
      </c>
      <c r="O28" s="143">
        <f t="shared" si="4"/>
        <v>7.3427586206896542</v>
      </c>
      <c r="P28" s="143">
        <f t="shared" si="4"/>
        <v>6.3792292089249489</v>
      </c>
      <c r="Q28" s="143">
        <f t="shared" si="4"/>
        <v>5.5227586206896548</v>
      </c>
      <c r="R28" s="143">
        <f t="shared" si="4"/>
        <v>4.7564428312159697</v>
      </c>
      <c r="S28" s="178">
        <f t="shared" si="4"/>
        <v>4.0667586206896544</v>
      </c>
      <c r="T28" s="179">
        <f t="shared" si="2"/>
        <v>3.4427586206896543</v>
      </c>
      <c r="U28" s="143">
        <f t="shared" si="2"/>
        <v>2.8754858934169265</v>
      </c>
      <c r="V28" s="143">
        <f t="shared" si="2"/>
        <v>2.3575412293853057</v>
      </c>
      <c r="W28" s="143">
        <f t="shared" si="2"/>
        <v>1.8827586206896552</v>
      </c>
      <c r="X28" s="140">
        <f t="shared" si="2"/>
        <v>1.4459586206896549</v>
      </c>
      <c r="Y28" s="140">
        <f t="shared" si="2"/>
        <v>1.0427586206896544</v>
      </c>
      <c r="Z28" s="140">
        <f t="shared" si="2"/>
        <v>0.6694252873563209</v>
      </c>
      <c r="AA28" s="140">
        <f t="shared" si="2"/>
        <v>0.322758620689654</v>
      </c>
      <c r="AB28" s="140"/>
      <c r="AC28" s="141">
        <f t="shared" si="2"/>
        <v>-0.30124137931034506</v>
      </c>
      <c r="AD28" s="142">
        <f t="shared" si="2"/>
        <v>-0.58304783092324863</v>
      </c>
      <c r="AE28" s="140">
        <f t="shared" si="3"/>
        <v>-0.8472413793103456</v>
      </c>
      <c r="AF28" s="140">
        <f t="shared" si="3"/>
        <v>-1.095423197492164</v>
      </c>
      <c r="AG28" s="140">
        <f t="shared" si="3"/>
        <v>-1.3290060851926979</v>
      </c>
      <c r="AH28" s="140">
        <f t="shared" si="3"/>
        <v>-1.549241379310345</v>
      </c>
      <c r="AI28" s="140">
        <f t="shared" si="3"/>
        <v>-1.7572413793103454</v>
      </c>
      <c r="AJ28" s="140">
        <f t="shared" si="3"/>
        <v>-1.9539981360671022</v>
      </c>
      <c r="AK28" s="140">
        <f t="shared" si="3"/>
        <v>-2.140399274047188</v>
      </c>
      <c r="AL28" s="140">
        <f t="shared" si="3"/>
        <v>-2.3172413793103446</v>
      </c>
      <c r="AM28" s="140">
        <f t="shared" si="3"/>
        <v>-2.4852413793103452</v>
      </c>
    </row>
    <row r="29" spans="1:41" s="225" customFormat="1" ht="15.75" thickBot="1">
      <c r="A29" s="274"/>
      <c r="B29" s="221">
        <v>75</v>
      </c>
      <c r="C29" s="223">
        <f t="shared" si="5"/>
        <v>56.784000000000006</v>
      </c>
      <c r="D29" s="223">
        <f t="shared" si="4"/>
        <v>43.679999999999993</v>
      </c>
      <c r="E29" s="223">
        <f t="shared" si="4"/>
        <v>34.943999999999996</v>
      </c>
      <c r="F29" s="226">
        <f t="shared" si="4"/>
        <v>28.703999999999997</v>
      </c>
      <c r="G29" s="228">
        <f t="shared" si="4"/>
        <v>24.024000000000001</v>
      </c>
      <c r="H29" s="223">
        <f t="shared" si="4"/>
        <v>20.384</v>
      </c>
      <c r="I29" s="223">
        <f t="shared" si="4"/>
        <v>17.471999999999998</v>
      </c>
      <c r="J29" s="223">
        <f t="shared" si="4"/>
        <v>15.089454545454544</v>
      </c>
      <c r="K29" s="224">
        <f t="shared" si="4"/>
        <v>13.103999999999999</v>
      </c>
      <c r="L29" s="224">
        <f t="shared" si="4"/>
        <v>11.423999999999998</v>
      </c>
      <c r="M29" s="224">
        <f t="shared" si="4"/>
        <v>9.9839999999999982</v>
      </c>
      <c r="N29" s="224">
        <f t="shared" si="4"/>
        <v>8.7359999999999989</v>
      </c>
      <c r="O29" s="224">
        <f t="shared" si="4"/>
        <v>7.644000000000001</v>
      </c>
      <c r="P29" s="224">
        <f t="shared" si="4"/>
        <v>6.6804705882352939</v>
      </c>
      <c r="Q29" s="224">
        <f t="shared" si="4"/>
        <v>5.8239999999999998</v>
      </c>
      <c r="R29" s="224">
        <f t="shared" si="4"/>
        <v>5.0576842105263156</v>
      </c>
      <c r="S29" s="227">
        <f t="shared" si="4"/>
        <v>4.3679999999999994</v>
      </c>
      <c r="T29" s="229">
        <f t="shared" si="2"/>
        <v>3.7439999999999993</v>
      </c>
      <c r="U29" s="224">
        <f t="shared" si="2"/>
        <v>3.1767272727272724</v>
      </c>
      <c r="V29" s="224">
        <f t="shared" si="2"/>
        <v>2.6587826086956521</v>
      </c>
      <c r="W29" s="224">
        <f t="shared" si="2"/>
        <v>2.1840000000000002</v>
      </c>
      <c r="X29" s="223">
        <f t="shared" si="2"/>
        <v>1.747199999999999</v>
      </c>
      <c r="Y29" s="223">
        <f t="shared" si="2"/>
        <v>1.343999999999999</v>
      </c>
      <c r="Z29" s="223">
        <f t="shared" si="2"/>
        <v>0.97066666666666601</v>
      </c>
      <c r="AA29" s="223">
        <f t="shared" si="2"/>
        <v>0.62399999999999956</v>
      </c>
      <c r="AB29" s="223">
        <f t="shared" si="2"/>
        <v>0.30124137931034461</v>
      </c>
      <c r="AC29" s="226"/>
      <c r="AD29" s="228">
        <f t="shared" si="2"/>
        <v>-0.28180645161290302</v>
      </c>
      <c r="AE29" s="223">
        <f t="shared" si="3"/>
        <v>-0.54599999999999971</v>
      </c>
      <c r="AF29" s="223">
        <f t="shared" si="3"/>
        <v>-0.79418181818181888</v>
      </c>
      <c r="AG29" s="223">
        <f t="shared" si="3"/>
        <v>-1.0277647058823536</v>
      </c>
      <c r="AH29" s="223">
        <f t="shared" si="3"/>
        <v>-1.2480000000000002</v>
      </c>
      <c r="AI29" s="223">
        <f t="shared" si="3"/>
        <v>-1.4560000000000002</v>
      </c>
      <c r="AJ29" s="223">
        <f t="shared" si="3"/>
        <v>-1.6527567567567567</v>
      </c>
      <c r="AK29" s="223">
        <f t="shared" si="3"/>
        <v>-1.8391578947368421</v>
      </c>
      <c r="AL29" s="223">
        <f t="shared" si="3"/>
        <v>-2.0159999999999996</v>
      </c>
      <c r="AM29" s="223">
        <f t="shared" si="3"/>
        <v>-2.1840000000000006</v>
      </c>
    </row>
    <row r="30" spans="1:41">
      <c r="A30" s="274"/>
      <c r="B30" s="212">
        <v>77.5</v>
      </c>
      <c r="C30" s="140">
        <f t="shared" si="5"/>
        <v>57.065806451612907</v>
      </c>
      <c r="D30" s="140">
        <f t="shared" si="4"/>
        <v>43.961806451612908</v>
      </c>
      <c r="E30" s="140">
        <f t="shared" si="4"/>
        <v>35.225806451612904</v>
      </c>
      <c r="F30" s="141">
        <f t="shared" si="4"/>
        <v>28.985806451612902</v>
      </c>
      <c r="G30" s="142">
        <f t="shared" si="4"/>
        <v>24.305806451612902</v>
      </c>
      <c r="H30" s="140">
        <f t="shared" si="4"/>
        <v>20.665806451612902</v>
      </c>
      <c r="I30" s="140">
        <f t="shared" si="4"/>
        <v>17.753806451612903</v>
      </c>
      <c r="J30" s="140">
        <f t="shared" si="4"/>
        <v>15.371260997067449</v>
      </c>
      <c r="K30" s="143">
        <f t="shared" si="4"/>
        <v>13.385806451612904</v>
      </c>
      <c r="L30" s="143">
        <f t="shared" si="4"/>
        <v>11.705806451612903</v>
      </c>
      <c r="M30" s="143">
        <f t="shared" si="4"/>
        <v>10.265806451612903</v>
      </c>
      <c r="N30" s="143">
        <f t="shared" si="4"/>
        <v>9.017806451612902</v>
      </c>
      <c r="O30" s="143">
        <f t="shared" si="4"/>
        <v>7.925806451612905</v>
      </c>
      <c r="P30" s="143">
        <f t="shared" si="4"/>
        <v>6.9622770398481979</v>
      </c>
      <c r="Q30" s="143">
        <f t="shared" si="4"/>
        <v>6.1058064516129038</v>
      </c>
      <c r="R30" s="143">
        <f t="shared" si="4"/>
        <v>5.3394906621392204</v>
      </c>
      <c r="S30" s="178">
        <f t="shared" si="4"/>
        <v>4.6498064516129043</v>
      </c>
      <c r="T30" s="179">
        <f t="shared" si="2"/>
        <v>4.0258064516129037</v>
      </c>
      <c r="U30" s="143">
        <f t="shared" si="2"/>
        <v>3.4585337243401759</v>
      </c>
      <c r="V30" s="143">
        <f t="shared" si="2"/>
        <v>2.9405890603085552</v>
      </c>
      <c r="W30" s="143">
        <f t="shared" si="2"/>
        <v>2.4658064516129046</v>
      </c>
      <c r="X30" s="140">
        <f t="shared" si="2"/>
        <v>2.0290064516129047</v>
      </c>
      <c r="Y30" s="140">
        <f t="shared" si="2"/>
        <v>1.625806451612904</v>
      </c>
      <c r="Z30" s="140">
        <f t="shared" si="2"/>
        <v>1.2524731182795708</v>
      </c>
      <c r="AA30" s="140">
        <f t="shared" si="2"/>
        <v>0.90580645161290374</v>
      </c>
      <c r="AB30" s="140">
        <f t="shared" si="2"/>
        <v>0.58304783092324841</v>
      </c>
      <c r="AC30" s="141">
        <f t="shared" si="2"/>
        <v>0.28180645161290335</v>
      </c>
      <c r="AD30" s="142"/>
      <c r="AE30" s="140">
        <f t="shared" si="3"/>
        <v>-0.26419354838709569</v>
      </c>
      <c r="AF30" s="140">
        <f t="shared" si="3"/>
        <v>-0.51237536656891403</v>
      </c>
      <c r="AG30" s="140">
        <f t="shared" si="3"/>
        <v>-0.74595825426944895</v>
      </c>
      <c r="AH30" s="140">
        <f t="shared" si="3"/>
        <v>-0.96619354838709615</v>
      </c>
      <c r="AI30" s="140">
        <f t="shared" si="3"/>
        <v>-1.1741935483870964</v>
      </c>
      <c r="AJ30" s="140">
        <f t="shared" si="3"/>
        <v>-1.3709503051438532</v>
      </c>
      <c r="AK30" s="140">
        <f t="shared" si="3"/>
        <v>-1.5573514431239377</v>
      </c>
      <c r="AL30" s="140">
        <f t="shared" si="3"/>
        <v>-1.7341935483870956</v>
      </c>
      <c r="AM30" s="140">
        <f t="shared" si="3"/>
        <v>-1.9021935483870958</v>
      </c>
    </row>
    <row r="31" spans="1:41">
      <c r="A31" s="274"/>
      <c r="B31" s="213">
        <v>80</v>
      </c>
      <c r="C31" s="140">
        <f t="shared" si="5"/>
        <v>57.330000000000005</v>
      </c>
      <c r="D31" s="140">
        <f t="shared" si="4"/>
        <v>44.225999999999999</v>
      </c>
      <c r="E31" s="140">
        <f t="shared" si="4"/>
        <v>35.489999999999995</v>
      </c>
      <c r="F31" s="141">
        <f t="shared" si="4"/>
        <v>29.249999999999996</v>
      </c>
      <c r="G31" s="142">
        <f t="shared" si="4"/>
        <v>24.57</v>
      </c>
      <c r="H31" s="140">
        <f t="shared" si="4"/>
        <v>20.93</v>
      </c>
      <c r="I31" s="140">
        <f t="shared" si="4"/>
        <v>18.018000000000001</v>
      </c>
      <c r="J31" s="140">
        <f t="shared" si="4"/>
        <v>15.635454545454545</v>
      </c>
      <c r="K31" s="143">
        <f t="shared" si="4"/>
        <v>13.649999999999999</v>
      </c>
      <c r="L31" s="143">
        <f t="shared" si="4"/>
        <v>11.969999999999999</v>
      </c>
      <c r="M31" s="143">
        <f t="shared" si="4"/>
        <v>10.53</v>
      </c>
      <c r="N31" s="143">
        <f t="shared" si="4"/>
        <v>9.2819999999999983</v>
      </c>
      <c r="O31" s="143">
        <f t="shared" si="4"/>
        <v>8.19</v>
      </c>
      <c r="P31" s="143">
        <f t="shared" si="4"/>
        <v>7.2264705882352942</v>
      </c>
      <c r="Q31" s="143">
        <f t="shared" si="4"/>
        <v>6.37</v>
      </c>
      <c r="R31" s="143">
        <f t="shared" si="4"/>
        <v>5.6036842105263158</v>
      </c>
      <c r="S31" s="178">
        <f t="shared" si="4"/>
        <v>4.9139999999999997</v>
      </c>
      <c r="T31" s="179">
        <f t="shared" si="2"/>
        <v>4.29</v>
      </c>
      <c r="U31" s="143">
        <f t="shared" si="2"/>
        <v>3.7227272727272727</v>
      </c>
      <c r="V31" s="143">
        <f t="shared" si="2"/>
        <v>3.2047826086956519</v>
      </c>
      <c r="W31" s="143">
        <f t="shared" si="2"/>
        <v>2.73</v>
      </c>
      <c r="X31" s="140">
        <f t="shared" ref="X31:AM38" si="6">($B$2-$B$2/$B31*X$2)/($A$1*X$2)</f>
        <v>2.2932000000000001</v>
      </c>
      <c r="Y31" s="140">
        <f t="shared" si="6"/>
        <v>1.89</v>
      </c>
      <c r="Z31" s="140">
        <f t="shared" si="6"/>
        <v>1.5166666666666666</v>
      </c>
      <c r="AA31" s="140">
        <f t="shared" si="6"/>
        <v>1.17</v>
      </c>
      <c r="AB31" s="140">
        <f t="shared" si="6"/>
        <v>0.84724137931034482</v>
      </c>
      <c r="AC31" s="141">
        <f t="shared" si="6"/>
        <v>0.54599999999999993</v>
      </c>
      <c r="AD31" s="142">
        <f t="shared" si="6"/>
        <v>0.26419354838709674</v>
      </c>
      <c r="AE31" s="140"/>
      <c r="AF31" s="140">
        <f t="shared" si="6"/>
        <v>-0.24818181818181817</v>
      </c>
      <c r="AG31" s="140">
        <f t="shared" si="6"/>
        <v>-0.48176470588235293</v>
      </c>
      <c r="AH31" s="140">
        <f t="shared" si="6"/>
        <v>-0.70199999999999996</v>
      </c>
      <c r="AI31" s="140">
        <f t="shared" si="6"/>
        <v>-0.91</v>
      </c>
      <c r="AJ31" s="140">
        <f t="shared" si="6"/>
        <v>-1.1067567567567567</v>
      </c>
      <c r="AK31" s="140">
        <f t="shared" si="6"/>
        <v>-1.2931578947368421</v>
      </c>
      <c r="AL31" s="140">
        <f t="shared" si="6"/>
        <v>-1.47</v>
      </c>
      <c r="AM31" s="140">
        <f t="shared" si="6"/>
        <v>-1.6379999999999999</v>
      </c>
    </row>
    <row r="32" spans="1:41">
      <c r="A32" s="274"/>
      <c r="B32" s="213">
        <v>82.5</v>
      </c>
      <c r="C32" s="140">
        <f t="shared" si="5"/>
        <v>57.578181818181818</v>
      </c>
      <c r="D32" s="140">
        <f t="shared" si="4"/>
        <v>44.474181818181819</v>
      </c>
      <c r="E32" s="140">
        <f t="shared" si="4"/>
        <v>35.738181818181815</v>
      </c>
      <c r="F32" s="141">
        <f t="shared" si="4"/>
        <v>29.498181818181813</v>
      </c>
      <c r="G32" s="142">
        <f t="shared" si="4"/>
        <v>24.81818181818182</v>
      </c>
      <c r="H32" s="140">
        <f t="shared" si="4"/>
        <v>21.17818181818182</v>
      </c>
      <c r="I32" s="140">
        <f t="shared" si="4"/>
        <v>18.266181818181817</v>
      </c>
      <c r="J32" s="140">
        <f t="shared" si="4"/>
        <v>15.883636363636365</v>
      </c>
      <c r="K32" s="143">
        <f t="shared" si="4"/>
        <v>13.898181818181817</v>
      </c>
      <c r="L32" s="143">
        <f t="shared" si="4"/>
        <v>12.218181818181817</v>
      </c>
      <c r="M32" s="143">
        <f t="shared" si="4"/>
        <v>10.778181818181816</v>
      </c>
      <c r="N32" s="143">
        <f t="shared" si="4"/>
        <v>9.5301818181818163</v>
      </c>
      <c r="O32" s="143">
        <f t="shared" si="4"/>
        <v>8.4381818181818176</v>
      </c>
      <c r="P32" s="143">
        <f t="shared" si="4"/>
        <v>7.4746524064171131</v>
      </c>
      <c r="Q32" s="143">
        <f t="shared" si="4"/>
        <v>6.6181818181818191</v>
      </c>
      <c r="R32" s="143">
        <f t="shared" si="4"/>
        <v>5.8518660287081348</v>
      </c>
      <c r="S32" s="178">
        <f t="shared" si="4"/>
        <v>5.1621818181818186</v>
      </c>
      <c r="T32" s="179">
        <f t="shared" ref="T32:AI38" si="7">($B$2-$B$2/$B32*T$2)/($A$1*T$2)</f>
        <v>4.5381818181818181</v>
      </c>
      <c r="U32" s="143">
        <f t="shared" si="7"/>
        <v>3.9709090909090912</v>
      </c>
      <c r="V32" s="143">
        <f t="shared" si="7"/>
        <v>3.4529644268774704</v>
      </c>
      <c r="W32" s="143">
        <f t="shared" si="7"/>
        <v>2.9781818181818172</v>
      </c>
      <c r="X32" s="140">
        <f t="shared" si="7"/>
        <v>2.5413818181818186</v>
      </c>
      <c r="Y32" s="140">
        <f t="shared" si="7"/>
        <v>2.1381818181818173</v>
      </c>
      <c r="Z32" s="140">
        <f t="shared" si="7"/>
        <v>1.7648484848484849</v>
      </c>
      <c r="AA32" s="140">
        <f t="shared" si="7"/>
        <v>1.4181818181818173</v>
      </c>
      <c r="AB32" s="140">
        <f t="shared" si="7"/>
        <v>1.0954231974921631</v>
      </c>
      <c r="AC32" s="141">
        <f t="shared" si="7"/>
        <v>0.79418181818181743</v>
      </c>
      <c r="AD32" s="142">
        <f t="shared" si="7"/>
        <v>0.51237536656891502</v>
      </c>
      <c r="AE32" s="140">
        <f t="shared" si="7"/>
        <v>0.24818181818181756</v>
      </c>
      <c r="AF32" s="140"/>
      <c r="AG32" s="140">
        <f t="shared" si="7"/>
        <v>-0.23358288770053418</v>
      </c>
      <c r="AH32" s="140">
        <f t="shared" si="7"/>
        <v>-0.45381818181818184</v>
      </c>
      <c r="AI32" s="140">
        <f t="shared" si="7"/>
        <v>-0.66181818181818131</v>
      </c>
      <c r="AJ32" s="140">
        <f t="shared" si="6"/>
        <v>-0.85857493857493861</v>
      </c>
      <c r="AK32" s="140">
        <f t="shared" si="6"/>
        <v>-1.0449760765550236</v>
      </c>
      <c r="AL32" s="140">
        <f t="shared" si="6"/>
        <v>-1.2218181818181819</v>
      </c>
      <c r="AM32" s="140">
        <f t="shared" si="6"/>
        <v>-1.3898181818181814</v>
      </c>
    </row>
    <row r="33" spans="1:39">
      <c r="A33" s="274"/>
      <c r="B33" s="213">
        <v>85</v>
      </c>
      <c r="C33" s="140">
        <f t="shared" si="5"/>
        <v>57.811764705882354</v>
      </c>
      <c r="D33" s="140">
        <f t="shared" si="4"/>
        <v>44.707764705882354</v>
      </c>
      <c r="E33" s="140">
        <f t="shared" si="4"/>
        <v>35.97176470588235</v>
      </c>
      <c r="F33" s="141">
        <f t="shared" si="4"/>
        <v>29.731764705882352</v>
      </c>
      <c r="G33" s="142">
        <f t="shared" si="4"/>
        <v>25.051764705882356</v>
      </c>
      <c r="H33" s="140">
        <f t="shared" si="4"/>
        <v>21.411764705882351</v>
      </c>
      <c r="I33" s="140">
        <f t="shared" si="4"/>
        <v>18.499764705882352</v>
      </c>
      <c r="J33" s="140">
        <f t="shared" si="4"/>
        <v>16.117219251336898</v>
      </c>
      <c r="K33" s="143">
        <f t="shared" si="4"/>
        <v>14.131764705882352</v>
      </c>
      <c r="L33" s="143">
        <f t="shared" si="4"/>
        <v>12.451764705882351</v>
      </c>
      <c r="M33" s="143">
        <f t="shared" si="4"/>
        <v>11.011764705882353</v>
      </c>
      <c r="N33" s="143">
        <f t="shared" si="4"/>
        <v>9.7637647058823518</v>
      </c>
      <c r="O33" s="143">
        <f t="shared" si="4"/>
        <v>8.671764705882353</v>
      </c>
      <c r="P33" s="143">
        <f t="shared" si="4"/>
        <v>7.7082352941176469</v>
      </c>
      <c r="Q33" s="143">
        <f t="shared" si="4"/>
        <v>6.8517647058823536</v>
      </c>
      <c r="R33" s="143">
        <f t="shared" si="4"/>
        <v>6.0854489164086685</v>
      </c>
      <c r="S33" s="178">
        <f t="shared" si="4"/>
        <v>5.3957647058823524</v>
      </c>
      <c r="T33" s="179">
        <f t="shared" si="7"/>
        <v>4.7717647058823527</v>
      </c>
      <c r="U33" s="143">
        <f t="shared" si="7"/>
        <v>4.2044919786096253</v>
      </c>
      <c r="V33" s="143">
        <f t="shared" si="7"/>
        <v>3.6865473145780054</v>
      </c>
      <c r="W33" s="143">
        <f t="shared" si="7"/>
        <v>3.2117647058823526</v>
      </c>
      <c r="X33" s="140">
        <f t="shared" si="7"/>
        <v>2.7749647058823537</v>
      </c>
      <c r="Y33" s="140">
        <f t="shared" si="7"/>
        <v>2.3717647058823523</v>
      </c>
      <c r="Z33" s="140">
        <f t="shared" si="7"/>
        <v>1.9984313725490195</v>
      </c>
      <c r="AA33" s="140">
        <f t="shared" si="7"/>
        <v>1.651764705882353</v>
      </c>
      <c r="AB33" s="140">
        <f t="shared" si="7"/>
        <v>1.3290060851926986</v>
      </c>
      <c r="AC33" s="141">
        <f t="shared" si="7"/>
        <v>1.0277647058823527</v>
      </c>
      <c r="AD33" s="142">
        <f t="shared" si="7"/>
        <v>0.74595825426944984</v>
      </c>
      <c r="AE33" s="140">
        <f t="shared" si="7"/>
        <v>0.48176470588235348</v>
      </c>
      <c r="AF33" s="140">
        <f t="shared" si="7"/>
        <v>0.23358288770053437</v>
      </c>
      <c r="AG33" s="140"/>
      <c r="AH33" s="140">
        <f t="shared" si="7"/>
        <v>-0.2202352941176467</v>
      </c>
      <c r="AI33" s="140">
        <f t="shared" si="7"/>
        <v>-0.42823529411764638</v>
      </c>
      <c r="AJ33" s="140">
        <f t="shared" si="6"/>
        <v>-0.6249920508744039</v>
      </c>
      <c r="AK33" s="140">
        <f t="shared" si="6"/>
        <v>-0.81139318885448897</v>
      </c>
      <c r="AL33" s="140">
        <f t="shared" si="6"/>
        <v>-0.98823529411764643</v>
      </c>
      <c r="AM33" s="140">
        <f t="shared" si="6"/>
        <v>-1.1562352941176472</v>
      </c>
    </row>
    <row r="34" spans="1:39">
      <c r="A34" s="274"/>
      <c r="B34" s="213">
        <v>87.5</v>
      </c>
      <c r="C34" s="140">
        <f t="shared" si="5"/>
        <v>58.031999999999996</v>
      </c>
      <c r="D34" s="140">
        <f t="shared" si="4"/>
        <v>44.927999999999997</v>
      </c>
      <c r="E34" s="140">
        <f t="shared" si="4"/>
        <v>36.192</v>
      </c>
      <c r="F34" s="141">
        <f t="shared" si="4"/>
        <v>29.951999999999995</v>
      </c>
      <c r="G34" s="142">
        <f t="shared" si="4"/>
        <v>25.272000000000002</v>
      </c>
      <c r="H34" s="140">
        <f t="shared" si="4"/>
        <v>21.631999999999998</v>
      </c>
      <c r="I34" s="140">
        <f t="shared" si="4"/>
        <v>18.72</v>
      </c>
      <c r="J34" s="140">
        <f t="shared" si="4"/>
        <v>16.337454545454545</v>
      </c>
      <c r="K34" s="143">
        <f t="shared" si="4"/>
        <v>14.351999999999999</v>
      </c>
      <c r="L34" s="143">
        <f t="shared" si="4"/>
        <v>12.671999999999999</v>
      </c>
      <c r="M34" s="143">
        <f t="shared" si="4"/>
        <v>11.231999999999999</v>
      </c>
      <c r="N34" s="143">
        <f t="shared" si="4"/>
        <v>9.9839999999999982</v>
      </c>
      <c r="O34" s="143">
        <f t="shared" si="4"/>
        <v>8.8919999999999995</v>
      </c>
      <c r="P34" s="143">
        <f t="shared" si="4"/>
        <v>7.9284705882352942</v>
      </c>
      <c r="Q34" s="143">
        <f t="shared" si="4"/>
        <v>7.0719999999999992</v>
      </c>
      <c r="R34" s="143">
        <f t="shared" si="4"/>
        <v>6.3056842105263158</v>
      </c>
      <c r="S34" s="178">
        <f t="shared" si="4"/>
        <v>5.6159999999999997</v>
      </c>
      <c r="T34" s="179">
        <f t="shared" si="7"/>
        <v>4.992</v>
      </c>
      <c r="U34" s="143">
        <f t="shared" si="7"/>
        <v>4.4247272727272717</v>
      </c>
      <c r="V34" s="143">
        <f t="shared" si="7"/>
        <v>3.9067826086956514</v>
      </c>
      <c r="W34" s="143">
        <f t="shared" si="7"/>
        <v>3.4319999999999991</v>
      </c>
      <c r="X34" s="140">
        <f t="shared" si="7"/>
        <v>2.9952000000000001</v>
      </c>
      <c r="Y34" s="140">
        <f t="shared" si="7"/>
        <v>2.5919999999999987</v>
      </c>
      <c r="Z34" s="140">
        <f t="shared" si="7"/>
        <v>2.2186666666666666</v>
      </c>
      <c r="AA34" s="140">
        <f t="shared" si="7"/>
        <v>1.8720000000000001</v>
      </c>
      <c r="AB34" s="140">
        <f t="shared" si="7"/>
        <v>1.5492413793103443</v>
      </c>
      <c r="AC34" s="141">
        <f t="shared" si="7"/>
        <v>1.2479999999999998</v>
      </c>
      <c r="AD34" s="142">
        <f t="shared" si="7"/>
        <v>0.96619354838709592</v>
      </c>
      <c r="AE34" s="140">
        <f t="shared" si="7"/>
        <v>0.70199999999999974</v>
      </c>
      <c r="AF34" s="140">
        <f t="shared" si="7"/>
        <v>0.45381818181818206</v>
      </c>
      <c r="AG34" s="140">
        <f t="shared" si="7"/>
        <v>0.22023529411764659</v>
      </c>
      <c r="AH34" s="140"/>
      <c r="AI34" s="140">
        <f t="shared" si="7"/>
        <v>-0.20800000000000068</v>
      </c>
      <c r="AJ34" s="140">
        <f t="shared" si="6"/>
        <v>-0.40475675675675693</v>
      </c>
      <c r="AK34" s="140">
        <f t="shared" si="6"/>
        <v>-0.59115789473684188</v>
      </c>
      <c r="AL34" s="140">
        <f t="shared" si="6"/>
        <v>-0.76800000000000035</v>
      </c>
      <c r="AM34" s="140">
        <f t="shared" si="6"/>
        <v>-0.93599999999999994</v>
      </c>
    </row>
    <row r="35" spans="1:39">
      <c r="A35" s="274"/>
      <c r="B35" s="213">
        <v>90</v>
      </c>
      <c r="C35" s="140">
        <f t="shared" si="5"/>
        <v>58.24</v>
      </c>
      <c r="D35" s="140">
        <f t="shared" si="4"/>
        <v>45.136000000000003</v>
      </c>
      <c r="E35" s="140">
        <f t="shared" si="4"/>
        <v>36.4</v>
      </c>
      <c r="F35" s="141">
        <f t="shared" si="4"/>
        <v>30.159999999999997</v>
      </c>
      <c r="G35" s="142">
        <f t="shared" si="4"/>
        <v>25.479999999999997</v>
      </c>
      <c r="H35" s="140">
        <f t="shared" si="4"/>
        <v>21.84</v>
      </c>
      <c r="I35" s="140">
        <f t="shared" si="4"/>
        <v>18.928000000000001</v>
      </c>
      <c r="J35" s="140">
        <f t="shared" si="4"/>
        <v>16.545454545454543</v>
      </c>
      <c r="K35" s="143">
        <f t="shared" si="4"/>
        <v>14.56</v>
      </c>
      <c r="L35" s="143">
        <f t="shared" si="4"/>
        <v>12.879999999999999</v>
      </c>
      <c r="M35" s="143">
        <f t="shared" si="4"/>
        <v>11.44</v>
      </c>
      <c r="N35" s="143">
        <f t="shared" si="4"/>
        <v>10.192</v>
      </c>
      <c r="O35" s="143">
        <f t="shared" si="4"/>
        <v>9.1000000000000014</v>
      </c>
      <c r="P35" s="143">
        <f t="shared" si="4"/>
        <v>8.1364705882352943</v>
      </c>
      <c r="Q35" s="143">
        <f t="shared" si="4"/>
        <v>7.28</v>
      </c>
      <c r="R35" s="143">
        <f t="shared" si="4"/>
        <v>6.513684210526316</v>
      </c>
      <c r="S35" s="178">
        <f t="shared" si="4"/>
        <v>5.8239999999999998</v>
      </c>
      <c r="T35" s="179">
        <f t="shared" si="7"/>
        <v>5.2</v>
      </c>
      <c r="U35" s="143">
        <f t="shared" si="7"/>
        <v>4.6327272727272728</v>
      </c>
      <c r="V35" s="143">
        <f t="shared" si="7"/>
        <v>4.114782608695652</v>
      </c>
      <c r="W35" s="143">
        <f t="shared" si="7"/>
        <v>3.64</v>
      </c>
      <c r="X35" s="140">
        <f t="shared" si="7"/>
        <v>3.2032000000000003</v>
      </c>
      <c r="Y35" s="140">
        <f t="shared" si="7"/>
        <v>2.8000000000000007</v>
      </c>
      <c r="Z35" s="140">
        <f t="shared" si="7"/>
        <v>2.4266666666666667</v>
      </c>
      <c r="AA35" s="140">
        <f t="shared" si="7"/>
        <v>2.0800000000000005</v>
      </c>
      <c r="AB35" s="140">
        <f t="shared" si="7"/>
        <v>1.7572413793103447</v>
      </c>
      <c r="AC35" s="141">
        <f t="shared" si="7"/>
        <v>1.4560000000000002</v>
      </c>
      <c r="AD35" s="142">
        <f t="shared" si="7"/>
        <v>1.1741935483870964</v>
      </c>
      <c r="AE35" s="140">
        <f t="shared" si="7"/>
        <v>0.91000000000000036</v>
      </c>
      <c r="AF35" s="140">
        <f t="shared" si="7"/>
        <v>0.66181818181818264</v>
      </c>
      <c r="AG35" s="140">
        <f t="shared" si="7"/>
        <v>0.42823529411764721</v>
      </c>
      <c r="AH35" s="140">
        <f t="shared" si="7"/>
        <v>0.20800000000000063</v>
      </c>
      <c r="AI35" s="140"/>
      <c r="AJ35" s="140">
        <f t="shared" si="6"/>
        <v>-0.19675675675675625</v>
      </c>
      <c r="AK35" s="140">
        <f t="shared" si="6"/>
        <v>-0.3831578947368422</v>
      </c>
      <c r="AL35" s="140">
        <f t="shared" si="6"/>
        <v>-0.55999999999999961</v>
      </c>
      <c r="AM35" s="140">
        <f t="shared" si="6"/>
        <v>-0.7280000000000002</v>
      </c>
    </row>
    <row r="36" spans="1:39">
      <c r="A36" s="274"/>
      <c r="B36" s="213">
        <v>92.5</v>
      </c>
      <c r="C36" s="140">
        <f t="shared" si="5"/>
        <v>58.436756756756758</v>
      </c>
      <c r="D36" s="140">
        <f t="shared" si="4"/>
        <v>45.332756756756758</v>
      </c>
      <c r="E36" s="140">
        <f t="shared" si="4"/>
        <v>36.596756756756754</v>
      </c>
      <c r="F36" s="141">
        <f t="shared" si="4"/>
        <v>30.356756756756749</v>
      </c>
      <c r="G36" s="142">
        <f t="shared" si="4"/>
        <v>25.676756756756756</v>
      </c>
      <c r="H36" s="140">
        <f t="shared" si="4"/>
        <v>22.036756756756759</v>
      </c>
      <c r="I36" s="140">
        <f t="shared" si="4"/>
        <v>19.124756756756756</v>
      </c>
      <c r="J36" s="140">
        <f t="shared" si="4"/>
        <v>16.742211302211302</v>
      </c>
      <c r="K36" s="143">
        <f t="shared" si="4"/>
        <v>14.756756756756754</v>
      </c>
      <c r="L36" s="143">
        <f t="shared" si="4"/>
        <v>13.076756756756755</v>
      </c>
      <c r="M36" s="143">
        <f t="shared" si="4"/>
        <v>11.636756756756755</v>
      </c>
      <c r="N36" s="143">
        <f t="shared" si="4"/>
        <v>10.388756756756756</v>
      </c>
      <c r="O36" s="143">
        <f t="shared" si="4"/>
        <v>9.2967567567567571</v>
      </c>
      <c r="P36" s="143">
        <f t="shared" si="4"/>
        <v>8.33322734499205</v>
      </c>
      <c r="Q36" s="143">
        <f t="shared" si="4"/>
        <v>7.4767567567567559</v>
      </c>
      <c r="R36" s="143">
        <f t="shared" si="4"/>
        <v>6.7104409672830716</v>
      </c>
      <c r="S36" s="178">
        <f t="shared" si="4"/>
        <v>6.0207567567567564</v>
      </c>
      <c r="T36" s="179">
        <f t="shared" si="7"/>
        <v>5.3967567567567558</v>
      </c>
      <c r="U36" s="143">
        <f t="shared" si="7"/>
        <v>4.8294840294840284</v>
      </c>
      <c r="V36" s="143">
        <f t="shared" si="7"/>
        <v>4.3115393654524077</v>
      </c>
      <c r="W36" s="143">
        <f t="shared" si="7"/>
        <v>3.8367567567567558</v>
      </c>
      <c r="X36" s="140">
        <f t="shared" si="7"/>
        <v>3.3999567567567563</v>
      </c>
      <c r="Y36" s="140">
        <f t="shared" si="7"/>
        <v>2.9967567567567559</v>
      </c>
      <c r="Z36" s="140">
        <f t="shared" si="7"/>
        <v>2.6234234234234237</v>
      </c>
      <c r="AA36" s="140">
        <f t="shared" si="7"/>
        <v>2.2767567567567562</v>
      </c>
      <c r="AB36" s="140">
        <f t="shared" si="7"/>
        <v>1.9539981360671017</v>
      </c>
      <c r="AC36" s="141">
        <f t="shared" si="7"/>
        <v>1.652756756756756</v>
      </c>
      <c r="AD36" s="142">
        <f t="shared" si="7"/>
        <v>1.3709503051438536</v>
      </c>
      <c r="AE36" s="140">
        <f t="shared" si="7"/>
        <v>1.1067567567567562</v>
      </c>
      <c r="AF36" s="140">
        <f t="shared" si="7"/>
        <v>0.85857493857493861</v>
      </c>
      <c r="AG36" s="140">
        <f t="shared" si="7"/>
        <v>0.62499205087440324</v>
      </c>
      <c r="AH36" s="140">
        <f t="shared" si="7"/>
        <v>0.40475675675675676</v>
      </c>
      <c r="AI36" s="140">
        <f t="shared" si="7"/>
        <v>0.19675675675675619</v>
      </c>
      <c r="AJ36" s="140"/>
      <c r="AK36" s="140">
        <f t="shared" si="6"/>
        <v>-0.1864011379800859</v>
      </c>
      <c r="AL36" s="140">
        <f t="shared" si="6"/>
        <v>-0.36324324324324325</v>
      </c>
      <c r="AM36" s="140">
        <f t="shared" si="6"/>
        <v>-0.53124324324324379</v>
      </c>
    </row>
    <row r="37" spans="1:39">
      <c r="A37" s="274"/>
      <c r="B37" s="213">
        <v>95</v>
      </c>
      <c r="C37" s="140">
        <f t="shared" si="5"/>
        <v>58.623157894736842</v>
      </c>
      <c r="D37" s="140">
        <f t="shared" si="4"/>
        <v>45.519157894736843</v>
      </c>
      <c r="E37" s="140">
        <f t="shared" si="4"/>
        <v>36.783157894736839</v>
      </c>
      <c r="F37" s="141">
        <f t="shared" si="4"/>
        <v>30.543157894736837</v>
      </c>
      <c r="G37" s="142">
        <f t="shared" si="4"/>
        <v>25.86315789473684</v>
      </c>
      <c r="H37" s="140">
        <f t="shared" si="4"/>
        <v>22.223157894736843</v>
      </c>
      <c r="I37" s="140">
        <f t="shared" si="4"/>
        <v>19.311157894736841</v>
      </c>
      <c r="J37" s="140">
        <f t="shared" si="4"/>
        <v>16.928612440191387</v>
      </c>
      <c r="K37" s="143">
        <f t="shared" si="4"/>
        <v>14.94315789473684</v>
      </c>
      <c r="L37" s="143">
        <f t="shared" si="4"/>
        <v>13.263157894736841</v>
      </c>
      <c r="M37" s="143">
        <f t="shared" si="4"/>
        <v>11.823157894736841</v>
      </c>
      <c r="N37" s="143">
        <f t="shared" si="4"/>
        <v>10.575157894736842</v>
      </c>
      <c r="O37" s="143">
        <f t="shared" si="4"/>
        <v>9.4831578947368413</v>
      </c>
      <c r="P37" s="143">
        <f t="shared" si="4"/>
        <v>8.519628482972136</v>
      </c>
      <c r="Q37" s="143">
        <f t="shared" si="4"/>
        <v>7.6631578947368428</v>
      </c>
      <c r="R37" s="143">
        <f t="shared" si="4"/>
        <v>6.8968421052631577</v>
      </c>
      <c r="S37" s="178">
        <f t="shared" si="4"/>
        <v>6.2071578947368424</v>
      </c>
      <c r="T37" s="179">
        <f t="shared" si="7"/>
        <v>5.5831578947368419</v>
      </c>
      <c r="U37" s="143">
        <f t="shared" si="7"/>
        <v>5.0158851674641145</v>
      </c>
      <c r="V37" s="143">
        <f t="shared" si="7"/>
        <v>4.4979405034324937</v>
      </c>
      <c r="W37" s="143">
        <f t="shared" si="7"/>
        <v>4.0231578947368423</v>
      </c>
      <c r="X37" s="140">
        <f t="shared" si="7"/>
        <v>3.5863578947368424</v>
      </c>
      <c r="Y37" s="140">
        <f t="shared" si="7"/>
        <v>3.183157894736842</v>
      </c>
      <c r="Z37" s="140">
        <f t="shared" si="7"/>
        <v>2.8098245614035084</v>
      </c>
      <c r="AA37" s="140">
        <f t="shared" si="7"/>
        <v>2.4631578947368418</v>
      </c>
      <c r="AB37" s="140">
        <f t="shared" si="7"/>
        <v>2.1403992740471871</v>
      </c>
      <c r="AC37" s="141">
        <f t="shared" si="7"/>
        <v>1.8391578947368423</v>
      </c>
      <c r="AD37" s="142">
        <f t="shared" si="7"/>
        <v>1.5573514431239395</v>
      </c>
      <c r="AE37" s="140">
        <f t="shared" si="7"/>
        <v>1.2931578947368418</v>
      </c>
      <c r="AF37" s="140">
        <f t="shared" si="7"/>
        <v>1.0449760765550238</v>
      </c>
      <c r="AG37" s="140">
        <f t="shared" si="7"/>
        <v>0.81139318885448941</v>
      </c>
      <c r="AH37" s="140">
        <f t="shared" si="7"/>
        <v>0.59115789473684255</v>
      </c>
      <c r="AI37" s="140">
        <f t="shared" si="7"/>
        <v>0.38315789473684275</v>
      </c>
      <c r="AJ37" s="140">
        <f t="shared" si="6"/>
        <v>0.18640113798008509</v>
      </c>
      <c r="AK37" s="140"/>
      <c r="AL37" s="140">
        <f t="shared" si="6"/>
        <v>-0.17684210526315766</v>
      </c>
      <c r="AM37" s="140">
        <f t="shared" si="6"/>
        <v>-0.34484210526315745</v>
      </c>
    </row>
    <row r="38" spans="1:39" ht="15.75" thickBot="1">
      <c r="A38" s="274"/>
      <c r="B38" s="221">
        <v>100</v>
      </c>
      <c r="C38" s="187">
        <f t="shared" si="5"/>
        <v>58.968000000000004</v>
      </c>
      <c r="D38" s="185">
        <f t="shared" si="4"/>
        <v>45.863999999999997</v>
      </c>
      <c r="E38" s="185">
        <f t="shared" si="4"/>
        <v>37.127999999999993</v>
      </c>
      <c r="F38" s="186">
        <f t="shared" si="4"/>
        <v>30.887999999999998</v>
      </c>
      <c r="G38" s="187">
        <f t="shared" si="4"/>
        <v>26.207999999999998</v>
      </c>
      <c r="H38" s="185">
        <f t="shared" si="4"/>
        <v>22.568000000000001</v>
      </c>
      <c r="I38" s="185">
        <f t="shared" si="4"/>
        <v>19.655999999999999</v>
      </c>
      <c r="J38" s="185">
        <f t="shared" si="4"/>
        <v>17.273454545454545</v>
      </c>
      <c r="K38" s="181">
        <f t="shared" si="4"/>
        <v>15.288</v>
      </c>
      <c r="L38" s="181">
        <f t="shared" si="4"/>
        <v>13.607999999999999</v>
      </c>
      <c r="M38" s="181">
        <f t="shared" si="4"/>
        <v>12.167999999999999</v>
      </c>
      <c r="N38" s="181">
        <f t="shared" si="4"/>
        <v>10.919999999999998</v>
      </c>
      <c r="O38" s="181">
        <f t="shared" si="4"/>
        <v>9.8280000000000012</v>
      </c>
      <c r="P38" s="181">
        <f t="shared" si="4"/>
        <v>8.8644705882352941</v>
      </c>
      <c r="Q38" s="181">
        <f t="shared" si="4"/>
        <v>8.0079999999999991</v>
      </c>
      <c r="R38" s="181">
        <f t="shared" si="4"/>
        <v>7.2416842105263157</v>
      </c>
      <c r="S38" s="182">
        <f t="shared" si="4"/>
        <v>6.5519999999999996</v>
      </c>
      <c r="T38" s="183">
        <f t="shared" si="7"/>
        <v>5.9279999999999999</v>
      </c>
      <c r="U38" s="181">
        <f t="shared" si="7"/>
        <v>5.3607272727272717</v>
      </c>
      <c r="V38" s="181">
        <f t="shared" si="7"/>
        <v>4.8427826086956518</v>
      </c>
      <c r="W38" s="181">
        <f t="shared" si="7"/>
        <v>4.3679999999999994</v>
      </c>
      <c r="X38" s="185">
        <f t="shared" si="7"/>
        <v>3.9312</v>
      </c>
      <c r="Y38" s="185">
        <f t="shared" si="7"/>
        <v>3.528</v>
      </c>
      <c r="Z38" s="185">
        <f t="shared" si="7"/>
        <v>3.1546666666666661</v>
      </c>
      <c r="AA38" s="185">
        <f t="shared" si="7"/>
        <v>2.8079999999999994</v>
      </c>
      <c r="AB38" s="185">
        <f t="shared" si="7"/>
        <v>2.4852413793103438</v>
      </c>
      <c r="AC38" s="186">
        <f t="shared" si="7"/>
        <v>2.1839999999999997</v>
      </c>
      <c r="AD38" s="187">
        <f t="shared" si="7"/>
        <v>1.9021935483870962</v>
      </c>
      <c r="AE38" s="185">
        <f t="shared" si="7"/>
        <v>1.6380000000000003</v>
      </c>
      <c r="AF38" s="185">
        <f t="shared" si="7"/>
        <v>1.3898181818181814</v>
      </c>
      <c r="AG38" s="185">
        <f t="shared" si="7"/>
        <v>1.1562352941176464</v>
      </c>
      <c r="AH38" s="185">
        <f t="shared" si="7"/>
        <v>0.93599999999999994</v>
      </c>
      <c r="AI38" s="185">
        <f t="shared" si="7"/>
        <v>0.72799999999999954</v>
      </c>
      <c r="AJ38" s="185">
        <f t="shared" si="6"/>
        <v>0.53124324324324346</v>
      </c>
      <c r="AK38" s="185">
        <f t="shared" si="6"/>
        <v>0.34484210526315767</v>
      </c>
      <c r="AL38" s="185">
        <f t="shared" si="6"/>
        <v>0.16799999999999934</v>
      </c>
      <c r="AM38" s="185"/>
    </row>
    <row r="39" spans="1:39" ht="15.75" thickBot="1">
      <c r="B39" s="277" t="s">
        <v>232</v>
      </c>
      <c r="C39" s="280">
        <f>($B$2)/($A$1*C$2)</f>
        <v>65.52</v>
      </c>
      <c r="D39" s="281">
        <f t="shared" ref="D39:AM39" si="8">($B$2)/($A$1*D$2)</f>
        <v>52.415999999999997</v>
      </c>
      <c r="E39" s="281">
        <f t="shared" si="8"/>
        <v>43.68</v>
      </c>
      <c r="F39" s="281">
        <f t="shared" si="8"/>
        <v>37.44</v>
      </c>
      <c r="G39" s="281">
        <f t="shared" si="8"/>
        <v>32.76</v>
      </c>
      <c r="H39" s="281">
        <f t="shared" si="8"/>
        <v>29.12</v>
      </c>
      <c r="I39" s="281">
        <f t="shared" si="8"/>
        <v>26.207999999999998</v>
      </c>
      <c r="J39" s="281">
        <f t="shared" si="8"/>
        <v>23.825454545454544</v>
      </c>
      <c r="K39" s="281">
        <f t="shared" si="8"/>
        <v>21.84</v>
      </c>
      <c r="L39" s="281">
        <f t="shared" si="8"/>
        <v>20.159999999999997</v>
      </c>
      <c r="M39" s="281">
        <f t="shared" si="8"/>
        <v>18.72</v>
      </c>
      <c r="N39" s="281">
        <f t="shared" si="8"/>
        <v>17.471999999999998</v>
      </c>
      <c r="O39" s="281">
        <f t="shared" si="8"/>
        <v>16.38</v>
      </c>
      <c r="P39" s="281">
        <f t="shared" si="8"/>
        <v>15.416470588235294</v>
      </c>
      <c r="Q39" s="281">
        <f t="shared" si="8"/>
        <v>14.56</v>
      </c>
      <c r="R39" s="281">
        <f t="shared" si="8"/>
        <v>13.793684210526315</v>
      </c>
      <c r="S39" s="281">
        <f t="shared" si="8"/>
        <v>13.103999999999999</v>
      </c>
      <c r="T39" s="281">
        <f t="shared" si="8"/>
        <v>12.479999999999999</v>
      </c>
      <c r="U39" s="281">
        <f t="shared" si="8"/>
        <v>11.912727272727272</v>
      </c>
      <c r="V39" s="281">
        <f t="shared" si="8"/>
        <v>11.394782608695651</v>
      </c>
      <c r="W39" s="281">
        <f t="shared" si="8"/>
        <v>10.92</v>
      </c>
      <c r="X39" s="281">
        <f t="shared" si="8"/>
        <v>10.4832</v>
      </c>
      <c r="Y39" s="281">
        <f t="shared" si="8"/>
        <v>10.079999999999998</v>
      </c>
      <c r="Z39" s="281">
        <f t="shared" si="8"/>
        <v>9.706666666666667</v>
      </c>
      <c r="AA39" s="281">
        <f t="shared" si="8"/>
        <v>9.36</v>
      </c>
      <c r="AB39" s="281">
        <f t="shared" si="8"/>
        <v>9.0372413793103448</v>
      </c>
      <c r="AC39" s="281">
        <f t="shared" si="8"/>
        <v>8.7359999999999989</v>
      </c>
      <c r="AD39" s="281">
        <f t="shared" si="8"/>
        <v>8.4541935483870958</v>
      </c>
      <c r="AE39" s="281">
        <f t="shared" si="8"/>
        <v>8.19</v>
      </c>
      <c r="AF39" s="281">
        <f t="shared" si="8"/>
        <v>7.9418181818181814</v>
      </c>
      <c r="AG39" s="281">
        <f t="shared" si="8"/>
        <v>7.7082352941176469</v>
      </c>
      <c r="AH39" s="281">
        <f t="shared" si="8"/>
        <v>7.4879999999999995</v>
      </c>
      <c r="AI39" s="281">
        <f t="shared" si="8"/>
        <v>7.28</v>
      </c>
      <c r="AJ39" s="281">
        <f t="shared" si="8"/>
        <v>7.0832432432432428</v>
      </c>
      <c r="AK39" s="281">
        <f t="shared" si="8"/>
        <v>6.8968421052631577</v>
      </c>
      <c r="AL39" s="281">
        <f t="shared" si="8"/>
        <v>6.72</v>
      </c>
      <c r="AM39" s="282">
        <f t="shared" si="8"/>
        <v>6.5519999999999996</v>
      </c>
    </row>
  </sheetData>
  <mergeCells count="2">
    <mergeCell ref="A3:A38"/>
    <mergeCell ref="D1:AC1"/>
  </mergeCells>
  <pageMargins left="0.2" right="0.19" top="0.19" bottom="0.1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39"/>
  <sheetViews>
    <sheetView workbookViewId="0">
      <selection activeCell="B38" sqref="A38:XFD38"/>
    </sheetView>
  </sheetViews>
  <sheetFormatPr defaultRowHeight="15"/>
  <cols>
    <col min="1" max="1" width="2" customWidth="1"/>
    <col min="2" max="6" width="3.7109375" customWidth="1"/>
    <col min="7" max="7" width="3.7109375" style="230" customWidth="1"/>
    <col min="8" max="19" width="3.7109375" customWidth="1"/>
    <col min="20" max="20" width="3.7109375" style="230" customWidth="1"/>
    <col min="21" max="29" width="3.7109375" customWidth="1"/>
    <col min="30" max="30" width="3.7109375" style="230" customWidth="1"/>
    <col min="31" max="39" width="3.7109375" customWidth="1"/>
  </cols>
  <sheetData>
    <row r="1" spans="1:39" s="245" customFormat="1" ht="7.5" customHeight="1" thickBot="1">
      <c r="A1" s="244">
        <f>25.4/4/91.44</f>
        <v>6.9444444444444448E-2</v>
      </c>
      <c r="B1" s="246" t="s">
        <v>226</v>
      </c>
      <c r="C1" s="251"/>
      <c r="D1" s="251"/>
      <c r="E1" s="276" t="s">
        <v>230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60" t="s">
        <v>227</v>
      </c>
      <c r="AE1" s="251"/>
      <c r="AF1" s="251"/>
      <c r="AG1" s="251"/>
      <c r="AH1" s="251"/>
      <c r="AI1" s="251"/>
      <c r="AJ1" s="251"/>
      <c r="AK1" s="251"/>
      <c r="AL1" s="251"/>
      <c r="AM1" s="251"/>
    </row>
    <row r="2" spans="1:39" ht="15.75" thickBot="1">
      <c r="B2" s="202">
        <v>45.5</v>
      </c>
      <c r="C2" s="203">
        <v>10</v>
      </c>
      <c r="D2" s="204">
        <v>12.5</v>
      </c>
      <c r="E2" s="204">
        <v>15</v>
      </c>
      <c r="F2" s="205">
        <v>17.5</v>
      </c>
      <c r="G2" s="206">
        <v>20</v>
      </c>
      <c r="H2" s="204">
        <v>22.5</v>
      </c>
      <c r="I2" s="204">
        <v>25</v>
      </c>
      <c r="J2" s="204">
        <v>27.5</v>
      </c>
      <c r="K2" s="207">
        <v>30</v>
      </c>
      <c r="L2" s="208">
        <v>32.5</v>
      </c>
      <c r="M2" s="207">
        <v>35</v>
      </c>
      <c r="N2" s="208">
        <v>37.5</v>
      </c>
      <c r="O2" s="207">
        <v>40</v>
      </c>
      <c r="P2" s="208">
        <v>42.5</v>
      </c>
      <c r="Q2" s="207">
        <v>45</v>
      </c>
      <c r="R2" s="208">
        <v>47.5</v>
      </c>
      <c r="S2" s="209">
        <v>50</v>
      </c>
      <c r="T2" s="210">
        <v>52.5</v>
      </c>
      <c r="U2" s="207">
        <v>55</v>
      </c>
      <c r="V2" s="208">
        <v>57.5</v>
      </c>
      <c r="W2" s="207">
        <v>60</v>
      </c>
      <c r="X2" s="204">
        <v>62.5</v>
      </c>
      <c r="Y2" s="204">
        <v>65</v>
      </c>
      <c r="Z2" s="204">
        <v>67.5</v>
      </c>
      <c r="AA2" s="204">
        <v>70</v>
      </c>
      <c r="AB2" s="204">
        <v>72.5</v>
      </c>
      <c r="AC2" s="205">
        <v>75</v>
      </c>
      <c r="AD2" s="206">
        <v>77.5</v>
      </c>
      <c r="AE2" s="204">
        <v>80</v>
      </c>
      <c r="AF2" s="204">
        <v>82.5</v>
      </c>
      <c r="AG2" s="204">
        <v>85</v>
      </c>
      <c r="AH2" s="204">
        <v>87.5</v>
      </c>
      <c r="AI2" s="204">
        <v>90</v>
      </c>
      <c r="AJ2" s="204">
        <v>92.5</v>
      </c>
      <c r="AK2" s="204">
        <v>95</v>
      </c>
      <c r="AL2" s="204">
        <v>97.5</v>
      </c>
      <c r="AM2" s="211">
        <v>100</v>
      </c>
    </row>
    <row r="3" spans="1:39" ht="15" customHeight="1">
      <c r="A3" s="274" t="s">
        <v>231</v>
      </c>
      <c r="B3" s="212">
        <v>10</v>
      </c>
      <c r="C3" s="247"/>
      <c r="D3" s="247">
        <f>($B$2-$B$2/$B3*D$2)/D$2</f>
        <v>-0.91</v>
      </c>
      <c r="E3" s="247">
        <f t="shared" ref="E3:AM10" si="0">($B$2-$B$2/$B3*E$2)/E$2</f>
        <v>-1.5166666666666666</v>
      </c>
      <c r="F3" s="252">
        <f t="shared" si="0"/>
        <v>-1.95</v>
      </c>
      <c r="G3" s="256">
        <f t="shared" si="0"/>
        <v>-2.2749999999999999</v>
      </c>
      <c r="H3" s="247">
        <f t="shared" si="0"/>
        <v>-2.5277777777777777</v>
      </c>
      <c r="I3" s="247">
        <f t="shared" si="0"/>
        <v>-2.73</v>
      </c>
      <c r="J3" s="247">
        <f t="shared" si="0"/>
        <v>-2.8954545454545455</v>
      </c>
      <c r="K3" s="248">
        <f t="shared" si="0"/>
        <v>-3.0333333333333332</v>
      </c>
      <c r="L3" s="248">
        <f t="shared" si="0"/>
        <v>-3.15</v>
      </c>
      <c r="M3" s="248">
        <f t="shared" si="0"/>
        <v>-3.25</v>
      </c>
      <c r="N3" s="248">
        <f t="shared" si="0"/>
        <v>-3.3366666666666664</v>
      </c>
      <c r="O3" s="248">
        <f t="shared" si="0"/>
        <v>-3.4125000000000001</v>
      </c>
      <c r="P3" s="248">
        <f t="shared" si="0"/>
        <v>-3.4794117647058824</v>
      </c>
      <c r="Q3" s="248">
        <f t="shared" si="0"/>
        <v>-3.5388888888888888</v>
      </c>
      <c r="R3" s="248">
        <f t="shared" si="0"/>
        <v>-3.5921052631578947</v>
      </c>
      <c r="S3" s="254">
        <f t="shared" si="0"/>
        <v>-3.64</v>
      </c>
      <c r="T3" s="258">
        <f t="shared" si="0"/>
        <v>-3.6833333333333331</v>
      </c>
      <c r="U3" s="248">
        <f t="shared" si="0"/>
        <v>-3.7227272727272727</v>
      </c>
      <c r="V3" s="248">
        <f t="shared" si="0"/>
        <v>-3.758695652173913</v>
      </c>
      <c r="W3" s="248">
        <f t="shared" si="0"/>
        <v>-3.7916666666666665</v>
      </c>
      <c r="X3" s="247">
        <f t="shared" si="0"/>
        <v>-3.8220000000000001</v>
      </c>
      <c r="Y3" s="247">
        <f t="shared" si="0"/>
        <v>-3.85</v>
      </c>
      <c r="Z3" s="247">
        <f t="shared" si="0"/>
        <v>-3.8759259259259258</v>
      </c>
      <c r="AA3" s="247">
        <f t="shared" si="0"/>
        <v>-3.9</v>
      </c>
      <c r="AB3" s="247">
        <f t="shared" si="0"/>
        <v>-3.9224137931034484</v>
      </c>
      <c r="AC3" s="252">
        <f t="shared" si="0"/>
        <v>-3.9433333333333334</v>
      </c>
      <c r="AD3" s="256">
        <f t="shared" si="0"/>
        <v>-3.9629032258064516</v>
      </c>
      <c r="AE3" s="247">
        <f t="shared" si="0"/>
        <v>-3.9812500000000002</v>
      </c>
      <c r="AF3" s="247">
        <f t="shared" si="0"/>
        <v>-3.9984848484848485</v>
      </c>
      <c r="AG3" s="247">
        <f t="shared" si="0"/>
        <v>-4.0147058823529411</v>
      </c>
      <c r="AH3" s="247">
        <f t="shared" si="0"/>
        <v>-4.03</v>
      </c>
      <c r="AI3" s="247">
        <f t="shared" si="0"/>
        <v>-4.0444444444444443</v>
      </c>
      <c r="AJ3" s="247">
        <f t="shared" si="0"/>
        <v>-4.0581081081081081</v>
      </c>
      <c r="AK3" s="247">
        <f t="shared" si="0"/>
        <v>-4.0710526315789473</v>
      </c>
      <c r="AL3" s="247">
        <f t="shared" si="0"/>
        <v>-4.083333333333333</v>
      </c>
      <c r="AM3" s="247">
        <f t="shared" si="0"/>
        <v>-4.0949999999999998</v>
      </c>
    </row>
    <row r="4" spans="1:39">
      <c r="A4" s="274"/>
      <c r="B4" s="213">
        <v>12.5</v>
      </c>
      <c r="C4" s="247">
        <f t="shared" ref="C4:R26" si="1">($B$2-$B$2/$B4*C$2)/C$2</f>
        <v>0.91000000000000014</v>
      </c>
      <c r="D4" s="247"/>
      <c r="E4" s="247">
        <f t="shared" si="0"/>
        <v>-0.6066666666666668</v>
      </c>
      <c r="F4" s="252">
        <f t="shared" si="0"/>
        <v>-1.0400000000000003</v>
      </c>
      <c r="G4" s="256">
        <f t="shared" si="0"/>
        <v>-1.3649999999999998</v>
      </c>
      <c r="H4" s="247">
        <f t="shared" si="0"/>
        <v>-1.617777777777778</v>
      </c>
      <c r="I4" s="247">
        <f t="shared" si="0"/>
        <v>-1.82</v>
      </c>
      <c r="J4" s="247">
        <f t="shared" si="0"/>
        <v>-1.9854545454545458</v>
      </c>
      <c r="K4" s="248">
        <f t="shared" si="0"/>
        <v>-2.1233333333333335</v>
      </c>
      <c r="L4" s="248">
        <f t="shared" si="0"/>
        <v>-2.2399999999999998</v>
      </c>
      <c r="M4" s="248">
        <f t="shared" si="0"/>
        <v>-2.3400000000000003</v>
      </c>
      <c r="N4" s="248">
        <f t="shared" si="0"/>
        <v>-2.4266666666666667</v>
      </c>
      <c r="O4" s="248">
        <f t="shared" si="0"/>
        <v>-2.5024999999999999</v>
      </c>
      <c r="P4" s="248">
        <f t="shared" si="0"/>
        <v>-2.5694117647058827</v>
      </c>
      <c r="Q4" s="248">
        <f t="shared" si="0"/>
        <v>-2.6288888888888891</v>
      </c>
      <c r="R4" s="248">
        <f t="shared" si="0"/>
        <v>-2.682105263157895</v>
      </c>
      <c r="S4" s="254">
        <f t="shared" si="0"/>
        <v>-2.73</v>
      </c>
      <c r="T4" s="258">
        <f t="shared" si="0"/>
        <v>-2.7733333333333334</v>
      </c>
      <c r="U4" s="248">
        <f t="shared" si="0"/>
        <v>-2.812727272727273</v>
      </c>
      <c r="V4" s="248">
        <f t="shared" si="0"/>
        <v>-2.8486956521739133</v>
      </c>
      <c r="W4" s="248">
        <f t="shared" si="0"/>
        <v>-2.8816666666666668</v>
      </c>
      <c r="X4" s="247">
        <f t="shared" si="0"/>
        <v>-2.9119999999999999</v>
      </c>
      <c r="Y4" s="247">
        <f t="shared" si="0"/>
        <v>-2.94</v>
      </c>
      <c r="Z4" s="247">
        <f t="shared" si="0"/>
        <v>-2.9659259259259261</v>
      </c>
      <c r="AA4" s="247">
        <f t="shared" si="0"/>
        <v>-2.99</v>
      </c>
      <c r="AB4" s="247">
        <f t="shared" si="0"/>
        <v>-3.0124137931034487</v>
      </c>
      <c r="AC4" s="252">
        <f t="shared" si="0"/>
        <v>-3.0333333333333332</v>
      </c>
      <c r="AD4" s="256">
        <f t="shared" si="0"/>
        <v>-3.0529032258064519</v>
      </c>
      <c r="AE4" s="247">
        <f t="shared" si="0"/>
        <v>-3.07125</v>
      </c>
      <c r="AF4" s="247">
        <f t="shared" si="0"/>
        <v>-3.0884848484848488</v>
      </c>
      <c r="AG4" s="247">
        <f t="shared" si="0"/>
        <v>-3.1047058823529414</v>
      </c>
      <c r="AH4" s="247">
        <f t="shared" si="0"/>
        <v>-3.12</v>
      </c>
      <c r="AI4" s="247">
        <f t="shared" si="0"/>
        <v>-3.1344444444444446</v>
      </c>
      <c r="AJ4" s="247">
        <f t="shared" si="0"/>
        <v>-3.1481081081081079</v>
      </c>
      <c r="AK4" s="247">
        <f t="shared" si="0"/>
        <v>-3.1610526315789476</v>
      </c>
      <c r="AL4" s="247">
        <f t="shared" si="0"/>
        <v>-3.1733333333333338</v>
      </c>
      <c r="AM4" s="247">
        <f t="shared" si="0"/>
        <v>-3.1850000000000001</v>
      </c>
    </row>
    <row r="5" spans="1:39">
      <c r="A5" s="274"/>
      <c r="B5" s="213">
        <v>15</v>
      </c>
      <c r="C5" s="247">
        <f t="shared" si="1"/>
        <v>1.5166666666666668</v>
      </c>
      <c r="D5" s="247">
        <f t="shared" si="1"/>
        <v>0.60666666666666691</v>
      </c>
      <c r="E5" s="247"/>
      <c r="F5" s="252">
        <f t="shared" si="0"/>
        <v>-0.43333333333333307</v>
      </c>
      <c r="G5" s="256">
        <f t="shared" si="0"/>
        <v>-0.75833333333333319</v>
      </c>
      <c r="H5" s="247">
        <f t="shared" si="0"/>
        <v>-1.0111111111111111</v>
      </c>
      <c r="I5" s="247">
        <f t="shared" si="0"/>
        <v>-1.2133333333333332</v>
      </c>
      <c r="J5" s="247">
        <f t="shared" si="0"/>
        <v>-1.3787878787878785</v>
      </c>
      <c r="K5" s="248">
        <f t="shared" si="0"/>
        <v>-1.5166666666666666</v>
      </c>
      <c r="L5" s="248">
        <f t="shared" si="0"/>
        <v>-1.6333333333333331</v>
      </c>
      <c r="M5" s="248">
        <f t="shared" si="0"/>
        <v>-1.7333333333333332</v>
      </c>
      <c r="N5" s="248">
        <f t="shared" si="0"/>
        <v>-1.82</v>
      </c>
      <c r="O5" s="248">
        <f t="shared" si="0"/>
        <v>-1.8958333333333333</v>
      </c>
      <c r="P5" s="248">
        <f t="shared" si="0"/>
        <v>-1.9627450980392154</v>
      </c>
      <c r="Q5" s="248">
        <f t="shared" si="0"/>
        <v>-2.0222222222222221</v>
      </c>
      <c r="R5" s="248">
        <f t="shared" si="0"/>
        <v>-2.0754385964912276</v>
      </c>
      <c r="S5" s="254">
        <f t="shared" si="0"/>
        <v>-2.1233333333333331</v>
      </c>
      <c r="T5" s="258">
        <f t="shared" si="0"/>
        <v>-2.1666666666666665</v>
      </c>
      <c r="U5" s="248">
        <f t="shared" si="0"/>
        <v>-2.2060606060606056</v>
      </c>
      <c r="V5" s="248">
        <f t="shared" si="0"/>
        <v>-2.2420289855072464</v>
      </c>
      <c r="W5" s="248">
        <f t="shared" si="0"/>
        <v>-2.2749999999999999</v>
      </c>
      <c r="X5" s="247">
        <f t="shared" si="0"/>
        <v>-2.305333333333333</v>
      </c>
      <c r="Y5" s="247">
        <f t="shared" si="0"/>
        <v>-2.333333333333333</v>
      </c>
      <c r="Z5" s="247">
        <f t="shared" si="0"/>
        <v>-2.3592592592592592</v>
      </c>
      <c r="AA5" s="247">
        <f t="shared" si="0"/>
        <v>-2.3833333333333329</v>
      </c>
      <c r="AB5" s="247">
        <f t="shared" si="0"/>
        <v>-2.4057471264367813</v>
      </c>
      <c r="AC5" s="252">
        <f t="shared" si="0"/>
        <v>-2.4266666666666667</v>
      </c>
      <c r="AD5" s="256">
        <f t="shared" si="0"/>
        <v>-2.4462365591397845</v>
      </c>
      <c r="AE5" s="247">
        <f t="shared" si="0"/>
        <v>-2.4645833333333331</v>
      </c>
      <c r="AF5" s="247">
        <f t="shared" si="0"/>
        <v>-2.4818181818181819</v>
      </c>
      <c r="AG5" s="247">
        <f t="shared" si="0"/>
        <v>-2.4980392156862741</v>
      </c>
      <c r="AH5" s="247">
        <f t="shared" si="0"/>
        <v>-2.5133333333333328</v>
      </c>
      <c r="AI5" s="247">
        <f t="shared" si="0"/>
        <v>-2.5277777777777777</v>
      </c>
      <c r="AJ5" s="247">
        <f t="shared" si="0"/>
        <v>-2.541441441441441</v>
      </c>
      <c r="AK5" s="247">
        <f t="shared" si="0"/>
        <v>-2.5543859649122802</v>
      </c>
      <c r="AL5" s="247">
        <f t="shared" si="0"/>
        <v>-2.5666666666666669</v>
      </c>
      <c r="AM5" s="247">
        <f t="shared" si="0"/>
        <v>-2.5783333333333331</v>
      </c>
    </row>
    <row r="6" spans="1:39" s="225" customFormat="1" ht="15.75" thickBot="1">
      <c r="A6" s="274"/>
      <c r="B6" s="221">
        <v>17.5</v>
      </c>
      <c r="C6" s="249">
        <f t="shared" si="1"/>
        <v>1.95</v>
      </c>
      <c r="D6" s="249">
        <f t="shared" si="1"/>
        <v>1.04</v>
      </c>
      <c r="E6" s="249">
        <f t="shared" si="0"/>
        <v>0.43333333333333335</v>
      </c>
      <c r="F6" s="253"/>
      <c r="G6" s="257">
        <f t="shared" si="0"/>
        <v>-0.32500000000000001</v>
      </c>
      <c r="H6" s="249">
        <f t="shared" si="0"/>
        <v>-0.57777777777777772</v>
      </c>
      <c r="I6" s="249">
        <f t="shared" si="0"/>
        <v>-0.78</v>
      </c>
      <c r="J6" s="249">
        <f t="shared" si="0"/>
        <v>-0.94545454545454544</v>
      </c>
      <c r="K6" s="250">
        <f t="shared" si="0"/>
        <v>-1.0833333333333333</v>
      </c>
      <c r="L6" s="250">
        <f t="shared" si="0"/>
        <v>-1.2</v>
      </c>
      <c r="M6" s="250">
        <f t="shared" si="0"/>
        <v>-1.3</v>
      </c>
      <c r="N6" s="250">
        <f t="shared" si="0"/>
        <v>-1.3866666666666667</v>
      </c>
      <c r="O6" s="250">
        <f t="shared" si="0"/>
        <v>-1.4624999999999999</v>
      </c>
      <c r="P6" s="250">
        <f t="shared" si="0"/>
        <v>-1.5294117647058822</v>
      </c>
      <c r="Q6" s="250">
        <f t="shared" si="0"/>
        <v>-1.5888888888888888</v>
      </c>
      <c r="R6" s="250">
        <f t="shared" si="0"/>
        <v>-1.6421052631578947</v>
      </c>
      <c r="S6" s="255">
        <f t="shared" si="0"/>
        <v>-1.69</v>
      </c>
      <c r="T6" s="259">
        <f t="shared" si="0"/>
        <v>-1.7333333333333334</v>
      </c>
      <c r="U6" s="250">
        <f t="shared" si="0"/>
        <v>-1.7727272727272727</v>
      </c>
      <c r="V6" s="250">
        <f t="shared" si="0"/>
        <v>-1.808695652173913</v>
      </c>
      <c r="W6" s="250">
        <f t="shared" si="0"/>
        <v>-1.8416666666666666</v>
      </c>
      <c r="X6" s="249">
        <f t="shared" si="0"/>
        <v>-1.8720000000000001</v>
      </c>
      <c r="Y6" s="249">
        <f t="shared" si="0"/>
        <v>-1.9</v>
      </c>
      <c r="Z6" s="249">
        <f t="shared" si="0"/>
        <v>-1.9259259259259258</v>
      </c>
      <c r="AA6" s="249">
        <f t="shared" si="0"/>
        <v>-1.95</v>
      </c>
      <c r="AB6" s="249">
        <f t="shared" si="0"/>
        <v>-1.9724137931034482</v>
      </c>
      <c r="AC6" s="253">
        <f t="shared" si="0"/>
        <v>-1.9933333333333334</v>
      </c>
      <c r="AD6" s="257">
        <f t="shared" si="0"/>
        <v>-2.0129032258064514</v>
      </c>
      <c r="AE6" s="249">
        <f t="shared" si="0"/>
        <v>-2.03125</v>
      </c>
      <c r="AF6" s="249">
        <f t="shared" si="0"/>
        <v>-2.0484848484848484</v>
      </c>
      <c r="AG6" s="249">
        <f t="shared" si="0"/>
        <v>-2.0647058823529414</v>
      </c>
      <c r="AH6" s="249">
        <f t="shared" si="0"/>
        <v>-2.08</v>
      </c>
      <c r="AI6" s="249">
        <f t="shared" si="0"/>
        <v>-2.0944444444444446</v>
      </c>
      <c r="AJ6" s="249">
        <f t="shared" si="0"/>
        <v>-2.1081081081081079</v>
      </c>
      <c r="AK6" s="249">
        <f t="shared" si="0"/>
        <v>-2.1210526315789475</v>
      </c>
      <c r="AL6" s="249">
        <f t="shared" si="0"/>
        <v>-2.1333333333333333</v>
      </c>
      <c r="AM6" s="249">
        <f t="shared" si="0"/>
        <v>-2.145</v>
      </c>
    </row>
    <row r="7" spans="1:39">
      <c r="A7" s="274"/>
      <c r="B7" s="212">
        <v>20</v>
      </c>
      <c r="C7" s="247">
        <f t="shared" si="1"/>
        <v>2.2749999999999999</v>
      </c>
      <c r="D7" s="247">
        <f t="shared" si="1"/>
        <v>1.365</v>
      </c>
      <c r="E7" s="247">
        <f t="shared" si="0"/>
        <v>0.7583333333333333</v>
      </c>
      <c r="F7" s="252">
        <f t="shared" si="0"/>
        <v>0.32500000000000001</v>
      </c>
      <c r="G7" s="256"/>
      <c r="H7" s="247">
        <f t="shared" si="0"/>
        <v>-0.25277777777777777</v>
      </c>
      <c r="I7" s="247">
        <f t="shared" si="0"/>
        <v>-0.45500000000000002</v>
      </c>
      <c r="J7" s="247">
        <f t="shared" si="0"/>
        <v>-0.62045454545454548</v>
      </c>
      <c r="K7" s="248">
        <f t="shared" si="0"/>
        <v>-0.7583333333333333</v>
      </c>
      <c r="L7" s="248">
        <f t="shared" si="0"/>
        <v>-0.875</v>
      </c>
      <c r="M7" s="248">
        <f t="shared" si="0"/>
        <v>-0.97499999999999998</v>
      </c>
      <c r="N7" s="248">
        <f t="shared" si="0"/>
        <v>-1.0616666666666668</v>
      </c>
      <c r="O7" s="248">
        <f t="shared" si="0"/>
        <v>-1.1375</v>
      </c>
      <c r="P7" s="248">
        <f t="shared" si="0"/>
        <v>-1.2044117647058823</v>
      </c>
      <c r="Q7" s="248">
        <f t="shared" si="0"/>
        <v>-1.2638888888888888</v>
      </c>
      <c r="R7" s="248">
        <f t="shared" si="0"/>
        <v>-1.3171052631578948</v>
      </c>
      <c r="S7" s="254">
        <f t="shared" si="0"/>
        <v>-1.365</v>
      </c>
      <c r="T7" s="258">
        <f t="shared" si="0"/>
        <v>-1.4083333333333334</v>
      </c>
      <c r="U7" s="248">
        <f t="shared" si="0"/>
        <v>-1.4477272727272728</v>
      </c>
      <c r="V7" s="248">
        <f t="shared" si="0"/>
        <v>-1.4836956521739131</v>
      </c>
      <c r="W7" s="248">
        <f t="shared" si="0"/>
        <v>-1.5166666666666666</v>
      </c>
      <c r="X7" s="247">
        <f t="shared" si="0"/>
        <v>-1.5469999999999999</v>
      </c>
      <c r="Y7" s="247">
        <f t="shared" si="0"/>
        <v>-1.575</v>
      </c>
      <c r="Z7" s="247">
        <f t="shared" si="0"/>
        <v>-1.6009259259259259</v>
      </c>
      <c r="AA7" s="247">
        <f t="shared" si="0"/>
        <v>-1.625</v>
      </c>
      <c r="AB7" s="247">
        <f t="shared" si="0"/>
        <v>-1.6474137931034483</v>
      </c>
      <c r="AC7" s="252">
        <f t="shared" si="0"/>
        <v>-1.6683333333333332</v>
      </c>
      <c r="AD7" s="256">
        <f t="shared" si="0"/>
        <v>-1.6879032258064517</v>
      </c>
      <c r="AE7" s="247">
        <f t="shared" si="0"/>
        <v>-1.70625</v>
      </c>
      <c r="AF7" s="247">
        <f t="shared" si="0"/>
        <v>-1.7234848484848484</v>
      </c>
      <c r="AG7" s="247">
        <f t="shared" si="0"/>
        <v>-1.7397058823529412</v>
      </c>
      <c r="AH7" s="247">
        <f t="shared" si="0"/>
        <v>-1.7549999999999999</v>
      </c>
      <c r="AI7" s="247">
        <f t="shared" si="0"/>
        <v>-1.7694444444444444</v>
      </c>
      <c r="AJ7" s="247">
        <f t="shared" si="0"/>
        <v>-1.7831081081081082</v>
      </c>
      <c r="AK7" s="247">
        <f t="shared" si="0"/>
        <v>-1.7960526315789473</v>
      </c>
      <c r="AL7" s="247">
        <f t="shared" si="0"/>
        <v>-1.8083333333333333</v>
      </c>
      <c r="AM7" s="247">
        <f t="shared" si="0"/>
        <v>-1.82</v>
      </c>
    </row>
    <row r="8" spans="1:39">
      <c r="A8" s="274"/>
      <c r="B8" s="213">
        <v>22.5</v>
      </c>
      <c r="C8" s="247">
        <f t="shared" si="1"/>
        <v>2.5277777777777777</v>
      </c>
      <c r="D8" s="247">
        <f t="shared" si="1"/>
        <v>1.6177777777777778</v>
      </c>
      <c r="E8" s="247">
        <f t="shared" si="0"/>
        <v>1.0111111111111113</v>
      </c>
      <c r="F8" s="252">
        <f t="shared" si="0"/>
        <v>0.57777777777777795</v>
      </c>
      <c r="G8" s="256">
        <f t="shared" si="0"/>
        <v>0.25277777777777788</v>
      </c>
      <c r="H8" s="247"/>
      <c r="I8" s="247">
        <f t="shared" si="0"/>
        <v>-0.20222222222222228</v>
      </c>
      <c r="J8" s="247">
        <f t="shared" si="0"/>
        <v>-0.36767676767676755</v>
      </c>
      <c r="K8" s="248">
        <f t="shared" si="0"/>
        <v>-0.50555555555555542</v>
      </c>
      <c r="L8" s="248">
        <f t="shared" si="0"/>
        <v>-0.62222222222222201</v>
      </c>
      <c r="M8" s="248">
        <f t="shared" si="0"/>
        <v>-0.72222222222222199</v>
      </c>
      <c r="N8" s="248">
        <f t="shared" si="0"/>
        <v>-0.80888888888888877</v>
      </c>
      <c r="O8" s="248">
        <f t="shared" si="0"/>
        <v>-0.88472222222222219</v>
      </c>
      <c r="P8" s="248">
        <f t="shared" si="0"/>
        <v>-0.95163398692810452</v>
      </c>
      <c r="Q8" s="248">
        <f t="shared" si="0"/>
        <v>-1.0111111111111111</v>
      </c>
      <c r="R8" s="248">
        <f t="shared" si="0"/>
        <v>-1.064327485380117</v>
      </c>
      <c r="S8" s="254">
        <f t="shared" si="0"/>
        <v>-1.1122222222222222</v>
      </c>
      <c r="T8" s="258">
        <f t="shared" si="0"/>
        <v>-1.1555555555555554</v>
      </c>
      <c r="U8" s="248">
        <f t="shared" si="0"/>
        <v>-1.1949494949494948</v>
      </c>
      <c r="V8" s="248">
        <f t="shared" si="0"/>
        <v>-1.2309178743961351</v>
      </c>
      <c r="W8" s="248">
        <f t="shared" si="0"/>
        <v>-1.2638888888888888</v>
      </c>
      <c r="X8" s="247">
        <f t="shared" si="0"/>
        <v>-1.2942222222222222</v>
      </c>
      <c r="Y8" s="247">
        <f t="shared" si="0"/>
        <v>-1.322222222222222</v>
      </c>
      <c r="Z8" s="247">
        <f t="shared" si="0"/>
        <v>-1.3481481481481481</v>
      </c>
      <c r="AA8" s="247">
        <f t="shared" si="0"/>
        <v>-1.372222222222222</v>
      </c>
      <c r="AB8" s="247">
        <f t="shared" si="0"/>
        <v>-1.3946360153256705</v>
      </c>
      <c r="AC8" s="252">
        <f t="shared" si="0"/>
        <v>-1.4155555555555555</v>
      </c>
      <c r="AD8" s="256">
        <f t="shared" si="0"/>
        <v>-1.4351254480286739</v>
      </c>
      <c r="AE8" s="247">
        <f t="shared" si="0"/>
        <v>-1.4534722222222221</v>
      </c>
      <c r="AF8" s="247">
        <f t="shared" si="0"/>
        <v>-1.4707070707070704</v>
      </c>
      <c r="AG8" s="247">
        <f t="shared" si="0"/>
        <v>-1.4869281045751634</v>
      </c>
      <c r="AH8" s="247">
        <f t="shared" si="0"/>
        <v>-1.5022222222222221</v>
      </c>
      <c r="AI8" s="247">
        <f t="shared" si="0"/>
        <v>-1.5166666666666666</v>
      </c>
      <c r="AJ8" s="247">
        <f t="shared" si="0"/>
        <v>-1.5303303303303302</v>
      </c>
      <c r="AK8" s="247">
        <f t="shared" si="0"/>
        <v>-1.5432748538011696</v>
      </c>
      <c r="AL8" s="247">
        <f t="shared" si="0"/>
        <v>-1.5555555555555554</v>
      </c>
      <c r="AM8" s="247">
        <f t="shared" si="0"/>
        <v>-1.5672222222222223</v>
      </c>
    </row>
    <row r="9" spans="1:39">
      <c r="A9" s="274"/>
      <c r="B9" s="213">
        <v>25</v>
      </c>
      <c r="C9" s="247">
        <f t="shared" si="1"/>
        <v>2.73</v>
      </c>
      <c r="D9" s="247">
        <f t="shared" si="1"/>
        <v>1.82</v>
      </c>
      <c r="E9" s="247">
        <f t="shared" si="0"/>
        <v>1.2133333333333334</v>
      </c>
      <c r="F9" s="252">
        <f t="shared" si="0"/>
        <v>0.77999999999999992</v>
      </c>
      <c r="G9" s="256">
        <f t="shared" si="0"/>
        <v>0.45500000000000007</v>
      </c>
      <c r="H9" s="247">
        <f t="shared" si="0"/>
        <v>0.20222222222222211</v>
      </c>
      <c r="I9" s="247"/>
      <c r="J9" s="247">
        <f t="shared" si="0"/>
        <v>-0.1654545454545456</v>
      </c>
      <c r="K9" s="248">
        <f t="shared" si="0"/>
        <v>-0.3033333333333334</v>
      </c>
      <c r="L9" s="248">
        <f t="shared" si="0"/>
        <v>-0.41999999999999993</v>
      </c>
      <c r="M9" s="248">
        <f t="shared" si="0"/>
        <v>-0.52000000000000013</v>
      </c>
      <c r="N9" s="248">
        <f t="shared" si="0"/>
        <v>-0.60666666666666669</v>
      </c>
      <c r="O9" s="248">
        <f t="shared" si="0"/>
        <v>-0.68249999999999988</v>
      </c>
      <c r="P9" s="248">
        <f t="shared" si="0"/>
        <v>-0.74941176470588255</v>
      </c>
      <c r="Q9" s="248">
        <f t="shared" si="0"/>
        <v>-0.80888888888888899</v>
      </c>
      <c r="R9" s="248">
        <f t="shared" si="0"/>
        <v>-0.86210526315789482</v>
      </c>
      <c r="S9" s="254">
        <f t="shared" si="0"/>
        <v>-0.91</v>
      </c>
      <c r="T9" s="258">
        <f t="shared" si="0"/>
        <v>-0.95333333333333325</v>
      </c>
      <c r="U9" s="248">
        <f t="shared" si="0"/>
        <v>-0.9927272727272729</v>
      </c>
      <c r="V9" s="248">
        <f t="shared" si="0"/>
        <v>-1.0286956521739132</v>
      </c>
      <c r="W9" s="248">
        <f t="shared" si="0"/>
        <v>-1.0616666666666668</v>
      </c>
      <c r="X9" s="247">
        <f t="shared" si="0"/>
        <v>-1.0920000000000001</v>
      </c>
      <c r="Y9" s="247">
        <f t="shared" si="0"/>
        <v>-1.1199999999999999</v>
      </c>
      <c r="Z9" s="247">
        <f t="shared" si="0"/>
        <v>-1.145925925925926</v>
      </c>
      <c r="AA9" s="247">
        <f t="shared" si="0"/>
        <v>-1.1700000000000002</v>
      </c>
      <c r="AB9" s="247">
        <f t="shared" si="0"/>
        <v>-1.1924137931034484</v>
      </c>
      <c r="AC9" s="252">
        <f t="shared" si="0"/>
        <v>-1.2133333333333334</v>
      </c>
      <c r="AD9" s="256">
        <f t="shared" si="0"/>
        <v>-1.2329032258064518</v>
      </c>
      <c r="AE9" s="247">
        <f t="shared" si="0"/>
        <v>-1.25125</v>
      </c>
      <c r="AF9" s="247">
        <f t="shared" si="0"/>
        <v>-1.2684848484848485</v>
      </c>
      <c r="AG9" s="247">
        <f t="shared" si="0"/>
        <v>-1.2847058823529414</v>
      </c>
      <c r="AH9" s="247">
        <f t="shared" si="0"/>
        <v>-1.3</v>
      </c>
      <c r="AI9" s="247">
        <f t="shared" si="0"/>
        <v>-1.3144444444444445</v>
      </c>
      <c r="AJ9" s="247">
        <f t="shared" si="0"/>
        <v>-1.3281081081081081</v>
      </c>
      <c r="AK9" s="247">
        <f t="shared" si="0"/>
        <v>-1.3410526315789475</v>
      </c>
      <c r="AL9" s="247">
        <f t="shared" si="0"/>
        <v>-1.3533333333333335</v>
      </c>
      <c r="AM9" s="247">
        <f t="shared" si="0"/>
        <v>-1.365</v>
      </c>
    </row>
    <row r="10" spans="1:39">
      <c r="A10" s="274"/>
      <c r="B10" s="213">
        <v>27.5</v>
      </c>
      <c r="C10" s="247">
        <f t="shared" si="1"/>
        <v>2.8954545454545455</v>
      </c>
      <c r="D10" s="247">
        <f t="shared" si="1"/>
        <v>1.9854545454545454</v>
      </c>
      <c r="E10" s="247">
        <f t="shared" si="0"/>
        <v>1.3787878787878789</v>
      </c>
      <c r="F10" s="252">
        <f t="shared" si="0"/>
        <v>0.94545454545454555</v>
      </c>
      <c r="G10" s="256">
        <f t="shared" si="0"/>
        <v>0.62045454545454537</v>
      </c>
      <c r="H10" s="247">
        <f t="shared" si="0"/>
        <v>0.36767676767676771</v>
      </c>
      <c r="I10" s="247">
        <f t="shared" si="0"/>
        <v>0.16545454545454533</v>
      </c>
      <c r="J10" s="247"/>
      <c r="K10" s="248">
        <f t="shared" si="0"/>
        <v>-0.13787878787878777</v>
      </c>
      <c r="L10" s="248">
        <f t="shared" si="0"/>
        <v>-0.25454545454545457</v>
      </c>
      <c r="M10" s="248">
        <f t="shared" si="0"/>
        <v>-0.3545454545454545</v>
      </c>
      <c r="N10" s="248">
        <f t="shared" si="0"/>
        <v>-0.44121212121212122</v>
      </c>
      <c r="O10" s="248">
        <f t="shared" ref="O10:AD31" si="2">($B$2-$B$2/$B10*O$2)/O$2</f>
        <v>-0.5170454545454547</v>
      </c>
      <c r="P10" s="248">
        <f t="shared" si="2"/>
        <v>-0.58395721925133681</v>
      </c>
      <c r="Q10" s="248">
        <f t="shared" si="2"/>
        <v>-0.64343434343434336</v>
      </c>
      <c r="R10" s="248">
        <f t="shared" si="2"/>
        <v>-0.6966507177033493</v>
      </c>
      <c r="S10" s="254">
        <f t="shared" si="2"/>
        <v>-0.74454545454545462</v>
      </c>
      <c r="T10" s="258">
        <f t="shared" si="2"/>
        <v>-0.78787878787878785</v>
      </c>
      <c r="U10" s="248">
        <f t="shared" si="2"/>
        <v>-0.82727272727272727</v>
      </c>
      <c r="V10" s="248">
        <f t="shared" si="2"/>
        <v>-0.8632411067193676</v>
      </c>
      <c r="W10" s="248">
        <f t="shared" si="2"/>
        <v>-0.89621212121212113</v>
      </c>
      <c r="X10" s="247">
        <f t="shared" si="2"/>
        <v>-0.92654545454545445</v>
      </c>
      <c r="Y10" s="247">
        <f t="shared" si="2"/>
        <v>-0.95454545454545459</v>
      </c>
      <c r="Z10" s="247">
        <f t="shared" si="2"/>
        <v>-0.98047138047138049</v>
      </c>
      <c r="AA10" s="247">
        <f t="shared" si="2"/>
        <v>-1.0045454545454544</v>
      </c>
      <c r="AB10" s="247">
        <f t="shared" si="2"/>
        <v>-1.0269592476489029</v>
      </c>
      <c r="AC10" s="252">
        <f t="shared" si="2"/>
        <v>-1.0478787878787879</v>
      </c>
      <c r="AD10" s="256">
        <f t="shared" si="2"/>
        <v>-1.0674486803519061</v>
      </c>
      <c r="AE10" s="247">
        <f t="shared" ref="AE10:AM30" si="3">($B$2-$B$2/$B10*AE$2)/AE$2</f>
        <v>-1.0857954545454547</v>
      </c>
      <c r="AF10" s="247">
        <f t="shared" si="3"/>
        <v>-1.103030303030303</v>
      </c>
      <c r="AG10" s="247">
        <f t="shared" si="3"/>
        <v>-1.1192513368983956</v>
      </c>
      <c r="AH10" s="247">
        <f t="shared" si="3"/>
        <v>-1.1345454545454545</v>
      </c>
      <c r="AI10" s="247">
        <f t="shared" si="3"/>
        <v>-1.148989898989899</v>
      </c>
      <c r="AJ10" s="247">
        <f t="shared" si="3"/>
        <v>-1.1626535626535626</v>
      </c>
      <c r="AK10" s="247">
        <f t="shared" si="3"/>
        <v>-1.175598086124402</v>
      </c>
      <c r="AL10" s="247">
        <f t="shared" si="3"/>
        <v>-1.1878787878787878</v>
      </c>
      <c r="AM10" s="247">
        <f t="shared" si="3"/>
        <v>-1.1995454545454547</v>
      </c>
    </row>
    <row r="11" spans="1:39">
      <c r="A11" s="274"/>
      <c r="B11" s="216">
        <v>30</v>
      </c>
      <c r="C11" s="248">
        <f t="shared" si="1"/>
        <v>3.0333333333333337</v>
      </c>
      <c r="D11" s="248">
        <f t="shared" si="1"/>
        <v>2.1233333333333335</v>
      </c>
      <c r="E11" s="248">
        <f t="shared" si="1"/>
        <v>1.5166666666666666</v>
      </c>
      <c r="F11" s="254">
        <f t="shared" si="1"/>
        <v>1.0833333333333335</v>
      </c>
      <c r="G11" s="258">
        <f t="shared" si="1"/>
        <v>0.75833333333333341</v>
      </c>
      <c r="H11" s="248">
        <f t="shared" si="1"/>
        <v>0.50555555555555554</v>
      </c>
      <c r="I11" s="248">
        <f t="shared" si="1"/>
        <v>0.30333333333333345</v>
      </c>
      <c r="J11" s="248">
        <f t="shared" si="1"/>
        <v>0.13787878787878804</v>
      </c>
      <c r="K11" s="248"/>
      <c r="L11" s="248">
        <f t="shared" si="1"/>
        <v>-0.1166666666666666</v>
      </c>
      <c r="M11" s="248">
        <f t="shared" si="1"/>
        <v>-0.21666666666666654</v>
      </c>
      <c r="N11" s="248">
        <f t="shared" si="1"/>
        <v>-0.30333333333333334</v>
      </c>
      <c r="O11" s="248">
        <f t="shared" si="1"/>
        <v>-0.3791666666666666</v>
      </c>
      <c r="P11" s="248">
        <f t="shared" si="1"/>
        <v>-0.44607843137254893</v>
      </c>
      <c r="Q11" s="248">
        <f t="shared" si="1"/>
        <v>-0.50555555555555554</v>
      </c>
      <c r="R11" s="248">
        <f t="shared" si="1"/>
        <v>-0.55877192982456125</v>
      </c>
      <c r="S11" s="254">
        <f t="shared" si="2"/>
        <v>-0.60666666666666658</v>
      </c>
      <c r="T11" s="258">
        <f t="shared" si="2"/>
        <v>-0.65</v>
      </c>
      <c r="U11" s="248">
        <f t="shared" si="2"/>
        <v>-0.68939393939393923</v>
      </c>
      <c r="V11" s="248">
        <f t="shared" si="2"/>
        <v>-0.72536231884057967</v>
      </c>
      <c r="W11" s="248">
        <f t="shared" si="2"/>
        <v>-0.7583333333333333</v>
      </c>
      <c r="X11" s="248">
        <f t="shared" si="2"/>
        <v>-0.78866666666666652</v>
      </c>
      <c r="Y11" s="248">
        <f t="shared" si="2"/>
        <v>-0.81666666666666654</v>
      </c>
      <c r="Z11" s="248">
        <f t="shared" si="2"/>
        <v>-0.84259259259259256</v>
      </c>
      <c r="AA11" s="248">
        <f t="shared" si="2"/>
        <v>-0.86666666666666659</v>
      </c>
      <c r="AB11" s="248">
        <f t="shared" si="2"/>
        <v>-0.88908045977011485</v>
      </c>
      <c r="AC11" s="254">
        <f t="shared" si="2"/>
        <v>-0.91</v>
      </c>
      <c r="AD11" s="258">
        <f t="shared" si="2"/>
        <v>-0.92956989247311816</v>
      </c>
      <c r="AE11" s="248">
        <f t="shared" si="3"/>
        <v>-0.94791666666666663</v>
      </c>
      <c r="AF11" s="248">
        <f t="shared" si="3"/>
        <v>-0.9651515151515152</v>
      </c>
      <c r="AG11" s="248">
        <f t="shared" si="3"/>
        <v>-0.98137254901960769</v>
      </c>
      <c r="AH11" s="248">
        <f t="shared" si="3"/>
        <v>-0.99666666666666648</v>
      </c>
      <c r="AI11" s="248">
        <f t="shared" si="3"/>
        <v>-1.0111111111111111</v>
      </c>
      <c r="AJ11" s="248">
        <f t="shared" si="3"/>
        <v>-1.0247747747747746</v>
      </c>
      <c r="AK11" s="248">
        <f t="shared" si="3"/>
        <v>-1.0377192982456138</v>
      </c>
      <c r="AL11" s="248">
        <f t="shared" si="3"/>
        <v>-1.05</v>
      </c>
      <c r="AM11" s="248">
        <f t="shared" si="3"/>
        <v>-1.0616666666666665</v>
      </c>
    </row>
    <row r="12" spans="1:39">
      <c r="A12" s="274"/>
      <c r="B12" s="218">
        <v>32.5</v>
      </c>
      <c r="C12" s="248">
        <f t="shared" si="1"/>
        <v>3.15</v>
      </c>
      <c r="D12" s="248">
        <f t="shared" si="1"/>
        <v>2.2400000000000002</v>
      </c>
      <c r="E12" s="248">
        <f t="shared" si="1"/>
        <v>1.6333333333333333</v>
      </c>
      <c r="F12" s="254">
        <f t="shared" si="1"/>
        <v>1.2</v>
      </c>
      <c r="G12" s="258">
        <f t="shared" si="1"/>
        <v>0.875</v>
      </c>
      <c r="H12" s="248">
        <f t="shared" si="1"/>
        <v>0.62222222222222234</v>
      </c>
      <c r="I12" s="248">
        <f t="shared" si="1"/>
        <v>0.42</v>
      </c>
      <c r="J12" s="248">
        <f t="shared" si="1"/>
        <v>0.25454545454545452</v>
      </c>
      <c r="K12" s="248">
        <f t="shared" si="1"/>
        <v>0.11666666666666667</v>
      </c>
      <c r="L12" s="248"/>
      <c r="M12" s="248">
        <f t="shared" si="1"/>
        <v>-0.1</v>
      </c>
      <c r="N12" s="248">
        <f t="shared" si="1"/>
        <v>-0.18666666666666668</v>
      </c>
      <c r="O12" s="248">
        <f t="shared" si="1"/>
        <v>-0.26250000000000001</v>
      </c>
      <c r="P12" s="248">
        <f t="shared" si="1"/>
        <v>-0.32941176470588218</v>
      </c>
      <c r="Q12" s="248">
        <f t="shared" si="1"/>
        <v>-0.38888888888888873</v>
      </c>
      <c r="R12" s="248">
        <f t="shared" si="1"/>
        <v>-0.44210526315789472</v>
      </c>
      <c r="S12" s="254">
        <f t="shared" si="2"/>
        <v>-0.49</v>
      </c>
      <c r="T12" s="258">
        <f t="shared" si="2"/>
        <v>-0.53333333333333333</v>
      </c>
      <c r="U12" s="248">
        <f t="shared" si="2"/>
        <v>-0.57272727272727275</v>
      </c>
      <c r="V12" s="248">
        <f t="shared" si="2"/>
        <v>-0.60869565217391308</v>
      </c>
      <c r="W12" s="248">
        <f t="shared" si="2"/>
        <v>-0.64166666666666672</v>
      </c>
      <c r="X12" s="248">
        <f t="shared" si="2"/>
        <v>-0.67200000000000004</v>
      </c>
      <c r="Y12" s="248">
        <f t="shared" si="2"/>
        <v>-0.7</v>
      </c>
      <c r="Z12" s="248">
        <f t="shared" si="2"/>
        <v>-0.72592592592592597</v>
      </c>
      <c r="AA12" s="248">
        <f t="shared" si="2"/>
        <v>-0.75</v>
      </c>
      <c r="AB12" s="248">
        <f t="shared" si="2"/>
        <v>-0.77241379310344827</v>
      </c>
      <c r="AC12" s="254">
        <f t="shared" si="2"/>
        <v>-0.79333333333333333</v>
      </c>
      <c r="AD12" s="258">
        <f t="shared" si="2"/>
        <v>-0.81290322580645158</v>
      </c>
      <c r="AE12" s="248">
        <f t="shared" si="3"/>
        <v>-0.83125000000000004</v>
      </c>
      <c r="AF12" s="248">
        <f t="shared" si="3"/>
        <v>-0.84848484848484829</v>
      </c>
      <c r="AG12" s="248">
        <f t="shared" si="3"/>
        <v>-0.86470588235294099</v>
      </c>
      <c r="AH12" s="248">
        <f t="shared" si="3"/>
        <v>-0.87999999999999978</v>
      </c>
      <c r="AI12" s="248">
        <f t="shared" si="3"/>
        <v>-0.89444444444444426</v>
      </c>
      <c r="AJ12" s="248">
        <f t="shared" si="3"/>
        <v>-0.90810810810810816</v>
      </c>
      <c r="AK12" s="248">
        <f t="shared" si="3"/>
        <v>-0.92105263157894735</v>
      </c>
      <c r="AL12" s="248">
        <f t="shared" si="3"/>
        <v>-0.93333333333333335</v>
      </c>
      <c r="AM12" s="248">
        <f t="shared" si="3"/>
        <v>-0.94499999999999995</v>
      </c>
    </row>
    <row r="13" spans="1:39">
      <c r="A13" s="274"/>
      <c r="B13" s="216">
        <v>35</v>
      </c>
      <c r="C13" s="248">
        <f t="shared" si="1"/>
        <v>3.25</v>
      </c>
      <c r="D13" s="248">
        <f t="shared" si="1"/>
        <v>2.34</v>
      </c>
      <c r="E13" s="248">
        <f t="shared" si="1"/>
        <v>1.7333333333333334</v>
      </c>
      <c r="F13" s="254">
        <f t="shared" si="1"/>
        <v>1.3</v>
      </c>
      <c r="G13" s="258">
        <f t="shared" si="1"/>
        <v>0.97499999999999998</v>
      </c>
      <c r="H13" s="248">
        <f t="shared" si="1"/>
        <v>0.72222222222222221</v>
      </c>
      <c r="I13" s="248">
        <f t="shared" si="1"/>
        <v>0.52</v>
      </c>
      <c r="J13" s="248">
        <f t="shared" si="1"/>
        <v>0.35454545454545455</v>
      </c>
      <c r="K13" s="248">
        <f t="shared" si="1"/>
        <v>0.21666666666666667</v>
      </c>
      <c r="L13" s="248">
        <f t="shared" si="1"/>
        <v>0.1</v>
      </c>
      <c r="M13" s="248"/>
      <c r="N13" s="248">
        <f t="shared" si="1"/>
        <v>-8.666666666666667E-2</v>
      </c>
      <c r="O13" s="248">
        <f t="shared" si="1"/>
        <v>-0.16250000000000001</v>
      </c>
      <c r="P13" s="248">
        <f t="shared" si="1"/>
        <v>-0.22941176470588234</v>
      </c>
      <c r="Q13" s="248">
        <f t="shared" si="1"/>
        <v>-0.28888888888888886</v>
      </c>
      <c r="R13" s="248">
        <f t="shared" si="1"/>
        <v>-0.34210526315789475</v>
      </c>
      <c r="S13" s="254">
        <f t="shared" si="2"/>
        <v>-0.39</v>
      </c>
      <c r="T13" s="258">
        <f t="shared" si="2"/>
        <v>-0.43333333333333335</v>
      </c>
      <c r="U13" s="248">
        <f t="shared" si="2"/>
        <v>-0.47272727272727272</v>
      </c>
      <c r="V13" s="248">
        <f t="shared" si="2"/>
        <v>-0.50869565217391299</v>
      </c>
      <c r="W13" s="248">
        <f t="shared" si="2"/>
        <v>-0.54166666666666663</v>
      </c>
      <c r="X13" s="248">
        <f t="shared" si="2"/>
        <v>-0.57199999999999995</v>
      </c>
      <c r="Y13" s="248">
        <f t="shared" si="2"/>
        <v>-0.6</v>
      </c>
      <c r="Z13" s="248">
        <f t="shared" si="2"/>
        <v>-0.62592592592592589</v>
      </c>
      <c r="AA13" s="248">
        <f t="shared" si="2"/>
        <v>-0.65</v>
      </c>
      <c r="AB13" s="248">
        <f t="shared" si="2"/>
        <v>-0.67241379310344829</v>
      </c>
      <c r="AC13" s="254">
        <f t="shared" si="2"/>
        <v>-0.69333333333333336</v>
      </c>
      <c r="AD13" s="258">
        <f t="shared" si="2"/>
        <v>-0.7129032258064516</v>
      </c>
      <c r="AE13" s="248">
        <f t="shared" si="3"/>
        <v>-0.73124999999999996</v>
      </c>
      <c r="AF13" s="248">
        <f t="shared" si="3"/>
        <v>-0.74848484848484853</v>
      </c>
      <c r="AG13" s="248">
        <f t="shared" si="3"/>
        <v>-0.76470588235294112</v>
      </c>
      <c r="AH13" s="248">
        <f t="shared" si="3"/>
        <v>-0.78</v>
      </c>
      <c r="AI13" s="248">
        <f t="shared" si="3"/>
        <v>-0.7944444444444444</v>
      </c>
      <c r="AJ13" s="248">
        <f t="shared" si="3"/>
        <v>-0.80810810810810807</v>
      </c>
      <c r="AK13" s="248">
        <f t="shared" si="3"/>
        <v>-0.82105263157894737</v>
      </c>
      <c r="AL13" s="248">
        <f t="shared" si="3"/>
        <v>-0.83333333333333337</v>
      </c>
      <c r="AM13" s="248">
        <f t="shared" si="3"/>
        <v>-0.84499999999999997</v>
      </c>
    </row>
    <row r="14" spans="1:39">
      <c r="A14" s="274"/>
      <c r="B14" s="218">
        <v>37.5</v>
      </c>
      <c r="C14" s="248">
        <f t="shared" si="1"/>
        <v>3.3366666666666669</v>
      </c>
      <c r="D14" s="248">
        <f t="shared" si="1"/>
        <v>2.4266666666666667</v>
      </c>
      <c r="E14" s="248">
        <f t="shared" si="1"/>
        <v>1.82</v>
      </c>
      <c r="F14" s="254">
        <f t="shared" si="1"/>
        <v>1.3866666666666667</v>
      </c>
      <c r="G14" s="258">
        <f t="shared" si="1"/>
        <v>1.0616666666666668</v>
      </c>
      <c r="H14" s="248">
        <f t="shared" si="1"/>
        <v>0.80888888888888888</v>
      </c>
      <c r="I14" s="248">
        <f t="shared" si="1"/>
        <v>0.60666666666666658</v>
      </c>
      <c r="J14" s="248">
        <f t="shared" si="1"/>
        <v>0.44121212121212122</v>
      </c>
      <c r="K14" s="248">
        <f t="shared" si="1"/>
        <v>0.3033333333333334</v>
      </c>
      <c r="L14" s="248">
        <f t="shared" si="1"/>
        <v>0.18666666666666654</v>
      </c>
      <c r="M14" s="248">
        <f t="shared" si="1"/>
        <v>8.6666666666666614E-2</v>
      </c>
      <c r="N14" s="248"/>
      <c r="O14" s="248">
        <f t="shared" si="1"/>
        <v>-7.583333333333328E-2</v>
      </c>
      <c r="P14" s="248">
        <f t="shared" si="1"/>
        <v>-0.14274509803921576</v>
      </c>
      <c r="Q14" s="248">
        <f t="shared" si="1"/>
        <v>-0.20222222222222225</v>
      </c>
      <c r="R14" s="248">
        <f t="shared" si="1"/>
        <v>-0.25543859649122808</v>
      </c>
      <c r="S14" s="254">
        <f t="shared" si="2"/>
        <v>-0.30333333333333345</v>
      </c>
      <c r="T14" s="258">
        <f t="shared" si="2"/>
        <v>-0.34666666666666673</v>
      </c>
      <c r="U14" s="248">
        <f t="shared" si="2"/>
        <v>-0.3860606060606061</v>
      </c>
      <c r="V14" s="248">
        <f t="shared" si="2"/>
        <v>-0.42202898550724638</v>
      </c>
      <c r="W14" s="248">
        <f t="shared" si="2"/>
        <v>-0.45499999999999996</v>
      </c>
      <c r="X14" s="248">
        <f t="shared" si="2"/>
        <v>-0.48533333333333351</v>
      </c>
      <c r="Y14" s="248">
        <f t="shared" si="2"/>
        <v>-0.51333333333333342</v>
      </c>
      <c r="Z14" s="248">
        <f t="shared" si="2"/>
        <v>-0.53925925925925933</v>
      </c>
      <c r="AA14" s="248">
        <f t="shared" si="2"/>
        <v>-0.56333333333333335</v>
      </c>
      <c r="AB14" s="248">
        <f t="shared" si="2"/>
        <v>-0.58574712643678162</v>
      </c>
      <c r="AC14" s="254">
        <f t="shared" si="2"/>
        <v>-0.60666666666666669</v>
      </c>
      <c r="AD14" s="258">
        <f t="shared" si="2"/>
        <v>-0.62623655913978493</v>
      </c>
      <c r="AE14" s="248">
        <f t="shared" si="3"/>
        <v>-0.64458333333333329</v>
      </c>
      <c r="AF14" s="248">
        <f t="shared" si="3"/>
        <v>-0.66181818181818197</v>
      </c>
      <c r="AG14" s="248">
        <f t="shared" si="3"/>
        <v>-0.67803921568627457</v>
      </c>
      <c r="AH14" s="248">
        <f t="shared" si="3"/>
        <v>-0.69333333333333336</v>
      </c>
      <c r="AI14" s="248">
        <f t="shared" si="3"/>
        <v>-0.70777777777777784</v>
      </c>
      <c r="AJ14" s="248">
        <f t="shared" si="3"/>
        <v>-0.7214414414414414</v>
      </c>
      <c r="AK14" s="248">
        <f t="shared" si="3"/>
        <v>-0.7343859649122807</v>
      </c>
      <c r="AL14" s="248">
        <f t="shared" si="3"/>
        <v>-0.74666666666666659</v>
      </c>
      <c r="AM14" s="248">
        <f t="shared" si="3"/>
        <v>-0.75833333333333341</v>
      </c>
    </row>
    <row r="15" spans="1:39">
      <c r="A15" s="274"/>
      <c r="B15" s="216">
        <v>40</v>
      </c>
      <c r="C15" s="248">
        <f t="shared" si="1"/>
        <v>3.4125000000000001</v>
      </c>
      <c r="D15" s="248">
        <f t="shared" si="1"/>
        <v>2.5024999999999999</v>
      </c>
      <c r="E15" s="248">
        <f t="shared" si="1"/>
        <v>1.8958333333333333</v>
      </c>
      <c r="F15" s="254">
        <f t="shared" si="1"/>
        <v>1.4624999999999999</v>
      </c>
      <c r="G15" s="258">
        <f t="shared" si="1"/>
        <v>1.1375</v>
      </c>
      <c r="H15" s="248">
        <f t="shared" si="1"/>
        <v>0.88472222222222219</v>
      </c>
      <c r="I15" s="248">
        <f t="shared" si="1"/>
        <v>0.6825</v>
      </c>
      <c r="J15" s="248">
        <f t="shared" si="1"/>
        <v>0.51704545454545459</v>
      </c>
      <c r="K15" s="248">
        <f t="shared" si="1"/>
        <v>0.37916666666666665</v>
      </c>
      <c r="L15" s="248">
        <f t="shared" si="1"/>
        <v>0.26250000000000001</v>
      </c>
      <c r="M15" s="248">
        <f t="shared" si="1"/>
        <v>0.16250000000000001</v>
      </c>
      <c r="N15" s="248">
        <f t="shared" si="1"/>
        <v>7.5833333333333336E-2</v>
      </c>
      <c r="O15" s="248"/>
      <c r="P15" s="248">
        <f t="shared" si="1"/>
        <v>-6.6911764705882351E-2</v>
      </c>
      <c r="Q15" s="248">
        <f t="shared" si="1"/>
        <v>-0.12638888888888888</v>
      </c>
      <c r="R15" s="248">
        <f t="shared" si="1"/>
        <v>-0.17960526315789474</v>
      </c>
      <c r="S15" s="254">
        <f t="shared" si="2"/>
        <v>-0.22750000000000001</v>
      </c>
      <c r="T15" s="258">
        <f t="shared" si="2"/>
        <v>-0.27083333333333331</v>
      </c>
      <c r="U15" s="248">
        <f t="shared" si="2"/>
        <v>-0.31022727272727274</v>
      </c>
      <c r="V15" s="248">
        <f t="shared" si="2"/>
        <v>-0.34619565217391307</v>
      </c>
      <c r="W15" s="248">
        <f t="shared" si="2"/>
        <v>-0.37916666666666665</v>
      </c>
      <c r="X15" s="248">
        <f t="shared" si="2"/>
        <v>-0.40949999999999998</v>
      </c>
      <c r="Y15" s="248">
        <f t="shared" si="2"/>
        <v>-0.4375</v>
      </c>
      <c r="Z15" s="248">
        <f t="shared" si="2"/>
        <v>-0.46342592592592591</v>
      </c>
      <c r="AA15" s="248">
        <f t="shared" si="2"/>
        <v>-0.48749999999999999</v>
      </c>
      <c r="AB15" s="248">
        <f t="shared" si="2"/>
        <v>-0.50991379310344831</v>
      </c>
      <c r="AC15" s="254">
        <f t="shared" si="2"/>
        <v>-0.53083333333333338</v>
      </c>
      <c r="AD15" s="258">
        <f t="shared" si="2"/>
        <v>-0.55040322580645162</v>
      </c>
      <c r="AE15" s="248">
        <f t="shared" si="3"/>
        <v>-0.56874999999999998</v>
      </c>
      <c r="AF15" s="248">
        <f t="shared" si="3"/>
        <v>-0.58598484848484844</v>
      </c>
      <c r="AG15" s="248">
        <f t="shared" si="3"/>
        <v>-0.60220588235294115</v>
      </c>
      <c r="AH15" s="248">
        <f t="shared" si="3"/>
        <v>-0.61750000000000005</v>
      </c>
      <c r="AI15" s="248">
        <f t="shared" si="3"/>
        <v>-0.63194444444444442</v>
      </c>
      <c r="AJ15" s="248">
        <f t="shared" si="3"/>
        <v>-0.64560810810810809</v>
      </c>
      <c r="AK15" s="248">
        <f t="shared" si="3"/>
        <v>-0.65855263157894739</v>
      </c>
      <c r="AL15" s="248">
        <f t="shared" si="3"/>
        <v>-0.67083333333333328</v>
      </c>
      <c r="AM15" s="248">
        <f t="shared" si="3"/>
        <v>-0.6825</v>
      </c>
    </row>
    <row r="16" spans="1:39">
      <c r="A16" s="274"/>
      <c r="B16" s="218">
        <v>42.5</v>
      </c>
      <c r="C16" s="248">
        <f t="shared" si="1"/>
        <v>3.4794117647058824</v>
      </c>
      <c r="D16" s="248">
        <f t="shared" si="1"/>
        <v>2.5694117647058823</v>
      </c>
      <c r="E16" s="248">
        <f t="shared" si="1"/>
        <v>1.9627450980392156</v>
      </c>
      <c r="F16" s="254">
        <f t="shared" si="1"/>
        <v>1.5294117647058825</v>
      </c>
      <c r="G16" s="258">
        <f t="shared" si="1"/>
        <v>1.2044117647058825</v>
      </c>
      <c r="H16" s="248">
        <f t="shared" si="1"/>
        <v>0.95163398692810464</v>
      </c>
      <c r="I16" s="248">
        <f t="shared" si="1"/>
        <v>0.74941176470588233</v>
      </c>
      <c r="J16" s="248">
        <f t="shared" si="1"/>
        <v>0.58395721925133692</v>
      </c>
      <c r="K16" s="248">
        <f t="shared" si="1"/>
        <v>0.44607843137254904</v>
      </c>
      <c r="L16" s="248">
        <f t="shared" si="1"/>
        <v>0.32941176470588229</v>
      </c>
      <c r="M16" s="248">
        <f t="shared" si="1"/>
        <v>0.2294117647058824</v>
      </c>
      <c r="N16" s="248">
        <f t="shared" si="1"/>
        <v>0.14274509803921565</v>
      </c>
      <c r="O16" s="248">
        <f t="shared" si="1"/>
        <v>6.6911764705882421E-2</v>
      </c>
      <c r="P16" s="248"/>
      <c r="Q16" s="248">
        <f t="shared" si="1"/>
        <v>-5.9477124183006443E-2</v>
      </c>
      <c r="R16" s="248">
        <f t="shared" si="1"/>
        <v>-0.11269349845201236</v>
      </c>
      <c r="S16" s="254">
        <f t="shared" si="2"/>
        <v>-0.16058823529411767</v>
      </c>
      <c r="T16" s="258">
        <f t="shared" si="2"/>
        <v>-0.20392156862745092</v>
      </c>
      <c r="U16" s="248">
        <f t="shared" si="2"/>
        <v>-0.24331550802139038</v>
      </c>
      <c r="V16" s="248">
        <f t="shared" si="2"/>
        <v>-0.27928388746803062</v>
      </c>
      <c r="W16" s="248">
        <f t="shared" si="2"/>
        <v>-0.31225490196078431</v>
      </c>
      <c r="X16" s="248">
        <f t="shared" si="2"/>
        <v>-0.34258823529411758</v>
      </c>
      <c r="Y16" s="248">
        <f t="shared" si="2"/>
        <v>-0.37058823529411772</v>
      </c>
      <c r="Z16" s="248">
        <f t="shared" si="2"/>
        <v>-0.39651416122004357</v>
      </c>
      <c r="AA16" s="248">
        <f t="shared" si="2"/>
        <v>-0.4205882352941176</v>
      </c>
      <c r="AB16" s="248">
        <f t="shared" si="2"/>
        <v>-0.44300202839756581</v>
      </c>
      <c r="AC16" s="254">
        <f t="shared" si="2"/>
        <v>-0.46392156862745099</v>
      </c>
      <c r="AD16" s="258">
        <f t="shared" si="2"/>
        <v>-0.48349146110056923</v>
      </c>
      <c r="AE16" s="248">
        <f t="shared" si="3"/>
        <v>-0.50183823529411753</v>
      </c>
      <c r="AF16" s="248">
        <f t="shared" si="3"/>
        <v>-0.51907308377896622</v>
      </c>
      <c r="AG16" s="248">
        <f t="shared" si="3"/>
        <v>-0.53529411764705881</v>
      </c>
      <c r="AH16" s="248">
        <f t="shared" si="3"/>
        <v>-0.5505882352941176</v>
      </c>
      <c r="AI16" s="248">
        <f t="shared" si="3"/>
        <v>-0.56503267973856197</v>
      </c>
      <c r="AJ16" s="248">
        <f t="shared" si="3"/>
        <v>-0.57869634340222575</v>
      </c>
      <c r="AK16" s="248">
        <f t="shared" si="3"/>
        <v>-0.59164086687306494</v>
      </c>
      <c r="AL16" s="248">
        <f t="shared" si="3"/>
        <v>-0.60392156862745094</v>
      </c>
      <c r="AM16" s="248">
        <f t="shared" si="3"/>
        <v>-0.61558823529411766</v>
      </c>
    </row>
    <row r="17" spans="1:39">
      <c r="A17" s="274"/>
      <c r="B17" s="216">
        <v>45</v>
      </c>
      <c r="C17" s="248">
        <f t="shared" si="1"/>
        <v>3.5388888888888888</v>
      </c>
      <c r="D17" s="248">
        <f t="shared" si="1"/>
        <v>2.6288888888888891</v>
      </c>
      <c r="E17" s="248">
        <f t="shared" si="1"/>
        <v>2.0222222222222226</v>
      </c>
      <c r="F17" s="254">
        <f t="shared" si="1"/>
        <v>1.588888888888889</v>
      </c>
      <c r="G17" s="258">
        <f t="shared" si="1"/>
        <v>1.2638888888888888</v>
      </c>
      <c r="H17" s="248">
        <f t="shared" si="1"/>
        <v>1.0111111111111111</v>
      </c>
      <c r="I17" s="248">
        <f t="shared" si="1"/>
        <v>0.80888888888888888</v>
      </c>
      <c r="J17" s="248">
        <f t="shared" si="1"/>
        <v>0.64343434343434347</v>
      </c>
      <c r="K17" s="248">
        <f t="shared" si="1"/>
        <v>0.50555555555555565</v>
      </c>
      <c r="L17" s="248">
        <f t="shared" si="1"/>
        <v>0.38888888888888901</v>
      </c>
      <c r="M17" s="248">
        <f t="shared" si="1"/>
        <v>0.28888888888888897</v>
      </c>
      <c r="N17" s="248">
        <f t="shared" si="1"/>
        <v>0.20222222222222228</v>
      </c>
      <c r="O17" s="248">
        <f t="shared" si="1"/>
        <v>0.12638888888888894</v>
      </c>
      <c r="P17" s="248">
        <f t="shared" si="1"/>
        <v>5.9477124183006554E-2</v>
      </c>
      <c r="Q17" s="248"/>
      <c r="R17" s="248">
        <f t="shared" si="1"/>
        <v>-5.3216374269005863E-2</v>
      </c>
      <c r="S17" s="254">
        <f t="shared" si="2"/>
        <v>-0.10111111111111114</v>
      </c>
      <c r="T17" s="258">
        <f t="shared" si="2"/>
        <v>-0.14444444444444435</v>
      </c>
      <c r="U17" s="248">
        <f t="shared" si="2"/>
        <v>-0.18383838383838377</v>
      </c>
      <c r="V17" s="248">
        <f t="shared" si="2"/>
        <v>-0.2198067632850241</v>
      </c>
      <c r="W17" s="248">
        <f t="shared" si="2"/>
        <v>-0.25277777777777771</v>
      </c>
      <c r="X17" s="248">
        <f t="shared" si="2"/>
        <v>-0.28311111111111109</v>
      </c>
      <c r="Y17" s="248">
        <f t="shared" si="2"/>
        <v>-0.31111111111111101</v>
      </c>
      <c r="Z17" s="248">
        <f t="shared" si="2"/>
        <v>-0.33703703703703702</v>
      </c>
      <c r="AA17" s="248">
        <f t="shared" si="2"/>
        <v>-0.36111111111111099</v>
      </c>
      <c r="AB17" s="248">
        <f t="shared" si="2"/>
        <v>-0.38352490421455943</v>
      </c>
      <c r="AC17" s="254">
        <f t="shared" si="2"/>
        <v>-0.40444444444444438</v>
      </c>
      <c r="AD17" s="258">
        <f t="shared" si="2"/>
        <v>-0.42401433691756274</v>
      </c>
      <c r="AE17" s="248">
        <f t="shared" si="3"/>
        <v>-0.44236111111111109</v>
      </c>
      <c r="AF17" s="248">
        <f t="shared" si="3"/>
        <v>-0.4595959595959595</v>
      </c>
      <c r="AG17" s="248">
        <f t="shared" si="3"/>
        <v>-0.47581699346405226</v>
      </c>
      <c r="AH17" s="248">
        <f t="shared" si="3"/>
        <v>-0.491111111111111</v>
      </c>
      <c r="AI17" s="248">
        <f t="shared" si="3"/>
        <v>-0.50555555555555554</v>
      </c>
      <c r="AJ17" s="248">
        <f t="shared" si="3"/>
        <v>-0.5192192192192191</v>
      </c>
      <c r="AK17" s="248">
        <f t="shared" si="3"/>
        <v>-0.53216374269005851</v>
      </c>
      <c r="AL17" s="248">
        <f t="shared" si="3"/>
        <v>-0.5444444444444444</v>
      </c>
      <c r="AM17" s="248">
        <f t="shared" si="3"/>
        <v>-0.55611111111111111</v>
      </c>
    </row>
    <row r="18" spans="1:39">
      <c r="A18" s="274"/>
      <c r="B18" s="218">
        <v>47.5</v>
      </c>
      <c r="C18" s="248">
        <f t="shared" si="1"/>
        <v>3.5921052631578947</v>
      </c>
      <c r="D18" s="248">
        <f t="shared" si="1"/>
        <v>2.682105263157895</v>
      </c>
      <c r="E18" s="248">
        <f t="shared" si="1"/>
        <v>2.0754385964912281</v>
      </c>
      <c r="F18" s="254">
        <f t="shared" si="1"/>
        <v>1.6421052631578947</v>
      </c>
      <c r="G18" s="258">
        <f t="shared" si="1"/>
        <v>1.3171052631578948</v>
      </c>
      <c r="H18" s="248">
        <f t="shared" si="1"/>
        <v>1.064327485380117</v>
      </c>
      <c r="I18" s="248">
        <f t="shared" si="1"/>
        <v>0.86210526315789482</v>
      </c>
      <c r="J18" s="248">
        <f t="shared" si="1"/>
        <v>0.6966507177033493</v>
      </c>
      <c r="K18" s="248">
        <f t="shared" si="1"/>
        <v>0.55877192982456136</v>
      </c>
      <c r="L18" s="248">
        <f t="shared" si="1"/>
        <v>0.44210526315789472</v>
      </c>
      <c r="M18" s="248">
        <f t="shared" si="1"/>
        <v>0.34210526315789469</v>
      </c>
      <c r="N18" s="248">
        <f t="shared" si="1"/>
        <v>0.25543859649122813</v>
      </c>
      <c r="O18" s="248">
        <f t="shared" si="1"/>
        <v>0.17960526315789468</v>
      </c>
      <c r="P18" s="248">
        <f t="shared" si="1"/>
        <v>0.11269349845201242</v>
      </c>
      <c r="Q18" s="248">
        <f t="shared" si="1"/>
        <v>5.3216374269005939E-2</v>
      </c>
      <c r="R18" s="248"/>
      <c r="S18" s="254">
        <f t="shared" si="2"/>
        <v>-4.7894736842105205E-2</v>
      </c>
      <c r="T18" s="258">
        <f t="shared" si="2"/>
        <v>-9.1228070175438616E-2</v>
      </c>
      <c r="U18" s="248">
        <f t="shared" si="2"/>
        <v>-0.13062200956937794</v>
      </c>
      <c r="V18" s="248">
        <f t="shared" si="2"/>
        <v>-0.16659038901601836</v>
      </c>
      <c r="W18" s="248">
        <f t="shared" si="2"/>
        <v>-0.19956140350877191</v>
      </c>
      <c r="X18" s="248">
        <f t="shared" si="2"/>
        <v>-0.22989473684210521</v>
      </c>
      <c r="Y18" s="248">
        <f t="shared" si="2"/>
        <v>-0.25789473684210529</v>
      </c>
      <c r="Z18" s="248">
        <f t="shared" si="2"/>
        <v>-0.28382066276803125</v>
      </c>
      <c r="AA18" s="248">
        <f t="shared" si="2"/>
        <v>-0.30789473684210528</v>
      </c>
      <c r="AB18" s="248">
        <f t="shared" si="2"/>
        <v>-0.33030852994555354</v>
      </c>
      <c r="AC18" s="254">
        <f t="shared" si="2"/>
        <v>-0.35122807017543856</v>
      </c>
      <c r="AD18" s="258">
        <f t="shared" si="2"/>
        <v>-0.3707979626485568</v>
      </c>
      <c r="AE18" s="248">
        <f t="shared" si="3"/>
        <v>-0.38914473684210532</v>
      </c>
      <c r="AF18" s="248">
        <f t="shared" si="3"/>
        <v>-0.40637958532695373</v>
      </c>
      <c r="AG18" s="248">
        <f t="shared" si="3"/>
        <v>-0.42260061919504643</v>
      </c>
      <c r="AH18" s="248">
        <f t="shared" si="3"/>
        <v>-0.43789473684210523</v>
      </c>
      <c r="AI18" s="248">
        <f t="shared" si="3"/>
        <v>-0.4523391812865496</v>
      </c>
      <c r="AJ18" s="248">
        <f t="shared" si="3"/>
        <v>-0.46600284495021338</v>
      </c>
      <c r="AK18" s="248">
        <f t="shared" si="3"/>
        <v>-0.47894736842105262</v>
      </c>
      <c r="AL18" s="248">
        <f t="shared" si="3"/>
        <v>-0.49122807017543857</v>
      </c>
      <c r="AM18" s="248">
        <f t="shared" si="3"/>
        <v>-0.50289473684210517</v>
      </c>
    </row>
    <row r="19" spans="1:39" s="225" customFormat="1" ht="15.75" thickBot="1">
      <c r="A19" s="274"/>
      <c r="B19" s="219">
        <v>50</v>
      </c>
      <c r="C19" s="250">
        <f t="shared" si="1"/>
        <v>3.6399999999999997</v>
      </c>
      <c r="D19" s="250">
        <f t="shared" si="1"/>
        <v>2.73</v>
      </c>
      <c r="E19" s="250">
        <f t="shared" si="1"/>
        <v>2.1233333333333335</v>
      </c>
      <c r="F19" s="255">
        <f t="shared" si="1"/>
        <v>1.69</v>
      </c>
      <c r="G19" s="259">
        <f t="shared" si="1"/>
        <v>1.365</v>
      </c>
      <c r="H19" s="250">
        <f t="shared" si="1"/>
        <v>1.1122222222222222</v>
      </c>
      <c r="I19" s="250">
        <f t="shared" si="1"/>
        <v>0.91</v>
      </c>
      <c r="J19" s="250">
        <f t="shared" si="1"/>
        <v>0.74454545454545451</v>
      </c>
      <c r="K19" s="250">
        <f t="shared" si="1"/>
        <v>0.60666666666666669</v>
      </c>
      <c r="L19" s="250">
        <f t="shared" si="1"/>
        <v>0.49000000000000005</v>
      </c>
      <c r="M19" s="250">
        <f t="shared" si="1"/>
        <v>0.38999999999999996</v>
      </c>
      <c r="N19" s="250">
        <f t="shared" si="1"/>
        <v>0.30333333333333334</v>
      </c>
      <c r="O19" s="250">
        <f t="shared" si="1"/>
        <v>0.22750000000000004</v>
      </c>
      <c r="P19" s="250">
        <f t="shared" si="1"/>
        <v>0.16058823529411756</v>
      </c>
      <c r="Q19" s="250">
        <f t="shared" si="1"/>
        <v>0.10111111111111105</v>
      </c>
      <c r="R19" s="250">
        <f t="shared" si="1"/>
        <v>4.7894736842105233E-2</v>
      </c>
      <c r="S19" s="255"/>
      <c r="T19" s="259">
        <f t="shared" si="2"/>
        <v>-4.3333333333333307E-2</v>
      </c>
      <c r="U19" s="250">
        <f t="shared" si="2"/>
        <v>-8.2727272727272802E-2</v>
      </c>
      <c r="V19" s="250">
        <f t="shared" si="2"/>
        <v>-0.11869565217391309</v>
      </c>
      <c r="W19" s="250">
        <f t="shared" si="2"/>
        <v>-0.1516666666666667</v>
      </c>
      <c r="X19" s="250">
        <f t="shared" si="2"/>
        <v>-0.182</v>
      </c>
      <c r="Y19" s="250">
        <f t="shared" si="2"/>
        <v>-0.20999999999999996</v>
      </c>
      <c r="Z19" s="250">
        <f t="shared" si="2"/>
        <v>-0.23592592592592598</v>
      </c>
      <c r="AA19" s="250">
        <f t="shared" si="2"/>
        <v>-0.26000000000000006</v>
      </c>
      <c r="AB19" s="250">
        <f t="shared" si="2"/>
        <v>-0.28241379310344839</v>
      </c>
      <c r="AC19" s="255">
        <f t="shared" si="2"/>
        <v>-0.30333333333333334</v>
      </c>
      <c r="AD19" s="259">
        <f t="shared" si="2"/>
        <v>-0.3229032258064517</v>
      </c>
      <c r="AE19" s="250">
        <f t="shared" si="3"/>
        <v>-0.34124999999999994</v>
      </c>
      <c r="AF19" s="250">
        <f t="shared" si="3"/>
        <v>-0.35848484848484852</v>
      </c>
      <c r="AG19" s="250">
        <f t="shared" si="3"/>
        <v>-0.37470588235294128</v>
      </c>
      <c r="AH19" s="250">
        <f t="shared" si="3"/>
        <v>-0.39</v>
      </c>
      <c r="AI19" s="250">
        <f t="shared" si="3"/>
        <v>-0.4044444444444445</v>
      </c>
      <c r="AJ19" s="250">
        <f t="shared" si="3"/>
        <v>-0.41810810810810806</v>
      </c>
      <c r="AK19" s="250">
        <f t="shared" si="3"/>
        <v>-0.43105263157894741</v>
      </c>
      <c r="AL19" s="250">
        <f t="shared" si="3"/>
        <v>-0.44333333333333341</v>
      </c>
      <c r="AM19" s="250">
        <f t="shared" si="3"/>
        <v>-0.45500000000000002</v>
      </c>
    </row>
    <row r="20" spans="1:39">
      <c r="A20" s="274"/>
      <c r="B20" s="220">
        <v>52.5</v>
      </c>
      <c r="C20" s="248">
        <f t="shared" si="1"/>
        <v>3.6833333333333327</v>
      </c>
      <c r="D20" s="248">
        <f t="shared" si="1"/>
        <v>2.773333333333333</v>
      </c>
      <c r="E20" s="248">
        <f t="shared" si="1"/>
        <v>2.1666666666666665</v>
      </c>
      <c r="F20" s="254">
        <f t="shared" si="1"/>
        <v>1.7333333333333332</v>
      </c>
      <c r="G20" s="258">
        <f t="shared" si="1"/>
        <v>1.4083333333333332</v>
      </c>
      <c r="H20" s="248">
        <f t="shared" si="1"/>
        <v>1.1555555555555554</v>
      </c>
      <c r="I20" s="248">
        <f t="shared" si="1"/>
        <v>0.95333333333333325</v>
      </c>
      <c r="J20" s="248">
        <f t="shared" si="1"/>
        <v>0.78787878787878785</v>
      </c>
      <c r="K20" s="248">
        <f t="shared" si="1"/>
        <v>0.65</v>
      </c>
      <c r="L20" s="248">
        <f t="shared" si="1"/>
        <v>0.53333333333333333</v>
      </c>
      <c r="M20" s="248">
        <f t="shared" si="1"/>
        <v>0.43333333333333329</v>
      </c>
      <c r="N20" s="248">
        <f t="shared" si="1"/>
        <v>0.34666666666666668</v>
      </c>
      <c r="O20" s="248">
        <f t="shared" si="1"/>
        <v>0.2708333333333332</v>
      </c>
      <c r="P20" s="248">
        <f t="shared" si="1"/>
        <v>0.20392156862745092</v>
      </c>
      <c r="Q20" s="248">
        <f t="shared" si="1"/>
        <v>0.14444444444444443</v>
      </c>
      <c r="R20" s="248">
        <f t="shared" si="1"/>
        <v>9.1228070175438492E-2</v>
      </c>
      <c r="S20" s="254">
        <f t="shared" si="2"/>
        <v>4.3333333333333286E-2</v>
      </c>
      <c r="T20" s="258"/>
      <c r="U20" s="248">
        <f t="shared" si="2"/>
        <v>-3.9393939393939481E-2</v>
      </c>
      <c r="V20" s="248">
        <f t="shared" si="2"/>
        <v>-7.5362318840579756E-2</v>
      </c>
      <c r="W20" s="248">
        <f t="shared" si="2"/>
        <v>-0.10833333333333334</v>
      </c>
      <c r="X20" s="248">
        <f t="shared" si="2"/>
        <v>-0.13866666666666674</v>
      </c>
      <c r="Y20" s="248">
        <f t="shared" si="2"/>
        <v>-0.16666666666666671</v>
      </c>
      <c r="Z20" s="248">
        <f t="shared" si="2"/>
        <v>-0.19259259259259259</v>
      </c>
      <c r="AA20" s="248">
        <f t="shared" si="2"/>
        <v>-0.21666666666666673</v>
      </c>
      <c r="AB20" s="248">
        <f t="shared" si="2"/>
        <v>-0.23908045977011497</v>
      </c>
      <c r="AC20" s="254">
        <f t="shared" si="2"/>
        <v>-0.26</v>
      </c>
      <c r="AD20" s="258">
        <f t="shared" si="2"/>
        <v>-0.27956989247311836</v>
      </c>
      <c r="AE20" s="248">
        <f t="shared" si="3"/>
        <v>-0.29791666666666677</v>
      </c>
      <c r="AF20" s="248">
        <f t="shared" si="3"/>
        <v>-0.31515151515151513</v>
      </c>
      <c r="AG20" s="248">
        <f t="shared" si="3"/>
        <v>-0.33137254901960789</v>
      </c>
      <c r="AH20" s="248">
        <f t="shared" si="3"/>
        <v>-0.34666666666666679</v>
      </c>
      <c r="AI20" s="248">
        <f t="shared" si="3"/>
        <v>-0.3611111111111111</v>
      </c>
      <c r="AJ20" s="248">
        <f t="shared" si="3"/>
        <v>-0.37477477477477483</v>
      </c>
      <c r="AK20" s="248">
        <f t="shared" si="3"/>
        <v>-0.38771929824561413</v>
      </c>
      <c r="AL20" s="248">
        <f t="shared" si="3"/>
        <v>-0.4</v>
      </c>
      <c r="AM20" s="248">
        <f t="shared" si="3"/>
        <v>-0.41166666666666674</v>
      </c>
    </row>
    <row r="21" spans="1:39">
      <c r="A21" s="274"/>
      <c r="B21" s="216">
        <v>55</v>
      </c>
      <c r="C21" s="248">
        <f t="shared" si="1"/>
        <v>3.7227272727272727</v>
      </c>
      <c r="D21" s="248">
        <f t="shared" si="1"/>
        <v>2.8127272727272725</v>
      </c>
      <c r="E21" s="248">
        <f t="shared" si="1"/>
        <v>2.2060606060606061</v>
      </c>
      <c r="F21" s="254">
        <f t="shared" si="1"/>
        <v>1.7727272727272727</v>
      </c>
      <c r="G21" s="258">
        <f t="shared" si="1"/>
        <v>1.4477272727272728</v>
      </c>
      <c r="H21" s="248">
        <f t="shared" si="1"/>
        <v>1.194949494949495</v>
      </c>
      <c r="I21" s="248">
        <f t="shared" si="1"/>
        <v>0.99272727272727268</v>
      </c>
      <c r="J21" s="248">
        <f t="shared" si="1"/>
        <v>0.82727272727272727</v>
      </c>
      <c r="K21" s="248">
        <f t="shared" si="1"/>
        <v>0.68939393939393945</v>
      </c>
      <c r="L21" s="248">
        <f t="shared" si="1"/>
        <v>0.57272727272727275</v>
      </c>
      <c r="M21" s="248">
        <f t="shared" si="1"/>
        <v>0.47272727272727277</v>
      </c>
      <c r="N21" s="248">
        <f t="shared" si="1"/>
        <v>0.38606060606060605</v>
      </c>
      <c r="O21" s="248">
        <f t="shared" si="1"/>
        <v>0.31022727272727268</v>
      </c>
      <c r="P21" s="248">
        <f t="shared" si="1"/>
        <v>0.24331550802139043</v>
      </c>
      <c r="Q21" s="248">
        <f t="shared" si="1"/>
        <v>0.18383838383838386</v>
      </c>
      <c r="R21" s="248">
        <f t="shared" si="1"/>
        <v>0.13062200956937797</v>
      </c>
      <c r="S21" s="254">
        <f t="shared" si="2"/>
        <v>8.2727272727272663E-2</v>
      </c>
      <c r="T21" s="258">
        <f t="shared" si="2"/>
        <v>3.9393939393939433E-2</v>
      </c>
      <c r="U21" s="248"/>
      <c r="V21" s="248">
        <f t="shared" si="2"/>
        <v>-3.5968379446640351E-2</v>
      </c>
      <c r="W21" s="248">
        <f t="shared" si="2"/>
        <v>-6.8939393939393884E-2</v>
      </c>
      <c r="X21" s="248">
        <f t="shared" si="2"/>
        <v>-9.9272727272727249E-2</v>
      </c>
      <c r="Y21" s="248">
        <f t="shared" si="2"/>
        <v>-0.12727272727272729</v>
      </c>
      <c r="Z21" s="248">
        <f t="shared" si="2"/>
        <v>-0.15319865319865325</v>
      </c>
      <c r="AA21" s="248">
        <f t="shared" si="2"/>
        <v>-0.17727272727272725</v>
      </c>
      <c r="AB21" s="248">
        <f t="shared" si="2"/>
        <v>-0.19968652037617554</v>
      </c>
      <c r="AC21" s="254">
        <f t="shared" si="2"/>
        <v>-0.22060606060606061</v>
      </c>
      <c r="AD21" s="258">
        <f t="shared" si="2"/>
        <v>-0.24017595307917883</v>
      </c>
      <c r="AE21" s="248">
        <f t="shared" si="3"/>
        <v>-0.25852272727272735</v>
      </c>
      <c r="AF21" s="248">
        <f t="shared" si="3"/>
        <v>-0.27575757575757576</v>
      </c>
      <c r="AG21" s="248">
        <f t="shared" si="3"/>
        <v>-0.29197860962566841</v>
      </c>
      <c r="AH21" s="248">
        <f t="shared" si="3"/>
        <v>-0.30727272727272731</v>
      </c>
      <c r="AI21" s="248">
        <f t="shared" si="3"/>
        <v>-0.32171717171717168</v>
      </c>
      <c r="AJ21" s="248">
        <f t="shared" si="3"/>
        <v>-0.3353808353808353</v>
      </c>
      <c r="AK21" s="248">
        <f t="shared" si="3"/>
        <v>-0.34832535885167465</v>
      </c>
      <c r="AL21" s="248">
        <f t="shared" si="3"/>
        <v>-0.3606060606060606</v>
      </c>
      <c r="AM21" s="248">
        <f t="shared" si="3"/>
        <v>-0.37227272727272731</v>
      </c>
    </row>
    <row r="22" spans="1:39">
      <c r="A22" s="274"/>
      <c r="B22" s="218">
        <v>57.5</v>
      </c>
      <c r="C22" s="248">
        <f t="shared" si="1"/>
        <v>3.7586956521739134</v>
      </c>
      <c r="D22" s="248">
        <f t="shared" si="1"/>
        <v>2.8486956521739133</v>
      </c>
      <c r="E22" s="248">
        <f t="shared" si="1"/>
        <v>2.2420289855072464</v>
      </c>
      <c r="F22" s="254">
        <f t="shared" si="1"/>
        <v>1.808695652173913</v>
      </c>
      <c r="G22" s="258">
        <f t="shared" si="1"/>
        <v>1.4836956521739131</v>
      </c>
      <c r="H22" s="248">
        <f t="shared" si="1"/>
        <v>1.2309178743961353</v>
      </c>
      <c r="I22" s="248">
        <f t="shared" si="1"/>
        <v>1.028695652173913</v>
      </c>
      <c r="J22" s="248">
        <f t="shared" si="1"/>
        <v>0.8632411067193676</v>
      </c>
      <c r="K22" s="248">
        <f t="shared" si="1"/>
        <v>0.72536231884057967</v>
      </c>
      <c r="L22" s="248">
        <f t="shared" si="1"/>
        <v>0.60869565217391308</v>
      </c>
      <c r="M22" s="248">
        <f t="shared" si="1"/>
        <v>0.5086956521739131</v>
      </c>
      <c r="N22" s="248">
        <f t="shared" si="1"/>
        <v>0.42202898550724638</v>
      </c>
      <c r="O22" s="248">
        <f t="shared" si="1"/>
        <v>0.34619565217391307</v>
      </c>
      <c r="P22" s="248">
        <f t="shared" si="1"/>
        <v>0.27928388746803068</v>
      </c>
      <c r="Q22" s="248">
        <f t="shared" si="1"/>
        <v>0.21980676328502413</v>
      </c>
      <c r="R22" s="248">
        <f t="shared" si="1"/>
        <v>0.16659038901601825</v>
      </c>
      <c r="S22" s="254">
        <f t="shared" si="2"/>
        <v>0.11869565217391312</v>
      </c>
      <c r="T22" s="258">
        <f t="shared" si="2"/>
        <v>7.5362318840579756E-2</v>
      </c>
      <c r="U22" s="248">
        <f t="shared" si="2"/>
        <v>3.5968379446640338E-2</v>
      </c>
      <c r="V22" s="248"/>
      <c r="W22" s="248">
        <f t="shared" si="2"/>
        <v>-3.2971014492753643E-2</v>
      </c>
      <c r="X22" s="248">
        <f t="shared" si="2"/>
        <v>-6.3304347826087001E-2</v>
      </c>
      <c r="Y22" s="248">
        <f t="shared" si="2"/>
        <v>-9.1304347826086901E-2</v>
      </c>
      <c r="Z22" s="248">
        <f t="shared" si="2"/>
        <v>-0.11723027375201285</v>
      </c>
      <c r="AA22" s="248">
        <f t="shared" si="2"/>
        <v>-0.14130434782608695</v>
      </c>
      <c r="AB22" s="248">
        <f t="shared" si="2"/>
        <v>-0.16371814092953524</v>
      </c>
      <c r="AC22" s="254">
        <f t="shared" si="2"/>
        <v>-0.18463768115942031</v>
      </c>
      <c r="AD22" s="258">
        <f t="shared" si="2"/>
        <v>-0.20420757363253852</v>
      </c>
      <c r="AE22" s="248">
        <f t="shared" si="3"/>
        <v>-0.22255434782608691</v>
      </c>
      <c r="AF22" s="248">
        <f t="shared" si="3"/>
        <v>-0.23978919631093543</v>
      </c>
      <c r="AG22" s="248">
        <f t="shared" si="3"/>
        <v>-0.25601023017902813</v>
      </c>
      <c r="AH22" s="248">
        <f t="shared" si="3"/>
        <v>-0.27130434782608698</v>
      </c>
      <c r="AI22" s="248">
        <f t="shared" si="3"/>
        <v>-0.2857487922705314</v>
      </c>
      <c r="AJ22" s="248">
        <f t="shared" si="3"/>
        <v>-0.29941245593419508</v>
      </c>
      <c r="AK22" s="248">
        <f t="shared" si="3"/>
        <v>-0.31235697940503437</v>
      </c>
      <c r="AL22" s="248">
        <f t="shared" si="3"/>
        <v>-0.32463768115942021</v>
      </c>
      <c r="AM22" s="248">
        <f t="shared" si="3"/>
        <v>-0.33630434782608687</v>
      </c>
    </row>
    <row r="23" spans="1:39">
      <c r="A23" s="274"/>
      <c r="B23" s="216">
        <v>60</v>
      </c>
      <c r="C23" s="248">
        <f t="shared" si="1"/>
        <v>3.7916666666666665</v>
      </c>
      <c r="D23" s="248">
        <f t="shared" si="1"/>
        <v>2.8816666666666668</v>
      </c>
      <c r="E23" s="248">
        <f t="shared" si="1"/>
        <v>2.2749999999999999</v>
      </c>
      <c r="F23" s="254">
        <f t="shared" si="1"/>
        <v>1.841666666666667</v>
      </c>
      <c r="G23" s="258">
        <f t="shared" si="1"/>
        <v>1.5166666666666668</v>
      </c>
      <c r="H23" s="248">
        <f t="shared" si="1"/>
        <v>1.2638888888888888</v>
      </c>
      <c r="I23" s="248">
        <f t="shared" si="1"/>
        <v>1.0616666666666668</v>
      </c>
      <c r="J23" s="248">
        <f t="shared" si="1"/>
        <v>0.89621212121212135</v>
      </c>
      <c r="K23" s="248">
        <f t="shared" si="1"/>
        <v>0.7583333333333333</v>
      </c>
      <c r="L23" s="248">
        <f t="shared" si="1"/>
        <v>0.64166666666666672</v>
      </c>
      <c r="M23" s="248">
        <f t="shared" si="1"/>
        <v>0.54166666666666674</v>
      </c>
      <c r="N23" s="248">
        <f t="shared" si="1"/>
        <v>0.45500000000000002</v>
      </c>
      <c r="O23" s="248">
        <f t="shared" si="1"/>
        <v>0.37916666666666671</v>
      </c>
      <c r="P23" s="248">
        <f t="shared" si="1"/>
        <v>0.31225490196078437</v>
      </c>
      <c r="Q23" s="248">
        <f t="shared" si="1"/>
        <v>0.25277777777777777</v>
      </c>
      <c r="R23" s="248">
        <f t="shared" si="1"/>
        <v>0.19956140350877202</v>
      </c>
      <c r="S23" s="254">
        <f t="shared" si="2"/>
        <v>0.15166666666666673</v>
      </c>
      <c r="T23" s="258">
        <f t="shared" si="2"/>
        <v>0.10833333333333334</v>
      </c>
      <c r="U23" s="248">
        <f t="shared" si="2"/>
        <v>6.8939393939394022E-2</v>
      </c>
      <c r="V23" s="248">
        <f t="shared" si="2"/>
        <v>3.2971014492753664E-2</v>
      </c>
      <c r="W23" s="248"/>
      <c r="X23" s="248">
        <f t="shared" si="2"/>
        <v>-3.0333333333333257E-2</v>
      </c>
      <c r="Y23" s="248">
        <f t="shared" si="2"/>
        <v>-5.83333333333333E-2</v>
      </c>
      <c r="Z23" s="248">
        <f t="shared" si="2"/>
        <v>-8.4259259259259256E-2</v>
      </c>
      <c r="AA23" s="248">
        <f t="shared" si="2"/>
        <v>-0.10833333333333327</v>
      </c>
      <c r="AB23" s="248">
        <f t="shared" si="2"/>
        <v>-0.13074712643678157</v>
      </c>
      <c r="AC23" s="254">
        <f t="shared" si="2"/>
        <v>-0.15166666666666667</v>
      </c>
      <c r="AD23" s="258">
        <f t="shared" si="2"/>
        <v>-0.17123655913978489</v>
      </c>
      <c r="AE23" s="248">
        <f t="shared" si="3"/>
        <v>-0.1895833333333333</v>
      </c>
      <c r="AF23" s="248">
        <f t="shared" si="3"/>
        <v>-0.20681818181818182</v>
      </c>
      <c r="AG23" s="248">
        <f t="shared" si="3"/>
        <v>-0.22303921568627447</v>
      </c>
      <c r="AH23" s="248">
        <f t="shared" si="3"/>
        <v>-0.23833333333333323</v>
      </c>
      <c r="AI23" s="248">
        <f t="shared" si="3"/>
        <v>-0.25277777777777777</v>
      </c>
      <c r="AJ23" s="248">
        <f t="shared" si="3"/>
        <v>-0.26644144144144138</v>
      </c>
      <c r="AK23" s="248">
        <f t="shared" si="3"/>
        <v>-0.27938596491228063</v>
      </c>
      <c r="AL23" s="248">
        <f t="shared" si="3"/>
        <v>-0.29166666666666669</v>
      </c>
      <c r="AM23" s="248">
        <f t="shared" si="3"/>
        <v>-0.30333333333333329</v>
      </c>
    </row>
    <row r="24" spans="1:39">
      <c r="A24" s="274"/>
      <c r="B24" s="213">
        <v>62.5</v>
      </c>
      <c r="C24" s="247">
        <f t="shared" si="1"/>
        <v>3.8220000000000001</v>
      </c>
      <c r="D24" s="247">
        <f t="shared" si="1"/>
        <v>2.9119999999999999</v>
      </c>
      <c r="E24" s="247">
        <f t="shared" si="1"/>
        <v>2.305333333333333</v>
      </c>
      <c r="F24" s="252">
        <f t="shared" si="1"/>
        <v>1.8719999999999999</v>
      </c>
      <c r="G24" s="256">
        <f t="shared" si="1"/>
        <v>1.5470000000000002</v>
      </c>
      <c r="H24" s="247">
        <f t="shared" si="1"/>
        <v>1.2942222222222222</v>
      </c>
      <c r="I24" s="247">
        <f t="shared" si="1"/>
        <v>1.0920000000000001</v>
      </c>
      <c r="J24" s="247">
        <f t="shared" si="1"/>
        <v>0.92654545454545456</v>
      </c>
      <c r="K24" s="248">
        <f t="shared" si="1"/>
        <v>0.78866666666666663</v>
      </c>
      <c r="L24" s="248">
        <f t="shared" si="1"/>
        <v>0.67200000000000004</v>
      </c>
      <c r="M24" s="248">
        <f t="shared" si="1"/>
        <v>0.57199999999999995</v>
      </c>
      <c r="N24" s="248">
        <f t="shared" si="1"/>
        <v>0.48533333333333334</v>
      </c>
      <c r="O24" s="248">
        <f t="shared" si="1"/>
        <v>0.40950000000000009</v>
      </c>
      <c r="P24" s="248">
        <f t="shared" si="1"/>
        <v>0.34258823529411769</v>
      </c>
      <c r="Q24" s="248">
        <f t="shared" si="1"/>
        <v>0.28311111111111115</v>
      </c>
      <c r="R24" s="248">
        <f t="shared" si="1"/>
        <v>0.22989473684210529</v>
      </c>
      <c r="S24" s="254">
        <f t="shared" si="2"/>
        <v>0.18200000000000002</v>
      </c>
      <c r="T24" s="258">
        <f t="shared" si="2"/>
        <v>0.13866666666666669</v>
      </c>
      <c r="U24" s="248">
        <f t="shared" si="2"/>
        <v>9.927272727272729E-2</v>
      </c>
      <c r="V24" s="248">
        <f t="shared" si="2"/>
        <v>6.330434782608696E-2</v>
      </c>
      <c r="W24" s="248">
        <f t="shared" si="2"/>
        <v>3.0333333333333337E-2</v>
      </c>
      <c r="X24" s="247"/>
      <c r="Y24" s="247">
        <f t="shared" si="2"/>
        <v>-2.8000000000000004E-2</v>
      </c>
      <c r="Z24" s="247">
        <f t="shared" si="2"/>
        <v>-5.3925925925925933E-2</v>
      </c>
      <c r="AA24" s="247">
        <f t="shared" si="2"/>
        <v>-7.8000000000000014E-2</v>
      </c>
      <c r="AB24" s="247">
        <f t="shared" si="2"/>
        <v>-0.10041379310344829</v>
      </c>
      <c r="AC24" s="252">
        <f t="shared" si="2"/>
        <v>-0.12133333333333335</v>
      </c>
      <c r="AD24" s="256">
        <f t="shared" si="2"/>
        <v>-0.14090322580645165</v>
      </c>
      <c r="AE24" s="247">
        <f t="shared" si="3"/>
        <v>-0.15924999999999995</v>
      </c>
      <c r="AF24" s="247">
        <f t="shared" si="3"/>
        <v>-0.17648484848484844</v>
      </c>
      <c r="AG24" s="247">
        <f t="shared" si="3"/>
        <v>-0.19270588235294112</v>
      </c>
      <c r="AH24" s="247">
        <f t="shared" si="3"/>
        <v>-0.20799999999999996</v>
      </c>
      <c r="AI24" s="247">
        <f t="shared" si="3"/>
        <v>-0.22244444444444439</v>
      </c>
      <c r="AJ24" s="247">
        <f t="shared" si="3"/>
        <v>-0.23610810810810814</v>
      </c>
      <c r="AK24" s="247">
        <f t="shared" si="3"/>
        <v>-0.24905263157894733</v>
      </c>
      <c r="AL24" s="247">
        <f t="shared" si="3"/>
        <v>-0.26133333333333336</v>
      </c>
      <c r="AM24" s="247">
        <f t="shared" si="3"/>
        <v>-0.27299999999999996</v>
      </c>
    </row>
    <row r="25" spans="1:39">
      <c r="A25" s="274"/>
      <c r="B25" s="213">
        <v>65</v>
      </c>
      <c r="C25" s="247">
        <f t="shared" si="1"/>
        <v>3.85</v>
      </c>
      <c r="D25" s="247">
        <f t="shared" si="1"/>
        <v>2.94</v>
      </c>
      <c r="E25" s="247">
        <f t="shared" si="1"/>
        <v>2.3333333333333335</v>
      </c>
      <c r="F25" s="252">
        <f t="shared" si="1"/>
        <v>1.9</v>
      </c>
      <c r="G25" s="256">
        <f t="shared" si="1"/>
        <v>1.575</v>
      </c>
      <c r="H25" s="247">
        <f t="shared" si="1"/>
        <v>1.3222222222222222</v>
      </c>
      <c r="I25" s="247">
        <f t="shared" si="1"/>
        <v>1.1200000000000001</v>
      </c>
      <c r="J25" s="247">
        <f t="shared" si="1"/>
        <v>0.95454545454545459</v>
      </c>
      <c r="K25" s="248">
        <f t="shared" si="1"/>
        <v>0.81666666666666665</v>
      </c>
      <c r="L25" s="248">
        <f t="shared" si="1"/>
        <v>0.7</v>
      </c>
      <c r="M25" s="248">
        <f t="shared" si="1"/>
        <v>0.6</v>
      </c>
      <c r="N25" s="248">
        <f t="shared" si="1"/>
        <v>0.51333333333333331</v>
      </c>
      <c r="O25" s="248">
        <f t="shared" si="1"/>
        <v>0.4375</v>
      </c>
      <c r="P25" s="248">
        <f t="shared" si="1"/>
        <v>0.37058823529411772</v>
      </c>
      <c r="Q25" s="248">
        <f t="shared" si="1"/>
        <v>0.31111111111111117</v>
      </c>
      <c r="R25" s="248">
        <f t="shared" si="1"/>
        <v>0.25789473684210529</v>
      </c>
      <c r="S25" s="254">
        <f t="shared" si="2"/>
        <v>0.21</v>
      </c>
      <c r="T25" s="258">
        <f t="shared" si="2"/>
        <v>0.16666666666666666</v>
      </c>
      <c r="U25" s="248">
        <f t="shared" si="2"/>
        <v>0.12727272727272726</v>
      </c>
      <c r="V25" s="248">
        <f t="shared" si="2"/>
        <v>9.1304347826086957E-2</v>
      </c>
      <c r="W25" s="248">
        <f t="shared" si="2"/>
        <v>5.8333333333333334E-2</v>
      </c>
      <c r="X25" s="247">
        <f t="shared" si="2"/>
        <v>2.8000000000000001E-2</v>
      </c>
      <c r="Y25" s="247"/>
      <c r="Z25" s="247">
        <f t="shared" si="2"/>
        <v>-2.5925925925925925E-2</v>
      </c>
      <c r="AA25" s="247">
        <f t="shared" si="2"/>
        <v>-0.05</v>
      </c>
      <c r="AB25" s="247">
        <f t="shared" si="2"/>
        <v>-7.2413793103448282E-2</v>
      </c>
      <c r="AC25" s="252">
        <f t="shared" si="2"/>
        <v>-9.3333333333333338E-2</v>
      </c>
      <c r="AD25" s="256">
        <f t="shared" si="2"/>
        <v>-0.11290322580645161</v>
      </c>
      <c r="AE25" s="247">
        <f t="shared" si="3"/>
        <v>-0.13125000000000001</v>
      </c>
      <c r="AF25" s="247">
        <f t="shared" si="3"/>
        <v>-0.14848484848484839</v>
      </c>
      <c r="AG25" s="247">
        <f t="shared" si="3"/>
        <v>-0.16470588235294109</v>
      </c>
      <c r="AH25" s="247">
        <f t="shared" si="3"/>
        <v>-0.17999999999999991</v>
      </c>
      <c r="AI25" s="247">
        <f t="shared" si="3"/>
        <v>-0.19444444444444436</v>
      </c>
      <c r="AJ25" s="247">
        <f t="shared" si="3"/>
        <v>-0.20810810810810812</v>
      </c>
      <c r="AK25" s="247">
        <f t="shared" si="3"/>
        <v>-0.22105263157894736</v>
      </c>
      <c r="AL25" s="247">
        <f t="shared" si="3"/>
        <v>-0.23333333333333334</v>
      </c>
      <c r="AM25" s="247">
        <f t="shared" si="3"/>
        <v>-0.245</v>
      </c>
    </row>
    <row r="26" spans="1:39">
      <c r="A26" s="274"/>
      <c r="B26" s="213">
        <v>67.5</v>
      </c>
      <c r="C26" s="247">
        <f t="shared" si="1"/>
        <v>3.8759259259259258</v>
      </c>
      <c r="D26" s="247">
        <f t="shared" ref="D26:S38" si="4">($B$2-$B$2/$B26*D$2)/D$2</f>
        <v>2.9659259259259261</v>
      </c>
      <c r="E26" s="247">
        <f t="shared" si="4"/>
        <v>2.3592592592592592</v>
      </c>
      <c r="F26" s="252">
        <f t="shared" si="4"/>
        <v>1.9259259259259258</v>
      </c>
      <c r="G26" s="256">
        <f t="shared" si="4"/>
        <v>1.6009259259259259</v>
      </c>
      <c r="H26" s="247">
        <f t="shared" si="4"/>
        <v>1.3481481481481483</v>
      </c>
      <c r="I26" s="247">
        <f t="shared" si="4"/>
        <v>1.145925925925926</v>
      </c>
      <c r="J26" s="247">
        <f t="shared" si="4"/>
        <v>0.98047138047138038</v>
      </c>
      <c r="K26" s="248">
        <f t="shared" si="4"/>
        <v>0.84259259259259267</v>
      </c>
      <c r="L26" s="248">
        <f t="shared" si="4"/>
        <v>0.72592592592592597</v>
      </c>
      <c r="M26" s="248">
        <f t="shared" si="4"/>
        <v>0.625925925925926</v>
      </c>
      <c r="N26" s="248">
        <f t="shared" si="4"/>
        <v>0.53925925925925922</v>
      </c>
      <c r="O26" s="248">
        <f t="shared" si="4"/>
        <v>0.46342592592592596</v>
      </c>
      <c r="P26" s="248">
        <f t="shared" si="4"/>
        <v>0.39651416122004363</v>
      </c>
      <c r="Q26" s="248">
        <f t="shared" si="4"/>
        <v>0.33703703703703708</v>
      </c>
      <c r="R26" s="248">
        <f t="shared" si="4"/>
        <v>0.2838206627680312</v>
      </c>
      <c r="S26" s="254">
        <f t="shared" si="4"/>
        <v>0.23592592592592596</v>
      </c>
      <c r="T26" s="258">
        <f t="shared" si="2"/>
        <v>0.19259259259259265</v>
      </c>
      <c r="U26" s="248">
        <f t="shared" si="2"/>
        <v>0.15319865319865317</v>
      </c>
      <c r="V26" s="248">
        <f t="shared" si="2"/>
        <v>0.11723027375201288</v>
      </c>
      <c r="W26" s="248">
        <f t="shared" si="2"/>
        <v>8.4259259259259284E-2</v>
      </c>
      <c r="X26" s="247">
        <f t="shared" si="2"/>
        <v>5.3925925925925981E-2</v>
      </c>
      <c r="Y26" s="247">
        <f t="shared" si="2"/>
        <v>2.5925925925926008E-2</v>
      </c>
      <c r="Z26" s="247"/>
      <c r="AA26" s="247">
        <f t="shared" si="2"/>
        <v>-2.4074074074074046E-2</v>
      </c>
      <c r="AB26" s="247">
        <f t="shared" si="2"/>
        <v>-4.6487867177522298E-2</v>
      </c>
      <c r="AC26" s="252">
        <f t="shared" si="2"/>
        <v>-6.740740740740743E-2</v>
      </c>
      <c r="AD26" s="256">
        <f t="shared" si="2"/>
        <v>-8.6977299880525688E-2</v>
      </c>
      <c r="AE26" s="247">
        <f t="shared" si="3"/>
        <v>-0.10532407407407404</v>
      </c>
      <c r="AF26" s="247">
        <f t="shared" si="3"/>
        <v>-0.12255892255892251</v>
      </c>
      <c r="AG26" s="247">
        <f t="shared" si="3"/>
        <v>-0.13877995642701518</v>
      </c>
      <c r="AH26" s="247">
        <f t="shared" si="3"/>
        <v>-0.15407407407407406</v>
      </c>
      <c r="AI26" s="247">
        <f t="shared" si="3"/>
        <v>-0.16851851851851848</v>
      </c>
      <c r="AJ26" s="247">
        <f t="shared" si="3"/>
        <v>-0.18218218218218213</v>
      </c>
      <c r="AK26" s="247">
        <f t="shared" si="3"/>
        <v>-0.19512670565302145</v>
      </c>
      <c r="AL26" s="247">
        <f t="shared" si="3"/>
        <v>-0.20740740740740732</v>
      </c>
      <c r="AM26" s="247">
        <f t="shared" si="3"/>
        <v>-0.21907407407407406</v>
      </c>
    </row>
    <row r="27" spans="1:39">
      <c r="A27" s="274"/>
      <c r="B27" s="213">
        <v>70</v>
      </c>
      <c r="C27" s="247">
        <f t="shared" ref="C27:C38" si="5">($B$2-$B$2/$B27*C$2)/C$2</f>
        <v>3.9</v>
      </c>
      <c r="D27" s="247">
        <f t="shared" si="4"/>
        <v>2.99</v>
      </c>
      <c r="E27" s="247">
        <f t="shared" si="4"/>
        <v>2.3833333333333333</v>
      </c>
      <c r="F27" s="252">
        <f t="shared" si="4"/>
        <v>1.95</v>
      </c>
      <c r="G27" s="256">
        <f t="shared" si="4"/>
        <v>1.625</v>
      </c>
      <c r="H27" s="247">
        <f t="shared" si="4"/>
        <v>1.3722222222222222</v>
      </c>
      <c r="I27" s="247">
        <f t="shared" si="4"/>
        <v>1.17</v>
      </c>
      <c r="J27" s="247">
        <f t="shared" si="4"/>
        <v>1.0045454545454546</v>
      </c>
      <c r="K27" s="248">
        <f t="shared" si="4"/>
        <v>0.8666666666666667</v>
      </c>
      <c r="L27" s="248">
        <f t="shared" si="4"/>
        <v>0.75</v>
      </c>
      <c r="M27" s="248">
        <f t="shared" si="4"/>
        <v>0.65</v>
      </c>
      <c r="N27" s="248">
        <f t="shared" si="4"/>
        <v>0.56333333333333335</v>
      </c>
      <c r="O27" s="248">
        <f t="shared" si="4"/>
        <v>0.48749999999999999</v>
      </c>
      <c r="P27" s="248">
        <f t="shared" si="4"/>
        <v>0.42058823529411765</v>
      </c>
      <c r="Q27" s="248">
        <f t="shared" si="4"/>
        <v>0.3611111111111111</v>
      </c>
      <c r="R27" s="248">
        <f t="shared" si="4"/>
        <v>0.30789473684210528</v>
      </c>
      <c r="S27" s="254">
        <f t="shared" si="4"/>
        <v>0.26</v>
      </c>
      <c r="T27" s="258">
        <f t="shared" si="2"/>
        <v>0.21666666666666667</v>
      </c>
      <c r="U27" s="248">
        <f t="shared" si="2"/>
        <v>0.17727272727272728</v>
      </c>
      <c r="V27" s="248">
        <f t="shared" si="2"/>
        <v>0.14130434782608695</v>
      </c>
      <c r="W27" s="248">
        <f t="shared" si="2"/>
        <v>0.10833333333333334</v>
      </c>
      <c r="X27" s="247">
        <f t="shared" si="2"/>
        <v>7.8E-2</v>
      </c>
      <c r="Y27" s="247">
        <f t="shared" si="2"/>
        <v>0.05</v>
      </c>
      <c r="Z27" s="247">
        <f t="shared" si="2"/>
        <v>2.4074074074074074E-2</v>
      </c>
      <c r="AA27" s="247"/>
      <c r="AB27" s="247">
        <f t="shared" si="2"/>
        <v>-2.2413793103448276E-2</v>
      </c>
      <c r="AC27" s="252">
        <f t="shared" si="2"/>
        <v>-4.3333333333333335E-2</v>
      </c>
      <c r="AD27" s="256">
        <f t="shared" si="2"/>
        <v>-6.2903225806451607E-2</v>
      </c>
      <c r="AE27" s="247">
        <f t="shared" si="3"/>
        <v>-8.1250000000000003E-2</v>
      </c>
      <c r="AF27" s="247">
        <f t="shared" si="3"/>
        <v>-9.8484848484848481E-2</v>
      </c>
      <c r="AG27" s="247">
        <f t="shared" si="3"/>
        <v>-0.11470588235294117</v>
      </c>
      <c r="AH27" s="247">
        <f t="shared" si="3"/>
        <v>-0.13</v>
      </c>
      <c r="AI27" s="247">
        <f t="shared" si="3"/>
        <v>-0.14444444444444443</v>
      </c>
      <c r="AJ27" s="247">
        <f t="shared" si="3"/>
        <v>-0.1581081081081081</v>
      </c>
      <c r="AK27" s="247">
        <f t="shared" si="3"/>
        <v>-0.17105263157894737</v>
      </c>
      <c r="AL27" s="247">
        <f t="shared" si="3"/>
        <v>-0.18333333333333332</v>
      </c>
      <c r="AM27" s="247">
        <f t="shared" si="3"/>
        <v>-0.19500000000000001</v>
      </c>
    </row>
    <row r="28" spans="1:39">
      <c r="A28" s="274"/>
      <c r="B28" s="213">
        <v>72.5</v>
      </c>
      <c r="C28" s="247">
        <f t="shared" si="5"/>
        <v>3.9224137931034484</v>
      </c>
      <c r="D28" s="247">
        <f t="shared" si="4"/>
        <v>3.0124137931034483</v>
      </c>
      <c r="E28" s="247">
        <f t="shared" si="4"/>
        <v>2.4057471264367813</v>
      </c>
      <c r="F28" s="252">
        <f t="shared" si="4"/>
        <v>1.972413793103448</v>
      </c>
      <c r="G28" s="256">
        <f t="shared" si="4"/>
        <v>1.6474137931034485</v>
      </c>
      <c r="H28" s="247">
        <f t="shared" si="4"/>
        <v>1.3946360153256705</v>
      </c>
      <c r="I28" s="247">
        <f t="shared" si="4"/>
        <v>1.1924137931034482</v>
      </c>
      <c r="J28" s="247">
        <f t="shared" si="4"/>
        <v>1.0269592476489027</v>
      </c>
      <c r="K28" s="248">
        <f t="shared" si="4"/>
        <v>0.88908045977011496</v>
      </c>
      <c r="L28" s="248">
        <f t="shared" si="4"/>
        <v>0.77241379310344827</v>
      </c>
      <c r="M28" s="248">
        <f t="shared" si="4"/>
        <v>0.67241379310344818</v>
      </c>
      <c r="N28" s="248">
        <f t="shared" si="4"/>
        <v>0.58574712643678162</v>
      </c>
      <c r="O28" s="248">
        <f t="shared" si="4"/>
        <v>0.5099137931034482</v>
      </c>
      <c r="P28" s="248">
        <f t="shared" si="4"/>
        <v>0.44300202839756592</v>
      </c>
      <c r="Q28" s="248">
        <f t="shared" si="4"/>
        <v>0.38352490421455937</v>
      </c>
      <c r="R28" s="248">
        <f t="shared" si="4"/>
        <v>0.33030852994555349</v>
      </c>
      <c r="S28" s="254">
        <f t="shared" si="4"/>
        <v>0.28241379310344827</v>
      </c>
      <c r="T28" s="258">
        <f t="shared" si="2"/>
        <v>0.23908045977011488</v>
      </c>
      <c r="U28" s="248">
        <f t="shared" si="2"/>
        <v>0.19968652037617549</v>
      </c>
      <c r="V28" s="248">
        <f t="shared" si="2"/>
        <v>0.16371814092953513</v>
      </c>
      <c r="W28" s="248">
        <f t="shared" si="2"/>
        <v>0.1307471264367816</v>
      </c>
      <c r="X28" s="247">
        <f t="shared" si="2"/>
        <v>0.10041379310344825</v>
      </c>
      <c r="Y28" s="247">
        <f t="shared" si="2"/>
        <v>7.241379310344824E-2</v>
      </c>
      <c r="Z28" s="247">
        <f t="shared" si="2"/>
        <v>4.6487867177522291E-2</v>
      </c>
      <c r="AA28" s="247">
        <f t="shared" si="2"/>
        <v>2.2413793103448196E-2</v>
      </c>
      <c r="AB28" s="247"/>
      <c r="AC28" s="252">
        <f t="shared" si="2"/>
        <v>-2.0919540229885077E-2</v>
      </c>
      <c r="AD28" s="256">
        <f t="shared" si="2"/>
        <v>-4.0489432703003377E-2</v>
      </c>
      <c r="AE28" s="247">
        <f t="shared" si="3"/>
        <v>-5.8836206896551779E-2</v>
      </c>
      <c r="AF28" s="247">
        <f t="shared" si="3"/>
        <v>-7.6071055381400285E-2</v>
      </c>
      <c r="AG28" s="247">
        <f t="shared" si="3"/>
        <v>-9.2292089249492906E-2</v>
      </c>
      <c r="AH28" s="247">
        <f t="shared" si="3"/>
        <v>-0.10758620689655174</v>
      </c>
      <c r="AI28" s="247">
        <f t="shared" si="3"/>
        <v>-0.12203065134099621</v>
      </c>
      <c r="AJ28" s="247">
        <f t="shared" si="3"/>
        <v>-0.13569431500465989</v>
      </c>
      <c r="AK28" s="247">
        <f t="shared" si="3"/>
        <v>-0.14863883847549916</v>
      </c>
      <c r="AL28" s="247">
        <f t="shared" si="3"/>
        <v>-0.16091954022988506</v>
      </c>
      <c r="AM28" s="247">
        <f t="shared" si="3"/>
        <v>-0.17258620689655174</v>
      </c>
    </row>
    <row r="29" spans="1:39" s="225" customFormat="1" ht="15.75" thickBot="1">
      <c r="A29" s="274"/>
      <c r="B29" s="221">
        <v>75</v>
      </c>
      <c r="C29" s="249">
        <f t="shared" si="5"/>
        <v>3.9433333333333338</v>
      </c>
      <c r="D29" s="249">
        <f t="shared" si="4"/>
        <v>3.0333333333333332</v>
      </c>
      <c r="E29" s="249">
        <f t="shared" si="4"/>
        <v>2.4266666666666667</v>
      </c>
      <c r="F29" s="253">
        <f t="shared" si="4"/>
        <v>1.9933333333333334</v>
      </c>
      <c r="G29" s="257">
        <f t="shared" si="4"/>
        <v>1.6683333333333334</v>
      </c>
      <c r="H29" s="249">
        <f t="shared" si="4"/>
        <v>1.4155555555555557</v>
      </c>
      <c r="I29" s="249">
        <f t="shared" si="4"/>
        <v>1.2133333333333334</v>
      </c>
      <c r="J29" s="249">
        <f t="shared" si="4"/>
        <v>1.0478787878787879</v>
      </c>
      <c r="K29" s="250">
        <f t="shared" si="4"/>
        <v>0.91</v>
      </c>
      <c r="L29" s="250">
        <f t="shared" si="4"/>
        <v>0.79333333333333322</v>
      </c>
      <c r="M29" s="250">
        <f t="shared" si="4"/>
        <v>0.69333333333333336</v>
      </c>
      <c r="N29" s="250">
        <f t="shared" si="4"/>
        <v>0.60666666666666669</v>
      </c>
      <c r="O29" s="250">
        <f t="shared" si="4"/>
        <v>0.53083333333333338</v>
      </c>
      <c r="P29" s="250">
        <f t="shared" si="4"/>
        <v>0.46392156862745093</v>
      </c>
      <c r="Q29" s="250">
        <f t="shared" si="4"/>
        <v>0.40444444444444444</v>
      </c>
      <c r="R29" s="250">
        <f t="shared" si="4"/>
        <v>0.35122807017543861</v>
      </c>
      <c r="S29" s="255">
        <f t="shared" si="4"/>
        <v>0.30333333333333329</v>
      </c>
      <c r="T29" s="259">
        <f t="shared" si="2"/>
        <v>0.25999999999999995</v>
      </c>
      <c r="U29" s="250">
        <f t="shared" si="2"/>
        <v>0.22060606060606061</v>
      </c>
      <c r="V29" s="250">
        <f t="shared" si="2"/>
        <v>0.18463768115942031</v>
      </c>
      <c r="W29" s="250">
        <f t="shared" si="2"/>
        <v>0.1516666666666667</v>
      </c>
      <c r="X29" s="249">
        <f t="shared" si="2"/>
        <v>0.12133333333333325</v>
      </c>
      <c r="Y29" s="249">
        <f t="shared" si="2"/>
        <v>9.3333333333333268E-2</v>
      </c>
      <c r="Z29" s="249">
        <f t="shared" si="2"/>
        <v>6.740740740740736E-2</v>
      </c>
      <c r="AA29" s="249">
        <f t="shared" si="2"/>
        <v>4.3333333333333307E-2</v>
      </c>
      <c r="AB29" s="249">
        <f t="shared" si="2"/>
        <v>2.0919540229885045E-2</v>
      </c>
      <c r="AC29" s="253"/>
      <c r="AD29" s="257">
        <f t="shared" si="2"/>
        <v>-1.9569892473118269E-2</v>
      </c>
      <c r="AE29" s="249">
        <f t="shared" si="3"/>
        <v>-3.791666666666664E-2</v>
      </c>
      <c r="AF29" s="249">
        <f t="shared" si="3"/>
        <v>-5.5151515151515201E-2</v>
      </c>
      <c r="AG29" s="249">
        <f t="shared" si="3"/>
        <v>-7.1372549019607878E-2</v>
      </c>
      <c r="AH29" s="249">
        <f t="shared" si="3"/>
        <v>-8.6666666666666697E-2</v>
      </c>
      <c r="AI29" s="249">
        <f t="shared" si="3"/>
        <v>-0.10111111111111112</v>
      </c>
      <c r="AJ29" s="249">
        <f t="shared" si="3"/>
        <v>-0.11477477477477478</v>
      </c>
      <c r="AK29" s="249">
        <f t="shared" si="3"/>
        <v>-0.12771929824561404</v>
      </c>
      <c r="AL29" s="249">
        <f t="shared" si="3"/>
        <v>-0.13999999999999999</v>
      </c>
      <c r="AM29" s="249">
        <f t="shared" si="3"/>
        <v>-0.15166666666666673</v>
      </c>
    </row>
    <row r="30" spans="1:39">
      <c r="A30" s="274"/>
      <c r="B30" s="212">
        <v>77.5</v>
      </c>
      <c r="C30" s="247">
        <f t="shared" si="5"/>
        <v>3.962903225806452</v>
      </c>
      <c r="D30" s="247">
        <f t="shared" si="4"/>
        <v>3.0529032258064519</v>
      </c>
      <c r="E30" s="247">
        <f t="shared" si="4"/>
        <v>2.446236559139785</v>
      </c>
      <c r="F30" s="252">
        <f t="shared" si="4"/>
        <v>2.0129032258064519</v>
      </c>
      <c r="G30" s="256">
        <f t="shared" si="4"/>
        <v>1.6879032258064517</v>
      </c>
      <c r="H30" s="247">
        <f t="shared" si="4"/>
        <v>1.4351254480286737</v>
      </c>
      <c r="I30" s="247">
        <f t="shared" si="4"/>
        <v>1.2329032258064516</v>
      </c>
      <c r="J30" s="247">
        <f t="shared" si="4"/>
        <v>1.0674486803519061</v>
      </c>
      <c r="K30" s="248">
        <f t="shared" si="4"/>
        <v>0.92956989247311839</v>
      </c>
      <c r="L30" s="248">
        <f t="shared" si="4"/>
        <v>0.81290322580645169</v>
      </c>
      <c r="M30" s="248">
        <f t="shared" si="4"/>
        <v>0.7129032258064516</v>
      </c>
      <c r="N30" s="248">
        <f t="shared" si="4"/>
        <v>0.62623655913978493</v>
      </c>
      <c r="O30" s="248">
        <f t="shared" si="4"/>
        <v>0.55040322580645173</v>
      </c>
      <c r="P30" s="248">
        <f t="shared" si="4"/>
        <v>0.48349146110056929</v>
      </c>
      <c r="Q30" s="248">
        <f t="shared" si="4"/>
        <v>0.42401433691756274</v>
      </c>
      <c r="R30" s="248">
        <f t="shared" si="4"/>
        <v>0.37079796264855697</v>
      </c>
      <c r="S30" s="254">
        <f t="shared" si="4"/>
        <v>0.3229032258064517</v>
      </c>
      <c r="T30" s="258">
        <f t="shared" si="2"/>
        <v>0.27956989247311831</v>
      </c>
      <c r="U30" s="248">
        <f t="shared" si="2"/>
        <v>0.24017595307917891</v>
      </c>
      <c r="V30" s="248">
        <f t="shared" si="2"/>
        <v>0.20420757363253858</v>
      </c>
      <c r="W30" s="248">
        <f t="shared" si="2"/>
        <v>0.17123655913978506</v>
      </c>
      <c r="X30" s="247">
        <f t="shared" si="2"/>
        <v>0.1409032258064517</v>
      </c>
      <c r="Y30" s="247">
        <f t="shared" si="2"/>
        <v>0.11290322580645168</v>
      </c>
      <c r="Z30" s="247">
        <f t="shared" si="2"/>
        <v>8.6977299880525744E-2</v>
      </c>
      <c r="AA30" s="247">
        <f t="shared" si="2"/>
        <v>6.2903225806451649E-2</v>
      </c>
      <c r="AB30" s="247">
        <f t="shared" si="2"/>
        <v>4.0489432703003363E-2</v>
      </c>
      <c r="AC30" s="252">
        <f t="shared" si="2"/>
        <v>1.9569892473118293E-2</v>
      </c>
      <c r="AD30" s="256"/>
      <c r="AE30" s="247">
        <f t="shared" si="3"/>
        <v>-1.8346774193548309E-2</v>
      </c>
      <c r="AF30" s="247">
        <f t="shared" si="3"/>
        <v>-3.5581622678396811E-2</v>
      </c>
      <c r="AG30" s="247">
        <f t="shared" si="3"/>
        <v>-5.1802656546489509E-2</v>
      </c>
      <c r="AH30" s="247">
        <f t="shared" si="3"/>
        <v>-6.7096774193548342E-2</v>
      </c>
      <c r="AI30" s="247">
        <f t="shared" si="3"/>
        <v>-8.154121863799281E-2</v>
      </c>
      <c r="AJ30" s="247">
        <f t="shared" si="3"/>
        <v>-9.5204882301656482E-2</v>
      </c>
      <c r="AK30" s="247">
        <f t="shared" si="3"/>
        <v>-0.10814940577249567</v>
      </c>
      <c r="AL30" s="247">
        <f t="shared" si="3"/>
        <v>-0.12043010752688164</v>
      </c>
      <c r="AM30" s="247">
        <f t="shared" si="3"/>
        <v>-0.13209677419354832</v>
      </c>
    </row>
    <row r="31" spans="1:39">
      <c r="A31" s="274"/>
      <c r="B31" s="213">
        <v>80</v>
      </c>
      <c r="C31" s="247">
        <f t="shared" si="5"/>
        <v>3.9812500000000002</v>
      </c>
      <c r="D31" s="247">
        <f t="shared" si="4"/>
        <v>3.07125</v>
      </c>
      <c r="E31" s="247">
        <f t="shared" si="4"/>
        <v>2.4645833333333331</v>
      </c>
      <c r="F31" s="252">
        <f t="shared" si="4"/>
        <v>2.03125</v>
      </c>
      <c r="G31" s="256">
        <f t="shared" si="4"/>
        <v>1.70625</v>
      </c>
      <c r="H31" s="247">
        <f t="shared" si="4"/>
        <v>1.4534722222222223</v>
      </c>
      <c r="I31" s="247">
        <f t="shared" si="4"/>
        <v>1.25125</v>
      </c>
      <c r="J31" s="247">
        <f t="shared" si="4"/>
        <v>1.0857954545454545</v>
      </c>
      <c r="K31" s="248">
        <f t="shared" si="4"/>
        <v>0.94791666666666663</v>
      </c>
      <c r="L31" s="248">
        <f t="shared" si="4"/>
        <v>0.83125000000000004</v>
      </c>
      <c r="M31" s="248">
        <f t="shared" si="4"/>
        <v>0.73124999999999996</v>
      </c>
      <c r="N31" s="248">
        <f t="shared" si="4"/>
        <v>0.64458333333333329</v>
      </c>
      <c r="O31" s="248">
        <f t="shared" si="4"/>
        <v>0.56874999999999998</v>
      </c>
      <c r="P31" s="248">
        <f t="shared" si="4"/>
        <v>0.50183823529411764</v>
      </c>
      <c r="Q31" s="248">
        <f t="shared" si="4"/>
        <v>0.44236111111111109</v>
      </c>
      <c r="R31" s="248">
        <f t="shared" si="4"/>
        <v>0.38914473684210527</v>
      </c>
      <c r="S31" s="254">
        <f t="shared" si="4"/>
        <v>0.34125</v>
      </c>
      <c r="T31" s="258">
        <f t="shared" si="2"/>
        <v>0.29791666666666666</v>
      </c>
      <c r="U31" s="248">
        <f t="shared" si="2"/>
        <v>0.25852272727272729</v>
      </c>
      <c r="V31" s="248">
        <f t="shared" si="2"/>
        <v>0.22255434782608696</v>
      </c>
      <c r="W31" s="248">
        <f t="shared" si="2"/>
        <v>0.18958333333333333</v>
      </c>
      <c r="X31" s="247">
        <f t="shared" ref="X31:AM38" si="6">($B$2-$B$2/$B31*X$2)/X$2</f>
        <v>0.15925</v>
      </c>
      <c r="Y31" s="247">
        <f t="shared" si="6"/>
        <v>0.13125000000000001</v>
      </c>
      <c r="Z31" s="247">
        <f t="shared" si="6"/>
        <v>0.10532407407407407</v>
      </c>
      <c r="AA31" s="247">
        <f t="shared" si="6"/>
        <v>8.1250000000000003E-2</v>
      </c>
      <c r="AB31" s="247">
        <f t="shared" si="6"/>
        <v>5.8836206896551724E-2</v>
      </c>
      <c r="AC31" s="252">
        <f t="shared" si="6"/>
        <v>3.7916666666666668E-2</v>
      </c>
      <c r="AD31" s="256">
        <f t="shared" si="6"/>
        <v>1.8346774193548385E-2</v>
      </c>
      <c r="AE31" s="247"/>
      <c r="AF31" s="247">
        <f t="shared" si="6"/>
        <v>-1.7234848484848485E-2</v>
      </c>
      <c r="AG31" s="247">
        <f t="shared" si="6"/>
        <v>-3.3455882352941176E-2</v>
      </c>
      <c r="AH31" s="247">
        <f t="shared" si="6"/>
        <v>-4.8750000000000002E-2</v>
      </c>
      <c r="AI31" s="247">
        <f t="shared" si="6"/>
        <v>-6.3194444444444442E-2</v>
      </c>
      <c r="AJ31" s="247">
        <f t="shared" si="6"/>
        <v>-7.6858108108108114E-2</v>
      </c>
      <c r="AK31" s="247">
        <f t="shared" si="6"/>
        <v>-8.980263157894737E-2</v>
      </c>
      <c r="AL31" s="247">
        <f t="shared" si="6"/>
        <v>-0.10208333333333333</v>
      </c>
      <c r="AM31" s="247">
        <f t="shared" si="6"/>
        <v>-0.11375</v>
      </c>
    </row>
    <row r="32" spans="1:39">
      <c r="A32" s="274"/>
      <c r="B32" s="213">
        <v>82.5</v>
      </c>
      <c r="C32" s="247">
        <f t="shared" si="5"/>
        <v>3.9984848484848485</v>
      </c>
      <c r="D32" s="247">
        <f t="shared" si="4"/>
        <v>3.0884848484848488</v>
      </c>
      <c r="E32" s="247">
        <f t="shared" si="4"/>
        <v>2.4818181818181819</v>
      </c>
      <c r="F32" s="252">
        <f t="shared" si="4"/>
        <v>2.0484848484848484</v>
      </c>
      <c r="G32" s="256">
        <f t="shared" si="4"/>
        <v>1.7234848484848484</v>
      </c>
      <c r="H32" s="247">
        <f t="shared" si="4"/>
        <v>1.4707070707070709</v>
      </c>
      <c r="I32" s="247">
        <f t="shared" si="4"/>
        <v>1.2684848484848485</v>
      </c>
      <c r="J32" s="247">
        <f t="shared" si="4"/>
        <v>1.103030303030303</v>
      </c>
      <c r="K32" s="248">
        <f t="shared" si="4"/>
        <v>0.96515151515151509</v>
      </c>
      <c r="L32" s="248">
        <f t="shared" si="4"/>
        <v>0.8484848484848484</v>
      </c>
      <c r="M32" s="248">
        <f t="shared" si="4"/>
        <v>0.74848484848484842</v>
      </c>
      <c r="N32" s="248">
        <f t="shared" si="4"/>
        <v>0.66181818181818175</v>
      </c>
      <c r="O32" s="248">
        <f t="shared" si="4"/>
        <v>0.58598484848484844</v>
      </c>
      <c r="P32" s="248">
        <f t="shared" si="4"/>
        <v>0.51907308377896622</v>
      </c>
      <c r="Q32" s="248">
        <f t="shared" si="4"/>
        <v>0.45959595959595961</v>
      </c>
      <c r="R32" s="248">
        <f t="shared" si="4"/>
        <v>0.40637958532695378</v>
      </c>
      <c r="S32" s="254">
        <f t="shared" si="4"/>
        <v>0.35848484848484852</v>
      </c>
      <c r="T32" s="258">
        <f t="shared" ref="T32:AI38" si="7">($B$2-$B$2/$B32*T$2)/T$2</f>
        <v>0.31515151515151518</v>
      </c>
      <c r="U32" s="248">
        <f t="shared" si="7"/>
        <v>0.27575757575757576</v>
      </c>
      <c r="V32" s="248">
        <f t="shared" si="7"/>
        <v>0.23978919631093545</v>
      </c>
      <c r="W32" s="248">
        <f t="shared" si="7"/>
        <v>0.20681818181818176</v>
      </c>
      <c r="X32" s="247">
        <f t="shared" si="7"/>
        <v>0.17648484848484849</v>
      </c>
      <c r="Y32" s="247">
        <f t="shared" si="7"/>
        <v>0.14848484848484844</v>
      </c>
      <c r="Z32" s="247">
        <f t="shared" si="7"/>
        <v>0.12255892255892256</v>
      </c>
      <c r="AA32" s="247">
        <f t="shared" si="7"/>
        <v>9.8484848484848439E-2</v>
      </c>
      <c r="AB32" s="247">
        <f t="shared" si="7"/>
        <v>7.6071055381400216E-2</v>
      </c>
      <c r="AC32" s="252">
        <f t="shared" si="7"/>
        <v>5.5151515151515111E-2</v>
      </c>
      <c r="AD32" s="256">
        <f t="shared" si="7"/>
        <v>3.5581622678396874E-2</v>
      </c>
      <c r="AE32" s="247">
        <f t="shared" si="7"/>
        <v>1.7234848484848443E-2</v>
      </c>
      <c r="AF32" s="247"/>
      <c r="AG32" s="247">
        <f t="shared" si="7"/>
        <v>-1.6221033868092653E-2</v>
      </c>
      <c r="AH32" s="247">
        <f t="shared" si="7"/>
        <v>-3.1515151515151517E-2</v>
      </c>
      <c r="AI32" s="247">
        <f t="shared" si="7"/>
        <v>-4.5959595959595922E-2</v>
      </c>
      <c r="AJ32" s="247">
        <f t="shared" si="6"/>
        <v>-5.9623259623259629E-2</v>
      </c>
      <c r="AK32" s="247">
        <f t="shared" si="6"/>
        <v>-7.2567783094098851E-2</v>
      </c>
      <c r="AL32" s="247">
        <f t="shared" si="6"/>
        <v>-8.4848484848484854E-2</v>
      </c>
      <c r="AM32" s="247">
        <f t="shared" si="6"/>
        <v>-9.6515151515151484E-2</v>
      </c>
    </row>
    <row r="33" spans="1:39">
      <c r="A33" s="274"/>
      <c r="B33" s="213">
        <v>85</v>
      </c>
      <c r="C33" s="247">
        <f t="shared" si="5"/>
        <v>4.0147058823529411</v>
      </c>
      <c r="D33" s="247">
        <f t="shared" si="4"/>
        <v>3.1047058823529414</v>
      </c>
      <c r="E33" s="247">
        <f t="shared" si="4"/>
        <v>2.4980392156862745</v>
      </c>
      <c r="F33" s="252">
        <f t="shared" si="4"/>
        <v>2.0647058823529414</v>
      </c>
      <c r="G33" s="256">
        <f t="shared" si="4"/>
        <v>1.7397058823529412</v>
      </c>
      <c r="H33" s="247">
        <f t="shared" si="4"/>
        <v>1.4869281045751632</v>
      </c>
      <c r="I33" s="247">
        <f t="shared" si="4"/>
        <v>1.2847058823529411</v>
      </c>
      <c r="J33" s="247">
        <f t="shared" si="4"/>
        <v>1.1192513368983958</v>
      </c>
      <c r="K33" s="248">
        <f t="shared" si="4"/>
        <v>0.9813725490196078</v>
      </c>
      <c r="L33" s="248">
        <f t="shared" si="4"/>
        <v>0.8647058823529411</v>
      </c>
      <c r="M33" s="248">
        <f t="shared" si="4"/>
        <v>0.76470588235294124</v>
      </c>
      <c r="N33" s="248">
        <f t="shared" si="4"/>
        <v>0.67803921568627445</v>
      </c>
      <c r="O33" s="248">
        <f t="shared" si="4"/>
        <v>0.60220588235294126</v>
      </c>
      <c r="P33" s="248">
        <f t="shared" si="4"/>
        <v>0.53529411764705881</v>
      </c>
      <c r="Q33" s="248">
        <f t="shared" si="4"/>
        <v>0.47581699346405232</v>
      </c>
      <c r="R33" s="248">
        <f t="shared" si="4"/>
        <v>0.42260061919504643</v>
      </c>
      <c r="S33" s="254">
        <f t="shared" si="4"/>
        <v>0.37470588235294117</v>
      </c>
      <c r="T33" s="258">
        <f t="shared" si="7"/>
        <v>0.33137254901960789</v>
      </c>
      <c r="U33" s="248">
        <f t="shared" si="7"/>
        <v>0.29197860962566846</v>
      </c>
      <c r="V33" s="248">
        <f t="shared" si="7"/>
        <v>0.25601023017902819</v>
      </c>
      <c r="W33" s="248">
        <f t="shared" si="7"/>
        <v>0.22303921568627452</v>
      </c>
      <c r="X33" s="247">
        <f t="shared" si="7"/>
        <v>0.19270588235294123</v>
      </c>
      <c r="Y33" s="247">
        <f t="shared" si="7"/>
        <v>0.16470588235294115</v>
      </c>
      <c r="Z33" s="247">
        <f t="shared" si="7"/>
        <v>0.13877995642701524</v>
      </c>
      <c r="AA33" s="247">
        <f t="shared" si="7"/>
        <v>0.1147058823529412</v>
      </c>
      <c r="AB33" s="247">
        <f t="shared" si="7"/>
        <v>9.2292089249492948E-2</v>
      </c>
      <c r="AC33" s="252">
        <f t="shared" si="7"/>
        <v>7.1372549019607823E-2</v>
      </c>
      <c r="AD33" s="256">
        <f t="shared" si="7"/>
        <v>5.1802656546489571E-2</v>
      </c>
      <c r="AE33" s="247">
        <f t="shared" si="7"/>
        <v>3.345588235294121E-2</v>
      </c>
      <c r="AF33" s="247">
        <f t="shared" si="7"/>
        <v>1.6221033868092666E-2</v>
      </c>
      <c r="AG33" s="247"/>
      <c r="AH33" s="247">
        <f t="shared" si="7"/>
        <v>-1.52941176470588E-2</v>
      </c>
      <c r="AI33" s="247">
        <f t="shared" si="7"/>
        <v>-2.9738562091503221E-2</v>
      </c>
      <c r="AJ33" s="247">
        <f t="shared" si="6"/>
        <v>-4.3402225755166939E-2</v>
      </c>
      <c r="AK33" s="247">
        <f t="shared" si="6"/>
        <v>-5.6346749226006181E-2</v>
      </c>
      <c r="AL33" s="247">
        <f t="shared" si="6"/>
        <v>-6.8627450980392121E-2</v>
      </c>
      <c r="AM33" s="247">
        <f t="shared" si="6"/>
        <v>-8.0294117647058835E-2</v>
      </c>
    </row>
    <row r="34" spans="1:39">
      <c r="A34" s="274"/>
      <c r="B34" s="213">
        <v>87.5</v>
      </c>
      <c r="C34" s="247">
        <f t="shared" si="5"/>
        <v>4.0299999999999994</v>
      </c>
      <c r="D34" s="247">
        <f t="shared" si="4"/>
        <v>3.12</v>
      </c>
      <c r="E34" s="247">
        <f t="shared" si="4"/>
        <v>2.5133333333333336</v>
      </c>
      <c r="F34" s="252">
        <f t="shared" si="4"/>
        <v>2.08</v>
      </c>
      <c r="G34" s="256">
        <f t="shared" si="4"/>
        <v>1.7550000000000001</v>
      </c>
      <c r="H34" s="247">
        <f t="shared" si="4"/>
        <v>1.5022222222222221</v>
      </c>
      <c r="I34" s="247">
        <f t="shared" si="4"/>
        <v>1.3</v>
      </c>
      <c r="J34" s="247">
        <f t="shared" si="4"/>
        <v>1.1345454545454545</v>
      </c>
      <c r="K34" s="248">
        <f t="shared" si="4"/>
        <v>0.99666666666666659</v>
      </c>
      <c r="L34" s="248">
        <f t="shared" si="4"/>
        <v>0.87999999999999989</v>
      </c>
      <c r="M34" s="248">
        <f t="shared" si="4"/>
        <v>0.78</v>
      </c>
      <c r="N34" s="248">
        <f t="shared" si="4"/>
        <v>0.69333333333333336</v>
      </c>
      <c r="O34" s="248">
        <f t="shared" si="4"/>
        <v>0.61749999999999994</v>
      </c>
      <c r="P34" s="248">
        <f t="shared" si="4"/>
        <v>0.5505882352941176</v>
      </c>
      <c r="Q34" s="248">
        <f t="shared" si="4"/>
        <v>0.49111111111111105</v>
      </c>
      <c r="R34" s="248">
        <f t="shared" si="4"/>
        <v>0.43789473684210528</v>
      </c>
      <c r="S34" s="254">
        <f t="shared" si="4"/>
        <v>0.39</v>
      </c>
      <c r="T34" s="258">
        <f t="shared" si="7"/>
        <v>0.34666666666666668</v>
      </c>
      <c r="U34" s="248">
        <f t="shared" si="7"/>
        <v>0.30727272727272725</v>
      </c>
      <c r="V34" s="248">
        <f t="shared" si="7"/>
        <v>0.27130434782608692</v>
      </c>
      <c r="W34" s="248">
        <f t="shared" si="7"/>
        <v>0.23833333333333329</v>
      </c>
      <c r="X34" s="247">
        <f t="shared" si="7"/>
        <v>0.20799999999999999</v>
      </c>
      <c r="Y34" s="247">
        <f t="shared" si="7"/>
        <v>0.17999999999999994</v>
      </c>
      <c r="Z34" s="247">
        <f t="shared" si="7"/>
        <v>0.15407407407407406</v>
      </c>
      <c r="AA34" s="247">
        <f t="shared" si="7"/>
        <v>0.13000000000000003</v>
      </c>
      <c r="AB34" s="247">
        <f t="shared" si="7"/>
        <v>0.10758620689655168</v>
      </c>
      <c r="AC34" s="252">
        <f t="shared" si="7"/>
        <v>8.666666666666667E-2</v>
      </c>
      <c r="AD34" s="256">
        <f t="shared" si="7"/>
        <v>6.7096774193548328E-2</v>
      </c>
      <c r="AE34" s="247">
        <f t="shared" si="7"/>
        <v>4.8749999999999981E-2</v>
      </c>
      <c r="AF34" s="247">
        <f t="shared" si="7"/>
        <v>3.1515151515151531E-2</v>
      </c>
      <c r="AG34" s="247">
        <f t="shared" si="7"/>
        <v>1.529411764705879E-2</v>
      </c>
      <c r="AH34" s="247"/>
      <c r="AI34" s="247">
        <f t="shared" si="7"/>
        <v>-1.4444444444444492E-2</v>
      </c>
      <c r="AJ34" s="247">
        <f t="shared" si="6"/>
        <v>-2.8108108108108123E-2</v>
      </c>
      <c r="AK34" s="247">
        <f t="shared" si="6"/>
        <v>-4.1052631578947354E-2</v>
      </c>
      <c r="AL34" s="247">
        <f t="shared" si="6"/>
        <v>-5.3333333333333365E-2</v>
      </c>
      <c r="AM34" s="247">
        <f t="shared" si="6"/>
        <v>-6.5000000000000002E-2</v>
      </c>
    </row>
    <row r="35" spans="1:39">
      <c r="A35" s="274"/>
      <c r="B35" s="213">
        <v>90</v>
      </c>
      <c r="C35" s="247">
        <f t="shared" si="5"/>
        <v>4.0444444444444443</v>
      </c>
      <c r="D35" s="247">
        <f t="shared" si="4"/>
        <v>3.1344444444444446</v>
      </c>
      <c r="E35" s="247">
        <f t="shared" si="4"/>
        <v>2.5277777777777777</v>
      </c>
      <c r="F35" s="252">
        <f t="shared" si="4"/>
        <v>2.0944444444444446</v>
      </c>
      <c r="G35" s="256">
        <f t="shared" si="4"/>
        <v>1.7694444444444444</v>
      </c>
      <c r="H35" s="247">
        <f t="shared" si="4"/>
        <v>1.5166666666666666</v>
      </c>
      <c r="I35" s="247">
        <f t="shared" si="4"/>
        <v>1.3144444444444445</v>
      </c>
      <c r="J35" s="247">
        <f t="shared" si="4"/>
        <v>1.148989898989899</v>
      </c>
      <c r="K35" s="248">
        <f t="shared" si="4"/>
        <v>1.0111111111111113</v>
      </c>
      <c r="L35" s="248">
        <f t="shared" si="4"/>
        <v>0.89444444444444449</v>
      </c>
      <c r="M35" s="248">
        <f t="shared" si="4"/>
        <v>0.79444444444444451</v>
      </c>
      <c r="N35" s="248">
        <f t="shared" si="4"/>
        <v>0.70777777777777784</v>
      </c>
      <c r="O35" s="248">
        <f t="shared" si="4"/>
        <v>0.63194444444444442</v>
      </c>
      <c r="P35" s="248">
        <f t="shared" si="4"/>
        <v>0.56503267973856208</v>
      </c>
      <c r="Q35" s="248">
        <f t="shared" si="4"/>
        <v>0.50555555555555554</v>
      </c>
      <c r="R35" s="248">
        <f t="shared" si="4"/>
        <v>0.45233918128654971</v>
      </c>
      <c r="S35" s="254">
        <f t="shared" si="4"/>
        <v>0.40444444444444444</v>
      </c>
      <c r="T35" s="258">
        <f t="shared" si="7"/>
        <v>0.36111111111111116</v>
      </c>
      <c r="U35" s="248">
        <f t="shared" si="7"/>
        <v>0.32171717171717173</v>
      </c>
      <c r="V35" s="248">
        <f t="shared" si="7"/>
        <v>0.2857487922705314</v>
      </c>
      <c r="W35" s="248">
        <f t="shared" si="7"/>
        <v>0.25277777777777782</v>
      </c>
      <c r="X35" s="247">
        <f t="shared" si="7"/>
        <v>0.22244444444444444</v>
      </c>
      <c r="Y35" s="247">
        <f t="shared" si="7"/>
        <v>0.1944444444444445</v>
      </c>
      <c r="Z35" s="247">
        <f t="shared" si="7"/>
        <v>0.16851851851851851</v>
      </c>
      <c r="AA35" s="247">
        <f t="shared" si="7"/>
        <v>0.14444444444444449</v>
      </c>
      <c r="AB35" s="247">
        <f t="shared" si="7"/>
        <v>0.12203065134099615</v>
      </c>
      <c r="AC35" s="252">
        <f t="shared" si="7"/>
        <v>0.10111111111111114</v>
      </c>
      <c r="AD35" s="256">
        <f t="shared" si="7"/>
        <v>8.154121863799281E-2</v>
      </c>
      <c r="AE35" s="247">
        <f t="shared" si="7"/>
        <v>6.319444444444447E-2</v>
      </c>
      <c r="AF35" s="247">
        <f t="shared" si="7"/>
        <v>4.595959595959602E-2</v>
      </c>
      <c r="AG35" s="247">
        <f t="shared" si="7"/>
        <v>2.9738562091503277E-2</v>
      </c>
      <c r="AH35" s="247">
        <f t="shared" si="7"/>
        <v>1.4444444444444489E-2</v>
      </c>
      <c r="AI35" s="247"/>
      <c r="AJ35" s="247">
        <f t="shared" si="6"/>
        <v>-1.3663663663663629E-2</v>
      </c>
      <c r="AK35" s="247">
        <f t="shared" si="6"/>
        <v>-2.6608187134502932E-2</v>
      </c>
      <c r="AL35" s="247">
        <f t="shared" si="6"/>
        <v>-3.8888888888888862E-2</v>
      </c>
      <c r="AM35" s="247">
        <f t="shared" si="6"/>
        <v>-5.0555555555555569E-2</v>
      </c>
    </row>
    <row r="36" spans="1:39">
      <c r="A36" s="274"/>
      <c r="B36" s="213">
        <v>92.5</v>
      </c>
      <c r="C36" s="247">
        <f t="shared" si="5"/>
        <v>4.0581081081081081</v>
      </c>
      <c r="D36" s="247">
        <f t="shared" si="4"/>
        <v>3.1481081081081084</v>
      </c>
      <c r="E36" s="247">
        <f t="shared" si="4"/>
        <v>2.5414414414414415</v>
      </c>
      <c r="F36" s="252">
        <f t="shared" si="4"/>
        <v>2.1081081081081079</v>
      </c>
      <c r="G36" s="256">
        <f t="shared" si="4"/>
        <v>1.7831081081081082</v>
      </c>
      <c r="H36" s="247">
        <f t="shared" si="4"/>
        <v>1.5303303303303304</v>
      </c>
      <c r="I36" s="247">
        <f t="shared" si="4"/>
        <v>1.3281081081081081</v>
      </c>
      <c r="J36" s="247">
        <f t="shared" si="4"/>
        <v>1.1626535626535626</v>
      </c>
      <c r="K36" s="248">
        <f t="shared" si="4"/>
        <v>1.0247747747747746</v>
      </c>
      <c r="L36" s="248">
        <f t="shared" si="4"/>
        <v>0.90810810810810805</v>
      </c>
      <c r="M36" s="248">
        <f t="shared" si="4"/>
        <v>0.80810810810810807</v>
      </c>
      <c r="N36" s="248">
        <f t="shared" si="4"/>
        <v>0.7214414414414414</v>
      </c>
      <c r="O36" s="248">
        <f t="shared" si="4"/>
        <v>0.64560810810810809</v>
      </c>
      <c r="P36" s="248">
        <f t="shared" si="4"/>
        <v>0.57869634340222575</v>
      </c>
      <c r="Q36" s="248">
        <f t="shared" si="4"/>
        <v>0.51921921921921921</v>
      </c>
      <c r="R36" s="248">
        <f t="shared" si="4"/>
        <v>0.46600284495021332</v>
      </c>
      <c r="S36" s="254">
        <f t="shared" si="4"/>
        <v>0.41810810810810806</v>
      </c>
      <c r="T36" s="258">
        <f t="shared" si="7"/>
        <v>0.37477477477477472</v>
      </c>
      <c r="U36" s="248">
        <f t="shared" si="7"/>
        <v>0.33538083538083535</v>
      </c>
      <c r="V36" s="248">
        <f t="shared" si="7"/>
        <v>0.29941245593419502</v>
      </c>
      <c r="W36" s="248">
        <f t="shared" si="7"/>
        <v>0.26644144144144138</v>
      </c>
      <c r="X36" s="247">
        <f t="shared" si="7"/>
        <v>0.23610810810810806</v>
      </c>
      <c r="Y36" s="247">
        <f t="shared" si="7"/>
        <v>0.20810810810810806</v>
      </c>
      <c r="Z36" s="247">
        <f t="shared" si="7"/>
        <v>0.18218218218218218</v>
      </c>
      <c r="AA36" s="247">
        <f t="shared" si="7"/>
        <v>0.15810810810810808</v>
      </c>
      <c r="AB36" s="247">
        <f t="shared" si="7"/>
        <v>0.13569431500465984</v>
      </c>
      <c r="AC36" s="252">
        <f t="shared" si="7"/>
        <v>0.11477477477477474</v>
      </c>
      <c r="AD36" s="256">
        <f t="shared" si="7"/>
        <v>9.5204882301656496E-2</v>
      </c>
      <c r="AE36" s="247">
        <f t="shared" si="7"/>
        <v>7.6858108108108072E-2</v>
      </c>
      <c r="AF36" s="247">
        <f t="shared" si="7"/>
        <v>5.9623259623259629E-2</v>
      </c>
      <c r="AG36" s="247">
        <f t="shared" si="7"/>
        <v>4.340222575516689E-2</v>
      </c>
      <c r="AH36" s="247">
        <f t="shared" si="7"/>
        <v>2.8108108108108109E-2</v>
      </c>
      <c r="AI36" s="247">
        <f t="shared" si="7"/>
        <v>1.3663663663663625E-2</v>
      </c>
      <c r="AJ36" s="247"/>
      <c r="AK36" s="247">
        <f t="shared" si="6"/>
        <v>-1.2944523470839299E-2</v>
      </c>
      <c r="AL36" s="247">
        <f t="shared" si="6"/>
        <v>-2.5225225225225228E-2</v>
      </c>
      <c r="AM36" s="247">
        <f t="shared" si="6"/>
        <v>-3.6891891891891931E-2</v>
      </c>
    </row>
    <row r="37" spans="1:39">
      <c r="A37" s="274"/>
      <c r="B37" s="213">
        <v>95</v>
      </c>
      <c r="C37" s="247">
        <f t="shared" si="5"/>
        <v>4.0710526315789473</v>
      </c>
      <c r="D37" s="247">
        <f t="shared" si="4"/>
        <v>3.1610526315789476</v>
      </c>
      <c r="E37" s="247">
        <f t="shared" si="4"/>
        <v>2.5543859649122806</v>
      </c>
      <c r="F37" s="252">
        <f t="shared" si="4"/>
        <v>2.1210526315789471</v>
      </c>
      <c r="G37" s="256">
        <f t="shared" si="4"/>
        <v>1.7960526315789473</v>
      </c>
      <c r="H37" s="247">
        <f t="shared" si="4"/>
        <v>1.5432748538011696</v>
      </c>
      <c r="I37" s="247">
        <f t="shared" si="4"/>
        <v>1.3410526315789475</v>
      </c>
      <c r="J37" s="247">
        <f t="shared" si="4"/>
        <v>1.175598086124402</v>
      </c>
      <c r="K37" s="248">
        <f t="shared" si="4"/>
        <v>1.037719298245614</v>
      </c>
      <c r="L37" s="248">
        <f t="shared" si="4"/>
        <v>0.92105263157894735</v>
      </c>
      <c r="M37" s="248">
        <f t="shared" si="4"/>
        <v>0.82105263157894737</v>
      </c>
      <c r="N37" s="248">
        <f t="shared" si="4"/>
        <v>0.7343859649122807</v>
      </c>
      <c r="O37" s="248">
        <f t="shared" si="4"/>
        <v>0.65855263157894739</v>
      </c>
      <c r="P37" s="248">
        <f t="shared" si="4"/>
        <v>0.59164086687306505</v>
      </c>
      <c r="Q37" s="248">
        <f t="shared" si="4"/>
        <v>0.53216374269005851</v>
      </c>
      <c r="R37" s="248">
        <f t="shared" si="4"/>
        <v>0.47894736842105262</v>
      </c>
      <c r="S37" s="254">
        <f t="shared" si="4"/>
        <v>0.43105263157894741</v>
      </c>
      <c r="T37" s="258">
        <f t="shared" si="7"/>
        <v>0.38771929824561402</v>
      </c>
      <c r="U37" s="248">
        <f t="shared" si="7"/>
        <v>0.34832535885167465</v>
      </c>
      <c r="V37" s="248">
        <f t="shared" si="7"/>
        <v>0.31235697940503432</v>
      </c>
      <c r="W37" s="248">
        <f t="shared" si="7"/>
        <v>0.27938596491228068</v>
      </c>
      <c r="X37" s="247">
        <f t="shared" si="7"/>
        <v>0.24905263157894739</v>
      </c>
      <c r="Y37" s="247">
        <f t="shared" si="7"/>
        <v>0.22105263157894736</v>
      </c>
      <c r="Z37" s="247">
        <f t="shared" si="7"/>
        <v>0.1951267056530214</v>
      </c>
      <c r="AA37" s="247">
        <f t="shared" si="7"/>
        <v>0.17105263157894735</v>
      </c>
      <c r="AB37" s="247">
        <f t="shared" si="7"/>
        <v>0.14863883847549911</v>
      </c>
      <c r="AC37" s="252">
        <f t="shared" si="7"/>
        <v>0.12771929824561407</v>
      </c>
      <c r="AD37" s="256">
        <f t="shared" si="7"/>
        <v>0.10814940577249581</v>
      </c>
      <c r="AE37" s="247">
        <f t="shared" si="7"/>
        <v>8.9802631578947342E-2</v>
      </c>
      <c r="AF37" s="247">
        <f t="shared" si="7"/>
        <v>7.2567783094098878E-2</v>
      </c>
      <c r="AG37" s="247">
        <f t="shared" si="7"/>
        <v>5.6346749226006208E-2</v>
      </c>
      <c r="AH37" s="247">
        <f t="shared" si="7"/>
        <v>4.1052631578947396E-2</v>
      </c>
      <c r="AI37" s="247">
        <f t="shared" si="7"/>
        <v>2.660818713450297E-2</v>
      </c>
      <c r="AJ37" s="247">
        <f t="shared" si="6"/>
        <v>1.2944523470839244E-2</v>
      </c>
      <c r="AK37" s="247"/>
      <c r="AL37" s="247">
        <f t="shared" si="6"/>
        <v>-1.2280701754385949E-2</v>
      </c>
      <c r="AM37" s="247">
        <f t="shared" si="6"/>
        <v>-2.3947368421052603E-2</v>
      </c>
    </row>
    <row r="38" spans="1:39" ht="15.75" thickBot="1">
      <c r="A38" s="274"/>
      <c r="B38" s="214">
        <v>100</v>
      </c>
      <c r="C38" s="283">
        <f t="shared" si="5"/>
        <v>4.0950000000000006</v>
      </c>
      <c r="D38" s="283">
        <f t="shared" si="4"/>
        <v>3.1850000000000001</v>
      </c>
      <c r="E38" s="283">
        <f t="shared" si="4"/>
        <v>2.5783333333333331</v>
      </c>
      <c r="F38" s="284">
        <f t="shared" si="4"/>
        <v>2.145</v>
      </c>
      <c r="G38" s="285">
        <f t="shared" si="4"/>
        <v>1.8199999999999998</v>
      </c>
      <c r="H38" s="283">
        <f t="shared" si="4"/>
        <v>1.5672222222222223</v>
      </c>
      <c r="I38" s="283">
        <f t="shared" si="4"/>
        <v>1.365</v>
      </c>
      <c r="J38" s="283">
        <f t="shared" si="4"/>
        <v>1.1995454545454545</v>
      </c>
      <c r="K38" s="286">
        <f t="shared" si="4"/>
        <v>1.0616666666666668</v>
      </c>
      <c r="L38" s="286">
        <f t="shared" si="4"/>
        <v>0.94499999999999995</v>
      </c>
      <c r="M38" s="286">
        <f t="shared" si="4"/>
        <v>0.84499999999999997</v>
      </c>
      <c r="N38" s="286">
        <f t="shared" si="4"/>
        <v>0.7583333333333333</v>
      </c>
      <c r="O38" s="286">
        <f t="shared" si="4"/>
        <v>0.6825</v>
      </c>
      <c r="P38" s="286">
        <f t="shared" si="4"/>
        <v>0.61558823529411755</v>
      </c>
      <c r="Q38" s="286">
        <f t="shared" si="4"/>
        <v>0.55611111111111111</v>
      </c>
      <c r="R38" s="286">
        <f t="shared" si="4"/>
        <v>0.50289473684210528</v>
      </c>
      <c r="S38" s="287">
        <f t="shared" si="4"/>
        <v>0.45500000000000002</v>
      </c>
      <c r="T38" s="288">
        <f t="shared" si="7"/>
        <v>0.41166666666666668</v>
      </c>
      <c r="U38" s="286">
        <f t="shared" si="7"/>
        <v>0.37227272727272726</v>
      </c>
      <c r="V38" s="286">
        <f t="shared" si="7"/>
        <v>0.33630434782608692</v>
      </c>
      <c r="W38" s="286">
        <f t="shared" si="7"/>
        <v>0.30333333333333334</v>
      </c>
      <c r="X38" s="283">
        <f t="shared" si="7"/>
        <v>0.27300000000000002</v>
      </c>
      <c r="Y38" s="283">
        <f t="shared" si="7"/>
        <v>0.24500000000000002</v>
      </c>
      <c r="Z38" s="283">
        <f t="shared" si="7"/>
        <v>0.21907407407407403</v>
      </c>
      <c r="AA38" s="283">
        <f t="shared" si="7"/>
        <v>0.19499999999999998</v>
      </c>
      <c r="AB38" s="283">
        <f t="shared" si="7"/>
        <v>0.17258620689655166</v>
      </c>
      <c r="AC38" s="284">
        <f t="shared" si="7"/>
        <v>0.15166666666666667</v>
      </c>
      <c r="AD38" s="285">
        <f t="shared" si="7"/>
        <v>0.13209677419354834</v>
      </c>
      <c r="AE38" s="283">
        <f t="shared" si="7"/>
        <v>0.11375000000000002</v>
      </c>
      <c r="AF38" s="283">
        <f t="shared" si="7"/>
        <v>9.6515151515151498E-2</v>
      </c>
      <c r="AG38" s="283">
        <f t="shared" si="7"/>
        <v>8.029411764705878E-2</v>
      </c>
      <c r="AH38" s="283">
        <f t="shared" si="7"/>
        <v>6.5000000000000002E-2</v>
      </c>
      <c r="AI38" s="283">
        <f t="shared" si="7"/>
        <v>5.0555555555555527E-2</v>
      </c>
      <c r="AJ38" s="283">
        <f t="shared" si="6"/>
        <v>3.6891891891891911E-2</v>
      </c>
      <c r="AK38" s="283">
        <f t="shared" si="6"/>
        <v>2.3947368421052617E-2</v>
      </c>
      <c r="AL38" s="283">
        <f t="shared" si="6"/>
        <v>1.1666666666666622E-2</v>
      </c>
      <c r="AM38" s="283"/>
    </row>
    <row r="39" spans="1:39" ht="15.75" thickBot="1">
      <c r="B39" s="277" t="s">
        <v>232</v>
      </c>
      <c r="C39" s="289">
        <f>($B$2)/C$2</f>
        <v>4.55</v>
      </c>
      <c r="D39" s="289">
        <f t="shared" ref="D39:AM39" si="8">($B$2)/D$2</f>
        <v>3.64</v>
      </c>
      <c r="E39" s="289">
        <f t="shared" si="8"/>
        <v>3.0333333333333332</v>
      </c>
      <c r="F39" s="289">
        <f t="shared" si="8"/>
        <v>2.6</v>
      </c>
      <c r="G39" s="289">
        <f t="shared" si="8"/>
        <v>2.2749999999999999</v>
      </c>
      <c r="H39" s="289">
        <f t="shared" si="8"/>
        <v>2.0222222222222221</v>
      </c>
      <c r="I39" s="289">
        <f t="shared" si="8"/>
        <v>1.82</v>
      </c>
      <c r="J39" s="289">
        <f t="shared" si="8"/>
        <v>1.6545454545454545</v>
      </c>
      <c r="K39" s="289">
        <f t="shared" si="8"/>
        <v>1.5166666666666666</v>
      </c>
      <c r="L39" s="289">
        <f t="shared" si="8"/>
        <v>1.4</v>
      </c>
      <c r="M39" s="289">
        <f t="shared" si="8"/>
        <v>1.3</v>
      </c>
      <c r="N39" s="289">
        <f t="shared" si="8"/>
        <v>1.2133333333333334</v>
      </c>
      <c r="O39" s="289">
        <f t="shared" si="8"/>
        <v>1.1375</v>
      </c>
      <c r="P39" s="289">
        <f t="shared" si="8"/>
        <v>1.0705882352941176</v>
      </c>
      <c r="Q39" s="289">
        <f t="shared" si="8"/>
        <v>1.0111111111111111</v>
      </c>
      <c r="R39" s="289">
        <f t="shared" si="8"/>
        <v>0.95789473684210524</v>
      </c>
      <c r="S39" s="289">
        <f t="shared" si="8"/>
        <v>0.91</v>
      </c>
      <c r="T39" s="289">
        <f t="shared" si="8"/>
        <v>0.8666666666666667</v>
      </c>
      <c r="U39" s="289">
        <f t="shared" si="8"/>
        <v>0.82727272727272727</v>
      </c>
      <c r="V39" s="289">
        <f t="shared" si="8"/>
        <v>0.79130434782608694</v>
      </c>
      <c r="W39" s="289">
        <f t="shared" si="8"/>
        <v>0.7583333333333333</v>
      </c>
      <c r="X39" s="289">
        <f t="shared" si="8"/>
        <v>0.72799999999999998</v>
      </c>
      <c r="Y39" s="289">
        <f t="shared" si="8"/>
        <v>0.7</v>
      </c>
      <c r="Z39" s="289">
        <f t="shared" si="8"/>
        <v>0.67407407407407405</v>
      </c>
      <c r="AA39" s="289">
        <f t="shared" si="8"/>
        <v>0.65</v>
      </c>
      <c r="AB39" s="289">
        <f t="shared" si="8"/>
        <v>0.62758620689655176</v>
      </c>
      <c r="AC39" s="289">
        <f t="shared" si="8"/>
        <v>0.60666666666666669</v>
      </c>
      <c r="AD39" s="289">
        <f t="shared" si="8"/>
        <v>0.58709677419354833</v>
      </c>
      <c r="AE39" s="289">
        <f t="shared" si="8"/>
        <v>0.56874999999999998</v>
      </c>
      <c r="AF39" s="289">
        <f t="shared" si="8"/>
        <v>0.55151515151515151</v>
      </c>
      <c r="AG39" s="289">
        <f t="shared" si="8"/>
        <v>0.53529411764705881</v>
      </c>
      <c r="AH39" s="289">
        <f t="shared" si="8"/>
        <v>0.52</v>
      </c>
      <c r="AI39" s="289">
        <f t="shared" si="8"/>
        <v>0.50555555555555554</v>
      </c>
      <c r="AJ39" s="289">
        <f t="shared" si="8"/>
        <v>0.49189189189189192</v>
      </c>
      <c r="AK39" s="289">
        <f t="shared" si="8"/>
        <v>0.47894736842105262</v>
      </c>
      <c r="AL39" s="289">
        <f t="shared" si="8"/>
        <v>0.46666666666666667</v>
      </c>
      <c r="AM39" s="290">
        <f t="shared" si="8"/>
        <v>0.45500000000000002</v>
      </c>
    </row>
  </sheetData>
  <mergeCells count="2">
    <mergeCell ref="A3:A38"/>
    <mergeCell ref="E1:AC1"/>
  </mergeCells>
  <pageMargins left="0.2" right="0.19" top="0.23" bottom="0.1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Clicks</vt:lpstr>
      <vt:lpstr>MRADs</vt:lpstr>
      <vt:lpstr>Ideal BC</vt:lpstr>
      <vt:lpstr>B.C.</vt:lpstr>
      <vt:lpstr>MP-512</vt:lpstr>
      <vt:lpstr>dH-Sdvig</vt:lpstr>
      <vt:lpstr>dH-Clicks</vt:lpstr>
      <vt:lpstr>dH-MRAD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artem_karimov</dc:creator>
  <cp:lastModifiedBy>artem_karimov</cp:lastModifiedBy>
  <cp:lastPrinted>2014-10-31T06:01:50Z</cp:lastPrinted>
  <dcterms:created xsi:type="dcterms:W3CDTF">2014-10-13T05:07:52Z</dcterms:created>
  <dcterms:modified xsi:type="dcterms:W3CDTF">2014-10-31T06:05:11Z</dcterms:modified>
</cp:coreProperties>
</file>